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53.xml" ContentType="application/vnd.openxmlformats-officedocument.spreadsheetml.worksheet+xml"/>
  <Override PartName="/xl/worksheets/sheet13.xml" ContentType="application/vnd.openxmlformats-officedocument.spreadsheetml.worksheet+xml"/>
  <Override PartName="/xl/worksheets/sheet42.xml" ContentType="application/vnd.openxmlformats-officedocument.spreadsheetml.worksheet+xml"/>
  <Override PartName="/xl/externalLinks/externalLink9.xml" ContentType="application/vnd.openxmlformats-officedocument.spreadsheetml.externalLink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drawings/drawing39.xml" ContentType="application/vnd.openxmlformats-officedocument.drawing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7.xml" ContentType="application/vnd.openxmlformats-officedocument.drawing+xml"/>
  <Override PartName="/xl/drawings/drawing28.xml" ContentType="application/vnd.openxmlformats-officedocument.drawing+xml"/>
  <Override PartName="/xl/drawings/drawing46.xml" ContentType="application/vnd.openxmlformats-officedocument.drawing+xml"/>
  <Default Extension="xml" ContentType="application/xml"/>
  <Override PartName="/xl/externalLinks/externalLink5.xml" ContentType="application/vnd.openxmlformats-officedocument.spreadsheetml.externalLink+xml"/>
  <Override PartName="/xl/externalLinks/externalLink16.xml" ContentType="application/vnd.openxmlformats-officedocument.spreadsheetml.externalLink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drawings/drawing35.xml" ContentType="application/vnd.openxmlformats-officedocument.drawing+xml"/>
  <Override PartName="/xl/drawings/drawing53.xml" ContentType="application/vnd.openxmlformats-officedocument.drawing+xml"/>
  <Override PartName="/xl/worksheets/sheet3.xml" ContentType="application/vnd.openxmlformats-officedocument.spreadsheetml.worksheet+xml"/>
  <Override PartName="/xl/externalLinks/externalLink23.xml" ContentType="application/vnd.openxmlformats-officedocument.spreadsheetml.externalLink+xml"/>
  <Override PartName="/xl/drawings/drawing13.xml" ContentType="application/vnd.openxmlformats-officedocument.drawing+xml"/>
  <Override PartName="/xl/drawings/drawing24.xml" ContentType="application/vnd.openxmlformats-officedocument.drawing+xml"/>
  <Override PartName="/xl/drawings/drawing42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2.xml" ContentType="application/vnd.openxmlformats-officedocument.spreadsheetml.externalLink+xml"/>
  <Override PartName="/xl/drawings/drawing20.xml" ContentType="application/vnd.openxmlformats-officedocument.drawing+xml"/>
  <Override PartName="/xl/drawings/drawing31.xml" ContentType="application/vnd.openxmlformats-officedocument.drawing+xml"/>
  <Override PartName="/xl/comments14.xml" ContentType="application/vnd.openxmlformats-officedocument.spreadsheetml.comments+xml"/>
  <Override PartName="/xl/worksheets/sheet29.xml" ContentType="application/vnd.openxmlformats-officedocument.spreadsheetml.worksheet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36.xml" ContentType="application/vnd.openxmlformats-officedocument.spreadsheetml.worksheet+xml"/>
  <Override PartName="/xl/worksheets/sheet54.xml" ContentType="application/vnd.openxmlformats-officedocument.spreadsheetml.worksheet+xml"/>
  <Override PartName="/xl/comments10.xml" ContentType="application/vnd.openxmlformats-officedocument.spreadsheetml.comments+xml"/>
  <Override PartName="/xl/worksheets/sheet25.xml" ContentType="application/vnd.openxmlformats-officedocument.spreadsheetml.worksheet+xml"/>
  <Override PartName="/xl/worksheets/sheet43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14.xml" ContentType="application/vnd.openxmlformats-officedocument.spreadsheetml.worksheet+xml"/>
  <Override PartName="/xl/worksheets/sheet32.xml" ContentType="application/vnd.openxmlformats-officedocument.spreadsheetml.worksheet+xml"/>
  <Override PartName="/xl/worksheets/sheet50.xml" ContentType="application/vnd.openxmlformats-officedocument.spreadsheetml.worksheet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drawings/drawing29.xml" ContentType="application/vnd.openxmlformats-officedocument.drawing+xml"/>
  <Override PartName="/xl/worksheets/sheet8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6.xml" ContentType="application/vnd.openxmlformats-officedocument.spreadsheetml.externalLink+xml"/>
  <Override PartName="/xl/externalLinks/externalLink17.xml" ContentType="application/vnd.openxmlformats-officedocument.spreadsheetml.externalLink+xml"/>
  <Override PartName="/xl/drawings/drawing18.xml" ContentType="application/vnd.openxmlformats-officedocument.drawing+xml"/>
  <Override PartName="/xl/drawings/drawing36.xml" ContentType="application/vnd.openxmlformats-officedocument.drawing+xml"/>
  <Override PartName="/xl/drawings/drawing47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24.xml" ContentType="application/vnd.openxmlformats-officedocument.spreadsheetml.externalLink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25.xml" ContentType="application/vnd.openxmlformats-officedocument.drawing+xml"/>
  <Override PartName="/xl/drawings/drawing43.xml" ContentType="application/vnd.openxmlformats-officedocument.drawing+xml"/>
  <Override PartName="/xl/drawings/drawing54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22.xml" ContentType="application/vnd.openxmlformats-officedocument.spreadsheetml.externalLink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14.xml" ContentType="application/vnd.openxmlformats-officedocument.drawing+xml"/>
  <Override PartName="/xl/drawings/drawing23.xml" ContentType="application/vnd.openxmlformats-officedocument.drawing+xml"/>
  <Override PartName="/xl/drawings/drawing32.xml" ContentType="application/vnd.openxmlformats-officedocument.drawing+xml"/>
  <Override PartName="/xl/drawings/drawing41.xml" ContentType="application/vnd.openxmlformats-officedocument.drawing+xml"/>
  <Override PartName="/xl/drawings/drawing52.xml" ContentType="application/vnd.openxmlformats-officedocument.drawing+xml"/>
  <Override PartName="/xl/worksheets/sheet59.xml" ContentType="application/vnd.openxmlformats-officedocument.spreadsheetml.worksheet+xml"/>
  <Override PartName="/xl/externalLinks/externalLink11.xml" ContentType="application/vnd.openxmlformats-officedocument.spreadsheetml.externalLink+xml"/>
  <Override PartName="/xl/externalLinks/externalLink20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2.xml" ContentType="application/vnd.openxmlformats-officedocument.drawing+xml"/>
  <Override PartName="/xl/drawings/drawing21.xml" ContentType="application/vnd.openxmlformats-officedocument.drawing+xml"/>
  <Override PartName="/xl/drawings/drawing30.xml" ContentType="application/vnd.openxmlformats-officedocument.drawing+xml"/>
  <Override PartName="/xl/drawings/drawing50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drawings/drawing10.xml" ContentType="application/vnd.openxmlformats-officedocument.drawing+xml"/>
  <Override PartName="/xl/comments13.xml" ContentType="application/vnd.openxmlformats-officedocument.spreadsheetml.comments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xl/worksheets/sheet55.xml" ContentType="application/vnd.openxmlformats-officedocument.spreadsheetml.worksheet+xml"/>
  <Override PartName="/xl/comments11.xml" ContentType="application/vnd.openxmlformats-officedocument.spreadsheetml.comments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drawings/drawing48.xml" ContentType="application/vnd.openxmlformats-officedocument.drawing+xml"/>
  <Override PartName="/xl/worksheets/sheet11.xml" ContentType="application/vnd.openxmlformats-officedocument.spreadsheetml.worksheet+xml"/>
  <Override PartName="/xl/worksheets/sheet40.xml" ContentType="application/vnd.openxmlformats-officedocument.spreadsheetml.worksheet+xml"/>
  <Override PartName="/xl/externalLinks/externalLink7.xml" ContentType="application/vnd.openxmlformats-officedocument.spreadsheetml.externalLink+xml"/>
  <Override PartName="/xl/externalLinks/externalLink18.xml" ContentType="application/vnd.openxmlformats-officedocument.spreadsheetml.externalLink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xl/drawings/drawing37.xml" ContentType="application/vnd.openxmlformats-officedocument.drawing+xml"/>
  <Default Extension="rels" ContentType="application/vnd.openxmlformats-package.relationships+xml"/>
  <Override PartName="/xl/worksheets/sheet5.xml" ContentType="application/vnd.openxmlformats-officedocument.spreadsheetml.worksheet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drawings/drawing44.xml" ContentType="application/vnd.openxmlformats-officedocument.drawing+xml"/>
  <Override PartName="/xl/externalLinks/externalLink3.xml" ContentType="application/vnd.openxmlformats-officedocument.spreadsheetml.externalLink+xml"/>
  <Override PartName="/xl/externalLinks/externalLink14.xml" ContentType="application/vnd.openxmlformats-officedocument.spreadsheetml.externalLink+xml"/>
  <Override PartName="/xl/comments2.xml" ContentType="application/vnd.openxmlformats-officedocument.spreadsheetml.comments+xml"/>
  <Override PartName="/xl/drawings/drawing22.xml" ContentType="application/vnd.openxmlformats-officedocument.drawing+xml"/>
  <Override PartName="/xl/drawings/drawing33.xml" ContentType="application/vnd.openxmlformats-officedocument.drawing+xml"/>
  <Override PartName="/xl/drawings/drawing51.xml" ContentType="application/vnd.openxmlformats-officedocument.drawing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externalLinks/externalLink21.xml" ContentType="application/vnd.openxmlformats-officedocument.spreadsheetml.externalLink+xml"/>
  <Override PartName="/xl/drawings/drawing11.xml" ContentType="application/vnd.openxmlformats-officedocument.drawing+xml"/>
  <Override PartName="/xl/drawings/drawing40.xml" ContentType="application/vnd.openxmlformats-officedocument.drawing+xml"/>
  <Override PartName="/xl/worksheets/sheet38.xml" ContentType="application/vnd.openxmlformats-officedocument.spreadsheetml.worksheet+xml"/>
  <Override PartName="/xl/externalLinks/externalLink10.xml" ContentType="application/vnd.openxmlformats-officedocument.spreadsheetml.externalLink+xml"/>
  <Override PartName="/xl/comments12.xml" ContentType="application/vnd.openxmlformats-officedocument.spreadsheetml.comments+xml"/>
  <Override PartName="/xl/worksheets/sheet27.xml" ContentType="application/vnd.openxmlformats-officedocument.spreadsheetml.worksheet+xml"/>
  <Override PartName="/xl/worksheets/sheet45.xml" ContentType="application/vnd.openxmlformats-officedocument.spreadsheetml.worksheet+xml"/>
  <Override PartName="/xl/worksheets/sheet56.xml" ContentType="application/vnd.openxmlformats-officedocument.spreadsheetml.worksheet+xml"/>
  <Override PartName="/xl/worksheets/sheet16.xml" ContentType="application/vnd.openxmlformats-officedocument.spreadsheetml.worksheet+xml"/>
  <Override PartName="/xl/worksheets/sheet34.xml" ContentType="application/vnd.openxmlformats-officedocument.spreadsheetml.worksheet+xml"/>
  <Override PartName="/xl/worksheets/sheet52.xml" ContentType="application/vnd.openxmlformats-officedocument.spreadsheetml.worksheet+xml"/>
  <Override PartName="/xl/drawings/drawing9.xml" ContentType="application/vnd.openxmlformats-officedocument.drawing+xml"/>
  <Override PartName="/xl/worksheets/sheet23.xml" ContentType="application/vnd.openxmlformats-officedocument.spreadsheetml.worksheet+xml"/>
  <Override PartName="/xl/worksheets/sheet41.xml" ContentType="application/vnd.openxmlformats-officedocument.spreadsheetml.worksheet+xml"/>
  <Override PartName="/xl/externalLinks/externalLink8.xml" ContentType="application/vnd.openxmlformats-officedocument.spreadsheetml.externalLink+xml"/>
  <Override PartName="/xl/externalLinks/externalLink19.xml" ContentType="application/vnd.openxmlformats-officedocument.spreadsheetml.externalLink+xml"/>
  <Override PartName="/xl/drawings/drawing38.xml" ContentType="application/vnd.openxmlformats-officedocument.drawing+xml"/>
  <Override PartName="/xl/drawings/drawing49.xml" ContentType="application/vnd.openxmlformats-officedocument.drawing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worksheets/sheet30.xml" ContentType="application/vnd.openxmlformats-officedocument.spreadsheetml.worksheet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drawings/drawing27.xml" ContentType="application/vnd.openxmlformats-officedocument.drawing+xml"/>
  <Override PartName="/xl/drawings/drawing45.xml" ContentType="application/vnd.openxmlformats-officedocument.drawing+xml"/>
  <Override PartName="/xl/externalLinks/externalLink4.xml" ContentType="application/vnd.openxmlformats-officedocument.spreadsheetml.externalLink+xml"/>
  <Override PartName="/xl/externalLinks/externalLink15.xml" ContentType="application/vnd.openxmlformats-officedocument.spreadsheetml.externalLink+xml"/>
  <Override PartName="/xl/drawings/drawing16.xml" ContentType="application/vnd.openxmlformats-officedocument.drawing+xml"/>
  <Override PartName="/xl/drawings/drawing34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980" yWindow="3525" windowWidth="10230" windowHeight="4125" tabRatio="892" firstSheet="25" activeTab="49"/>
  </bookViews>
  <sheets>
    <sheet name="DAFTAR ISI" sheetId="713" r:id="rId1"/>
    <sheet name="AHUAT" sheetId="538" state="hidden" r:id="rId2"/>
    <sheet name="H. ARBANI" sheetId="509" state="hidden" r:id="rId3"/>
    <sheet name="H.HARIS" sheetId="490" state="hidden" r:id="rId4"/>
    <sheet name="SUGIANTO" sheetId="616" state="hidden" r:id="rId5"/>
    <sheet name="MURYADI" sheetId="711" state="hidden" r:id="rId6"/>
    <sheet name="WARTINI" sheetId="662" r:id="rId7"/>
    <sheet name="MINSAR" sheetId="501" state="hidden" r:id="rId8"/>
    <sheet name="POW HELEN" sheetId="617" state="hidden" r:id="rId9"/>
    <sheet name="M.RIDWAN A" sheetId="687" state="hidden" r:id="rId10"/>
    <sheet name="ISANG " sheetId="572" state="hidden" r:id="rId11"/>
    <sheet name="H.ARSAD" sheetId="671" state="hidden" r:id="rId12"/>
    <sheet name="H.SALINDRI" sheetId="491" state="hidden" r:id="rId13"/>
    <sheet name="KOJIM" sheetId="681" state="hidden" r:id="rId14"/>
    <sheet name="JAMALUDDIN" sheetId="688" state="hidden" r:id="rId15"/>
    <sheet name="ZAINAL ABIDIN.AAN" sheetId="695" r:id="rId16"/>
    <sheet name="AHWA" sheetId="558" state="hidden" r:id="rId17"/>
    <sheet name="RITA ERNITA" sheetId="656" r:id="rId18"/>
    <sheet name="MUHAMMAD ARAB" sheetId="525" r:id="rId19"/>
    <sheet name="MASRI" sheetId="506" r:id="rId20"/>
    <sheet name="SUKAMTO" sheetId="599" r:id="rId21"/>
    <sheet name="HENDRY JOHANES" sheetId="620" r:id="rId22"/>
    <sheet name="SIHOMBING" sheetId="706" state="hidden" r:id="rId23"/>
    <sheet name="SITI FATIMAH" sheetId="692" state="hidden" r:id="rId24"/>
    <sheet name="ROSDIANTO" sheetId="717" r:id="rId25"/>
    <sheet name="MARTONO" sheetId="722" r:id="rId26"/>
    <sheet name="IWAN" sheetId="696" state="hidden" r:id="rId27"/>
    <sheet name="M.ASNAWI" sheetId="635" state="hidden" r:id="rId28"/>
    <sheet name="M.ALI-KTM" sheetId="640" state="hidden" r:id="rId29"/>
    <sheet name="H. HAMID" sheetId="520" state="hidden" r:id="rId30"/>
    <sheet name="DINI CHAIRANI" sheetId="667" r:id="rId31"/>
    <sheet name="EDBERT" sheetId="702" state="hidden" r:id="rId32"/>
    <sheet name="AMIR" sheetId="691" r:id="rId33"/>
    <sheet name="M.AMIN" sheetId="540" state="hidden" r:id="rId34"/>
    <sheet name="SAIRI" sheetId="697" r:id="rId35"/>
    <sheet name="RUSLAN JAYA, SH" sheetId="718" r:id="rId36"/>
    <sheet name="M.FUADI R." sheetId="684" state="hidden" r:id="rId37"/>
    <sheet name="BUMDESA AMANAH N" sheetId="699" state="hidden" r:id="rId38"/>
    <sheet name="HERTUMINA" sheetId="626" state="hidden" r:id="rId39"/>
    <sheet name="M. ALI AKBAR" sheetId="622" state="hidden" r:id="rId40"/>
    <sheet name="DARMI" sheetId="489" state="hidden" r:id="rId41"/>
    <sheet name="JOHAN" sheetId="698" state="hidden" r:id="rId42"/>
    <sheet name="JULYASNO" sheetId="719" state="hidden" r:id="rId43"/>
    <sheet name="INDRAYANI" sheetId="693" r:id="rId44"/>
    <sheet name="ERAWATI" sheetId="715" r:id="rId45"/>
    <sheet name="PT.SINAR KELAPA TBH" sheetId="710" state="hidden" r:id="rId46"/>
    <sheet name="AHMAD TARMIZI" sheetId="634" state="hidden" r:id="rId47"/>
    <sheet name="AMIRUDDIN" sheetId="690" state="hidden" r:id="rId48"/>
    <sheet name="HELMANSYAH" sheetId="723" r:id="rId49"/>
    <sheet name="HENDRI" sheetId="716" r:id="rId50"/>
    <sheet name="ABU NAWAS" sheetId="512" state="hidden" r:id="rId51"/>
    <sheet name="YANADI" sheetId="714" r:id="rId52"/>
    <sheet name="ADEN" sheetId="451" state="hidden" r:id="rId53"/>
    <sheet name="ABAS" sheetId="561" state="hidden" r:id="rId54"/>
    <sheet name="KB JBL GDL " sheetId="577" state="hidden" r:id="rId55"/>
    <sheet name="NOPE RELASI" sheetId="679" r:id="rId56"/>
    <sheet name="MARET 2020" sheetId="689" r:id="rId57"/>
    <sheet name="Sheet1" sheetId="720" r:id="rId58"/>
    <sheet name="Sheet2" sheetId="721" r:id="rId59"/>
  </sheets>
  <externalReferences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</externalReferences>
  <definedNames>
    <definedName name="___bcs2004" localSheetId="42">#REF!</definedName>
    <definedName name="___hal1" localSheetId="42">#REF!</definedName>
    <definedName name="___HCC6" localSheetId="42">[1]!_xlbgnm.HCC6</definedName>
    <definedName name="___HCP002" localSheetId="42">[2]!_xlbgnm.HCP02</definedName>
    <definedName name="___HCP004" localSheetId="42">[2]!_xlbgnm.HCP04</definedName>
    <definedName name="___HCP02" localSheetId="42">[2]!_xlbgnm.HCP02</definedName>
    <definedName name="___HCP03" localSheetId="42">[2]!_xlbgnm.HCP03</definedName>
    <definedName name="___HCP04" localSheetId="42">[2]!_xlbgnm.HCP04</definedName>
    <definedName name="___HCP05" localSheetId="42">[2]!_xlbgnm.HCP05</definedName>
    <definedName name="___HDC01" localSheetId="42">[2]!_xlbgnm.HDC01</definedName>
    <definedName name="___hlm4" localSheetId="42">#REF!</definedName>
    <definedName name="___L1" localSheetId="42">#REF!</definedName>
    <definedName name="___L2" localSheetId="42">#REF!</definedName>
    <definedName name="___mp2" localSheetId="42">#REF!</definedName>
    <definedName name="__hal1" localSheetId="42">#REF!</definedName>
    <definedName name="__Hal100" localSheetId="42">#REF!</definedName>
    <definedName name="__HCC6" localSheetId="1">[1]!_xlbgnm.HCC6</definedName>
    <definedName name="__HCC6" localSheetId="42">[1]!_xlbgnm.HCC6</definedName>
    <definedName name="__HCP002" localSheetId="1">[2]!_xlbgnm.HCP02</definedName>
    <definedName name="__HCP002" localSheetId="42">[2]!_xlbgnm.HCP02</definedName>
    <definedName name="__HCP004" localSheetId="1">[2]!_xlbgnm.HCP04</definedName>
    <definedName name="__HCP004" localSheetId="42">[2]!_xlbgnm.HCP04</definedName>
    <definedName name="__HCP02" localSheetId="1">[2]!_xlbgnm.HCP02</definedName>
    <definedName name="__HCP02" localSheetId="42">[2]!_xlbgnm.HCP02</definedName>
    <definedName name="__HCP03" localSheetId="1">[2]!_xlbgnm.HCP03</definedName>
    <definedName name="__HCP03" localSheetId="42">[2]!_xlbgnm.HCP03</definedName>
    <definedName name="__HCP04" localSheetId="1">[2]!_xlbgnm.HCP04</definedName>
    <definedName name="__HCP04" localSheetId="42">[2]!_xlbgnm.HCP04</definedName>
    <definedName name="__HCP05" localSheetId="1">[2]!_xlbgnm.HCP05</definedName>
    <definedName name="__HCP05" localSheetId="42">[2]!_xlbgnm.HCP05</definedName>
    <definedName name="__HDC01" localSheetId="1">[2]!_xlbgnm.HDC01</definedName>
    <definedName name="__HDC01" localSheetId="42">[2]!_xlbgnm.HDC01</definedName>
    <definedName name="_bcs2004" localSheetId="1">#REF!</definedName>
    <definedName name="_bcs2004" localSheetId="42">#REF!</definedName>
    <definedName name="_Fill" localSheetId="29" hidden="1">#REF!</definedName>
    <definedName name="_Fill" localSheetId="38" hidden="1">#REF!</definedName>
    <definedName name="_Fill" localSheetId="43" hidden="1">#REF!</definedName>
    <definedName name="_Fill" localSheetId="41" hidden="1">#REF!</definedName>
    <definedName name="_Fill" localSheetId="42" hidden="1">#REF!</definedName>
    <definedName name="_Fill" localSheetId="54" hidden="1">#REF!</definedName>
    <definedName name="_Fill" localSheetId="28" hidden="1">#REF!</definedName>
    <definedName name="_Fill" localSheetId="27" hidden="1">#REF!</definedName>
    <definedName name="_Fill" localSheetId="36" hidden="1">#REF!</definedName>
    <definedName name="_Fill" localSheetId="9" hidden="1">#REF!</definedName>
    <definedName name="_Fill" localSheetId="56" hidden="1">#REF!</definedName>
    <definedName name="_Fill" localSheetId="8" hidden="1">#REF!</definedName>
    <definedName name="_Fill" localSheetId="45" hidden="1">#REF!</definedName>
    <definedName name="_Fill" localSheetId="35" hidden="1">#REF!</definedName>
    <definedName name="_Fill" localSheetId="34" hidden="1">#REF!</definedName>
    <definedName name="_Fill" localSheetId="20" hidden="1">#REF!</definedName>
    <definedName name="_xlnm._FilterDatabase" localSheetId="44" hidden="1">ERAWATI!#REF!</definedName>
    <definedName name="_xlnm._FilterDatabase" localSheetId="13" hidden="1">KOJIM!#REF!</definedName>
    <definedName name="_hal1" localSheetId="1">#REF!</definedName>
    <definedName name="_hal1" localSheetId="42">#REF!</definedName>
    <definedName name="_Hal100" localSheetId="1">#REF!</definedName>
    <definedName name="_Hal100" localSheetId="42">#REF!</definedName>
    <definedName name="_HCC6" localSheetId="1">[1]!_xlbgnm.HCC6</definedName>
    <definedName name="_HCC6" localSheetId="42">[1]!_xlbgnm.HCC6</definedName>
    <definedName name="_HCP002" localSheetId="1">[2]!_xlbgnm.HCP02</definedName>
    <definedName name="_HCP002" localSheetId="42">[2]!_xlbgnm.HCP02</definedName>
    <definedName name="_HCP004" localSheetId="1">[2]!_xlbgnm.HCP04</definedName>
    <definedName name="_HCP004" localSheetId="42">[2]!_xlbgnm.HCP04</definedName>
    <definedName name="_HCP02" localSheetId="1">[2]!_xlbgnm.HCP02</definedName>
    <definedName name="_HCP02" localSheetId="42">[2]!_xlbgnm.HCP02</definedName>
    <definedName name="_HCP03" localSheetId="1">[2]!_xlbgnm.HCP03</definedName>
    <definedName name="_HCP03" localSheetId="42">[2]!_xlbgnm.HCP03</definedName>
    <definedName name="_HCP04" localSheetId="1">[2]!_xlbgnm.HCP04</definedName>
    <definedName name="_HCP04" localSheetId="42">[2]!_xlbgnm.HCP04</definedName>
    <definedName name="_HCP05" localSheetId="1">[2]!_xlbgnm.HCP05</definedName>
    <definedName name="_HCP05" localSheetId="42">[2]!_xlbgnm.HCP05</definedName>
    <definedName name="_HDC01" localSheetId="1">[2]!_xlbgnm.HDC01</definedName>
    <definedName name="_HDC01" localSheetId="42">[2]!_xlbgnm.HDC01</definedName>
    <definedName name="_hlm4" localSheetId="1">#REF!</definedName>
    <definedName name="_hlm4" localSheetId="42">#REF!</definedName>
    <definedName name="_L1" localSheetId="1">#REF!</definedName>
    <definedName name="_L1" localSheetId="42">#REF!</definedName>
    <definedName name="_L2" localSheetId="1">#REF!</definedName>
    <definedName name="_L2" localSheetId="42">#REF!</definedName>
    <definedName name="_mp2" localSheetId="1">#REF!</definedName>
    <definedName name="_mp2" localSheetId="42">#REF!</definedName>
    <definedName name="A" localSheetId="1">[3]!Macro6</definedName>
    <definedName name="A" localSheetId="42">[3]!Macro6</definedName>
    <definedName name="AAA" localSheetId="1">[4]!Macro9</definedName>
    <definedName name="AAA" localSheetId="42">[4]!Macro9</definedName>
    <definedName name="ABC" localSheetId="42">#REF!</definedName>
    <definedName name="abs" localSheetId="1">[5]!Macro7</definedName>
    <definedName name="abs" localSheetId="42">[5]!Macro7</definedName>
    <definedName name="adb" localSheetId="1">[6]!Macro2</definedName>
    <definedName name="adb" localSheetId="42">[6]!Macro2</definedName>
    <definedName name="ADM" localSheetId="1">'[7]KB-WKB'!#REF!</definedName>
    <definedName name="ADM" localSheetId="42">'[7]KB-WKB'!#REF!</definedName>
    <definedName name="adn" localSheetId="1">'[7]KB-WKB'!#REF!</definedName>
    <definedName name="adn" localSheetId="42">'[7]KB-WKB'!#REF!</definedName>
    <definedName name="ags" localSheetId="42">#REF!</definedName>
    <definedName name="aliyas" localSheetId="42">#REF!</definedName>
    <definedName name="ANL.EFF" localSheetId="47">#REF!</definedName>
    <definedName name="ANL.EFF" localSheetId="48">#REF!</definedName>
    <definedName name="ANL.EFF" localSheetId="49">#REF!</definedName>
    <definedName name="ANL.EFF" localSheetId="42">#REF!</definedName>
    <definedName name="APD" localSheetId="42">#REF!</definedName>
    <definedName name="ASD" localSheetId="1">[8]!Macro7</definedName>
    <definedName name="ASD" localSheetId="42">[8]!Macro7</definedName>
    <definedName name="ATANG" localSheetId="53" hidden="1">{"'Entry-SOUNDING'!$M$46"}</definedName>
    <definedName name="ATANG" localSheetId="46" hidden="1">{"'Entry-SOUNDING'!$M$46"}</definedName>
    <definedName name="ATANG" localSheetId="32" hidden="1">{"'Entry-SOUNDING'!$M$46"}</definedName>
    <definedName name="ATANG" localSheetId="47" hidden="1">{"'Entry-SOUNDING'!$M$46"}</definedName>
    <definedName name="ATANG" localSheetId="37" hidden="1">{"'Entry-SOUNDING'!$M$46"}</definedName>
    <definedName name="ATANG" localSheetId="31" hidden="1">{"'Entry-SOUNDING'!$M$46"}</definedName>
    <definedName name="ATANG" localSheetId="48" hidden="1">{"'Entry-SOUNDING'!$M$46"}</definedName>
    <definedName name="ATANG" localSheetId="49" hidden="1">{"'Entry-SOUNDING'!$M$46"}</definedName>
    <definedName name="ATANG" localSheetId="21" hidden="1">{"'Entry-SOUNDING'!$M$46"}</definedName>
    <definedName name="ATANG" localSheetId="26" hidden="1">{"'Entry-SOUNDING'!$M$46"}</definedName>
    <definedName name="ATANG" localSheetId="42" hidden="1">{"'Entry-SOUNDING'!$M$46"}</definedName>
    <definedName name="ATANG" localSheetId="54" hidden="1">{"'Entry-SOUNDING'!$M$46"}</definedName>
    <definedName name="ATANG" localSheetId="28" hidden="1">{"'Entry-SOUNDING'!$M$46"}</definedName>
    <definedName name="ATANG" localSheetId="27" hidden="1">{"'Entry-SOUNDING'!$M$46"}</definedName>
    <definedName name="ATANG" localSheetId="36" hidden="1">{"'Entry-SOUNDING'!$M$46"}</definedName>
    <definedName name="ATANG" localSheetId="56" hidden="1">{"'Entry-SOUNDING'!$M$46"}</definedName>
    <definedName name="ATANG" localSheetId="35" hidden="1">{"'Entry-SOUNDING'!$M$46"}</definedName>
    <definedName name="ATANG" localSheetId="34" hidden="1">{"'Entry-SOUNDING'!$M$46"}</definedName>
    <definedName name="ATANG" localSheetId="4" hidden="1">{"'Entry-SOUNDING'!$M$46"}</definedName>
    <definedName name="BBNN" localSheetId="1">[9]!Macro9</definedName>
    <definedName name="BBNN" localSheetId="42">[9]!Macro9</definedName>
    <definedName name="BELI" localSheetId="42">#REF!</definedName>
    <definedName name="berguna" localSheetId="42">#REF!</definedName>
    <definedName name="biaya_langsung_lab" localSheetId="42">#REF!</definedName>
    <definedName name="BLR" localSheetId="42">#REF!</definedName>
    <definedName name="CAL" localSheetId="42">#REF!</definedName>
    <definedName name="CAT" localSheetId="1">#REF!</definedName>
    <definedName name="CAT" localSheetId="42">#REF!</definedName>
    <definedName name="catru" localSheetId="42">#REF!</definedName>
    <definedName name="CC" localSheetId="42">#REF!</definedName>
    <definedName name="cov" localSheetId="42">#REF!</definedName>
    <definedName name="CTRL___F3______________________" localSheetId="1">#REF!</definedName>
    <definedName name="CTRL___F3______________________" localSheetId="42">#REF!</definedName>
    <definedName name="CV" localSheetId="1">[10]!Macro8</definedName>
    <definedName name="CV" localSheetId="42">[10]!Macro8</definedName>
    <definedName name="d" localSheetId="42">#REF!</definedName>
    <definedName name="DAFTAR" localSheetId="42">#REF!</definedName>
    <definedName name="_xlnm.Database" localSheetId="32">#REF!</definedName>
    <definedName name="_xlnm.Database" localSheetId="47">#REF!</definedName>
    <definedName name="_xlnm.Database" localSheetId="37">#REF!</definedName>
    <definedName name="_xlnm.Database" localSheetId="31">#REF!</definedName>
    <definedName name="_xlnm.Database" localSheetId="48">#REF!</definedName>
    <definedName name="_xlnm.Database" localSheetId="49">#REF!</definedName>
    <definedName name="_xlnm.Database" localSheetId="43">#REF!</definedName>
    <definedName name="_xlnm.Database" localSheetId="26">#REF!</definedName>
    <definedName name="_xlnm.Database" localSheetId="41">#REF!</definedName>
    <definedName name="_xlnm.Database" localSheetId="42">#REF!</definedName>
    <definedName name="_xlnm.Database" localSheetId="25">#REF!</definedName>
    <definedName name="_xlnm.Database" localSheetId="5">#REF!</definedName>
    <definedName name="_xlnm.Database" localSheetId="45">#REF!</definedName>
    <definedName name="_xlnm.Database" localSheetId="34">#REF!</definedName>
    <definedName name="_xlnm.Database" localSheetId="22">#REF!</definedName>
    <definedName name="_xlnm.Database" localSheetId="23">#REF!</definedName>
    <definedName name="_xlnm.Database" localSheetId="51">#REF!</definedName>
    <definedName name="_xlnm.Database" localSheetId="15">#REF!</definedName>
    <definedName name="_xlnm.Database">#REF!</definedName>
    <definedName name="DC" localSheetId="42">#REF!</definedName>
    <definedName name="DD" localSheetId="42">#REF!</definedName>
    <definedName name="DEF" localSheetId="47">#REF!</definedName>
    <definedName name="DEF" localSheetId="48">#REF!</definedName>
    <definedName name="DEF" localSheetId="49">#REF!</definedName>
    <definedName name="DEF" localSheetId="42">#REF!</definedName>
    <definedName name="des" localSheetId="42">#REF!</definedName>
    <definedName name="DEWI" localSheetId="1">[11]Cover!#REF!</definedName>
    <definedName name="DEWI" localSheetId="42">[11]Cover!#REF!</definedName>
    <definedName name="DUA" localSheetId="42">#REF!</definedName>
    <definedName name="DW" localSheetId="42">#REF!</definedName>
    <definedName name="dwi" localSheetId="42">#REF!</definedName>
    <definedName name="ee" localSheetId="42">#REF!</definedName>
    <definedName name="EMAIL" localSheetId="42">[3]!Macro6</definedName>
    <definedName name="F" localSheetId="42">#REF!</definedName>
    <definedName name="FF" localSheetId="53" hidden="1">{"'Entry-SOUNDING'!$M$46"}</definedName>
    <definedName name="FF" localSheetId="52" hidden="1">{"'Entry-SOUNDING'!$M$46"}</definedName>
    <definedName name="FF" localSheetId="46" hidden="1">{"'Entry-SOUNDING'!$M$46"}</definedName>
    <definedName name="FF" localSheetId="1" hidden="1">{"'Entry-SOUNDING'!$M$46"}</definedName>
    <definedName name="FF" localSheetId="16" hidden="1">{"'Entry-SOUNDING'!$M$46"}</definedName>
    <definedName name="FF" localSheetId="32" hidden="1">{"'Entry-SOUNDING'!$M$46"}</definedName>
    <definedName name="FF" localSheetId="47" hidden="1">{"'Entry-SOUNDING'!$M$46"}</definedName>
    <definedName name="FF" localSheetId="37" hidden="1">{"'Entry-SOUNDING'!$M$46"}</definedName>
    <definedName name="FF" localSheetId="40" hidden="1">{"'Entry-SOUNDING'!$M$46"}</definedName>
    <definedName name="FF" localSheetId="30" hidden="1">{"'Entry-SOUNDING'!$M$46"}</definedName>
    <definedName name="FF" localSheetId="31" hidden="1">{"'Entry-SOUNDING'!$M$46"}</definedName>
    <definedName name="FF" localSheetId="44" hidden="1">{"'Entry-SOUNDING'!$M$46"}</definedName>
    <definedName name="FF" localSheetId="2" hidden="1">{"'Entry-SOUNDING'!$M$46"}</definedName>
    <definedName name="FF" localSheetId="29" hidden="1">{"'Entry-SOUNDING'!$M$46"}</definedName>
    <definedName name="FF" localSheetId="11" hidden="1">{"'Entry-SOUNDING'!$M$46"}</definedName>
    <definedName name="FF" localSheetId="3" hidden="1">{"'Entry-SOUNDING'!$M$46"}</definedName>
    <definedName name="FF" localSheetId="12" hidden="1">{"'Entry-SOUNDING'!$M$46"}</definedName>
    <definedName name="FF" localSheetId="48" hidden="1">{"'Entry-SOUNDING'!$M$46"}</definedName>
    <definedName name="FF" localSheetId="49" hidden="1">{"'Entry-SOUNDING'!$M$46"}</definedName>
    <definedName name="FF" localSheetId="21" hidden="1">{"'Entry-SOUNDING'!$M$46"}</definedName>
    <definedName name="FF" localSheetId="38" hidden="1">{"'Entry-SOUNDING'!$M$46"}</definedName>
    <definedName name="FF" localSheetId="43" hidden="1">{"'Entry-SOUNDING'!$M$46"}</definedName>
    <definedName name="FF" localSheetId="10" hidden="1">{"'Entry-SOUNDING'!$M$46"}</definedName>
    <definedName name="FF" localSheetId="26" hidden="1">{"'Entry-SOUNDING'!$M$46"}</definedName>
    <definedName name="FF" localSheetId="14" hidden="1">{"'Entry-SOUNDING'!$M$46"}</definedName>
    <definedName name="FF" localSheetId="41" hidden="1">{"'Entry-SOUNDING'!$M$46"}</definedName>
    <definedName name="FF" localSheetId="42" hidden="1">{"'Entry-SOUNDING'!$M$46"}</definedName>
    <definedName name="FF" localSheetId="54" hidden="1">{"'Entry-SOUNDING'!$M$46"}</definedName>
    <definedName name="FF" localSheetId="13" hidden="1">{"'Entry-SOUNDING'!$M$46"}</definedName>
    <definedName name="FF" localSheetId="39" hidden="1">{"'Entry-SOUNDING'!$M$46"}</definedName>
    <definedName name="FF" localSheetId="28" hidden="1">{"'Entry-SOUNDING'!$M$46"}</definedName>
    <definedName name="FF" localSheetId="33" hidden="1">{"'Entry-SOUNDING'!$M$46"}</definedName>
    <definedName name="FF" localSheetId="27" hidden="1">{"'Entry-SOUNDING'!$M$46"}</definedName>
    <definedName name="FF" localSheetId="36" hidden="1">{"'Entry-SOUNDING'!$M$46"}</definedName>
    <definedName name="FF" localSheetId="9" hidden="1">{"'Entry-SOUNDING'!$M$46"}</definedName>
    <definedName name="FF" localSheetId="56" hidden="1">{"'Entry-SOUNDING'!$M$46"}</definedName>
    <definedName name="FF" localSheetId="25" hidden="1">{"'Entry-SOUNDING'!$M$46"}</definedName>
    <definedName name="FF" localSheetId="19" hidden="1">{"'Entry-SOUNDING'!$M$46"}</definedName>
    <definedName name="FF" localSheetId="7" hidden="1">{"'Entry-SOUNDING'!$M$46"}</definedName>
    <definedName name="FF" localSheetId="18" hidden="1">{"'Entry-SOUNDING'!$M$46"}</definedName>
    <definedName name="FF" localSheetId="5" hidden="1">{"'Entry-SOUNDING'!$M$46"}</definedName>
    <definedName name="FF" localSheetId="8" hidden="1">{"'Entry-SOUNDING'!$M$46"}</definedName>
    <definedName name="FF" localSheetId="45" hidden="1">{"'Entry-SOUNDING'!$M$46"}</definedName>
    <definedName name="FF" localSheetId="17" hidden="1">{"'Entry-SOUNDING'!$M$46"}</definedName>
    <definedName name="FF" localSheetId="24" hidden="1">{"'Entry-SOUNDING'!$M$46"}</definedName>
    <definedName name="FF" localSheetId="35" hidden="1">{"'Entry-SOUNDING'!$M$46"}</definedName>
    <definedName name="FF" localSheetId="34" hidden="1">{"'Entry-SOUNDING'!$M$46"}</definedName>
    <definedName name="FF" localSheetId="22" hidden="1">{"'Entry-SOUNDING'!$M$46"}</definedName>
    <definedName name="FF" localSheetId="23" hidden="1">{"'Entry-SOUNDING'!$M$46"}</definedName>
    <definedName name="FF" localSheetId="4" hidden="1">{"'Entry-SOUNDING'!$M$46"}</definedName>
    <definedName name="FF" localSheetId="20" hidden="1">{"'Entry-SOUNDING'!$M$46"}</definedName>
    <definedName name="FF" localSheetId="6" hidden="1">{"'Entry-SOUNDING'!$M$46"}</definedName>
    <definedName name="FF" localSheetId="51" hidden="1">{"'Entry-SOUNDING'!$M$46"}</definedName>
    <definedName name="FF" localSheetId="15" hidden="1">{"'Entry-SOUNDING'!$M$46"}</definedName>
    <definedName name="FG" localSheetId="47">#REF!</definedName>
    <definedName name="FG" localSheetId="48">#REF!</definedName>
    <definedName name="FG" localSheetId="49">#REF!</definedName>
    <definedName name="FG" localSheetId="42">#REF!</definedName>
    <definedName name="flowchart2" localSheetId="42">#REF!</definedName>
    <definedName name="Formulir" localSheetId="1">[2]!_xlbgnm.HCP03</definedName>
    <definedName name="Formulir" localSheetId="42">[2]!_xlbgnm.HCP03</definedName>
    <definedName name="from" localSheetId="1">[2]!_xlbgnm.HCP05</definedName>
    <definedName name="from" localSheetId="42">[2]!_xlbgnm.HCP05</definedName>
    <definedName name="fromm" localSheetId="1">[2]!_xlbgnm.HCP02</definedName>
    <definedName name="fromm" localSheetId="42">[2]!_xlbgnm.HCP02</definedName>
    <definedName name="GF" localSheetId="1">'[12]Pindah Bagian ABC'!#REF!</definedName>
    <definedName name="GF" localSheetId="42">'[12]Pindah Bagian ABC'!#REF!</definedName>
    <definedName name="GFGFDG" localSheetId="1">'[12]Pindah Bagian ABC'!#REF!</definedName>
    <definedName name="GFGFDG" localSheetId="42">'[12]Pindah Bagian ABC'!#REF!</definedName>
    <definedName name="GHI" localSheetId="47">#REF!</definedName>
    <definedName name="GHI" localSheetId="48">#REF!</definedName>
    <definedName name="GHI" localSheetId="49">#REF!</definedName>
    <definedName name="GHI" localSheetId="42">#REF!</definedName>
    <definedName name="hlm.5" localSheetId="42">#REF!</definedName>
    <definedName name="HTML_Control" localSheetId="53" hidden="1">{"'Entry-SOUNDING'!$M$46"}</definedName>
    <definedName name="HTML_Control" localSheetId="52" hidden="1">{"'Entry-SOUNDING'!$M$46"}</definedName>
    <definedName name="HTML_Control" localSheetId="46" hidden="1">{"'Entry-SOUNDING'!$M$46"}</definedName>
    <definedName name="HTML_Control" localSheetId="1" hidden="1">{"'Entry-SOUNDING'!$M$46"}</definedName>
    <definedName name="HTML_Control" localSheetId="16" hidden="1">{"'Entry-SOUNDING'!$M$46"}</definedName>
    <definedName name="HTML_Control" localSheetId="32" hidden="1">{"'Entry-SOUNDING'!$M$46"}</definedName>
    <definedName name="HTML_Control" localSheetId="47" hidden="1">{"'Entry-SOUNDING'!$M$46"}</definedName>
    <definedName name="HTML_Control" localSheetId="37" hidden="1">{"'Entry-SOUNDING'!$M$46"}</definedName>
    <definedName name="HTML_Control" localSheetId="40" hidden="1">{"'Entry-SOUNDING'!$M$46"}</definedName>
    <definedName name="HTML_Control" localSheetId="30" hidden="1">{"'Entry-SOUNDING'!$M$46"}</definedName>
    <definedName name="HTML_Control" localSheetId="31" hidden="1">{"'Entry-SOUNDING'!$M$46"}</definedName>
    <definedName name="HTML_Control" localSheetId="44" hidden="1">{"'Entry-SOUNDING'!$M$46"}</definedName>
    <definedName name="HTML_Control" localSheetId="2" hidden="1">{"'Entry-SOUNDING'!$M$46"}</definedName>
    <definedName name="HTML_Control" localSheetId="29" hidden="1">{"'Entry-SOUNDING'!$M$46"}</definedName>
    <definedName name="HTML_Control" localSheetId="11" hidden="1">{"'Entry-SOUNDING'!$M$46"}</definedName>
    <definedName name="HTML_Control" localSheetId="3" hidden="1">{"'Entry-SOUNDING'!$M$46"}</definedName>
    <definedName name="HTML_Control" localSheetId="12" hidden="1">{"'Entry-SOUNDING'!$M$46"}</definedName>
    <definedName name="HTML_Control" localSheetId="48" hidden="1">{"'Entry-SOUNDING'!$M$46"}</definedName>
    <definedName name="HTML_Control" localSheetId="49" hidden="1">{"'Entry-SOUNDING'!$M$46"}</definedName>
    <definedName name="HTML_Control" localSheetId="21" hidden="1">{"'Entry-SOUNDING'!$M$46"}</definedName>
    <definedName name="HTML_Control" localSheetId="38" hidden="1">{"'Entry-SOUNDING'!$M$46"}</definedName>
    <definedName name="HTML_Control" localSheetId="43" hidden="1">{"'Entry-SOUNDING'!$M$46"}</definedName>
    <definedName name="HTML_Control" localSheetId="10" hidden="1">{"'Entry-SOUNDING'!$M$46"}</definedName>
    <definedName name="HTML_Control" localSheetId="26" hidden="1">{"'Entry-SOUNDING'!$M$46"}</definedName>
    <definedName name="HTML_Control" localSheetId="14" hidden="1">{"'Entry-SOUNDING'!$M$46"}</definedName>
    <definedName name="HTML_Control" localSheetId="41" hidden="1">{"'Entry-SOUNDING'!$M$46"}</definedName>
    <definedName name="HTML_Control" localSheetId="42" hidden="1">{"'Entry-SOUNDING'!$M$46"}</definedName>
    <definedName name="HTML_Control" localSheetId="54" hidden="1">{"'Entry-SOUNDING'!$M$46"}</definedName>
    <definedName name="HTML_Control" localSheetId="13" hidden="1">{"'Entry-SOUNDING'!$M$46"}</definedName>
    <definedName name="HTML_Control" localSheetId="39" hidden="1">{"'Entry-SOUNDING'!$M$46"}</definedName>
    <definedName name="HTML_Control" localSheetId="28" hidden="1">{"'Entry-SOUNDING'!$M$46"}</definedName>
    <definedName name="HTML_Control" localSheetId="33" hidden="1">{"'Entry-SOUNDING'!$M$46"}</definedName>
    <definedName name="HTML_Control" localSheetId="27" hidden="1">{"'Entry-SOUNDING'!$M$46"}</definedName>
    <definedName name="HTML_Control" localSheetId="36" hidden="1">{"'Entry-SOUNDING'!$M$46"}</definedName>
    <definedName name="HTML_Control" localSheetId="9" hidden="1">{"'Entry-SOUNDING'!$M$46"}</definedName>
    <definedName name="HTML_Control" localSheetId="56" hidden="1">{"'Entry-SOUNDING'!$M$46"}</definedName>
    <definedName name="HTML_Control" localSheetId="25" hidden="1">{"'Entry-SOUNDING'!$M$46"}</definedName>
    <definedName name="HTML_Control" localSheetId="19" hidden="1">{"'Entry-SOUNDING'!$M$46"}</definedName>
    <definedName name="HTML_Control" localSheetId="7" hidden="1">{"'Entry-SOUNDING'!$M$46"}</definedName>
    <definedName name="HTML_Control" localSheetId="18" hidden="1">{"'Entry-SOUNDING'!$M$46"}</definedName>
    <definedName name="HTML_Control" localSheetId="5" hidden="1">{"'Entry-SOUNDING'!$M$46"}</definedName>
    <definedName name="HTML_Control" localSheetId="8" hidden="1">{"'Entry-SOUNDING'!$M$46"}</definedName>
    <definedName name="HTML_Control" localSheetId="45" hidden="1">{"'Entry-SOUNDING'!$M$46"}</definedName>
    <definedName name="HTML_Control" localSheetId="17" hidden="1">{"'Entry-SOUNDING'!$M$46"}</definedName>
    <definedName name="HTML_Control" localSheetId="24" hidden="1">{"'Entry-SOUNDING'!$M$46"}</definedName>
    <definedName name="HTML_Control" localSheetId="35" hidden="1">{"'Entry-SOUNDING'!$M$46"}</definedName>
    <definedName name="HTML_Control" localSheetId="34" hidden="1">{"'Entry-SOUNDING'!$M$46"}</definedName>
    <definedName name="HTML_Control" localSheetId="22" hidden="1">{"'Entry-SOUNDING'!$M$46"}</definedName>
    <definedName name="HTML_Control" localSheetId="23" hidden="1">{"'Entry-SOUNDING'!$M$46"}</definedName>
    <definedName name="HTML_Control" localSheetId="4" hidden="1">{"'Entry-SOUNDING'!$M$46"}</definedName>
    <definedName name="HTML_Control" localSheetId="20" hidden="1">{"'Entry-SOUNDING'!$M$46"}</definedName>
    <definedName name="HTML_Control" localSheetId="6" hidden="1">{"'Entry-SOUNDING'!$M$46"}</definedName>
    <definedName name="HTML_Control" localSheetId="51" hidden="1">{"'Entry-SOUNDING'!$M$46"}</definedName>
    <definedName name="HTML_Control" localSheetId="15" hidden="1">{"'Entry-SOUNDING'!$M$46"}</definedName>
    <definedName name="Hygiene" localSheetId="1">#REF!</definedName>
    <definedName name="Hygiene" localSheetId="42">#REF!</definedName>
    <definedName name="INKLINIK3">[13]KLINIK!$L$1:$L$65536</definedName>
    <definedName name="INKLINIK4">[13]KLINIK!$M$1:$M$65536</definedName>
    <definedName name="INKOP">[13]kop!$N$1:$N$65536</definedName>
    <definedName name="INKOP1">[13]kop!$J$1:$J$65536</definedName>
    <definedName name="INKOP2">[13]kop!$K$1:$K$65536</definedName>
    <definedName name="INKOP3">[13]kop!$L$1:$L$65536</definedName>
    <definedName name="INKOP4">[13]kop!$M$1:$M$65536</definedName>
    <definedName name="INLFD">[14]LFDC!$N$1:$N$65536</definedName>
    <definedName name="INLFDC">[13]LFDC!$N$1:$N$65536</definedName>
    <definedName name="INLFDC1">[13]LFDC!$J$1:$J$65536</definedName>
    <definedName name="INLFDC2">[13]LFDC!$K$1:$K$65536</definedName>
    <definedName name="INLFDC3">[13]LFDC!$L$1:$L$65536</definedName>
    <definedName name="INLFDC4">[13]LFDC!$M$1:$M$65536</definedName>
    <definedName name="INLISTRIK1">[13]listrik!$J$1:$J$65536</definedName>
    <definedName name="INLISTRIK2">[13]listrik!$K$1:$K$65536</definedName>
    <definedName name="INLISTRIK3">[13]listrik!$L$1:$L$65536</definedName>
    <definedName name="INLISTRIK4">[13]listrik!$M$1:$M$65536</definedName>
    <definedName name="INLOG">[13]LOG!$N$1:$N$65536</definedName>
    <definedName name="INLOG1">[13]LOG!$J$1:$J$65536</definedName>
    <definedName name="INLOG2">[13]LOG!$K$1:$K$65536</definedName>
    <definedName name="INLOG3">[13]LOG!$L$1:$L$65536</definedName>
    <definedName name="INLOG4">[13]LOG!$M$1:$M$65536</definedName>
    <definedName name="INLST">[13]listrik!$N$1:$N$65536</definedName>
    <definedName name="INMP1">[13]MP1!$N$1:$N$65536</definedName>
    <definedName name="INMP11">[13]MP1!$J$1:$J$65536</definedName>
    <definedName name="INMP12">[13]MP1!$K$1:$K$65536</definedName>
    <definedName name="INMP13">[13]MP1!$L$1:$L$65536</definedName>
    <definedName name="INMP14">[13]MP1!$M$1:$M$65536</definedName>
    <definedName name="INMP2">[13]MP2!$O$1:$O$65536</definedName>
    <definedName name="INMP21" localSheetId="42">#REF!</definedName>
    <definedName name="INMP22" localSheetId="42">#REF!</definedName>
    <definedName name="INMP23" localSheetId="42">#REF!</definedName>
    <definedName name="INMP24" localSheetId="42">#REF!</definedName>
    <definedName name="INPRU3">[13]PRU!$L$1:$L$65536</definedName>
    <definedName name="INPRU4">[13]PRU!$M$1:$M$65536</definedName>
    <definedName name="INPSN">[13]psn!$N$1:$N$65536</definedName>
    <definedName name="INPSN1">[13]psn!$J$1:$J$65536</definedName>
    <definedName name="INPSN2">[13]psn!$K$1:$K$65536</definedName>
    <definedName name="INPSN3">[13]psn!$L$1:$L$65536</definedName>
    <definedName name="INPSN4">[13]psn!$M$1:$M$65536</definedName>
    <definedName name="INPUT" localSheetId="42">#REF!</definedName>
    <definedName name="INWTR4">[13]WTR!$M$1:$M$65536</definedName>
    <definedName name="it">[13]ITD!$E$6</definedName>
    <definedName name="ITEM" localSheetId="42">#REF!</definedName>
    <definedName name="jan_feb_mar" localSheetId="42">#REF!</definedName>
    <definedName name="jas" localSheetId="42">#REF!</definedName>
    <definedName name="jasa" localSheetId="42">#REF!</definedName>
    <definedName name="js" localSheetId="42">#REF!</definedName>
    <definedName name="JUKA" localSheetId="42">#REF!</definedName>
    <definedName name="jun_jul" localSheetId="42">#REF!</definedName>
    <definedName name="KAL" localSheetId="42">#REF!</definedName>
    <definedName name="KAS" localSheetId="53" hidden="1">{"'Entry-SOUNDING'!$M$46"}</definedName>
    <definedName name="KAS" localSheetId="52" hidden="1">{"'Entry-SOUNDING'!$M$46"}</definedName>
    <definedName name="KAS" localSheetId="46" hidden="1">{"'Entry-SOUNDING'!$M$46"}</definedName>
    <definedName name="KAS" localSheetId="1" hidden="1">{"'Entry-SOUNDING'!$M$46"}</definedName>
    <definedName name="KAS" localSheetId="16" hidden="1">{"'Entry-SOUNDING'!$M$46"}</definedName>
    <definedName name="KAS" localSheetId="32" hidden="1">{"'Entry-SOUNDING'!$M$46"}</definedName>
    <definedName name="KAS" localSheetId="47" hidden="1">{"'Entry-SOUNDING'!$M$46"}</definedName>
    <definedName name="KAS" localSheetId="37" hidden="1">{"'Entry-SOUNDING'!$M$46"}</definedName>
    <definedName name="KAS" localSheetId="40" hidden="1">{"'Entry-SOUNDING'!$M$46"}</definedName>
    <definedName name="KAS" localSheetId="30" hidden="1">{"'Entry-SOUNDING'!$M$46"}</definedName>
    <definedName name="KAS" localSheetId="31" hidden="1">{"'Entry-SOUNDING'!$M$46"}</definedName>
    <definedName name="KAS" localSheetId="44" hidden="1">{"'Entry-SOUNDING'!$M$46"}</definedName>
    <definedName name="KAS" localSheetId="2" hidden="1">{"'Entry-SOUNDING'!$M$46"}</definedName>
    <definedName name="KAS" localSheetId="29" hidden="1">{"'Entry-SOUNDING'!$M$46"}</definedName>
    <definedName name="KAS" localSheetId="11" hidden="1">{"'Entry-SOUNDING'!$M$46"}</definedName>
    <definedName name="KAS" localSheetId="3" hidden="1">{"'Entry-SOUNDING'!$M$46"}</definedName>
    <definedName name="KAS" localSheetId="12" hidden="1">{"'Entry-SOUNDING'!$M$46"}</definedName>
    <definedName name="KAS" localSheetId="48" hidden="1">{"'Entry-SOUNDING'!$M$46"}</definedName>
    <definedName name="KAS" localSheetId="49" hidden="1">{"'Entry-SOUNDING'!$M$46"}</definedName>
    <definedName name="KAS" localSheetId="21" hidden="1">{"'Entry-SOUNDING'!$M$46"}</definedName>
    <definedName name="KAS" localSheetId="38" hidden="1">{"'Entry-SOUNDING'!$M$46"}</definedName>
    <definedName name="KAS" localSheetId="43" hidden="1">{"'Entry-SOUNDING'!$M$46"}</definedName>
    <definedName name="KAS" localSheetId="10" hidden="1">{"'Entry-SOUNDING'!$M$46"}</definedName>
    <definedName name="KAS" localSheetId="26" hidden="1">{"'Entry-SOUNDING'!$M$46"}</definedName>
    <definedName name="KAS" localSheetId="14" hidden="1">{"'Entry-SOUNDING'!$M$46"}</definedName>
    <definedName name="KAS" localSheetId="41" hidden="1">{"'Entry-SOUNDING'!$M$46"}</definedName>
    <definedName name="KAS" localSheetId="42" hidden="1">{"'Entry-SOUNDING'!$M$46"}</definedName>
    <definedName name="KAS" localSheetId="54" hidden="1">{"'Entry-SOUNDING'!$M$46"}</definedName>
    <definedName name="KAS" localSheetId="13" hidden="1">{"'Entry-SOUNDING'!$M$46"}</definedName>
    <definedName name="KAS" localSheetId="39" hidden="1">{"'Entry-SOUNDING'!$M$46"}</definedName>
    <definedName name="KAS" localSheetId="28" hidden="1">{"'Entry-SOUNDING'!$M$46"}</definedName>
    <definedName name="KAS" localSheetId="33" hidden="1">{"'Entry-SOUNDING'!$M$46"}</definedName>
    <definedName name="KAS" localSheetId="27" hidden="1">{"'Entry-SOUNDING'!$M$46"}</definedName>
    <definedName name="KAS" localSheetId="36" hidden="1">{"'Entry-SOUNDING'!$M$46"}</definedName>
    <definedName name="KAS" localSheetId="9" hidden="1">{"'Entry-SOUNDING'!$M$46"}</definedName>
    <definedName name="KAS" localSheetId="56" hidden="1">{"'Entry-SOUNDING'!$M$46"}</definedName>
    <definedName name="KAS" localSheetId="25" hidden="1">{"'Entry-SOUNDING'!$M$46"}</definedName>
    <definedName name="KAS" localSheetId="19" hidden="1">{"'Entry-SOUNDING'!$M$46"}</definedName>
    <definedName name="KAS" localSheetId="7" hidden="1">{"'Entry-SOUNDING'!$M$46"}</definedName>
    <definedName name="KAS" localSheetId="18" hidden="1">{"'Entry-SOUNDING'!$M$46"}</definedName>
    <definedName name="KAS" localSheetId="5" hidden="1">{"'Entry-SOUNDING'!$M$46"}</definedName>
    <definedName name="KAS" localSheetId="8" hidden="1">{"'Entry-SOUNDING'!$M$46"}</definedName>
    <definedName name="KAS" localSheetId="45" hidden="1">{"'Entry-SOUNDING'!$M$46"}</definedName>
    <definedName name="KAS" localSheetId="17" hidden="1">{"'Entry-SOUNDING'!$M$46"}</definedName>
    <definedName name="KAS" localSheetId="24" hidden="1">{"'Entry-SOUNDING'!$M$46"}</definedName>
    <definedName name="KAS" localSheetId="35" hidden="1">{"'Entry-SOUNDING'!$M$46"}</definedName>
    <definedName name="KAS" localSheetId="34" hidden="1">{"'Entry-SOUNDING'!$M$46"}</definedName>
    <definedName name="KAS" localSheetId="22" hidden="1">{"'Entry-SOUNDING'!$M$46"}</definedName>
    <definedName name="KAS" localSheetId="23" hidden="1">{"'Entry-SOUNDING'!$M$46"}</definedName>
    <definedName name="KAS" localSheetId="4" hidden="1">{"'Entry-SOUNDING'!$M$46"}</definedName>
    <definedName name="KAS" localSheetId="20" hidden="1">{"'Entry-SOUNDING'!$M$46"}</definedName>
    <definedName name="KAS" localSheetId="6" hidden="1">{"'Entry-SOUNDING'!$M$46"}</definedName>
    <definedName name="KAS" localSheetId="51" hidden="1">{"'Entry-SOUNDING'!$M$46"}</definedName>
    <definedName name="KAS" localSheetId="15" hidden="1">{"'Entry-SOUNDING'!$M$46"}</definedName>
    <definedName name="KB" localSheetId="42">#REF!</definedName>
    <definedName name="Kb.2281" localSheetId="1">[15]Hari.A!#REF!</definedName>
    <definedName name="Kb.2281" localSheetId="42">[15]Hari.A!#REF!</definedName>
    <definedName name="kehadiran_karyawan" localSheetId="1">#REF!</definedName>
    <definedName name="kehadiran_karyawan" localSheetId="42">#REF!</definedName>
    <definedName name="KIRIMBAB" localSheetId="42">#REF!</definedName>
    <definedName name="KIRIMBOILER" localSheetId="42">#REF!</definedName>
    <definedName name="KIRIMBUM" localSheetId="42">#REF!</definedName>
    <definedName name="KIRIMLISTRIK" localSheetId="42">#REF!</definedName>
    <definedName name="KIRIMPRU" localSheetId="42">#REF!</definedName>
    <definedName name="KIRIMPWH" localSheetId="42">#REF!</definedName>
    <definedName name="KIRIMWTD" localSheetId="42">#REF!</definedName>
    <definedName name="KKK" localSheetId="42">#REF!</definedName>
    <definedName name="kl" localSheetId="1">#REF!</definedName>
    <definedName name="kl" localSheetId="42">#REF!</definedName>
    <definedName name="lamp4" localSheetId="42">#REF!</definedName>
    <definedName name="LH" localSheetId="1">[16]!Macro2</definedName>
    <definedName name="LH" localSheetId="42">[16]!Macro2</definedName>
    <definedName name="lk" localSheetId="42">#REF!</definedName>
    <definedName name="LKKG" localSheetId="42">#REF!</definedName>
    <definedName name="LL" localSheetId="42">#REF!</definedName>
    <definedName name="lok" localSheetId="42">#REF!</definedName>
    <definedName name="lokal" localSheetId="42">#REF!</definedName>
    <definedName name="m" localSheetId="42">#REF!</definedName>
    <definedName name="M.YUNUS" localSheetId="53" hidden="1">{"'Entry-SOUNDING'!$M$46"}</definedName>
    <definedName name="M.YUNUS" localSheetId="52" hidden="1">{"'Entry-SOUNDING'!$M$46"}</definedName>
    <definedName name="M.YUNUS" localSheetId="46" hidden="1">{"'Entry-SOUNDING'!$M$46"}</definedName>
    <definedName name="M.YUNUS" localSheetId="1" hidden="1">{"'Entry-SOUNDING'!$M$46"}</definedName>
    <definedName name="M.YUNUS" localSheetId="16" hidden="1">{"'Entry-SOUNDING'!$M$46"}</definedName>
    <definedName name="M.YUNUS" localSheetId="32" hidden="1">{"'Entry-SOUNDING'!$M$46"}</definedName>
    <definedName name="M.YUNUS" localSheetId="47" hidden="1">{"'Entry-SOUNDING'!$M$46"}</definedName>
    <definedName name="M.YUNUS" localSheetId="37" hidden="1">{"'Entry-SOUNDING'!$M$46"}</definedName>
    <definedName name="M.YUNUS" localSheetId="40" hidden="1">{"'Entry-SOUNDING'!$M$46"}</definedName>
    <definedName name="M.YUNUS" localSheetId="30" hidden="1">{"'Entry-SOUNDING'!$M$46"}</definedName>
    <definedName name="M.YUNUS" localSheetId="31" hidden="1">{"'Entry-SOUNDING'!$M$46"}</definedName>
    <definedName name="M.YUNUS" localSheetId="44" hidden="1">{"'Entry-SOUNDING'!$M$46"}</definedName>
    <definedName name="M.YUNUS" localSheetId="2" hidden="1">{"'Entry-SOUNDING'!$M$46"}</definedName>
    <definedName name="M.YUNUS" localSheetId="29" hidden="1">{"'Entry-SOUNDING'!$M$46"}</definedName>
    <definedName name="M.YUNUS" localSheetId="11" hidden="1">{"'Entry-SOUNDING'!$M$46"}</definedName>
    <definedName name="M.YUNUS" localSheetId="3" hidden="1">{"'Entry-SOUNDING'!$M$46"}</definedName>
    <definedName name="M.YUNUS" localSheetId="12" hidden="1">{"'Entry-SOUNDING'!$M$46"}</definedName>
    <definedName name="M.YUNUS" localSheetId="48" hidden="1">{"'Entry-SOUNDING'!$M$46"}</definedName>
    <definedName name="M.YUNUS" localSheetId="49" hidden="1">{"'Entry-SOUNDING'!$M$46"}</definedName>
    <definedName name="M.YUNUS" localSheetId="21" hidden="1">{"'Entry-SOUNDING'!$M$46"}</definedName>
    <definedName name="M.YUNUS" localSheetId="38" hidden="1">{"'Entry-SOUNDING'!$M$46"}</definedName>
    <definedName name="M.YUNUS" localSheetId="43" hidden="1">{"'Entry-SOUNDING'!$M$46"}</definedName>
    <definedName name="M.YUNUS" localSheetId="10" hidden="1">{"'Entry-SOUNDING'!$M$46"}</definedName>
    <definedName name="M.YUNUS" localSheetId="26" hidden="1">{"'Entry-SOUNDING'!$M$46"}</definedName>
    <definedName name="M.YUNUS" localSheetId="14" hidden="1">{"'Entry-SOUNDING'!$M$46"}</definedName>
    <definedName name="M.YUNUS" localSheetId="41" hidden="1">{"'Entry-SOUNDING'!$M$46"}</definedName>
    <definedName name="M.YUNUS" localSheetId="42" hidden="1">{"'Entry-SOUNDING'!$M$46"}</definedName>
    <definedName name="M.YUNUS" localSheetId="54" hidden="1">{"'Entry-SOUNDING'!$M$46"}</definedName>
    <definedName name="M.YUNUS" localSheetId="13" hidden="1">{"'Entry-SOUNDING'!$M$46"}</definedName>
    <definedName name="M.YUNUS" localSheetId="39" hidden="1">{"'Entry-SOUNDING'!$M$46"}</definedName>
    <definedName name="M.YUNUS" localSheetId="28" hidden="1">{"'Entry-SOUNDING'!$M$46"}</definedName>
    <definedName name="M.YUNUS" localSheetId="33" hidden="1">{"'Entry-SOUNDING'!$M$46"}</definedName>
    <definedName name="M.YUNUS" localSheetId="27" hidden="1">{"'Entry-SOUNDING'!$M$46"}</definedName>
    <definedName name="M.YUNUS" localSheetId="36" hidden="1">{"'Entry-SOUNDING'!$M$46"}</definedName>
    <definedName name="M.YUNUS" localSheetId="9" hidden="1">{"'Entry-SOUNDING'!$M$46"}</definedName>
    <definedName name="M.YUNUS" localSheetId="56" hidden="1">{"'Entry-SOUNDING'!$M$46"}</definedName>
    <definedName name="M.YUNUS" localSheetId="25" hidden="1">{"'Entry-SOUNDING'!$M$46"}</definedName>
    <definedName name="M.YUNUS" localSheetId="19" hidden="1">{"'Entry-SOUNDING'!$M$46"}</definedName>
    <definedName name="M.YUNUS" localSheetId="7" hidden="1">{"'Entry-SOUNDING'!$M$46"}</definedName>
    <definedName name="M.YUNUS" localSheetId="18" hidden="1">{"'Entry-SOUNDING'!$M$46"}</definedName>
    <definedName name="M.YUNUS" localSheetId="5" hidden="1">{"'Entry-SOUNDING'!$M$46"}</definedName>
    <definedName name="M.YUNUS" localSheetId="8" hidden="1">{"'Entry-SOUNDING'!$M$46"}</definedName>
    <definedName name="M.YUNUS" localSheetId="45" hidden="1">{"'Entry-SOUNDING'!$M$46"}</definedName>
    <definedName name="M.YUNUS" localSheetId="17" hidden="1">{"'Entry-SOUNDING'!$M$46"}</definedName>
    <definedName name="M.YUNUS" localSheetId="24" hidden="1">{"'Entry-SOUNDING'!$M$46"}</definedName>
    <definedName name="M.YUNUS" localSheetId="35" hidden="1">{"'Entry-SOUNDING'!$M$46"}</definedName>
    <definedName name="M.YUNUS" localSheetId="34" hidden="1">{"'Entry-SOUNDING'!$M$46"}</definedName>
    <definedName name="M.YUNUS" localSheetId="22" hidden="1">{"'Entry-SOUNDING'!$M$46"}</definedName>
    <definedName name="M.YUNUS" localSheetId="23" hidden="1">{"'Entry-SOUNDING'!$M$46"}</definedName>
    <definedName name="M.YUNUS" localSheetId="4" hidden="1">{"'Entry-SOUNDING'!$M$46"}</definedName>
    <definedName name="M.YUNUS" localSheetId="20" hidden="1">{"'Entry-SOUNDING'!$M$46"}</definedName>
    <definedName name="M.YUNUS" localSheetId="6" hidden="1">{"'Entry-SOUNDING'!$M$46"}</definedName>
    <definedName name="M.YUNUS" localSheetId="51" hidden="1">{"'Entry-SOUNDING'!$M$46"}</definedName>
    <definedName name="M.YUNUS" localSheetId="15" hidden="1">{"'Entry-SOUNDING'!$M$46"}</definedName>
    <definedName name="Macro1" localSheetId="1">[17]!Macro1</definedName>
    <definedName name="Macro1" localSheetId="42">[17]!Macro1</definedName>
    <definedName name="Macro15" localSheetId="1">[18]!Macro15</definedName>
    <definedName name="Macro15" localSheetId="42">[18]!Macro15</definedName>
    <definedName name="Macro16" localSheetId="1">[18]!Macro16</definedName>
    <definedName name="Macro16" localSheetId="42">[18]!Macro16</definedName>
    <definedName name="Macro2" localSheetId="1">[19]!Macro2</definedName>
    <definedName name="Macro2" localSheetId="42">[19]!Macro2</definedName>
    <definedName name="Macro3" localSheetId="1">[17]!Macro3</definedName>
    <definedName name="Macro3" localSheetId="42">[17]!Macro3</definedName>
    <definedName name="Macro4" localSheetId="1">[8]!Macro4</definedName>
    <definedName name="Macro4" localSheetId="42">[8]!Macro4</definedName>
    <definedName name="Macro5" localSheetId="1">[8]!Macro5</definedName>
    <definedName name="Macro5" localSheetId="42">[8]!Macro5</definedName>
    <definedName name="Macro6" localSheetId="1">[8]!Macro6</definedName>
    <definedName name="Macro6" localSheetId="42">[8]!Macro6</definedName>
    <definedName name="Macro7" localSheetId="1">[8]!Macro7</definedName>
    <definedName name="Macro7" localSheetId="42">[8]!Macro7</definedName>
    <definedName name="Macro8" localSheetId="1">[8]!Macro8</definedName>
    <definedName name="Macro8" localSheetId="42">[8]!Macro8</definedName>
    <definedName name="Macro9" localSheetId="1">[8]!Macro9</definedName>
    <definedName name="Macro9" localSheetId="42">[8]!Macro9</definedName>
    <definedName name="MAFTUH" localSheetId="42">#REF!</definedName>
    <definedName name="mar_apr" localSheetId="42">#REF!</definedName>
    <definedName name="may_juni" localSheetId="42">#REF!</definedName>
    <definedName name="mk" localSheetId="42">#REF!</definedName>
    <definedName name="mrq" localSheetId="1">#REF!</definedName>
    <definedName name="mrq" localSheetId="42">#REF!</definedName>
    <definedName name="mts" localSheetId="42">#REF!</definedName>
    <definedName name="na" localSheetId="42">#REF!</definedName>
    <definedName name="ncHCR" localSheetId="42">#REF!</definedName>
    <definedName name="no" localSheetId="1">[20]!_xlbgnm.HCP04</definedName>
    <definedName name="no" localSheetId="42">[20]!_xlbgnm.HCP04</definedName>
    <definedName name="non" localSheetId="42">#REF!</definedName>
    <definedName name="OBJTC" localSheetId="1">#REF!</definedName>
    <definedName name="OBJTC" localSheetId="42">#REF!</definedName>
    <definedName name="okt" localSheetId="42">#REF!</definedName>
    <definedName name="PBL" localSheetId="1">#REF!</definedName>
    <definedName name="PBL" localSheetId="42">#REF!</definedName>
    <definedName name="ph" localSheetId="42">#REF!</definedName>
    <definedName name="Pranot" localSheetId="42">#REF!</definedName>
    <definedName name="_xlnm.Print_Area" localSheetId="50">'ABU NAWAS'!#REF!</definedName>
    <definedName name="_xlnm.Print_Area" localSheetId="52">ADEN!$B$46:$T$88</definedName>
    <definedName name="_xlnm.Print_Area" localSheetId="46">'AHMAD TARMIZI'!#REF!</definedName>
    <definedName name="_xlnm.Print_Area" localSheetId="1">AHUAT!#REF!</definedName>
    <definedName name="_xlnm.Print_Area" localSheetId="16">AHWA!#REF!</definedName>
    <definedName name="_xlnm.Print_Area" localSheetId="32">AMIR!#REF!</definedName>
    <definedName name="_xlnm.Print_Area" localSheetId="47">AMIRUDDIN!#REF!</definedName>
    <definedName name="_xlnm.Print_Area" localSheetId="37">'BUMDESA AMANAH N'!#REF!</definedName>
    <definedName name="_xlnm.Print_Area" localSheetId="40">DARMI!$B$25:$T$46</definedName>
    <definedName name="_xlnm.Print_Area" localSheetId="30">'DINI CHAIRANI'!$B$2:$T$33</definedName>
    <definedName name="_xlnm.Print_Area" localSheetId="31">EDBERT!#REF!</definedName>
    <definedName name="_xlnm.Print_Area" localSheetId="44">ERAWATI!$B$2:$T$25</definedName>
    <definedName name="_xlnm.Print_Area" localSheetId="2">'H. ARBANI'!#REF!</definedName>
    <definedName name="_xlnm.Print_Area" localSheetId="29">'H. HAMID'!#REF!</definedName>
    <definedName name="_xlnm.Print_Area" localSheetId="11">H.ARSAD!#REF!</definedName>
    <definedName name="_xlnm.Print_Area" localSheetId="3">H.HARIS!#REF!</definedName>
    <definedName name="_xlnm.Print_Area" localSheetId="12">H.SALINDRI!#REF!</definedName>
    <definedName name="_xlnm.Print_Area" localSheetId="48">HELMANSYAH!#REF!</definedName>
    <definedName name="_xlnm.Print_Area" localSheetId="49">HENDRI!$B$2:$T$22</definedName>
    <definedName name="_xlnm.Print_Area" localSheetId="21">'HENDRY JOHANES'!#REF!</definedName>
    <definedName name="_xlnm.Print_Area" localSheetId="38">HERTUMINA!$B$2:$T$37</definedName>
    <definedName name="_xlnm.Print_Area" localSheetId="43">INDRAYANI!$B$2:$T$21</definedName>
    <definedName name="_xlnm.Print_Area" localSheetId="10">'ISANG '!#REF!</definedName>
    <definedName name="_xlnm.Print_Area" localSheetId="26">IWAN!#REF!</definedName>
    <definedName name="_xlnm.Print_Area" localSheetId="14">JAMALUDDIN!#REF!</definedName>
    <definedName name="_xlnm.Print_Area" localSheetId="41">JOHAN!#REF!</definedName>
    <definedName name="_xlnm.Print_Area" localSheetId="42">JULYASNO!#REF!</definedName>
    <definedName name="_xlnm.Print_Area" localSheetId="13">KOJIM!#REF!</definedName>
    <definedName name="_xlnm.Print_Area" localSheetId="39">'M. ALI AKBAR'!#REF!</definedName>
    <definedName name="_xlnm.Print_Area" localSheetId="28">'M.ALI-KTM'!$B$193:$T$216</definedName>
    <definedName name="_xlnm.Print_Area" localSheetId="33">M.AMIN!#REF!</definedName>
    <definedName name="_xlnm.Print_Area" localSheetId="27">M.ASNAWI!$B$28:$T$42</definedName>
    <definedName name="_xlnm.Print_Area" localSheetId="36">'M.FUADI R.'!$B$2:$T$22</definedName>
    <definedName name="_xlnm.Print_Area" localSheetId="9">'M.RIDWAN A'!#REF!</definedName>
    <definedName name="_xlnm.Print_Area" localSheetId="56">'MARET 2020'!$A$4:$S$44</definedName>
    <definedName name="_xlnm.Print_Area" localSheetId="25">MARTONO!$B$2:$T$22</definedName>
    <definedName name="_xlnm.Print_Area" localSheetId="19">MASRI!$B$46:$T$88</definedName>
    <definedName name="_xlnm.Print_Area" localSheetId="7">MINSAR!#REF!</definedName>
    <definedName name="_xlnm.Print_Area" localSheetId="18">'MUHAMMAD ARAB'!#REF!</definedName>
    <definedName name="_xlnm.Print_Area" localSheetId="5">MURYADI!$B$2:$T$37</definedName>
    <definedName name="_xlnm.Print_Area" localSheetId="8">'POW HELEN'!#REF!</definedName>
    <definedName name="_xlnm.Print_Area" localSheetId="45">'PT.SINAR KELAPA TBH'!$B$1:$T$52</definedName>
    <definedName name="_xlnm.Print_Area" localSheetId="17">'RITA ERNITA'!$B$33:$T$62</definedName>
    <definedName name="_xlnm.Print_Area" localSheetId="24">ROSDIANTO!#REF!</definedName>
    <definedName name="_xlnm.Print_Area" localSheetId="35">'RUSLAN JAYA, SH'!$B$2:$T$23</definedName>
    <definedName name="_xlnm.Print_Area" localSheetId="34">SAIRI!$B$2:$T$22</definedName>
    <definedName name="_xlnm.Print_Area" localSheetId="57">Sheet1!$D$13:$D$36</definedName>
    <definedName name="_xlnm.Print_Area" localSheetId="58">Sheet2!$A$3:$J$20</definedName>
    <definedName name="_xlnm.Print_Area" localSheetId="22">SIHOMBING!#REF!</definedName>
    <definedName name="_xlnm.Print_Area" localSheetId="23">'SITI FATIMAH'!$B$2:$T$22</definedName>
    <definedName name="_xlnm.Print_Area" localSheetId="20">SUKAMTO!$B$2:$T$31</definedName>
    <definedName name="_xlnm.Print_Area" localSheetId="6">WARTINI!$B$32:$T$60</definedName>
    <definedName name="_xlnm.Print_Area" localSheetId="51">YANADI!$B$2:$T$24</definedName>
    <definedName name="_xlnm.Print_Area" localSheetId="15">'ZAINAL ABIDIN.AAN'!#REF!</definedName>
    <definedName name="_xlnm.Print_Area">#REF!</definedName>
    <definedName name="pru">[13]PRU!$A$1:$C$2</definedName>
    <definedName name="pry">[13]prj!$A$1:$C$4</definedName>
    <definedName name="psn">[13]psn!$A$1:$C$6</definedName>
    <definedName name="QFD" localSheetId="42">#REF!</definedName>
    <definedName name="REKAP" localSheetId="53" hidden="1">{"'Entry-SOUNDING'!$M$46"}</definedName>
    <definedName name="REKAP" localSheetId="46" hidden="1">{"'Entry-SOUNDING'!$M$46"}</definedName>
    <definedName name="REKAP" localSheetId="1" hidden="1">{"'Entry-SOUNDING'!$M$46"}</definedName>
    <definedName name="REKAP" localSheetId="16" hidden="1">{"'Entry-SOUNDING'!$M$46"}</definedName>
    <definedName name="REKAP" localSheetId="32" hidden="1">{"'Entry-SOUNDING'!$M$46"}</definedName>
    <definedName name="REKAP" localSheetId="47" hidden="1">{"'Entry-SOUNDING'!$M$46"}</definedName>
    <definedName name="REKAP" localSheetId="37" hidden="1">{"'Entry-SOUNDING'!$M$46"}</definedName>
    <definedName name="REKAP" localSheetId="40" hidden="1">{"'Entry-SOUNDING'!$M$46"}</definedName>
    <definedName name="REKAP" localSheetId="31" hidden="1">{"'Entry-SOUNDING'!$M$46"}</definedName>
    <definedName name="REKAP" localSheetId="44" hidden="1">{"'Entry-SOUNDING'!$M$46"}</definedName>
    <definedName name="REKAP" localSheetId="2" hidden="1">{"'Entry-SOUNDING'!$M$46"}</definedName>
    <definedName name="REKAP" localSheetId="29" hidden="1">{"'Entry-SOUNDING'!$M$46"}</definedName>
    <definedName name="REKAP" localSheetId="11" hidden="1">{"'Entry-SOUNDING'!$M$46"}</definedName>
    <definedName name="REKAP" localSheetId="3" hidden="1">{"'Entry-SOUNDING'!$M$46"}</definedName>
    <definedName name="REKAP" localSheetId="12" hidden="1">{"'Entry-SOUNDING'!$M$46"}</definedName>
    <definedName name="REKAP" localSheetId="48" hidden="1">{"'Entry-SOUNDING'!$M$46"}</definedName>
    <definedName name="REKAP" localSheetId="49" hidden="1">{"'Entry-SOUNDING'!$M$46"}</definedName>
    <definedName name="REKAP" localSheetId="21" hidden="1">{"'Entry-SOUNDING'!$M$46"}</definedName>
    <definedName name="REKAP" localSheetId="38" hidden="1">{"'Entry-SOUNDING'!$M$46"}</definedName>
    <definedName name="REKAP" localSheetId="43" hidden="1">{"'Entry-SOUNDING'!$M$46"}</definedName>
    <definedName name="REKAP" localSheetId="10" hidden="1">{"'Entry-SOUNDING'!$M$46"}</definedName>
    <definedName name="REKAP" localSheetId="26" hidden="1">{"'Entry-SOUNDING'!$M$46"}</definedName>
    <definedName name="REKAP" localSheetId="14" hidden="1">{"'Entry-SOUNDING'!$M$46"}</definedName>
    <definedName name="REKAP" localSheetId="41" hidden="1">{"'Entry-SOUNDING'!$M$46"}</definedName>
    <definedName name="REKAP" localSheetId="42" hidden="1">{"'Entry-SOUNDING'!$M$46"}</definedName>
    <definedName name="REKAP" localSheetId="54" hidden="1">{"'Entry-SOUNDING'!$M$46"}</definedName>
    <definedName name="REKAP" localSheetId="13" hidden="1">{"'Entry-SOUNDING'!$M$46"}</definedName>
    <definedName name="REKAP" localSheetId="39" hidden="1">{"'Entry-SOUNDING'!$M$46"}</definedName>
    <definedName name="REKAP" localSheetId="28" hidden="1">{"'Entry-SOUNDING'!$M$46"}</definedName>
    <definedName name="REKAP" localSheetId="33" hidden="1">{"'Entry-SOUNDING'!$M$46"}</definedName>
    <definedName name="REKAP" localSheetId="27" hidden="1">{"'Entry-SOUNDING'!$M$46"}</definedName>
    <definedName name="REKAP" localSheetId="36" hidden="1">{"'Entry-SOUNDING'!$M$46"}</definedName>
    <definedName name="REKAP" localSheetId="9" hidden="1">{"'Entry-SOUNDING'!$M$46"}</definedName>
    <definedName name="REKAP" localSheetId="56" hidden="1">{"'Entry-SOUNDING'!$M$46"}</definedName>
    <definedName name="REKAP" localSheetId="19" hidden="1">{"'Entry-SOUNDING'!$M$46"}</definedName>
    <definedName name="REKAP" localSheetId="7" hidden="1">{"'Entry-SOUNDING'!$M$46"}</definedName>
    <definedName name="REKAP" localSheetId="18" hidden="1">{"'Entry-SOUNDING'!$M$46"}</definedName>
    <definedName name="REKAP" localSheetId="5" hidden="1">{"'Entry-SOUNDING'!$M$46"}</definedName>
    <definedName name="REKAP" localSheetId="8" hidden="1">{"'Entry-SOUNDING'!$M$46"}</definedName>
    <definedName name="REKAP" localSheetId="45" hidden="1">{"'Entry-SOUNDING'!$M$46"}</definedName>
    <definedName name="REKAP" localSheetId="17" hidden="1">{"'Entry-SOUNDING'!$M$46"}</definedName>
    <definedName name="REKAP" localSheetId="24" hidden="1">{"'Entry-SOUNDING'!$M$46"}</definedName>
    <definedName name="REKAP" localSheetId="35" hidden="1">{"'Entry-SOUNDING'!$M$46"}</definedName>
    <definedName name="REKAP" localSheetId="34" hidden="1">{"'Entry-SOUNDING'!$M$46"}</definedName>
    <definedName name="REKAP" localSheetId="22" hidden="1">{"'Entry-SOUNDING'!$M$46"}</definedName>
    <definedName name="REKAP" localSheetId="23" hidden="1">{"'Entry-SOUNDING'!$M$46"}</definedName>
    <definedName name="REKAP" localSheetId="4" hidden="1">{"'Entry-SOUNDING'!$M$46"}</definedName>
    <definedName name="REKAP" localSheetId="20" hidden="1">{"'Entry-SOUNDING'!$M$46"}</definedName>
    <definedName name="REKAP" localSheetId="6" hidden="1">{"'Entry-SOUNDING'!$M$46"}</definedName>
    <definedName name="revisi" localSheetId="1">[20]!_xlbgnm.HCP02</definedName>
    <definedName name="revisi" localSheetId="42">[20]!_xlbgnm.HCP02</definedName>
    <definedName name="RKP" localSheetId="1">'[21]QMS-85'!#REF!</definedName>
    <definedName name="RKP" localSheetId="42">'[21]QMS-85'!#REF!</definedName>
    <definedName name="rr" localSheetId="42">#REF!</definedName>
    <definedName name="RT" localSheetId="1">[4]!Macro4</definedName>
    <definedName name="RT" localSheetId="42">[4]!Macro4</definedName>
    <definedName name="sampul" localSheetId="1">#REF!</definedName>
    <definedName name="sampul" localSheetId="42">#REF!</definedName>
    <definedName name="SATU" localSheetId="42">#REF!</definedName>
    <definedName name="SEP" localSheetId="42">#REF!</definedName>
    <definedName name="sept" localSheetId="42">#REF!</definedName>
    <definedName name="SHOIM" localSheetId="42">#REF!</definedName>
    <definedName name="SM" localSheetId="42">#REF!</definedName>
    <definedName name="ss" localSheetId="42">#REF!</definedName>
    <definedName name="suk" localSheetId="42">#REF!</definedName>
    <definedName name="TABEL" localSheetId="42">#REF!</definedName>
    <definedName name="TBL" localSheetId="42">#REF!</definedName>
    <definedName name="trn_blm_jun98" localSheetId="47">#REF!</definedName>
    <definedName name="trn_blm_jun98" localSheetId="48">#REF!</definedName>
    <definedName name="trn_blm_jun98" localSheetId="49">#REF!</definedName>
    <definedName name="trn_blm_jun98" localSheetId="42">#REF!</definedName>
    <definedName name="tt" localSheetId="53" hidden="1">{"'Entry-SOUNDING'!$M$46"}</definedName>
    <definedName name="tt" localSheetId="52" hidden="1">{"'Entry-SOUNDING'!$M$46"}</definedName>
    <definedName name="tt" localSheetId="46" hidden="1">{"'Entry-SOUNDING'!$M$46"}</definedName>
    <definedName name="tt" localSheetId="1" hidden="1">{"'Entry-SOUNDING'!$M$46"}</definedName>
    <definedName name="tt" localSheetId="16" hidden="1">{"'Entry-SOUNDING'!$M$46"}</definedName>
    <definedName name="tt" localSheetId="32" hidden="1">{"'Entry-SOUNDING'!$M$46"}</definedName>
    <definedName name="tt" localSheetId="47" hidden="1">{"'Entry-SOUNDING'!$M$46"}</definedName>
    <definedName name="tt" localSheetId="37" hidden="1">{"'Entry-SOUNDING'!$M$46"}</definedName>
    <definedName name="tt" localSheetId="40" hidden="1">{"'Entry-SOUNDING'!$M$46"}</definedName>
    <definedName name="tt" localSheetId="30" hidden="1">{"'Entry-SOUNDING'!$M$46"}</definedName>
    <definedName name="tt" localSheetId="31" hidden="1">{"'Entry-SOUNDING'!$M$46"}</definedName>
    <definedName name="tt" localSheetId="44" hidden="1">{"'Entry-SOUNDING'!$M$46"}</definedName>
    <definedName name="tt" localSheetId="2" hidden="1">{"'Entry-SOUNDING'!$M$46"}</definedName>
    <definedName name="tt" localSheetId="29" hidden="1">{"'Entry-SOUNDING'!$M$46"}</definedName>
    <definedName name="tt" localSheetId="11" hidden="1">{"'Entry-SOUNDING'!$M$46"}</definedName>
    <definedName name="tt" localSheetId="3" hidden="1">{"'Entry-SOUNDING'!$M$46"}</definedName>
    <definedName name="tt" localSheetId="12" hidden="1">{"'Entry-SOUNDING'!$M$46"}</definedName>
    <definedName name="tt" localSheetId="48" hidden="1">{"'Entry-SOUNDING'!$M$46"}</definedName>
    <definedName name="tt" localSheetId="49" hidden="1">{"'Entry-SOUNDING'!$M$46"}</definedName>
    <definedName name="tt" localSheetId="21" hidden="1">{"'Entry-SOUNDING'!$M$46"}</definedName>
    <definedName name="tt" localSheetId="38" hidden="1">{"'Entry-SOUNDING'!$M$46"}</definedName>
    <definedName name="tt" localSheetId="43" hidden="1">{"'Entry-SOUNDING'!$M$46"}</definedName>
    <definedName name="tt" localSheetId="10" hidden="1">{"'Entry-SOUNDING'!$M$46"}</definedName>
    <definedName name="tt" localSheetId="26" hidden="1">{"'Entry-SOUNDING'!$M$46"}</definedName>
    <definedName name="tt" localSheetId="14" hidden="1">{"'Entry-SOUNDING'!$M$46"}</definedName>
    <definedName name="tt" localSheetId="41" hidden="1">{"'Entry-SOUNDING'!$M$46"}</definedName>
    <definedName name="tt" localSheetId="42" hidden="1">{"'Entry-SOUNDING'!$M$46"}</definedName>
    <definedName name="tt" localSheetId="54" hidden="1">{"'Entry-SOUNDING'!$M$46"}</definedName>
    <definedName name="tt" localSheetId="13" hidden="1">{"'Entry-SOUNDING'!$M$46"}</definedName>
    <definedName name="tt" localSheetId="39" hidden="1">{"'Entry-SOUNDING'!$M$46"}</definedName>
    <definedName name="tt" localSheetId="28" hidden="1">{"'Entry-SOUNDING'!$M$46"}</definedName>
    <definedName name="tt" localSheetId="33" hidden="1">{"'Entry-SOUNDING'!$M$46"}</definedName>
    <definedName name="tt" localSheetId="27" hidden="1">{"'Entry-SOUNDING'!$M$46"}</definedName>
    <definedName name="tt" localSheetId="36" hidden="1">{"'Entry-SOUNDING'!$M$46"}</definedName>
    <definedName name="tt" localSheetId="9" hidden="1">{"'Entry-SOUNDING'!$M$46"}</definedName>
    <definedName name="tt" localSheetId="56" hidden="1">{"'Entry-SOUNDING'!$M$46"}</definedName>
    <definedName name="tt" localSheetId="25" hidden="1">{"'Entry-SOUNDING'!$M$46"}</definedName>
    <definedName name="tt" localSheetId="19" hidden="1">{"'Entry-SOUNDING'!$M$46"}</definedName>
    <definedName name="tt" localSheetId="7" hidden="1">{"'Entry-SOUNDING'!$M$46"}</definedName>
    <definedName name="tt" localSheetId="18" hidden="1">{"'Entry-SOUNDING'!$M$46"}</definedName>
    <definedName name="tt" localSheetId="5" hidden="1">{"'Entry-SOUNDING'!$M$46"}</definedName>
    <definedName name="tt" localSheetId="8" hidden="1">{"'Entry-SOUNDING'!$M$46"}</definedName>
    <definedName name="tt" localSheetId="45" hidden="1">{"'Entry-SOUNDING'!$M$46"}</definedName>
    <definedName name="tt" localSheetId="17" hidden="1">{"'Entry-SOUNDING'!$M$46"}</definedName>
    <definedName name="tt" localSheetId="24" hidden="1">{"'Entry-SOUNDING'!$M$46"}</definedName>
    <definedName name="tt" localSheetId="35" hidden="1">{"'Entry-SOUNDING'!$M$46"}</definedName>
    <definedName name="tt" localSheetId="34" hidden="1">{"'Entry-SOUNDING'!$M$46"}</definedName>
    <definedName name="tt" localSheetId="22" hidden="1">{"'Entry-SOUNDING'!$M$46"}</definedName>
    <definedName name="tt" localSheetId="23" hidden="1">{"'Entry-SOUNDING'!$M$46"}</definedName>
    <definedName name="tt" localSheetId="4" hidden="1">{"'Entry-SOUNDING'!$M$46"}</definedName>
    <definedName name="tt" localSheetId="20" hidden="1">{"'Entry-SOUNDING'!$M$46"}</definedName>
    <definedName name="tt" localSheetId="6" hidden="1">{"'Entry-SOUNDING'!$M$46"}</definedName>
    <definedName name="tt" localSheetId="51" hidden="1">{"'Entry-SOUNDING'!$M$46"}</definedName>
    <definedName name="tt" localSheetId="15" hidden="1">{"'Entry-SOUNDING'!$M$46"}</definedName>
    <definedName name="TTTT" localSheetId="1">[4]!Macro9</definedName>
    <definedName name="TTTT" localSheetId="42">[4]!Macro9</definedName>
    <definedName name="UMJ" localSheetId="42">#REF!</definedName>
    <definedName name="USAH" localSheetId="42">#REF!</definedName>
    <definedName name="USMAN" localSheetId="53" hidden="1">{"'Entry-SOUNDING'!$M$46"}</definedName>
    <definedName name="USMAN" localSheetId="46" hidden="1">{"'Entry-SOUNDING'!$M$46"}</definedName>
    <definedName name="USMAN" localSheetId="32" hidden="1">{"'Entry-SOUNDING'!$M$46"}</definedName>
    <definedName name="USMAN" localSheetId="47" hidden="1">{"'Entry-SOUNDING'!$M$46"}</definedName>
    <definedName name="USMAN" localSheetId="37" hidden="1">{"'Entry-SOUNDING'!$M$46"}</definedName>
    <definedName name="USMAN" localSheetId="31" hidden="1">{"'Entry-SOUNDING'!$M$46"}</definedName>
    <definedName name="USMAN" localSheetId="48" hidden="1">{"'Entry-SOUNDING'!$M$46"}</definedName>
    <definedName name="USMAN" localSheetId="49" hidden="1">{"'Entry-SOUNDING'!$M$46"}</definedName>
    <definedName name="USMAN" localSheetId="21" hidden="1">{"'Entry-SOUNDING'!$M$46"}</definedName>
    <definedName name="USMAN" localSheetId="26" hidden="1">{"'Entry-SOUNDING'!$M$46"}</definedName>
    <definedName name="USMAN" localSheetId="42" hidden="1">{"'Entry-SOUNDING'!$M$46"}</definedName>
    <definedName name="USMAN" localSheetId="54" hidden="1">{"'Entry-SOUNDING'!$M$46"}</definedName>
    <definedName name="USMAN" localSheetId="28" hidden="1">{"'Entry-SOUNDING'!$M$46"}</definedName>
    <definedName name="USMAN" localSheetId="27" hidden="1">{"'Entry-SOUNDING'!$M$46"}</definedName>
    <definedName name="USMAN" localSheetId="36" hidden="1">{"'Entry-SOUNDING'!$M$46"}</definedName>
    <definedName name="USMAN" localSheetId="56" hidden="1">{"'Entry-SOUNDING'!$M$46"}</definedName>
    <definedName name="USMAN" localSheetId="35" hidden="1">{"'Entry-SOUNDING'!$M$46"}</definedName>
    <definedName name="USMAN" localSheetId="34" hidden="1">{"'Entry-SOUNDING'!$M$46"}</definedName>
    <definedName name="USMAN" localSheetId="4" hidden="1">{"'Entry-SOUNDING'!$M$46"}</definedName>
    <definedName name="WEEE" localSheetId="1">[22]!Macro15</definedName>
    <definedName name="WEEE" localSheetId="42">[22]!Macro15</definedName>
    <definedName name="WHSDC" localSheetId="42">#REF!</definedName>
    <definedName name="WIN" localSheetId="1">#REF!</definedName>
    <definedName name="WIN" localSheetId="42">#REF!</definedName>
    <definedName name="ye" localSheetId="1">[23]Cover!#REF!</definedName>
    <definedName name="ye" localSheetId="42">[23]Cover!#REF!</definedName>
    <definedName name="Yes" localSheetId="47">#REF!</definedName>
    <definedName name="Yes" localSheetId="48">#REF!</definedName>
    <definedName name="Yes" localSheetId="49">#REF!</definedName>
    <definedName name="Yes" localSheetId="42">#REF!</definedName>
    <definedName name="Z_0D42B4DA_E1A7_4BB9_9903_22F39EAE1298_.wvu.PrintArea" localSheetId="42" hidden="1">JULYASNO!#REF!</definedName>
    <definedName name="zdfjkxdfkzdff" localSheetId="1">[24]PSN!#REF!</definedName>
    <definedName name="zdfjkxdfkzdff" localSheetId="42">[24]PSN!#REF!</definedName>
  </definedNames>
  <calcPr calcId="124519"/>
  <fileRecoveryPr autoRecover="0"/>
</workbook>
</file>

<file path=xl/calcChain.xml><?xml version="1.0" encoding="utf-8"?>
<calcChain xmlns="http://schemas.openxmlformats.org/spreadsheetml/2006/main">
  <c r="H43" i="716"/>
  <c r="H44" s="1"/>
  <c r="G43"/>
  <c r="G44" s="1"/>
  <c r="O41"/>
  <c r="P41" s="1"/>
  <c r="I41"/>
  <c r="H34"/>
  <c r="G34"/>
  <c r="P32"/>
  <c r="O32"/>
  <c r="K32"/>
  <c r="K34" s="1"/>
  <c r="I32"/>
  <c r="H85"/>
  <c r="G85"/>
  <c r="O83"/>
  <c r="P83" s="1"/>
  <c r="I83"/>
  <c r="K83" s="1"/>
  <c r="O82"/>
  <c r="P82" s="1"/>
  <c r="I82"/>
  <c r="I85" s="1"/>
  <c r="H75"/>
  <c r="G75"/>
  <c r="P73"/>
  <c r="O73"/>
  <c r="K73"/>
  <c r="K75" s="1"/>
  <c r="I73"/>
  <c r="H66"/>
  <c r="G66"/>
  <c r="O64"/>
  <c r="P64" s="1"/>
  <c r="I64"/>
  <c r="O13" i="715"/>
  <c r="P13" s="1"/>
  <c r="I13"/>
  <c r="K13" s="1"/>
  <c r="P12"/>
  <c r="O12"/>
  <c r="I12"/>
  <c r="K12" s="1"/>
  <c r="O11"/>
  <c r="P11" s="1"/>
  <c r="I11"/>
  <c r="K11" s="1"/>
  <c r="O11" i="718"/>
  <c r="P11" s="1"/>
  <c r="I11"/>
  <c r="K11" s="1"/>
  <c r="J24" i="667"/>
  <c r="P24"/>
  <c r="H24"/>
  <c r="I24"/>
  <c r="K24"/>
  <c r="L24"/>
  <c r="N24"/>
  <c r="Q24"/>
  <c r="R24"/>
  <c r="S24"/>
  <c r="G24"/>
  <c r="I43" i="716" l="1"/>
  <c r="L32"/>
  <c r="L34" s="1"/>
  <c r="I34"/>
  <c r="J34" s="1"/>
  <c r="K41"/>
  <c r="K43" s="1"/>
  <c r="K44" s="1"/>
  <c r="N32"/>
  <c r="N34" s="1"/>
  <c r="Q32"/>
  <c r="J43"/>
  <c r="I66"/>
  <c r="K64"/>
  <c r="K66" s="1"/>
  <c r="L73"/>
  <c r="L75" s="1"/>
  <c r="G86"/>
  <c r="I75"/>
  <c r="J75" s="1"/>
  <c r="K82"/>
  <c r="K85" s="1"/>
  <c r="J85" s="1"/>
  <c r="H86"/>
  <c r="K86"/>
  <c r="L83"/>
  <c r="L12" i="715"/>
  <c r="Q12"/>
  <c r="N12"/>
  <c r="L11"/>
  <c r="L13"/>
  <c r="L11" i="718"/>
  <c r="Q11" s="1"/>
  <c r="N11"/>
  <c r="L41" i="716" l="1"/>
  <c r="L82"/>
  <c r="I44"/>
  <c r="J44" s="1"/>
  <c r="Q34"/>
  <c r="P34" s="1"/>
  <c r="R32"/>
  <c r="R34" s="1"/>
  <c r="Q73"/>
  <c r="I86"/>
  <c r="J86" s="1"/>
  <c r="N73"/>
  <c r="N75" s="1"/>
  <c r="J66"/>
  <c r="L64"/>
  <c r="Q82"/>
  <c r="L85"/>
  <c r="N82"/>
  <c r="N83"/>
  <c r="Q83"/>
  <c r="Q75"/>
  <c r="P75" s="1"/>
  <c r="R73"/>
  <c r="R75" s="1"/>
  <c r="N13" i="715"/>
  <c r="Q13"/>
  <c r="N11"/>
  <c r="Q11"/>
  <c r="R12"/>
  <c r="S12" s="1"/>
  <c r="R11" i="718"/>
  <c r="S11" s="1"/>
  <c r="L43" i="716" l="1"/>
  <c r="L44" s="1"/>
  <c r="N41"/>
  <c r="N43" s="1"/>
  <c r="N44" s="1"/>
  <c r="Q41"/>
  <c r="S32"/>
  <c r="S34" s="1"/>
  <c r="Q64"/>
  <c r="L66"/>
  <c r="N64"/>
  <c r="N66" s="1"/>
  <c r="L86"/>
  <c r="R83"/>
  <c r="S83" s="1"/>
  <c r="Q85"/>
  <c r="R82"/>
  <c r="R85" s="1"/>
  <c r="S73"/>
  <c r="S75" s="1"/>
  <c r="N85"/>
  <c r="N86" s="1"/>
  <c r="R11" i="715"/>
  <c r="S11" s="1"/>
  <c r="R13"/>
  <c r="S13"/>
  <c r="Q43" i="716" l="1"/>
  <c r="R41"/>
  <c r="S82"/>
  <c r="S85" s="1"/>
  <c r="Q66"/>
  <c r="P66" s="1"/>
  <c r="R64"/>
  <c r="Q86"/>
  <c r="P86" s="1"/>
  <c r="P85"/>
  <c r="R43" l="1"/>
  <c r="R44" s="1"/>
  <c r="S41"/>
  <c r="S43" s="1"/>
  <c r="S44" s="1"/>
  <c r="P43"/>
  <c r="Q44"/>
  <c r="P44" s="1"/>
  <c r="R66"/>
  <c r="R86" s="1"/>
  <c r="S64"/>
  <c r="S66" s="1"/>
  <c r="S86" s="1"/>
  <c r="H23" i="667"/>
  <c r="G23"/>
  <c r="O21"/>
  <c r="P21" s="1"/>
  <c r="I21"/>
  <c r="P20"/>
  <c r="O20"/>
  <c r="I20"/>
  <c r="I23" s="1"/>
  <c r="E7" i="689"/>
  <c r="F7"/>
  <c r="G7"/>
  <c r="H7"/>
  <c r="I7"/>
  <c r="J7"/>
  <c r="K7"/>
  <c r="L7"/>
  <c r="M7"/>
  <c r="N7"/>
  <c r="O7"/>
  <c r="P7"/>
  <c r="E8"/>
  <c r="F8"/>
  <c r="G8"/>
  <c r="H8"/>
  <c r="I8"/>
  <c r="J8"/>
  <c r="K8"/>
  <c r="L8"/>
  <c r="M8"/>
  <c r="N8"/>
  <c r="O8"/>
  <c r="P8"/>
  <c r="E10"/>
  <c r="F10"/>
  <c r="G10"/>
  <c r="H10"/>
  <c r="I10"/>
  <c r="J10"/>
  <c r="K10"/>
  <c r="L10"/>
  <c r="M10"/>
  <c r="N10"/>
  <c r="O10"/>
  <c r="P10"/>
  <c r="E13"/>
  <c r="F13"/>
  <c r="G13"/>
  <c r="H13"/>
  <c r="I13"/>
  <c r="J13"/>
  <c r="K13"/>
  <c r="L13"/>
  <c r="M13"/>
  <c r="N13"/>
  <c r="O13"/>
  <c r="P13"/>
  <c r="E14"/>
  <c r="F14"/>
  <c r="G14"/>
  <c r="H14"/>
  <c r="I14"/>
  <c r="J14"/>
  <c r="K14"/>
  <c r="L14"/>
  <c r="M14"/>
  <c r="N14"/>
  <c r="O14"/>
  <c r="P14"/>
  <c r="E18"/>
  <c r="F18"/>
  <c r="G18"/>
  <c r="H18"/>
  <c r="I18"/>
  <c r="J18"/>
  <c r="K18"/>
  <c r="L18"/>
  <c r="M18"/>
  <c r="N18"/>
  <c r="O18"/>
  <c r="P18"/>
  <c r="E19"/>
  <c r="F19"/>
  <c r="G19"/>
  <c r="H19"/>
  <c r="I19"/>
  <c r="J19"/>
  <c r="K19"/>
  <c r="L19"/>
  <c r="M19"/>
  <c r="N19"/>
  <c r="O19"/>
  <c r="P19"/>
  <c r="E23"/>
  <c r="F23"/>
  <c r="G23"/>
  <c r="H23"/>
  <c r="I23"/>
  <c r="J23"/>
  <c r="K23"/>
  <c r="L23"/>
  <c r="M23"/>
  <c r="N23"/>
  <c r="O23"/>
  <c r="P23"/>
  <c r="J24"/>
  <c r="L24"/>
  <c r="E25"/>
  <c r="F25"/>
  <c r="G25"/>
  <c r="H25"/>
  <c r="I25"/>
  <c r="J25"/>
  <c r="K25"/>
  <c r="L25"/>
  <c r="M25"/>
  <c r="N25"/>
  <c r="O25"/>
  <c r="P25"/>
  <c r="E30"/>
  <c r="F30"/>
  <c r="G30"/>
  <c r="H30"/>
  <c r="I30"/>
  <c r="J30"/>
  <c r="K30"/>
  <c r="L30"/>
  <c r="M30"/>
  <c r="N30"/>
  <c r="O30"/>
  <c r="P30"/>
  <c r="J34"/>
  <c r="L34"/>
  <c r="D7"/>
  <c r="H13" i="718"/>
  <c r="G13"/>
  <c r="O10"/>
  <c r="P10" s="1"/>
  <c r="I10"/>
  <c r="H12" i="693"/>
  <c r="G12"/>
  <c r="O10"/>
  <c r="P10" s="1"/>
  <c r="I10"/>
  <c r="D25" i="689"/>
  <c r="H15" i="715"/>
  <c r="G15"/>
  <c r="O10"/>
  <c r="P10" s="1"/>
  <c r="I10"/>
  <c r="D23" i="689"/>
  <c r="H12" i="716"/>
  <c r="G12"/>
  <c r="O10"/>
  <c r="P10" s="1"/>
  <c r="I10"/>
  <c r="I12" s="1"/>
  <c r="H14" i="714"/>
  <c r="G14"/>
  <c r="O12"/>
  <c r="P12" s="1"/>
  <c r="I12"/>
  <c r="P11"/>
  <c r="O11"/>
  <c r="I11"/>
  <c r="O10"/>
  <c r="P10" s="1"/>
  <c r="I10"/>
  <c r="O36"/>
  <c r="P36" s="1"/>
  <c r="I36"/>
  <c r="O35"/>
  <c r="P35" s="1"/>
  <c r="I35"/>
  <c r="I52" i="693"/>
  <c r="H35" i="718"/>
  <c r="G35"/>
  <c r="O33"/>
  <c r="P33" s="1"/>
  <c r="I33"/>
  <c r="H108" i="716"/>
  <c r="G108"/>
  <c r="O106"/>
  <c r="P106" s="1"/>
  <c r="I106"/>
  <c r="K106" s="1"/>
  <c r="K108" s="1"/>
  <c r="H38" i="714"/>
  <c r="G38"/>
  <c r="P34"/>
  <c r="O34"/>
  <c r="I34"/>
  <c r="O59"/>
  <c r="P59" s="1"/>
  <c r="I59"/>
  <c r="K59" s="1"/>
  <c r="H139" i="716"/>
  <c r="G139"/>
  <c r="O137"/>
  <c r="P137" s="1"/>
  <c r="I137"/>
  <c r="K20" i="667" l="1"/>
  <c r="L20" s="1"/>
  <c r="K21"/>
  <c r="L21" s="1"/>
  <c r="K10" i="718"/>
  <c r="K13" s="1"/>
  <c r="I13"/>
  <c r="K10" i="693"/>
  <c r="K12" s="1"/>
  <c r="I12"/>
  <c r="K10" i="715"/>
  <c r="K15" s="1"/>
  <c r="I15"/>
  <c r="K10" i="716"/>
  <c r="K12" s="1"/>
  <c r="J12" s="1"/>
  <c r="K11" i="714"/>
  <c r="L11" s="1"/>
  <c r="K10"/>
  <c r="K12"/>
  <c r="L12" s="1"/>
  <c r="I14"/>
  <c r="K35"/>
  <c r="L35" s="1"/>
  <c r="K36"/>
  <c r="L36" s="1"/>
  <c r="K33" i="718"/>
  <c r="K35" s="1"/>
  <c r="I35"/>
  <c r="L106" i="716"/>
  <c r="L108" s="1"/>
  <c r="I108"/>
  <c r="J108" s="1"/>
  <c r="N106"/>
  <c r="N108" s="1"/>
  <c r="I38" i="714"/>
  <c r="K34"/>
  <c r="L34" s="1"/>
  <c r="L59"/>
  <c r="K137" i="716"/>
  <c r="K139" s="1"/>
  <c r="I139"/>
  <c r="Q21" i="667" l="1"/>
  <c r="N21"/>
  <c r="L23"/>
  <c r="N20"/>
  <c r="N23" s="1"/>
  <c r="Q20"/>
  <c r="K23"/>
  <c r="J23" s="1"/>
  <c r="J13" i="718"/>
  <c r="L10"/>
  <c r="J12" i="693"/>
  <c r="L10"/>
  <c r="J15" i="715"/>
  <c r="L10"/>
  <c r="L10" i="716"/>
  <c r="N11" i="714"/>
  <c r="Q11"/>
  <c r="R11" s="1"/>
  <c r="S11" s="1"/>
  <c r="Q12"/>
  <c r="N12"/>
  <c r="K14"/>
  <c r="J14" s="1"/>
  <c r="L10"/>
  <c r="N35"/>
  <c r="Q35"/>
  <c r="R35" s="1"/>
  <c r="S35" s="1"/>
  <c r="Q36"/>
  <c r="N36"/>
  <c r="L33" i="718"/>
  <c r="L35"/>
  <c r="Q33"/>
  <c r="N33"/>
  <c r="N35" s="1"/>
  <c r="J35"/>
  <c r="Q106" i="716"/>
  <c r="Q108" s="1"/>
  <c r="P108" s="1"/>
  <c r="L38" i="714"/>
  <c r="N34"/>
  <c r="Q34"/>
  <c r="K38"/>
  <c r="J38" s="1"/>
  <c r="N59"/>
  <c r="Q59"/>
  <c r="J139" i="716"/>
  <c r="L137"/>
  <c r="R106" l="1"/>
  <c r="R108" s="1"/>
  <c r="R20" i="667"/>
  <c r="Q23"/>
  <c r="P23" s="1"/>
  <c r="S20"/>
  <c r="R21"/>
  <c r="S21" s="1"/>
  <c r="L13" i="718"/>
  <c r="Q10"/>
  <c r="N10"/>
  <c r="N13" s="1"/>
  <c r="L12" i="693"/>
  <c r="Q10"/>
  <c r="N10"/>
  <c r="N12" s="1"/>
  <c r="L15" i="715"/>
  <c r="Q10"/>
  <c r="N10"/>
  <c r="N15" s="1"/>
  <c r="L12" i="716"/>
  <c r="Q10"/>
  <c r="N10"/>
  <c r="N12" s="1"/>
  <c r="L14" i="714"/>
  <c r="Q10"/>
  <c r="N10"/>
  <c r="N14" s="1"/>
  <c r="R12"/>
  <c r="S12" s="1"/>
  <c r="R36"/>
  <c r="S36" s="1"/>
  <c r="N38"/>
  <c r="Q35" i="718"/>
  <c r="P35" s="1"/>
  <c r="R33"/>
  <c r="R35" s="1"/>
  <c r="S106" i="716"/>
  <c r="S108" s="1"/>
  <c r="R34" i="714"/>
  <c r="Q38"/>
  <c r="P38" s="1"/>
  <c r="S34"/>
  <c r="R59"/>
  <c r="S59" s="1"/>
  <c r="N137" i="716"/>
  <c r="N139" s="1"/>
  <c r="L139"/>
  <c r="Q137"/>
  <c r="S23" i="667" l="1"/>
  <c r="R23"/>
  <c r="Q13" i="718"/>
  <c r="P13" s="1"/>
  <c r="R10"/>
  <c r="R13" s="1"/>
  <c r="Q12" i="693"/>
  <c r="P12" s="1"/>
  <c r="R10"/>
  <c r="R12" s="1"/>
  <c r="Q15" i="715"/>
  <c r="P15" s="1"/>
  <c r="R10"/>
  <c r="R15" s="1"/>
  <c r="Q12" i="716"/>
  <c r="P12" s="1"/>
  <c r="R10"/>
  <c r="R12" s="1"/>
  <c r="Q14" i="714"/>
  <c r="P14" s="1"/>
  <c r="R10"/>
  <c r="R14" s="1"/>
  <c r="S33" i="718"/>
  <c r="S35" s="1"/>
  <c r="S38" i="714"/>
  <c r="R38"/>
  <c r="Q139" i="716"/>
  <c r="P139" s="1"/>
  <c r="R137"/>
  <c r="R139" s="1"/>
  <c r="S10" i="718" l="1"/>
  <c r="S13" s="1"/>
  <c r="S10" i="693"/>
  <c r="S12" s="1"/>
  <c r="S10" i="715"/>
  <c r="S15" s="1"/>
  <c r="S10" i="716"/>
  <c r="S12" s="1"/>
  <c r="S10" i="714"/>
  <c r="S14" s="1"/>
  <c r="S137" i="716"/>
  <c r="S139" s="1"/>
  <c r="D19" i="689" l="1"/>
  <c r="H21" i="662"/>
  <c r="G21"/>
  <c r="O19"/>
  <c r="P19" s="1"/>
  <c r="I19"/>
  <c r="O18"/>
  <c r="P18" s="1"/>
  <c r="I18"/>
  <c r="O17"/>
  <c r="P17" s="1"/>
  <c r="I17"/>
  <c r="K17" s="1"/>
  <c r="L17" s="1"/>
  <c r="O16"/>
  <c r="P16" s="1"/>
  <c r="I16"/>
  <c r="K16" s="1"/>
  <c r="O15"/>
  <c r="P15" s="1"/>
  <c r="I15"/>
  <c r="K15" s="1"/>
  <c r="O14"/>
  <c r="P14" s="1"/>
  <c r="I14"/>
  <c r="K14" s="1"/>
  <c r="O13"/>
  <c r="P13" s="1"/>
  <c r="I13"/>
  <c r="O12"/>
  <c r="P12" s="1"/>
  <c r="I12"/>
  <c r="O11"/>
  <c r="P11" s="1"/>
  <c r="I11"/>
  <c r="K11" s="1"/>
  <c r="B11"/>
  <c r="B12" s="1"/>
  <c r="B13" s="1"/>
  <c r="B14" s="1"/>
  <c r="B15" s="1"/>
  <c r="B16" s="1"/>
  <c r="B17" s="1"/>
  <c r="B18" s="1"/>
  <c r="B19" s="1"/>
  <c r="O10"/>
  <c r="P10" s="1"/>
  <c r="I10"/>
  <c r="H57" i="718"/>
  <c r="G57"/>
  <c r="O55"/>
  <c r="P55" s="1"/>
  <c r="I55"/>
  <c r="I57" s="1"/>
  <c r="H37" i="715"/>
  <c r="G37"/>
  <c r="O35"/>
  <c r="P35" s="1"/>
  <c r="I35"/>
  <c r="H130" i="716"/>
  <c r="H140" s="1"/>
  <c r="G130"/>
  <c r="G140" s="1"/>
  <c r="O128"/>
  <c r="P128" s="1"/>
  <c r="I128"/>
  <c r="H61" i="714"/>
  <c r="G61"/>
  <c r="O58"/>
  <c r="P58" s="1"/>
  <c r="I58"/>
  <c r="H61" i="715"/>
  <c r="G61"/>
  <c r="K55" i="718" l="1"/>
  <c r="L55" s="1"/>
  <c r="Q17" i="662"/>
  <c r="N17"/>
  <c r="L11"/>
  <c r="L14"/>
  <c r="L15"/>
  <c r="L16"/>
  <c r="K10"/>
  <c r="K12"/>
  <c r="L12" s="1"/>
  <c r="K13"/>
  <c r="L13" s="1"/>
  <c r="K18"/>
  <c r="L18" s="1"/>
  <c r="K19"/>
  <c r="L19" s="1"/>
  <c r="I21"/>
  <c r="K35" i="715"/>
  <c r="I37"/>
  <c r="K128" i="716"/>
  <c r="K130" s="1"/>
  <c r="I130"/>
  <c r="I140" s="1"/>
  <c r="K58" i="714"/>
  <c r="K61" s="1"/>
  <c r="I61"/>
  <c r="J130" i="716" l="1"/>
  <c r="K140"/>
  <c r="J140" s="1"/>
  <c r="Q19" i="662"/>
  <c r="N19"/>
  <c r="N13"/>
  <c r="Q13"/>
  <c r="N15"/>
  <c r="Q15"/>
  <c r="N11"/>
  <c r="Q11"/>
  <c r="Q18"/>
  <c r="N18"/>
  <c r="Q12"/>
  <c r="N12"/>
  <c r="R17"/>
  <c r="S17" s="1"/>
  <c r="Q16"/>
  <c r="N16"/>
  <c r="N14"/>
  <c r="Q14"/>
  <c r="K21"/>
  <c r="J21" s="1"/>
  <c r="L10"/>
  <c r="L57" i="718"/>
  <c r="N55"/>
  <c r="N57" s="1"/>
  <c r="Q55"/>
  <c r="K57"/>
  <c r="J57" s="1"/>
  <c r="K37" i="715"/>
  <c r="J37" s="1"/>
  <c r="L35"/>
  <c r="L128" i="716"/>
  <c r="L58" i="714"/>
  <c r="J61"/>
  <c r="L21" i="662" l="1"/>
  <c r="N10"/>
  <c r="N21" s="1"/>
  <c r="Q10"/>
  <c r="R14"/>
  <c r="S14" s="1"/>
  <c r="R11"/>
  <c r="S11" s="1"/>
  <c r="R15"/>
  <c r="S15" s="1"/>
  <c r="R13"/>
  <c r="S13" s="1"/>
  <c r="S16"/>
  <c r="R16"/>
  <c r="S12"/>
  <c r="R12"/>
  <c r="S18"/>
  <c r="R18"/>
  <c r="S19"/>
  <c r="R19"/>
  <c r="R55" i="718"/>
  <c r="Q57"/>
  <c r="P57" s="1"/>
  <c r="S55"/>
  <c r="L37" i="715"/>
  <c r="Q35"/>
  <c r="N35"/>
  <c r="N37" s="1"/>
  <c r="L130" i="716"/>
  <c r="L140" s="1"/>
  <c r="Q128"/>
  <c r="N128"/>
  <c r="N130" s="1"/>
  <c r="N140" s="1"/>
  <c r="L61" i="714"/>
  <c r="Q58"/>
  <c r="N58"/>
  <c r="N61" s="1"/>
  <c r="Q21" i="662" l="1"/>
  <c r="P21" s="1"/>
  <c r="R10"/>
  <c r="R21" s="1"/>
  <c r="S57" i="718"/>
  <c r="R57"/>
  <c r="Q37" i="715"/>
  <c r="P37" s="1"/>
  <c r="R35"/>
  <c r="R37" s="1"/>
  <c r="Q130" i="716"/>
  <c r="R128"/>
  <c r="R130" s="1"/>
  <c r="R140" s="1"/>
  <c r="Q61" i="714"/>
  <c r="P61" s="1"/>
  <c r="R58"/>
  <c r="R61" s="1"/>
  <c r="P130" i="716" l="1"/>
  <c r="Q140"/>
  <c r="P140" s="1"/>
  <c r="S10" i="662"/>
  <c r="S21" s="1"/>
  <c r="S35" i="715"/>
  <c r="S37" s="1"/>
  <c r="S128" i="716"/>
  <c r="S130" s="1"/>
  <c r="S140" s="1"/>
  <c r="S58" i="714"/>
  <c r="S61" s="1"/>
  <c r="O59" i="715" l="1"/>
  <c r="P59" s="1"/>
  <c r="I59"/>
  <c r="K59" s="1"/>
  <c r="O58"/>
  <c r="P58" s="1"/>
  <c r="I58"/>
  <c r="K58" s="1"/>
  <c r="L59" l="1"/>
  <c r="Q59" s="1"/>
  <c r="N59"/>
  <c r="L58"/>
  <c r="N58" l="1"/>
  <c r="Q58"/>
  <c r="R59"/>
  <c r="S59" s="1"/>
  <c r="R58" l="1"/>
  <c r="S58" s="1"/>
  <c r="H51" i="662" l="1"/>
  <c r="G51"/>
  <c r="O49"/>
  <c r="P49" s="1"/>
  <c r="I49"/>
  <c r="O48"/>
  <c r="P48" s="1"/>
  <c r="I48"/>
  <c r="O47"/>
  <c r="P47" s="1"/>
  <c r="I47"/>
  <c r="K47" s="1"/>
  <c r="O46"/>
  <c r="P46" s="1"/>
  <c r="I46"/>
  <c r="O45"/>
  <c r="P45" s="1"/>
  <c r="I45"/>
  <c r="O44"/>
  <c r="P44" s="1"/>
  <c r="I44"/>
  <c r="K44" s="1"/>
  <c r="O43"/>
  <c r="P43" s="1"/>
  <c r="I43"/>
  <c r="K43" s="1"/>
  <c r="O42"/>
  <c r="P42" s="1"/>
  <c r="I42"/>
  <c r="K42" s="1"/>
  <c r="O41"/>
  <c r="P41" s="1"/>
  <c r="I41"/>
  <c r="B41"/>
  <c r="B42" s="1"/>
  <c r="B43" s="1"/>
  <c r="B44" s="1"/>
  <c r="B45" s="1"/>
  <c r="B46" s="1"/>
  <c r="B47" s="1"/>
  <c r="B48" s="1"/>
  <c r="B49" s="1"/>
  <c r="O40"/>
  <c r="P40" s="1"/>
  <c r="I40"/>
  <c r="H13" i="667"/>
  <c r="G13"/>
  <c r="O11"/>
  <c r="P11" s="1"/>
  <c r="I11"/>
  <c r="O10"/>
  <c r="P10" s="1"/>
  <c r="I10"/>
  <c r="I13" s="1"/>
  <c r="H80" i="718"/>
  <c r="G80"/>
  <c r="O78"/>
  <c r="P78" s="1"/>
  <c r="I78"/>
  <c r="O77"/>
  <c r="P77" s="1"/>
  <c r="I77"/>
  <c r="I80" s="1"/>
  <c r="O57" i="715"/>
  <c r="P57" s="1"/>
  <c r="I57"/>
  <c r="I61" s="1"/>
  <c r="H161" i="716"/>
  <c r="G161"/>
  <c r="O159"/>
  <c r="P159" s="1"/>
  <c r="I159"/>
  <c r="K159" s="1"/>
  <c r="K161" s="1"/>
  <c r="H83" i="714"/>
  <c r="G83"/>
  <c r="O81"/>
  <c r="P81" s="1"/>
  <c r="I81"/>
  <c r="D13" i="689"/>
  <c r="D10"/>
  <c r="I51" i="662" l="1"/>
  <c r="L42"/>
  <c r="L43"/>
  <c r="L44"/>
  <c r="L47"/>
  <c r="K40"/>
  <c r="K41"/>
  <c r="L41" s="1"/>
  <c r="K45"/>
  <c r="L45" s="1"/>
  <c r="K46"/>
  <c r="L46" s="1"/>
  <c r="K48"/>
  <c r="L48" s="1"/>
  <c r="K49"/>
  <c r="L49" s="1"/>
  <c r="K10" i="667"/>
  <c r="L10" s="1"/>
  <c r="K11"/>
  <c r="L11" s="1"/>
  <c r="K77" i="718"/>
  <c r="L77" s="1"/>
  <c r="K78"/>
  <c r="L78" s="1"/>
  <c r="K57" i="715"/>
  <c r="K61" s="1"/>
  <c r="J61" s="1"/>
  <c r="L159" i="716"/>
  <c r="L161" s="1"/>
  <c r="I161"/>
  <c r="J161" s="1"/>
  <c r="N159"/>
  <c r="N161" s="1"/>
  <c r="I83" i="714"/>
  <c r="K81"/>
  <c r="L81" s="1"/>
  <c r="Q159" i="716" l="1"/>
  <c r="R159" s="1"/>
  <c r="R161" s="1"/>
  <c r="Q48" i="662"/>
  <c r="N48"/>
  <c r="Q45"/>
  <c r="N45"/>
  <c r="Q49"/>
  <c r="N49"/>
  <c r="Q46"/>
  <c r="N46"/>
  <c r="N41"/>
  <c r="Q41"/>
  <c r="Q47"/>
  <c r="N47"/>
  <c r="N43"/>
  <c r="Q43"/>
  <c r="N44"/>
  <c r="Q44"/>
  <c r="N42"/>
  <c r="Q42"/>
  <c r="K51"/>
  <c r="J51" s="1"/>
  <c r="L40"/>
  <c r="Q11" i="667"/>
  <c r="N11"/>
  <c r="L13"/>
  <c r="N10"/>
  <c r="N13" s="1"/>
  <c r="Q10"/>
  <c r="K13"/>
  <c r="J13" s="1"/>
  <c r="Q78" i="718"/>
  <c r="N78"/>
  <c r="L80"/>
  <c r="N77"/>
  <c r="Q77"/>
  <c r="K80"/>
  <c r="J80" s="1"/>
  <c r="L57" i="715"/>
  <c r="L61" s="1"/>
  <c r="Q161" i="716"/>
  <c r="P161" s="1"/>
  <c r="L83" i="714"/>
  <c r="N81"/>
  <c r="N83" s="1"/>
  <c r="Q81"/>
  <c r="K83"/>
  <c r="J83" s="1"/>
  <c r="N80" i="718" l="1"/>
  <c r="L51" i="662"/>
  <c r="N40"/>
  <c r="N51" s="1"/>
  <c r="Q40"/>
  <c r="R44"/>
  <c r="S44" s="1"/>
  <c r="R43"/>
  <c r="S43" s="1"/>
  <c r="R41"/>
  <c r="S41" s="1"/>
  <c r="R47"/>
  <c r="S47" s="1"/>
  <c r="R46"/>
  <c r="S46" s="1"/>
  <c r="R49"/>
  <c r="S49" s="1"/>
  <c r="R45"/>
  <c r="S45" s="1"/>
  <c r="R48"/>
  <c r="S48" s="1"/>
  <c r="R42"/>
  <c r="S42" s="1"/>
  <c r="R10" i="667"/>
  <c r="Q13"/>
  <c r="P13" s="1"/>
  <c r="S10"/>
  <c r="R11"/>
  <c r="S11" s="1"/>
  <c r="R77" i="718"/>
  <c r="Q80"/>
  <c r="P80" s="1"/>
  <c r="S77"/>
  <c r="R78"/>
  <c r="S78" s="1"/>
  <c r="Q57" i="715"/>
  <c r="Q61" s="1"/>
  <c r="P61" s="1"/>
  <c r="N57"/>
  <c r="N61" s="1"/>
  <c r="S159" i="716"/>
  <c r="S161" s="1"/>
  <c r="R81" i="714"/>
  <c r="S81" s="1"/>
  <c r="Q83"/>
  <c r="P83" s="1"/>
  <c r="Q51" i="662" l="1"/>
  <c r="P51" s="1"/>
  <c r="R40"/>
  <c r="R51" s="1"/>
  <c r="S13" i="667"/>
  <c r="R13"/>
  <c r="S80" i="718"/>
  <c r="R80"/>
  <c r="R57" i="715"/>
  <c r="R61" s="1"/>
  <c r="S83" i="714"/>
  <c r="R83"/>
  <c r="S40" i="662" l="1"/>
  <c r="S51" s="1"/>
  <c r="S57" i="715"/>
  <c r="S61" s="1"/>
  <c r="O96" i="662" l="1"/>
  <c r="P96" s="1"/>
  <c r="I96"/>
  <c r="K96" s="1"/>
  <c r="O95"/>
  <c r="P95" s="1"/>
  <c r="I95"/>
  <c r="K95" s="1"/>
  <c r="O94"/>
  <c r="P94" s="1"/>
  <c r="I94"/>
  <c r="K94" s="1"/>
  <c r="I180" i="716"/>
  <c r="K180" s="1"/>
  <c r="O180"/>
  <c r="P180" s="1"/>
  <c r="G182"/>
  <c r="H182"/>
  <c r="I182"/>
  <c r="L94" i="662" l="1"/>
  <c r="L95"/>
  <c r="L96"/>
  <c r="K182" i="716"/>
  <c r="J182" s="1"/>
  <c r="L180"/>
  <c r="O104" i="714"/>
  <c r="P104" s="1"/>
  <c r="I104"/>
  <c r="K104" s="1"/>
  <c r="N96" i="662" l="1"/>
  <c r="Q96"/>
  <c r="N94"/>
  <c r="Q94"/>
  <c r="N95"/>
  <c r="Q95"/>
  <c r="N180" i="716"/>
  <c r="N182" s="1"/>
  <c r="L182"/>
  <c r="Q180"/>
  <c r="L104" i="714"/>
  <c r="Q104" s="1"/>
  <c r="N104" l="1"/>
  <c r="R95" i="662"/>
  <c r="S95" s="1"/>
  <c r="R94"/>
  <c r="S94" s="1"/>
  <c r="R96"/>
  <c r="S96" s="1"/>
  <c r="R180" i="716"/>
  <c r="R182" s="1"/>
  <c r="Q182"/>
  <c r="P182" s="1"/>
  <c r="R104" i="714"/>
  <c r="S104" s="1"/>
  <c r="S180" i="716" l="1"/>
  <c r="S182" s="1"/>
  <c r="D30" i="689"/>
  <c r="D18"/>
  <c r="D14"/>
  <c r="D8"/>
  <c r="H99" i="662"/>
  <c r="G99"/>
  <c r="O97"/>
  <c r="P97" s="1"/>
  <c r="I97"/>
  <c r="O93"/>
  <c r="P93" s="1"/>
  <c r="I93"/>
  <c r="O92"/>
  <c r="P92" s="1"/>
  <c r="I92"/>
  <c r="O91"/>
  <c r="P91" s="1"/>
  <c r="I91"/>
  <c r="O90"/>
  <c r="P90" s="1"/>
  <c r="I90"/>
  <c r="O89"/>
  <c r="P89" s="1"/>
  <c r="I89"/>
  <c r="O88"/>
  <c r="P88" s="1"/>
  <c r="I88"/>
  <c r="O87"/>
  <c r="P87" s="1"/>
  <c r="I87"/>
  <c r="O86"/>
  <c r="P86" s="1"/>
  <c r="I86"/>
  <c r="O85"/>
  <c r="P85" s="1"/>
  <c r="I85"/>
  <c r="O84"/>
  <c r="P84" s="1"/>
  <c r="I84"/>
  <c r="K84" s="1"/>
  <c r="O83"/>
  <c r="P83" s="1"/>
  <c r="I83"/>
  <c r="O82"/>
  <c r="P82" s="1"/>
  <c r="I82"/>
  <c r="O81"/>
  <c r="P81" s="1"/>
  <c r="I81"/>
  <c r="K81" s="1"/>
  <c r="O80"/>
  <c r="P80" s="1"/>
  <c r="I80"/>
  <c r="O79"/>
  <c r="P79" s="1"/>
  <c r="I79"/>
  <c r="K79" s="1"/>
  <c r="O78"/>
  <c r="P78" s="1"/>
  <c r="I78"/>
  <c r="O77"/>
  <c r="P77" s="1"/>
  <c r="I77"/>
  <c r="O76"/>
  <c r="P76" s="1"/>
  <c r="I76"/>
  <c r="K76" s="1"/>
  <c r="O75"/>
  <c r="P75" s="1"/>
  <c r="I75"/>
  <c r="K75" s="1"/>
  <c r="O74"/>
  <c r="P74" s="1"/>
  <c r="I74"/>
  <c r="O73"/>
  <c r="P73" s="1"/>
  <c r="I73"/>
  <c r="K73" s="1"/>
  <c r="O72"/>
  <c r="P72" s="1"/>
  <c r="I72"/>
  <c r="K72" s="1"/>
  <c r="O71"/>
  <c r="P71" s="1"/>
  <c r="I71"/>
  <c r="B7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O70"/>
  <c r="P70" s="1"/>
  <c r="I70"/>
  <c r="H103" i="718"/>
  <c r="G103"/>
  <c r="O101"/>
  <c r="P101" s="1"/>
  <c r="I101"/>
  <c r="O100"/>
  <c r="P100" s="1"/>
  <c r="I100"/>
  <c r="H83" i="715"/>
  <c r="G83"/>
  <c r="O81"/>
  <c r="P81" s="1"/>
  <c r="I81"/>
  <c r="G191" i="716"/>
  <c r="G192" s="1"/>
  <c r="H191"/>
  <c r="H192" s="1"/>
  <c r="O189"/>
  <c r="P189" s="1"/>
  <c r="I189"/>
  <c r="H106" i="714"/>
  <c r="G106"/>
  <c r="O103"/>
  <c r="P103" s="1"/>
  <c r="I103"/>
  <c r="K103" s="1"/>
  <c r="K106" s="1"/>
  <c r="L72" i="662" l="1"/>
  <c r="L73"/>
  <c r="L75"/>
  <c r="L76"/>
  <c r="L79"/>
  <c r="L81"/>
  <c r="L84"/>
  <c r="K70"/>
  <c r="K71"/>
  <c r="L71" s="1"/>
  <c r="K74"/>
  <c r="L74" s="1"/>
  <c r="K77"/>
  <c r="L77" s="1"/>
  <c r="K78"/>
  <c r="L78" s="1"/>
  <c r="K80"/>
  <c r="L80" s="1"/>
  <c r="K82"/>
  <c r="L82" s="1"/>
  <c r="K83"/>
  <c r="L83" s="1"/>
  <c r="K85"/>
  <c r="L85" s="1"/>
  <c r="K86"/>
  <c r="L86" s="1"/>
  <c r="K87"/>
  <c r="L87" s="1"/>
  <c r="K88"/>
  <c r="L88" s="1"/>
  <c r="K89"/>
  <c r="L89" s="1"/>
  <c r="K90"/>
  <c r="L90" s="1"/>
  <c r="K91"/>
  <c r="L91" s="1"/>
  <c r="K92"/>
  <c r="L92" s="1"/>
  <c r="K93"/>
  <c r="L93" s="1"/>
  <c r="K97"/>
  <c r="L97" s="1"/>
  <c r="I99"/>
  <c r="K101" i="718"/>
  <c r="L101" s="1"/>
  <c r="K100"/>
  <c r="I103"/>
  <c r="I83" i="715"/>
  <c r="K81"/>
  <c r="K83" s="1"/>
  <c r="K189" i="716"/>
  <c r="L189" s="1"/>
  <c r="I191"/>
  <c r="I192" s="1"/>
  <c r="L103" i="714"/>
  <c r="Q103" s="1"/>
  <c r="I106"/>
  <c r="J106" s="1"/>
  <c r="L106"/>
  <c r="J83" i="715" l="1"/>
  <c r="N103" i="714"/>
  <c r="N106" s="1"/>
  <c r="K103" i="718"/>
  <c r="Q93" i="662"/>
  <c r="N93"/>
  <c r="Q91"/>
  <c r="N91"/>
  <c r="Q89"/>
  <c r="N89"/>
  <c r="Q87"/>
  <c r="N87"/>
  <c r="Q85"/>
  <c r="N85"/>
  <c r="Q82"/>
  <c r="N82"/>
  <c r="Q78"/>
  <c r="N78"/>
  <c r="N74"/>
  <c r="Q74"/>
  <c r="Q97"/>
  <c r="N97"/>
  <c r="Q92"/>
  <c r="N92"/>
  <c r="Q90"/>
  <c r="N90"/>
  <c r="Q88"/>
  <c r="N88"/>
  <c r="Q86"/>
  <c r="N86"/>
  <c r="Q83"/>
  <c r="N83"/>
  <c r="Q80"/>
  <c r="N80"/>
  <c r="N77"/>
  <c r="Q77"/>
  <c r="Q71"/>
  <c r="N71"/>
  <c r="Q81"/>
  <c r="N81"/>
  <c r="N76"/>
  <c r="Q76"/>
  <c r="N73"/>
  <c r="Q73"/>
  <c r="Q84"/>
  <c r="N84"/>
  <c r="N79"/>
  <c r="Q79"/>
  <c r="N75"/>
  <c r="Q75"/>
  <c r="N72"/>
  <c r="Q72"/>
  <c r="K99"/>
  <c r="J99" s="1"/>
  <c r="L70"/>
  <c r="Q101" i="718"/>
  <c r="N101"/>
  <c r="R101"/>
  <c r="S101" s="1"/>
  <c r="J103"/>
  <c r="L100"/>
  <c r="L81" i="715"/>
  <c r="Q81" s="1"/>
  <c r="N81"/>
  <c r="N83" s="1"/>
  <c r="K191" i="716"/>
  <c r="K192" s="1"/>
  <c r="J192" s="1"/>
  <c r="Q189"/>
  <c r="R189" s="1"/>
  <c r="N189"/>
  <c r="Q106" i="714"/>
  <c r="P106" s="1"/>
  <c r="R103"/>
  <c r="R106" s="1"/>
  <c r="J191" i="716" l="1"/>
  <c r="L83" i="715"/>
  <c r="R72" i="662"/>
  <c r="S72" s="1"/>
  <c r="R75"/>
  <c r="S75" s="1"/>
  <c r="R79"/>
  <c r="S79" s="1"/>
  <c r="R73"/>
  <c r="S73" s="1"/>
  <c r="R76"/>
  <c r="S76" s="1"/>
  <c r="R77"/>
  <c r="S77" s="1"/>
  <c r="R74"/>
  <c r="S74" s="1"/>
  <c r="R84"/>
  <c r="S84" s="1"/>
  <c r="R81"/>
  <c r="S81" s="1"/>
  <c r="R71"/>
  <c r="S71" s="1"/>
  <c r="R80"/>
  <c r="S80" s="1"/>
  <c r="R83"/>
  <c r="S83" s="1"/>
  <c r="R86"/>
  <c r="S86" s="1"/>
  <c r="R88"/>
  <c r="S88" s="1"/>
  <c r="R90"/>
  <c r="S90" s="1"/>
  <c r="R92"/>
  <c r="S92" s="1"/>
  <c r="R97"/>
  <c r="S97" s="1"/>
  <c r="R78"/>
  <c r="S78" s="1"/>
  <c r="R82"/>
  <c r="S82" s="1"/>
  <c r="R85"/>
  <c r="S85" s="1"/>
  <c r="R87"/>
  <c r="S87" s="1"/>
  <c r="R89"/>
  <c r="S89" s="1"/>
  <c r="R91"/>
  <c r="S91" s="1"/>
  <c r="R93"/>
  <c r="S93" s="1"/>
  <c r="L99"/>
  <c r="Q70"/>
  <c r="N70"/>
  <c r="N99" s="1"/>
  <c r="L103" i="718"/>
  <c r="N100"/>
  <c r="N103" s="1"/>
  <c r="Q100"/>
  <c r="Q83" i="715"/>
  <c r="R81"/>
  <c r="R83" s="1"/>
  <c r="N191" i="716"/>
  <c r="N192" s="1"/>
  <c r="L191"/>
  <c r="L192" s="1"/>
  <c r="S189"/>
  <c r="S103" i="714"/>
  <c r="S106" s="1"/>
  <c r="P83" i="715" l="1"/>
  <c r="S81"/>
  <c r="S83" s="1"/>
  <c r="Q99" i="662"/>
  <c r="P99" s="1"/>
  <c r="R70"/>
  <c r="R99" s="1"/>
  <c r="Q103" i="718"/>
  <c r="P103" s="1"/>
  <c r="R100"/>
  <c r="R103" s="1"/>
  <c r="R191" i="716"/>
  <c r="R192" s="1"/>
  <c r="Q191"/>
  <c r="Q192" s="1"/>
  <c r="P192" s="1"/>
  <c r="S191" l="1"/>
  <c r="S192" s="1"/>
  <c r="S70" i="662"/>
  <c r="S99" s="1"/>
  <c r="S100" i="718"/>
  <c r="S103" s="1"/>
  <c r="P191" i="716"/>
  <c r="O125" i="718" l="1"/>
  <c r="P125" s="1"/>
  <c r="I125"/>
  <c r="K125" l="1"/>
  <c r="L125" s="1"/>
  <c r="Q125" l="1"/>
  <c r="R125" s="1"/>
  <c r="S125" s="1"/>
  <c r="N125"/>
  <c r="O144" i="662" l="1"/>
  <c r="P144" s="1"/>
  <c r="I144"/>
  <c r="K144" s="1"/>
  <c r="O143"/>
  <c r="P143" s="1"/>
  <c r="I143"/>
  <c r="K143" s="1"/>
  <c r="O142"/>
  <c r="P142" s="1"/>
  <c r="I142"/>
  <c r="K142" s="1"/>
  <c r="O141"/>
  <c r="P141" s="1"/>
  <c r="I141"/>
  <c r="K141" s="1"/>
  <c r="O140"/>
  <c r="P140" s="1"/>
  <c r="I140"/>
  <c r="K140" s="1"/>
  <c r="O139"/>
  <c r="P139" s="1"/>
  <c r="I139"/>
  <c r="K139" s="1"/>
  <c r="O138"/>
  <c r="P138" s="1"/>
  <c r="I138"/>
  <c r="K138" s="1"/>
  <c r="O137"/>
  <c r="P137" s="1"/>
  <c r="I137"/>
  <c r="K137" s="1"/>
  <c r="O136"/>
  <c r="P136" s="1"/>
  <c r="I136"/>
  <c r="K136" s="1"/>
  <c r="O135"/>
  <c r="P135" s="1"/>
  <c r="I135"/>
  <c r="K135" s="1"/>
  <c r="O134"/>
  <c r="P134" s="1"/>
  <c r="I134"/>
  <c r="K134" s="1"/>
  <c r="O133"/>
  <c r="P133" s="1"/>
  <c r="I133"/>
  <c r="K133" s="1"/>
  <c r="O132"/>
  <c r="P132" s="1"/>
  <c r="I132"/>
  <c r="K132" s="1"/>
  <c r="O131"/>
  <c r="P131" s="1"/>
  <c r="I131"/>
  <c r="K131" s="1"/>
  <c r="O130"/>
  <c r="P130" s="1"/>
  <c r="I130"/>
  <c r="K130" s="1"/>
  <c r="O129"/>
  <c r="P129" s="1"/>
  <c r="I129"/>
  <c r="K129" s="1"/>
  <c r="O128"/>
  <c r="P128" s="1"/>
  <c r="I128"/>
  <c r="K128" s="1"/>
  <c r="O127"/>
  <c r="P127" s="1"/>
  <c r="I127"/>
  <c r="K127" s="1"/>
  <c r="O126"/>
  <c r="P126" s="1"/>
  <c r="I126"/>
  <c r="K126" s="1"/>
  <c r="O125"/>
  <c r="P125" s="1"/>
  <c r="I125"/>
  <c r="K125" s="1"/>
  <c r="O124"/>
  <c r="P124" s="1"/>
  <c r="I124"/>
  <c r="K124" s="1"/>
  <c r="O123"/>
  <c r="P123" s="1"/>
  <c r="I123"/>
  <c r="K123" s="1"/>
  <c r="O122"/>
  <c r="P122" s="1"/>
  <c r="I122"/>
  <c r="K122" s="1"/>
  <c r="O121"/>
  <c r="P121" s="1"/>
  <c r="I121"/>
  <c r="K121" s="1"/>
  <c r="H224" i="716"/>
  <c r="G224"/>
  <c r="O222"/>
  <c r="P222" s="1"/>
  <c r="I222"/>
  <c r="O221"/>
  <c r="P221" s="1"/>
  <c r="I221"/>
  <c r="O220"/>
  <c r="P220" s="1"/>
  <c r="I220"/>
  <c r="L141" i="662" l="1"/>
  <c r="L142"/>
  <c r="Q142" s="1"/>
  <c r="L143"/>
  <c r="L144"/>
  <c r="Q144" s="1"/>
  <c r="N141"/>
  <c r="Q141"/>
  <c r="N143"/>
  <c r="Q143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K221" i="716"/>
  <c r="L221" s="1"/>
  <c r="K220"/>
  <c r="K222"/>
  <c r="L222" s="1"/>
  <c r="I224"/>
  <c r="N142" i="662" l="1"/>
  <c r="N144"/>
  <c r="N140"/>
  <c r="Q140"/>
  <c r="N138"/>
  <c r="Q138"/>
  <c r="N136"/>
  <c r="Q136"/>
  <c r="N134"/>
  <c r="Q134"/>
  <c r="N132"/>
  <c r="Q132"/>
  <c r="N130"/>
  <c r="Q130"/>
  <c r="N128"/>
  <c r="Q128"/>
  <c r="N126"/>
  <c r="Q126"/>
  <c r="N124"/>
  <c r="Q124"/>
  <c r="N122"/>
  <c r="Q122"/>
  <c r="R144"/>
  <c r="S144" s="1"/>
  <c r="R143"/>
  <c r="S143" s="1"/>
  <c r="R142"/>
  <c r="S142" s="1"/>
  <c r="R141"/>
  <c r="S141" s="1"/>
  <c r="N139"/>
  <c r="Q139"/>
  <c r="N137"/>
  <c r="Q137"/>
  <c r="N135"/>
  <c r="Q135"/>
  <c r="N133"/>
  <c r="Q133"/>
  <c r="N131"/>
  <c r="Q131"/>
  <c r="N129"/>
  <c r="Q129"/>
  <c r="N127"/>
  <c r="Q127"/>
  <c r="N125"/>
  <c r="Q125"/>
  <c r="N123"/>
  <c r="Q123"/>
  <c r="N121"/>
  <c r="Q121"/>
  <c r="N221" i="716"/>
  <c r="Q221"/>
  <c r="R221" s="1"/>
  <c r="S221" s="1"/>
  <c r="Q222"/>
  <c r="N222"/>
  <c r="K224"/>
  <c r="L220"/>
  <c r="J224" l="1"/>
  <c r="R121" i="662"/>
  <c r="S121" s="1"/>
  <c r="R123"/>
  <c r="S123" s="1"/>
  <c r="R125"/>
  <c r="S125" s="1"/>
  <c r="R127"/>
  <c r="S127" s="1"/>
  <c r="R129"/>
  <c r="S129" s="1"/>
  <c r="R131"/>
  <c r="S131" s="1"/>
  <c r="R133"/>
  <c r="S133" s="1"/>
  <c r="R135"/>
  <c r="S135" s="1"/>
  <c r="R137"/>
  <c r="S137" s="1"/>
  <c r="R139"/>
  <c r="S139" s="1"/>
  <c r="R122"/>
  <c r="S122" s="1"/>
  <c r="R124"/>
  <c r="S124" s="1"/>
  <c r="R126"/>
  <c r="S126" s="1"/>
  <c r="R128"/>
  <c r="S128" s="1"/>
  <c r="R130"/>
  <c r="S130" s="1"/>
  <c r="R132"/>
  <c r="S132" s="1"/>
  <c r="R134"/>
  <c r="S134" s="1"/>
  <c r="R136"/>
  <c r="S136" s="1"/>
  <c r="R138"/>
  <c r="S138" s="1"/>
  <c r="R140"/>
  <c r="S140" s="1"/>
  <c r="L224" i="716"/>
  <c r="Q220"/>
  <c r="N220"/>
  <c r="N224" s="1"/>
  <c r="R222"/>
  <c r="S222" s="1"/>
  <c r="Q224" l="1"/>
  <c r="P224" s="1"/>
  <c r="R220"/>
  <c r="R224" s="1"/>
  <c r="S220" l="1"/>
  <c r="S224" s="1"/>
  <c r="O124" i="718" l="1"/>
  <c r="P124" s="1"/>
  <c r="I124"/>
  <c r="K124" l="1"/>
  <c r="L124" s="1"/>
  <c r="N124" l="1"/>
  <c r="Q124"/>
  <c r="R124" s="1"/>
  <c r="S124" s="1"/>
  <c r="H127" l="1"/>
  <c r="G127"/>
  <c r="O123"/>
  <c r="P123" s="1"/>
  <c r="I123"/>
  <c r="H128" i="714"/>
  <c r="G128"/>
  <c r="O126"/>
  <c r="P126" s="1"/>
  <c r="I126"/>
  <c r="H106" i="715"/>
  <c r="G106"/>
  <c r="O104"/>
  <c r="P104" s="1"/>
  <c r="I104"/>
  <c r="O103"/>
  <c r="P103" s="1"/>
  <c r="I103"/>
  <c r="H129"/>
  <c r="G129"/>
  <c r="O127"/>
  <c r="P127" s="1"/>
  <c r="I127"/>
  <c r="O126"/>
  <c r="P126" s="1"/>
  <c r="I126"/>
  <c r="K126" s="1"/>
  <c r="I129" l="1"/>
  <c r="I127" i="718"/>
  <c r="K123"/>
  <c r="K127" s="1"/>
  <c r="I128" i="714"/>
  <c r="K126"/>
  <c r="K128" s="1"/>
  <c r="J128" s="1"/>
  <c r="I106" i="715"/>
  <c r="K103"/>
  <c r="L103" s="1"/>
  <c r="K104"/>
  <c r="L104" s="1"/>
  <c r="K127"/>
  <c r="L127" s="1"/>
  <c r="L126"/>
  <c r="L129" l="1"/>
  <c r="J127" i="718"/>
  <c r="L123"/>
  <c r="L126" i="714"/>
  <c r="Q126" s="1"/>
  <c r="Q104" i="715"/>
  <c r="N104"/>
  <c r="L106"/>
  <c r="N103"/>
  <c r="Q103"/>
  <c r="K106"/>
  <c r="J106" s="1"/>
  <c r="K129"/>
  <c r="J129" s="1"/>
  <c r="Q127"/>
  <c r="N127"/>
  <c r="N126"/>
  <c r="N129" s="1"/>
  <c r="Q126"/>
  <c r="R127"/>
  <c r="S127" s="1"/>
  <c r="Q129" l="1"/>
  <c r="P129" s="1"/>
  <c r="N126" i="714"/>
  <c r="N128" s="1"/>
  <c r="N106" i="715"/>
  <c r="L128" i="714"/>
  <c r="L127" i="718"/>
  <c r="N123"/>
  <c r="N127" s="1"/>
  <c r="Q123"/>
  <c r="Q128" i="714"/>
  <c r="P128" s="1"/>
  <c r="R126"/>
  <c r="R128" s="1"/>
  <c r="R103" i="715"/>
  <c r="S103" s="1"/>
  <c r="Q106"/>
  <c r="P106" s="1"/>
  <c r="R104"/>
  <c r="S104" s="1"/>
  <c r="R126"/>
  <c r="R129" s="1"/>
  <c r="R123" i="718" l="1"/>
  <c r="Q127"/>
  <c r="P127" s="1"/>
  <c r="S126" i="714"/>
  <c r="S128" s="1"/>
  <c r="S106" i="715"/>
  <c r="R106"/>
  <c r="S126"/>
  <c r="S129" s="1"/>
  <c r="H213" i="716"/>
  <c r="H225" s="1"/>
  <c r="G213"/>
  <c r="G225" s="1"/>
  <c r="O211"/>
  <c r="P211" s="1"/>
  <c r="I211"/>
  <c r="I213" s="1"/>
  <c r="I225" s="1"/>
  <c r="H151" i="714"/>
  <c r="G151"/>
  <c r="O149"/>
  <c r="P149" s="1"/>
  <c r="I149"/>
  <c r="O148"/>
  <c r="P148" s="1"/>
  <c r="I148"/>
  <c r="K148" s="1"/>
  <c r="H33" i="693"/>
  <c r="G33"/>
  <c r="O31"/>
  <c r="P31" s="1"/>
  <c r="I31"/>
  <c r="K31" s="1"/>
  <c r="K33" s="1"/>
  <c r="H149" i="718"/>
  <c r="G149"/>
  <c r="O147"/>
  <c r="P147" s="1"/>
  <c r="I147"/>
  <c r="H199" i="714"/>
  <c r="G199"/>
  <c r="O197"/>
  <c r="P197" s="1"/>
  <c r="I197"/>
  <c r="K197" s="1"/>
  <c r="L197" s="1"/>
  <c r="O196"/>
  <c r="P196" s="1"/>
  <c r="I196"/>
  <c r="O195"/>
  <c r="P195" s="1"/>
  <c r="I195"/>
  <c r="K195" s="1"/>
  <c r="O194"/>
  <c r="P194" s="1"/>
  <c r="I194"/>
  <c r="H173" i="715"/>
  <c r="G173"/>
  <c r="O171"/>
  <c r="P171" s="1"/>
  <c r="I171"/>
  <c r="I173" s="1"/>
  <c r="O11" i="722"/>
  <c r="P11" s="1"/>
  <c r="I11"/>
  <c r="K11" s="1"/>
  <c r="R127" i="718" l="1"/>
  <c r="S123"/>
  <c r="S127" s="1"/>
  <c r="K171" i="715"/>
  <c r="K173" s="1"/>
  <c r="J173" s="1"/>
  <c r="K211" i="716"/>
  <c r="K213" s="1"/>
  <c r="K149" i="714"/>
  <c r="K151" s="1"/>
  <c r="L148"/>
  <c r="I151"/>
  <c r="L31" i="693"/>
  <c r="I33"/>
  <c r="J33" s="1"/>
  <c r="I149" i="718"/>
  <c r="K147"/>
  <c r="K149" s="1"/>
  <c r="I199" i="714"/>
  <c r="K194"/>
  <c r="K196"/>
  <c r="N197"/>
  <c r="Q197"/>
  <c r="L195"/>
  <c r="L194"/>
  <c r="L11" i="722"/>
  <c r="K199" i="714" l="1"/>
  <c r="J199" s="1"/>
  <c r="J213" i="716"/>
  <c r="K225"/>
  <c r="J225" s="1"/>
  <c r="L171" i="715"/>
  <c r="L211" i="716"/>
  <c r="L149" i="714"/>
  <c r="J151"/>
  <c r="L151"/>
  <c r="N148"/>
  <c r="Q148"/>
  <c r="L33" i="693"/>
  <c r="Q31"/>
  <c r="N31"/>
  <c r="N33" s="1"/>
  <c r="J149" i="718"/>
  <c r="L147"/>
  <c r="L196" i="714"/>
  <c r="N195"/>
  <c r="Q195"/>
  <c r="R197"/>
  <c r="S197" s="1"/>
  <c r="N194"/>
  <c r="Q194"/>
  <c r="L199"/>
  <c r="N11" i="722"/>
  <c r="Q11"/>
  <c r="L173" i="715" l="1"/>
  <c r="N171"/>
  <c r="N173" s="1"/>
  <c r="Q171"/>
  <c r="N211" i="716"/>
  <c r="N213" s="1"/>
  <c r="N225" s="1"/>
  <c r="L213"/>
  <c r="L225" s="1"/>
  <c r="Q211"/>
  <c r="N149" i="714"/>
  <c r="N151" s="1"/>
  <c r="Q149"/>
  <c r="R149" s="1"/>
  <c r="S149" s="1"/>
  <c r="R148"/>
  <c r="Q33" i="693"/>
  <c r="P33" s="1"/>
  <c r="R31"/>
  <c r="R33" s="1"/>
  <c r="Q147" i="718"/>
  <c r="L149"/>
  <c r="N147"/>
  <c r="N149" s="1"/>
  <c r="Q196" i="714"/>
  <c r="Q199" s="1"/>
  <c r="P199" s="1"/>
  <c r="N196"/>
  <c r="N199" s="1"/>
  <c r="R194"/>
  <c r="S194" s="1"/>
  <c r="R195"/>
  <c r="S195" s="1"/>
  <c r="R11" i="722"/>
  <c r="S11" s="1"/>
  <c r="R151" i="714" l="1"/>
  <c r="R171" i="715"/>
  <c r="Q173"/>
  <c r="P173" s="1"/>
  <c r="Q213" i="716"/>
  <c r="R211"/>
  <c r="R213" s="1"/>
  <c r="R225" s="1"/>
  <c r="S148" i="714"/>
  <c r="S151" s="1"/>
  <c r="Q151"/>
  <c r="P151" s="1"/>
  <c r="S31" i="693"/>
  <c r="S33" s="1"/>
  <c r="Q149" i="718"/>
  <c r="P149" s="1"/>
  <c r="R147"/>
  <c r="R196" i="714"/>
  <c r="S196" s="1"/>
  <c r="S199" s="1"/>
  <c r="O171"/>
  <c r="P171" s="1"/>
  <c r="I171"/>
  <c r="K171" s="1"/>
  <c r="H43" i="722"/>
  <c r="H44" s="1"/>
  <c r="G43"/>
  <c r="O41"/>
  <c r="P41" s="1"/>
  <c r="I41"/>
  <c r="K41" s="1"/>
  <c r="K43" s="1"/>
  <c r="H34"/>
  <c r="G34"/>
  <c r="P32"/>
  <c r="O32"/>
  <c r="K32"/>
  <c r="K34" s="1"/>
  <c r="I32"/>
  <c r="H193" i="718"/>
  <c r="G193"/>
  <c r="O191"/>
  <c r="P191" s="1"/>
  <c r="I191"/>
  <c r="H76" i="693"/>
  <c r="G76"/>
  <c r="M74"/>
  <c r="I74"/>
  <c r="K74" s="1"/>
  <c r="M73"/>
  <c r="I73"/>
  <c r="I76" s="1"/>
  <c r="H205" i="715"/>
  <c r="G205"/>
  <c r="O203"/>
  <c r="P203" s="1"/>
  <c r="I203"/>
  <c r="K203" s="1"/>
  <c r="K205" s="1"/>
  <c r="H196"/>
  <c r="G196"/>
  <c r="O194"/>
  <c r="P194" s="1"/>
  <c r="I194"/>
  <c r="K194" s="1"/>
  <c r="O193"/>
  <c r="P193" s="1"/>
  <c r="I193"/>
  <c r="I196" s="1"/>
  <c r="H222" i="714"/>
  <c r="G222"/>
  <c r="O220"/>
  <c r="P220" s="1"/>
  <c r="I220"/>
  <c r="K220" s="1"/>
  <c r="O219"/>
  <c r="P219" s="1"/>
  <c r="I219"/>
  <c r="K219" s="1"/>
  <c r="H245"/>
  <c r="G245"/>
  <c r="O243"/>
  <c r="P243" s="1"/>
  <c r="I243"/>
  <c r="K243" s="1"/>
  <c r="O242"/>
  <c r="P242" s="1"/>
  <c r="I242"/>
  <c r="I245" s="1"/>
  <c r="H228" i="715"/>
  <c r="G228"/>
  <c r="O226"/>
  <c r="P226" s="1"/>
  <c r="I226"/>
  <c r="H97" i="693"/>
  <c r="G97"/>
  <c r="M95"/>
  <c r="I95"/>
  <c r="I97" s="1"/>
  <c r="H221" i="718"/>
  <c r="G221"/>
  <c r="O219"/>
  <c r="P219" s="1"/>
  <c r="I219"/>
  <c r="K219" s="1"/>
  <c r="O218"/>
  <c r="P218" s="1"/>
  <c r="I218"/>
  <c r="O217"/>
  <c r="P217" s="1"/>
  <c r="I217"/>
  <c r="O216"/>
  <c r="P216" s="1"/>
  <c r="I216"/>
  <c r="K216" s="1"/>
  <c r="O215"/>
  <c r="P215" s="1"/>
  <c r="I215"/>
  <c r="O214"/>
  <c r="P214" s="1"/>
  <c r="I214"/>
  <c r="K214" s="1"/>
  <c r="O213"/>
  <c r="P213" s="1"/>
  <c r="I213"/>
  <c r="H65" i="722"/>
  <c r="G65"/>
  <c r="O63"/>
  <c r="P63" s="1"/>
  <c r="I63"/>
  <c r="G53" i="599"/>
  <c r="H52"/>
  <c r="H53" s="1"/>
  <c r="G52"/>
  <c r="O50"/>
  <c r="P50" s="1"/>
  <c r="I50"/>
  <c r="I52" s="1"/>
  <c r="H43"/>
  <c r="G43"/>
  <c r="O41"/>
  <c r="P41" s="1"/>
  <c r="I41"/>
  <c r="I43" s="1"/>
  <c r="H252" i="715"/>
  <c r="G252"/>
  <c r="O250"/>
  <c r="P250" s="1"/>
  <c r="I250"/>
  <c r="K250" s="1"/>
  <c r="O249"/>
  <c r="P249" s="1"/>
  <c r="I249"/>
  <c r="O248"/>
  <c r="P248" s="1"/>
  <c r="I248"/>
  <c r="I252" s="1"/>
  <c r="H105" i="722"/>
  <c r="G105"/>
  <c r="O103"/>
  <c r="P103" s="1"/>
  <c r="I103"/>
  <c r="K103" s="1"/>
  <c r="K105" s="1"/>
  <c r="H96"/>
  <c r="G96"/>
  <c r="O94"/>
  <c r="P94" s="1"/>
  <c r="I94"/>
  <c r="H87"/>
  <c r="G87"/>
  <c r="O85"/>
  <c r="P85" s="1"/>
  <c r="I85"/>
  <c r="O84"/>
  <c r="P84" s="1"/>
  <c r="I84"/>
  <c r="I87" s="1"/>
  <c r="H268" i="714"/>
  <c r="G268"/>
  <c r="O266"/>
  <c r="P266" s="1"/>
  <c r="I266"/>
  <c r="K266" s="1"/>
  <c r="O265"/>
  <c r="P265" s="1"/>
  <c r="I265"/>
  <c r="I268" s="1"/>
  <c r="H118" i="693"/>
  <c r="G118"/>
  <c r="M116"/>
  <c r="I116"/>
  <c r="I118" s="1"/>
  <c r="H21" i="599"/>
  <c r="G21"/>
  <c r="P19"/>
  <c r="O19"/>
  <c r="K19"/>
  <c r="K21" s="1"/>
  <c r="I19"/>
  <c r="P213" i="716" l="1"/>
  <c r="Q225"/>
  <c r="P225" s="1"/>
  <c r="R199" i="714"/>
  <c r="R173" i="715"/>
  <c r="S171"/>
  <c r="S173" s="1"/>
  <c r="S211" i="716"/>
  <c r="S213" s="1"/>
  <c r="S225" s="1"/>
  <c r="R149" i="718"/>
  <c r="S147"/>
  <c r="S149" s="1"/>
  <c r="H206" i="715"/>
  <c r="L194"/>
  <c r="N194" s="1"/>
  <c r="L203"/>
  <c r="Q203" s="1"/>
  <c r="G206"/>
  <c r="I205"/>
  <c r="J205" s="1"/>
  <c r="L32" i="722"/>
  <c r="I34"/>
  <c r="J34" s="1"/>
  <c r="L41"/>
  <c r="N41" s="1"/>
  <c r="N43" s="1"/>
  <c r="G44"/>
  <c r="I43"/>
  <c r="I44" s="1"/>
  <c r="K73" i="693"/>
  <c r="K76" s="1"/>
  <c r="L74"/>
  <c r="N74" s="1"/>
  <c r="K265" i="714"/>
  <c r="K242"/>
  <c r="K222"/>
  <c r="L220"/>
  <c r="N220" s="1"/>
  <c r="L171"/>
  <c r="Q171" s="1"/>
  <c r="L43" i="722"/>
  <c r="L34"/>
  <c r="Q32"/>
  <c r="N32"/>
  <c r="N34" s="1"/>
  <c r="K44"/>
  <c r="J44" s="1"/>
  <c r="J43"/>
  <c r="K191" i="718"/>
  <c r="K193" s="1"/>
  <c r="J193" s="1"/>
  <c r="I193"/>
  <c r="J76" i="693"/>
  <c r="O73"/>
  <c r="P73" s="1"/>
  <c r="O74"/>
  <c r="P74" s="1"/>
  <c r="Q74" s="1"/>
  <c r="L73"/>
  <c r="Q194" i="715"/>
  <c r="L205"/>
  <c r="N203"/>
  <c r="N205" s="1"/>
  <c r="I206"/>
  <c r="K193"/>
  <c r="K196" s="1"/>
  <c r="J196" s="1"/>
  <c r="L219" i="714"/>
  <c r="I222"/>
  <c r="J222" s="1"/>
  <c r="K218" i="718"/>
  <c r="L218" s="1"/>
  <c r="N218" s="1"/>
  <c r="L214"/>
  <c r="N214" s="1"/>
  <c r="L216"/>
  <c r="K116" i="693"/>
  <c r="K118" s="1"/>
  <c r="J118" s="1"/>
  <c r="K95"/>
  <c r="K97" s="1"/>
  <c r="J97" s="1"/>
  <c r="K245" i="714"/>
  <c r="J245" s="1"/>
  <c r="L243"/>
  <c r="L242"/>
  <c r="K226" i="715"/>
  <c r="K228" s="1"/>
  <c r="I228"/>
  <c r="O95" i="693"/>
  <c r="P95" s="1"/>
  <c r="Q214" i="718"/>
  <c r="Q216"/>
  <c r="N216"/>
  <c r="L219"/>
  <c r="K213"/>
  <c r="K215"/>
  <c r="L215" s="1"/>
  <c r="K217"/>
  <c r="L217" s="1"/>
  <c r="I221"/>
  <c r="K63" i="722"/>
  <c r="K65" s="1"/>
  <c r="I65"/>
  <c r="I53" i="599"/>
  <c r="K41"/>
  <c r="K43" s="1"/>
  <c r="J43" s="1"/>
  <c r="K50"/>
  <c r="K52" s="1"/>
  <c r="K249" i="715"/>
  <c r="L249" s="1"/>
  <c r="L250"/>
  <c r="K248"/>
  <c r="K252" s="1"/>
  <c r="J252" s="1"/>
  <c r="I96" i="722"/>
  <c r="K85"/>
  <c r="L85" s="1"/>
  <c r="H106"/>
  <c r="K94"/>
  <c r="K96" s="1"/>
  <c r="J96" s="1"/>
  <c r="L103"/>
  <c r="G106"/>
  <c r="I105"/>
  <c r="J105"/>
  <c r="N103"/>
  <c r="N105" s="1"/>
  <c r="L105"/>
  <c r="Q103"/>
  <c r="I106"/>
  <c r="K84"/>
  <c r="K87" s="1"/>
  <c r="J87" s="1"/>
  <c r="K268" i="714"/>
  <c r="J268" s="1"/>
  <c r="L266"/>
  <c r="L265"/>
  <c r="O116" i="693"/>
  <c r="P116" s="1"/>
  <c r="L116"/>
  <c r="L19" i="599"/>
  <c r="Q19" s="1"/>
  <c r="I21"/>
  <c r="J21" s="1"/>
  <c r="L21"/>
  <c r="N19"/>
  <c r="N21" s="1"/>
  <c r="Q220" i="714" l="1"/>
  <c r="Q218" i="718"/>
  <c r="J228" i="715"/>
  <c r="J65" i="722"/>
  <c r="Q41"/>
  <c r="Q43" s="1"/>
  <c r="N171" i="714"/>
  <c r="R171"/>
  <c r="S171" s="1"/>
  <c r="Q34" i="722"/>
  <c r="P34" s="1"/>
  <c r="R32"/>
  <c r="R34" s="1"/>
  <c r="R41"/>
  <c r="R43" s="1"/>
  <c r="R44" s="1"/>
  <c r="L44"/>
  <c r="N44"/>
  <c r="L191" i="718"/>
  <c r="R74" i="693"/>
  <c r="S74" s="1"/>
  <c r="N73"/>
  <c r="N76" s="1"/>
  <c r="L76"/>
  <c r="Q73"/>
  <c r="Q205" i="715"/>
  <c r="R203"/>
  <c r="R205" s="1"/>
  <c r="R194"/>
  <c r="S194" s="1"/>
  <c r="K206"/>
  <c r="J206" s="1"/>
  <c r="L193"/>
  <c r="R220" i="714"/>
  <c r="S220" s="1"/>
  <c r="L222"/>
  <c r="N219"/>
  <c r="N222" s="1"/>
  <c r="Q219"/>
  <c r="L95" i="693"/>
  <c r="N95" s="1"/>
  <c r="N97" s="1"/>
  <c r="N243" i="714"/>
  <c r="Q243"/>
  <c r="L245"/>
  <c r="Q242"/>
  <c r="N242"/>
  <c r="N245" s="1"/>
  <c r="L226" i="715"/>
  <c r="L97" i="693"/>
  <c r="N217" i="718"/>
  <c r="Q217"/>
  <c r="N215"/>
  <c r="Q215"/>
  <c r="Q219"/>
  <c r="N219"/>
  <c r="R218"/>
  <c r="S218" s="1"/>
  <c r="R216"/>
  <c r="S216"/>
  <c r="R214"/>
  <c r="S214"/>
  <c r="K221"/>
  <c r="J221" s="1"/>
  <c r="L213"/>
  <c r="L63" i="722"/>
  <c r="K53" i="599"/>
  <c r="J53" s="1"/>
  <c r="J52"/>
  <c r="L41"/>
  <c r="L50"/>
  <c r="Q249" i="715"/>
  <c r="N249"/>
  <c r="N250"/>
  <c r="Q250"/>
  <c r="R249"/>
  <c r="S249" s="1"/>
  <c r="L248"/>
  <c r="Q85" i="722"/>
  <c r="R85" s="1"/>
  <c r="S85" s="1"/>
  <c r="N85"/>
  <c r="L94"/>
  <c r="Q105"/>
  <c r="R103"/>
  <c r="R105" s="1"/>
  <c r="K106"/>
  <c r="J106" s="1"/>
  <c r="L84"/>
  <c r="N266" i="714"/>
  <c r="Q266"/>
  <c r="Q265"/>
  <c r="L268"/>
  <c r="N265"/>
  <c r="N268" s="1"/>
  <c r="N116" i="693"/>
  <c r="N118" s="1"/>
  <c r="L118"/>
  <c r="Q116"/>
  <c r="Q21" i="599"/>
  <c r="P21" s="1"/>
  <c r="R19"/>
  <c r="R21" s="1"/>
  <c r="S41" i="722" l="1"/>
  <c r="S43" s="1"/>
  <c r="S32"/>
  <c r="S34" s="1"/>
  <c r="Q95" i="693"/>
  <c r="Q44" i="722"/>
  <c r="P44" s="1"/>
  <c r="P43"/>
  <c r="N191" i="718"/>
  <c r="N193" s="1"/>
  <c r="L193"/>
  <c r="Q191"/>
  <c r="Q76" i="693"/>
  <c r="P76" s="1"/>
  <c r="R73"/>
  <c r="R76" s="1"/>
  <c r="L196" i="715"/>
  <c r="L206" s="1"/>
  <c r="N193"/>
  <c r="N196" s="1"/>
  <c r="N206" s="1"/>
  <c r="Q193"/>
  <c r="P205"/>
  <c r="S203"/>
  <c r="S205" s="1"/>
  <c r="R219" i="714"/>
  <c r="R222" s="1"/>
  <c r="Q222"/>
  <c r="P222" s="1"/>
  <c r="Q245"/>
  <c r="P245" s="1"/>
  <c r="R242"/>
  <c r="S242" s="1"/>
  <c r="R243"/>
  <c r="S243" s="1"/>
  <c r="L228" i="715"/>
  <c r="Q226"/>
  <c r="N226"/>
  <c r="N228" s="1"/>
  <c r="Q97" i="693"/>
  <c r="P97" s="1"/>
  <c r="R95"/>
  <c r="R97" s="1"/>
  <c r="L221" i="718"/>
  <c r="N213"/>
  <c r="N221" s="1"/>
  <c r="Q213"/>
  <c r="R215"/>
  <c r="S215" s="1"/>
  <c r="R217"/>
  <c r="S217" s="1"/>
  <c r="R219"/>
  <c r="S219" s="1"/>
  <c r="N63" i="722"/>
  <c r="N65" s="1"/>
  <c r="L65"/>
  <c r="Q63"/>
  <c r="N50" i="599"/>
  <c r="N52" s="1"/>
  <c r="L52"/>
  <c r="L53" s="1"/>
  <c r="Q50"/>
  <c r="N41"/>
  <c r="N43" s="1"/>
  <c r="L43"/>
  <c r="Q41"/>
  <c r="R250" i="715"/>
  <c r="S250" s="1"/>
  <c r="N248"/>
  <c r="N252" s="1"/>
  <c r="L252"/>
  <c r="Q248"/>
  <c r="L96" i="722"/>
  <c r="N94"/>
  <c r="N96" s="1"/>
  <c r="Q94"/>
  <c r="Q84"/>
  <c r="L87"/>
  <c r="L106" s="1"/>
  <c r="N84"/>
  <c r="N87" s="1"/>
  <c r="N106" s="1"/>
  <c r="P105"/>
  <c r="S103"/>
  <c r="S105" s="1"/>
  <c r="R266" i="714"/>
  <c r="S266" s="1"/>
  <c r="Q268"/>
  <c r="P268" s="1"/>
  <c r="R265"/>
  <c r="R268" s="1"/>
  <c r="Q118" i="693"/>
  <c r="P118" s="1"/>
  <c r="R116"/>
  <c r="R118" s="1"/>
  <c r="S19" i="599"/>
  <c r="S21" s="1"/>
  <c r="S219" i="714" l="1"/>
  <c r="S222" s="1"/>
  <c r="S44" i="722"/>
  <c r="S265" i="714"/>
  <c r="S268" s="1"/>
  <c r="Q193" i="718"/>
  <c r="P193" s="1"/>
  <c r="R191"/>
  <c r="R193" s="1"/>
  <c r="S73" i="693"/>
  <c r="S76" s="1"/>
  <c r="R193" i="715"/>
  <c r="R196" s="1"/>
  <c r="R206" s="1"/>
  <c r="Q196"/>
  <c r="S245" i="714"/>
  <c r="R245"/>
  <c r="Q228" i="715"/>
  <c r="P228" s="1"/>
  <c r="R226"/>
  <c r="R228" s="1"/>
  <c r="S95" i="693"/>
  <c r="S97" s="1"/>
  <c r="Q221" i="718"/>
  <c r="P221" s="1"/>
  <c r="R213"/>
  <c r="R221" s="1"/>
  <c r="Q65" i="722"/>
  <c r="P65" s="1"/>
  <c r="R63"/>
  <c r="R65" s="1"/>
  <c r="Q43" i="599"/>
  <c r="P43" s="1"/>
  <c r="R41"/>
  <c r="R43" s="1"/>
  <c r="Q52"/>
  <c r="R50"/>
  <c r="R52" s="1"/>
  <c r="S50"/>
  <c r="S52" s="1"/>
  <c r="N53"/>
  <c r="Q252" i="715"/>
  <c r="P252" s="1"/>
  <c r="R248"/>
  <c r="R252" s="1"/>
  <c r="R94" i="722"/>
  <c r="R96" s="1"/>
  <c r="Q96"/>
  <c r="P96" s="1"/>
  <c r="S94"/>
  <c r="S96" s="1"/>
  <c r="Q87"/>
  <c r="R84"/>
  <c r="R87" s="1"/>
  <c r="R106" s="1"/>
  <c r="S116" i="693"/>
  <c r="S118" s="1"/>
  <c r="S191" i="718" l="1"/>
  <c r="S193" s="1"/>
  <c r="P196" i="715"/>
  <c r="Q206"/>
  <c r="P206" s="1"/>
  <c r="S193"/>
  <c r="S196" s="1"/>
  <c r="S206" s="1"/>
  <c r="S226"/>
  <c r="S228" s="1"/>
  <c r="S213" i="718"/>
  <c r="S221" s="1"/>
  <c r="S63" i="722"/>
  <c r="S65" s="1"/>
  <c r="Q53" i="599"/>
  <c r="P53" s="1"/>
  <c r="P52"/>
  <c r="R53"/>
  <c r="S41"/>
  <c r="S43" s="1"/>
  <c r="S53" s="1"/>
  <c r="S248" i="715"/>
  <c r="S252" s="1"/>
  <c r="S84" i="722"/>
  <c r="S87" s="1"/>
  <c r="S106" s="1"/>
  <c r="P87"/>
  <c r="Q106"/>
  <c r="P106" s="1"/>
  <c r="I10" l="1"/>
  <c r="K10" s="1"/>
  <c r="L10" s="1"/>
  <c r="O10"/>
  <c r="P10" s="1"/>
  <c r="H127"/>
  <c r="G127"/>
  <c r="O125"/>
  <c r="P125" s="1"/>
  <c r="I125"/>
  <c r="I127" s="1"/>
  <c r="H277" i="715"/>
  <c r="G277"/>
  <c r="O275"/>
  <c r="P275" s="1"/>
  <c r="I275"/>
  <c r="O274"/>
  <c r="P274" s="1"/>
  <c r="I274"/>
  <c r="O273"/>
  <c r="P273" s="1"/>
  <c r="I273"/>
  <c r="O272"/>
  <c r="P272" s="1"/>
  <c r="I272"/>
  <c r="K272" s="1"/>
  <c r="H171" i="718"/>
  <c r="G171"/>
  <c r="O169"/>
  <c r="P169" s="1"/>
  <c r="I169"/>
  <c r="H251"/>
  <c r="G251"/>
  <c r="O249"/>
  <c r="P249" s="1"/>
  <c r="I249"/>
  <c r="O248"/>
  <c r="P248" s="1"/>
  <c r="I248"/>
  <c r="O247"/>
  <c r="P247" s="1"/>
  <c r="I247"/>
  <c r="O246"/>
  <c r="P246" s="1"/>
  <c r="I246"/>
  <c r="K246" s="1"/>
  <c r="O245"/>
  <c r="P245" s="1"/>
  <c r="I245"/>
  <c r="O244"/>
  <c r="P244" s="1"/>
  <c r="I244"/>
  <c r="O243"/>
  <c r="P243" s="1"/>
  <c r="I243"/>
  <c r="O242"/>
  <c r="P242" s="1"/>
  <c r="I242"/>
  <c r="K242" s="1"/>
  <c r="O241"/>
  <c r="P241" s="1"/>
  <c r="I241"/>
  <c r="H139" i="693"/>
  <c r="G139"/>
  <c r="M137"/>
  <c r="I137"/>
  <c r="I139" s="1"/>
  <c r="K137" l="1"/>
  <c r="K139" s="1"/>
  <c r="J139" s="1"/>
  <c r="N10" i="722"/>
  <c r="Q10"/>
  <c r="K125"/>
  <c r="K127" s="1"/>
  <c r="J127" s="1"/>
  <c r="K274" i="715"/>
  <c r="L274" s="1"/>
  <c r="L272"/>
  <c r="K273"/>
  <c r="K275"/>
  <c r="L275" s="1"/>
  <c r="I277"/>
  <c r="K169" i="718"/>
  <c r="I171"/>
  <c r="K244"/>
  <c r="L244" s="1"/>
  <c r="K248"/>
  <c r="L248" s="1"/>
  <c r="L242"/>
  <c r="Q242" s="1"/>
  <c r="L246"/>
  <c r="N246" s="1"/>
  <c r="N242"/>
  <c r="K241"/>
  <c r="L241" s="1"/>
  <c r="K243"/>
  <c r="L243" s="1"/>
  <c r="K245"/>
  <c r="L245" s="1"/>
  <c r="K247"/>
  <c r="L247" s="1"/>
  <c r="K249"/>
  <c r="L249" s="1"/>
  <c r="I251"/>
  <c r="O137" i="693"/>
  <c r="P137" s="1"/>
  <c r="L137"/>
  <c r="O149" i="715"/>
  <c r="P149" s="1"/>
  <c r="I149"/>
  <c r="K149" s="1"/>
  <c r="R10" i="722" l="1"/>
  <c r="S10" s="1"/>
  <c r="L125"/>
  <c r="N274" i="715"/>
  <c r="Q274"/>
  <c r="R274" s="1"/>
  <c r="S274" s="1"/>
  <c r="K277"/>
  <c r="J277" s="1"/>
  <c r="L273"/>
  <c r="L277" s="1"/>
  <c r="Q275"/>
  <c r="N275"/>
  <c r="N272"/>
  <c r="Q272"/>
  <c r="Q246" i="718"/>
  <c r="K171"/>
  <c r="J171" s="1"/>
  <c r="L169"/>
  <c r="N248"/>
  <c r="Q248"/>
  <c r="N244"/>
  <c r="Q244"/>
  <c r="L251"/>
  <c r="Q241"/>
  <c r="N241"/>
  <c r="Q249"/>
  <c r="N249"/>
  <c r="Q245"/>
  <c r="N245"/>
  <c r="Q247"/>
  <c r="N247"/>
  <c r="Q243"/>
  <c r="N243"/>
  <c r="R248"/>
  <c r="R246"/>
  <c r="S246" s="1"/>
  <c r="R244"/>
  <c r="R242"/>
  <c r="S242" s="1"/>
  <c r="K251"/>
  <c r="J251" s="1"/>
  <c r="N137" i="693"/>
  <c r="N139" s="1"/>
  <c r="L139"/>
  <c r="Q137"/>
  <c r="L149" i="715"/>
  <c r="Q273" l="1"/>
  <c r="R273" s="1"/>
  <c r="S273" s="1"/>
  <c r="N125" i="722"/>
  <c r="N127" s="1"/>
  <c r="L127"/>
  <c r="Q125"/>
  <c r="N273" i="715"/>
  <c r="N277" s="1"/>
  <c r="R272"/>
  <c r="S272"/>
  <c r="R275"/>
  <c r="S275" s="1"/>
  <c r="Q169" i="718"/>
  <c r="N169"/>
  <c r="S244"/>
  <c r="S248"/>
  <c r="L171"/>
  <c r="N171"/>
  <c r="N251"/>
  <c r="R243"/>
  <c r="S243" s="1"/>
  <c r="R247"/>
  <c r="S247" s="1"/>
  <c r="R245"/>
  <c r="S245" s="1"/>
  <c r="R249"/>
  <c r="S249" s="1"/>
  <c r="Q251"/>
  <c r="P251" s="1"/>
  <c r="R241"/>
  <c r="Q139" i="693"/>
  <c r="P139" s="1"/>
  <c r="R137"/>
  <c r="R139" s="1"/>
  <c r="N149" i="715"/>
  <c r="Q149"/>
  <c r="Q277" l="1"/>
  <c r="P277" s="1"/>
  <c r="Q127" i="722"/>
  <c r="P127" s="1"/>
  <c r="R125"/>
  <c r="R127" s="1"/>
  <c r="S277" i="715"/>
  <c r="R277"/>
  <c r="Q171" i="718"/>
  <c r="P171" s="1"/>
  <c r="R169"/>
  <c r="R251"/>
  <c r="S241"/>
  <c r="S251" s="1"/>
  <c r="S137" i="693"/>
  <c r="S139" s="1"/>
  <c r="R149" i="715"/>
  <c r="S149" s="1"/>
  <c r="S125" i="722" l="1"/>
  <c r="S127" s="1"/>
  <c r="S169" i="718"/>
  <c r="S171" s="1"/>
  <c r="R171"/>
  <c r="H34" i="506"/>
  <c r="G34"/>
  <c r="P32"/>
  <c r="O32"/>
  <c r="I32"/>
  <c r="O31"/>
  <c r="P31" s="1"/>
  <c r="I31"/>
  <c r="K31" s="1"/>
  <c r="P30"/>
  <c r="O30"/>
  <c r="I30"/>
  <c r="K30" s="1"/>
  <c r="O29"/>
  <c r="P29" s="1"/>
  <c r="I29"/>
  <c r="K29" s="1"/>
  <c r="P28"/>
  <c r="O28"/>
  <c r="I28"/>
  <c r="O27"/>
  <c r="P27" s="1"/>
  <c r="I27"/>
  <c r="K27" s="1"/>
  <c r="P26"/>
  <c r="O26"/>
  <c r="I26"/>
  <c r="O25"/>
  <c r="P25" s="1"/>
  <c r="I25"/>
  <c r="K25" s="1"/>
  <c r="P24"/>
  <c r="O24"/>
  <c r="I24"/>
  <c r="O23"/>
  <c r="P23" s="1"/>
  <c r="I23"/>
  <c r="K23" s="1"/>
  <c r="P22"/>
  <c r="O22"/>
  <c r="I22"/>
  <c r="O21"/>
  <c r="P21" s="1"/>
  <c r="I21"/>
  <c r="K21" s="1"/>
  <c r="P20"/>
  <c r="O20"/>
  <c r="I20"/>
  <c r="O19"/>
  <c r="P19" s="1"/>
  <c r="I19"/>
  <c r="K19" s="1"/>
  <c r="P18"/>
  <c r="O18"/>
  <c r="I18"/>
  <c r="K18" s="1"/>
  <c r="O17"/>
  <c r="P17" s="1"/>
  <c r="I17"/>
  <c r="K17" s="1"/>
  <c r="P16"/>
  <c r="O16"/>
  <c r="I16"/>
  <c r="K16" s="1"/>
  <c r="O15"/>
  <c r="P15" s="1"/>
  <c r="I15"/>
  <c r="K15" s="1"/>
  <c r="P14"/>
  <c r="O14"/>
  <c r="I14"/>
  <c r="O13"/>
  <c r="P13" s="1"/>
  <c r="I13"/>
  <c r="K13" s="1"/>
  <c r="P12"/>
  <c r="O12"/>
  <c r="I12"/>
  <c r="O11"/>
  <c r="P11" s="1"/>
  <c r="I11"/>
  <c r="K11" s="1"/>
  <c r="P10"/>
  <c r="O10"/>
  <c r="I10"/>
  <c r="H13" i="722"/>
  <c r="G13"/>
  <c r="H46" i="667"/>
  <c r="G46"/>
  <c r="O44"/>
  <c r="P44" s="1"/>
  <c r="I44"/>
  <c r="P43"/>
  <c r="O43"/>
  <c r="I43"/>
  <c r="H151" i="715"/>
  <c r="G151"/>
  <c r="K10" i="506" l="1"/>
  <c r="L10" s="1"/>
  <c r="K12"/>
  <c r="L12" s="1"/>
  <c r="K14"/>
  <c r="L14" s="1"/>
  <c r="K20"/>
  <c r="L20" s="1"/>
  <c r="K22"/>
  <c r="L22" s="1"/>
  <c r="K24"/>
  <c r="L24" s="1"/>
  <c r="K26"/>
  <c r="L26" s="1"/>
  <c r="K28"/>
  <c r="L28" s="1"/>
  <c r="K32"/>
  <c r="L32" s="1"/>
  <c r="L16"/>
  <c r="N16" s="1"/>
  <c r="L18"/>
  <c r="N18" s="1"/>
  <c r="L30"/>
  <c r="N30" s="1"/>
  <c r="Q16"/>
  <c r="Q18"/>
  <c r="Q30"/>
  <c r="K34"/>
  <c r="L11"/>
  <c r="L13"/>
  <c r="L15"/>
  <c r="L17"/>
  <c r="L19"/>
  <c r="L21"/>
  <c r="L23"/>
  <c r="L25"/>
  <c r="L27"/>
  <c r="L29"/>
  <c r="L31"/>
  <c r="I34"/>
  <c r="I13" i="722"/>
  <c r="K13"/>
  <c r="I46" i="667"/>
  <c r="K43"/>
  <c r="L43" s="1"/>
  <c r="K44"/>
  <c r="L44" s="1"/>
  <c r="I151" i="715"/>
  <c r="K151" l="1"/>
  <c r="N28" i="506"/>
  <c r="Q28"/>
  <c r="N24"/>
  <c r="Q24"/>
  <c r="R24" s="1"/>
  <c r="S24" s="1"/>
  <c r="N20"/>
  <c r="Q20"/>
  <c r="N12"/>
  <c r="Q12"/>
  <c r="R12" s="1"/>
  <c r="S12" s="1"/>
  <c r="Q32"/>
  <c r="N32"/>
  <c r="N26"/>
  <c r="Q26"/>
  <c r="R26" s="1"/>
  <c r="S26" s="1"/>
  <c r="N22"/>
  <c r="Q22"/>
  <c r="R22" s="1"/>
  <c r="S22" s="1"/>
  <c r="N14"/>
  <c r="Q14"/>
  <c r="N10"/>
  <c r="Q10"/>
  <c r="N29"/>
  <c r="Q29"/>
  <c r="N25"/>
  <c r="Q25"/>
  <c r="N21"/>
  <c r="Q21"/>
  <c r="N17"/>
  <c r="Q17"/>
  <c r="N13"/>
  <c r="Q13"/>
  <c r="R30"/>
  <c r="S30" s="1"/>
  <c r="R28"/>
  <c r="S28" s="1"/>
  <c r="R20"/>
  <c r="S20" s="1"/>
  <c r="R18"/>
  <c r="S18" s="1"/>
  <c r="R16"/>
  <c r="S16" s="1"/>
  <c r="R10"/>
  <c r="N31"/>
  <c r="Q31"/>
  <c r="N27"/>
  <c r="Q27"/>
  <c r="N23"/>
  <c r="Q23"/>
  <c r="N19"/>
  <c r="Q19"/>
  <c r="N15"/>
  <c r="Q15"/>
  <c r="N11"/>
  <c r="Q11"/>
  <c r="R32"/>
  <c r="S32" s="1"/>
  <c r="R14"/>
  <c r="J34"/>
  <c r="L34"/>
  <c r="J13" i="722"/>
  <c r="K46" i="667"/>
  <c r="J46" s="1"/>
  <c r="Q44"/>
  <c r="N44"/>
  <c r="L46"/>
  <c r="N43"/>
  <c r="N46" s="1"/>
  <c r="Q43"/>
  <c r="J151" i="715" l="1"/>
  <c r="Q34" i="506"/>
  <c r="S14"/>
  <c r="N34"/>
  <c r="R13"/>
  <c r="S13" s="1"/>
  <c r="R17"/>
  <c r="S17" s="1"/>
  <c r="R21"/>
  <c r="S21" s="1"/>
  <c r="R25"/>
  <c r="S25" s="1"/>
  <c r="R29"/>
  <c r="S29" s="1"/>
  <c r="R11"/>
  <c r="S11" s="1"/>
  <c r="R15"/>
  <c r="S15" s="1"/>
  <c r="R19"/>
  <c r="S19" s="1"/>
  <c r="R23"/>
  <c r="S23" s="1"/>
  <c r="R27"/>
  <c r="S27" s="1"/>
  <c r="R31"/>
  <c r="S31" s="1"/>
  <c r="P34"/>
  <c r="S10"/>
  <c r="L13" i="722"/>
  <c r="N13"/>
  <c r="R43" i="667"/>
  <c r="Q46"/>
  <c r="P46" s="1"/>
  <c r="S43"/>
  <c r="R44"/>
  <c r="S44" s="1"/>
  <c r="L151" i="715"/>
  <c r="N151"/>
  <c r="R34" i="506" l="1"/>
  <c r="S34"/>
  <c r="Q13" i="722"/>
  <c r="S46" i="667"/>
  <c r="R46"/>
  <c r="Q151" i="715"/>
  <c r="R151"/>
  <c r="P151" l="1"/>
  <c r="R13" i="722"/>
  <c r="S13"/>
  <c r="P13"/>
  <c r="S151" i="715"/>
  <c r="I76" i="506" l="1"/>
  <c r="O76"/>
  <c r="P76" s="1"/>
  <c r="K76"/>
  <c r="L76" l="1"/>
  <c r="N76" l="1"/>
  <c r="Q76"/>
  <c r="R76" l="1"/>
  <c r="S76" s="1"/>
  <c r="O74" l="1"/>
  <c r="P74" s="1"/>
  <c r="I74"/>
  <c r="K74" s="1"/>
  <c r="P73"/>
  <c r="O73"/>
  <c r="I73"/>
  <c r="K73" s="1"/>
  <c r="P72"/>
  <c r="O72"/>
  <c r="K72"/>
  <c r="I72"/>
  <c r="O71"/>
  <c r="P71" s="1"/>
  <c r="I71"/>
  <c r="P70"/>
  <c r="O70"/>
  <c r="I70"/>
  <c r="O69"/>
  <c r="P69" s="1"/>
  <c r="I69"/>
  <c r="K69" s="1"/>
  <c r="P68"/>
  <c r="O68"/>
  <c r="I68"/>
  <c r="K68" s="1"/>
  <c r="O299" i="715"/>
  <c r="P299" s="1"/>
  <c r="I299"/>
  <c r="K299" s="1"/>
  <c r="O298"/>
  <c r="P298" s="1"/>
  <c r="I298"/>
  <c r="O66" i="506"/>
  <c r="P66" s="1"/>
  <c r="I66"/>
  <c r="K66" s="1"/>
  <c r="P65"/>
  <c r="O65"/>
  <c r="I65"/>
  <c r="O64"/>
  <c r="P64" s="1"/>
  <c r="I64"/>
  <c r="K64" s="1"/>
  <c r="P63"/>
  <c r="O63"/>
  <c r="I63"/>
  <c r="H157" i="722"/>
  <c r="G157"/>
  <c r="O155"/>
  <c r="P155" s="1"/>
  <c r="I155"/>
  <c r="H166"/>
  <c r="G166"/>
  <c r="O164"/>
  <c r="P164" s="1"/>
  <c r="I164"/>
  <c r="I166" s="1"/>
  <c r="H148"/>
  <c r="G148"/>
  <c r="O146"/>
  <c r="P146" s="1"/>
  <c r="I146"/>
  <c r="I148" s="1"/>
  <c r="H274" i="718"/>
  <c r="G274"/>
  <c r="O272"/>
  <c r="P272" s="1"/>
  <c r="I272"/>
  <c r="O271"/>
  <c r="P271" s="1"/>
  <c r="I271"/>
  <c r="H54" i="693"/>
  <c r="G54"/>
  <c r="M52"/>
  <c r="I54"/>
  <c r="H301" i="715"/>
  <c r="G301"/>
  <c r="O297"/>
  <c r="P297" s="1"/>
  <c r="I297"/>
  <c r="H246" i="716"/>
  <c r="G246"/>
  <c r="O244"/>
  <c r="P244" s="1"/>
  <c r="I244"/>
  <c r="I246" s="1"/>
  <c r="H174" i="714"/>
  <c r="G174"/>
  <c r="O172"/>
  <c r="P172" s="1"/>
  <c r="I172"/>
  <c r="G167" i="722" l="1"/>
  <c r="H167"/>
  <c r="I274" i="718"/>
  <c r="L72" i="506"/>
  <c r="L73"/>
  <c r="Q73" s="1"/>
  <c r="K70"/>
  <c r="L70" s="1"/>
  <c r="K298" i="715"/>
  <c r="L298" s="1"/>
  <c r="N73" i="506"/>
  <c r="L74"/>
  <c r="L68"/>
  <c r="N68" s="1"/>
  <c r="N72"/>
  <c r="Q72"/>
  <c r="L69"/>
  <c r="K71"/>
  <c r="L71" s="1"/>
  <c r="K63"/>
  <c r="L63" s="1"/>
  <c r="K65"/>
  <c r="L65" s="1"/>
  <c r="L299" i="715"/>
  <c r="L64" i="506"/>
  <c r="L66"/>
  <c r="K155" i="722"/>
  <c r="K157" s="1"/>
  <c r="I157"/>
  <c r="I167" s="1"/>
  <c r="K146"/>
  <c r="K148" s="1"/>
  <c r="J148" s="1"/>
  <c r="K164"/>
  <c r="K166" s="1"/>
  <c r="K271" i="718"/>
  <c r="L271" s="1"/>
  <c r="K272"/>
  <c r="L272" s="1"/>
  <c r="K52" i="693"/>
  <c r="K54" s="1"/>
  <c r="J54" s="1"/>
  <c r="O52"/>
  <c r="P52" s="1"/>
  <c r="K297" i="715"/>
  <c r="I301"/>
  <c r="K244" i="716"/>
  <c r="L244" s="1"/>
  <c r="K172" i="714"/>
  <c r="K174" s="1"/>
  <c r="I174"/>
  <c r="K301" i="715" l="1"/>
  <c r="J301" s="1"/>
  <c r="L52" i="693"/>
  <c r="N52" s="1"/>
  <c r="N54" s="1"/>
  <c r="Q68" i="506"/>
  <c r="Q70"/>
  <c r="N70"/>
  <c r="K167" i="722"/>
  <c r="J167" s="1"/>
  <c r="Q298" i="715"/>
  <c r="R298" s="1"/>
  <c r="S298" s="1"/>
  <c r="N298"/>
  <c r="N74" i="506"/>
  <c r="Q74"/>
  <c r="R73"/>
  <c r="S73" s="1"/>
  <c r="J157" i="722"/>
  <c r="Q71" i="506"/>
  <c r="N71"/>
  <c r="N69"/>
  <c r="Q69"/>
  <c r="R72"/>
  <c r="S72" s="1"/>
  <c r="R68"/>
  <c r="S68" s="1"/>
  <c r="R70"/>
  <c r="S70" s="1"/>
  <c r="N65"/>
  <c r="Q65"/>
  <c r="R65" s="1"/>
  <c r="S65" s="1"/>
  <c r="N63"/>
  <c r="Q63"/>
  <c r="R63" s="1"/>
  <c r="S63" s="1"/>
  <c r="N299" i="715"/>
  <c r="Q299"/>
  <c r="N66" i="506"/>
  <c r="Q66"/>
  <c r="N64"/>
  <c r="Q64"/>
  <c r="L155" i="722"/>
  <c r="J166"/>
  <c r="L164"/>
  <c r="L146"/>
  <c r="Q272" i="718"/>
  <c r="N272"/>
  <c r="K274"/>
  <c r="J274" s="1"/>
  <c r="L274"/>
  <c r="N271"/>
  <c r="Q271"/>
  <c r="L297" i="715"/>
  <c r="K246" i="716"/>
  <c r="J246" s="1"/>
  <c r="L246"/>
  <c r="N244"/>
  <c r="Q244"/>
  <c r="J174" i="714"/>
  <c r="L172"/>
  <c r="Q52" i="693" l="1"/>
  <c r="R52" s="1"/>
  <c r="R54" s="1"/>
  <c r="L54"/>
  <c r="R74" i="506"/>
  <c r="S74" s="1"/>
  <c r="R69"/>
  <c r="S69" s="1"/>
  <c r="R71"/>
  <c r="S71" s="1"/>
  <c r="R299" i="715"/>
  <c r="S299" s="1"/>
  <c r="R64" i="506"/>
  <c r="S64" s="1"/>
  <c r="R66"/>
  <c r="S66" s="1"/>
  <c r="L157" i="722"/>
  <c r="Q155"/>
  <c r="N155"/>
  <c r="N157" s="1"/>
  <c r="N146"/>
  <c r="N148" s="1"/>
  <c r="L148"/>
  <c r="Q146"/>
  <c r="N164"/>
  <c r="N166" s="1"/>
  <c r="L166"/>
  <c r="Q164"/>
  <c r="N274" i="718"/>
  <c r="R272"/>
  <c r="S272" s="1"/>
  <c r="R271"/>
  <c r="Q274"/>
  <c r="P274" s="1"/>
  <c r="S271"/>
  <c r="L301" i="715"/>
  <c r="Q297"/>
  <c r="N297"/>
  <c r="N301" s="1"/>
  <c r="R244" i="716"/>
  <c r="S244" s="1"/>
  <c r="Q246"/>
  <c r="P246" s="1"/>
  <c r="N246"/>
  <c r="N172" i="714"/>
  <c r="N174" s="1"/>
  <c r="L174"/>
  <c r="Q172"/>
  <c r="Q54" i="693" l="1"/>
  <c r="P54" s="1"/>
  <c r="N167" i="722"/>
  <c r="L167"/>
  <c r="Q157"/>
  <c r="R155"/>
  <c r="R157" s="1"/>
  <c r="Q166"/>
  <c r="R164"/>
  <c r="R166" s="1"/>
  <c r="Q148"/>
  <c r="P148" s="1"/>
  <c r="R146"/>
  <c r="R148" s="1"/>
  <c r="S274" i="718"/>
  <c r="R274"/>
  <c r="S52" i="693"/>
  <c r="S54" s="1"/>
  <c r="Q301" i="715"/>
  <c r="P301" s="1"/>
  <c r="R297"/>
  <c r="R301" s="1"/>
  <c r="S246" i="716"/>
  <c r="R246"/>
  <c r="Q174" i="714"/>
  <c r="P174" s="1"/>
  <c r="R172"/>
  <c r="R174" s="1"/>
  <c r="R167" i="722" l="1"/>
  <c r="P157"/>
  <c r="Q167"/>
  <c r="P167" s="1"/>
  <c r="S155"/>
  <c r="S157" s="1"/>
  <c r="S146"/>
  <c r="S148" s="1"/>
  <c r="P166"/>
  <c r="S164"/>
  <c r="S166" s="1"/>
  <c r="S297" i="715"/>
  <c r="S301" s="1"/>
  <c r="S172" i="714"/>
  <c r="S174" s="1"/>
  <c r="S167" i="722" l="1"/>
  <c r="O297" i="718"/>
  <c r="P297" s="1"/>
  <c r="I297"/>
  <c r="K297" s="1"/>
  <c r="L297" l="1"/>
  <c r="N297" l="1"/>
  <c r="Q297"/>
  <c r="R297" l="1"/>
  <c r="S297" s="1"/>
  <c r="O268" i="716" l="1"/>
  <c r="P268" s="1"/>
  <c r="I268"/>
  <c r="K268" s="1"/>
  <c r="O267"/>
  <c r="P267" s="1"/>
  <c r="I267"/>
  <c r="O266"/>
  <c r="P266" s="1"/>
  <c r="I266"/>
  <c r="K266" s="1"/>
  <c r="H12" i="599"/>
  <c r="H22" s="1"/>
  <c r="G12"/>
  <c r="G22" s="1"/>
  <c r="O10"/>
  <c r="P10" s="1"/>
  <c r="I10"/>
  <c r="H197" i="722"/>
  <c r="G197"/>
  <c r="O195"/>
  <c r="P195" s="1"/>
  <c r="I195"/>
  <c r="I197" s="1"/>
  <c r="H188"/>
  <c r="H198" s="1"/>
  <c r="G188"/>
  <c r="O186"/>
  <c r="P186" s="1"/>
  <c r="I186"/>
  <c r="I188" s="1"/>
  <c r="H299" i="718"/>
  <c r="G299"/>
  <c r="O296"/>
  <c r="P296" s="1"/>
  <c r="I296"/>
  <c r="O295"/>
  <c r="P295" s="1"/>
  <c r="I295"/>
  <c r="K295" s="1"/>
  <c r="O294"/>
  <c r="P294" s="1"/>
  <c r="I294"/>
  <c r="H160" i="693"/>
  <c r="G160"/>
  <c r="M158"/>
  <c r="I158"/>
  <c r="I160" s="1"/>
  <c r="H323" i="715"/>
  <c r="G323"/>
  <c r="O321"/>
  <c r="P321" s="1"/>
  <c r="I321"/>
  <c r="I323" s="1"/>
  <c r="H290" i="714"/>
  <c r="G290"/>
  <c r="O288"/>
  <c r="P288" s="1"/>
  <c r="I288"/>
  <c r="H84" i="599"/>
  <c r="G84"/>
  <c r="O82"/>
  <c r="P82" s="1"/>
  <c r="I82"/>
  <c r="O81"/>
  <c r="P81" s="1"/>
  <c r="I81"/>
  <c r="I84" s="1"/>
  <c r="K158" i="693" l="1"/>
  <c r="K160" s="1"/>
  <c r="J160" s="1"/>
  <c r="L266" i="716"/>
  <c r="Q266" s="1"/>
  <c r="L268"/>
  <c r="N268" s="1"/>
  <c r="N266"/>
  <c r="Q268"/>
  <c r="K267"/>
  <c r="L267" s="1"/>
  <c r="K10" i="599"/>
  <c r="K12" s="1"/>
  <c r="K22" s="1"/>
  <c r="J22" s="1"/>
  <c r="I12"/>
  <c r="I22" s="1"/>
  <c r="K195" i="722"/>
  <c r="K197" s="1"/>
  <c r="J197" s="1"/>
  <c r="G198"/>
  <c r="I198"/>
  <c r="K186"/>
  <c r="K188" s="1"/>
  <c r="J188" s="1"/>
  <c r="K294" i="718"/>
  <c r="L294" s="1"/>
  <c r="K296"/>
  <c r="L295"/>
  <c r="I299"/>
  <c r="O158" i="693"/>
  <c r="P158" s="1"/>
  <c r="K321" i="715"/>
  <c r="L321" s="1"/>
  <c r="K288" i="714"/>
  <c r="K290" s="1"/>
  <c r="I290"/>
  <c r="K81" i="599"/>
  <c r="L81" s="1"/>
  <c r="L84" s="1"/>
  <c r="K82"/>
  <c r="L82" s="1"/>
  <c r="L195" i="722" l="1"/>
  <c r="K299" i="718"/>
  <c r="J299" s="1"/>
  <c r="L158" i="693"/>
  <c r="N158" s="1"/>
  <c r="N160" s="1"/>
  <c r="Q267" i="716"/>
  <c r="N267"/>
  <c r="R268"/>
  <c r="S268" s="1"/>
  <c r="R266"/>
  <c r="S266" s="1"/>
  <c r="J12" i="599"/>
  <c r="L10"/>
  <c r="L186" i="722"/>
  <c r="L188" s="1"/>
  <c r="K198"/>
  <c r="J198" s="1"/>
  <c r="Q294" i="718"/>
  <c r="R294" s="1"/>
  <c r="N294"/>
  <c r="L296"/>
  <c r="L299" s="1"/>
  <c r="N295"/>
  <c r="Q295"/>
  <c r="Q158" i="693"/>
  <c r="K323" i="715"/>
  <c r="J323" s="1"/>
  <c r="L323"/>
  <c r="N321"/>
  <c r="Q321"/>
  <c r="J290" i="714"/>
  <c r="L288"/>
  <c r="Q82" i="599"/>
  <c r="N82"/>
  <c r="N81"/>
  <c r="N84" s="1"/>
  <c r="Q81"/>
  <c r="K84"/>
  <c r="J84" s="1"/>
  <c r="Q186" i="722" l="1"/>
  <c r="R186" s="1"/>
  <c r="R188" s="1"/>
  <c r="L160" i="693"/>
  <c r="N195" i="722"/>
  <c r="N197" s="1"/>
  <c r="L197"/>
  <c r="L198" s="1"/>
  <c r="Q195"/>
  <c r="R267" i="716"/>
  <c r="S267" s="1"/>
  <c r="L12" i="599"/>
  <c r="L22" s="1"/>
  <c r="Q10"/>
  <c r="N10"/>
  <c r="N12" s="1"/>
  <c r="N22" s="1"/>
  <c r="N186" i="722"/>
  <c r="N188" s="1"/>
  <c r="Q188"/>
  <c r="P188" s="1"/>
  <c r="Q296" i="718"/>
  <c r="R296" s="1"/>
  <c r="S296" s="1"/>
  <c r="N296"/>
  <c r="N299" s="1"/>
  <c r="R295"/>
  <c r="S295" s="1"/>
  <c r="S294"/>
  <c r="Q160" i="693"/>
  <c r="P160" s="1"/>
  <c r="R158"/>
  <c r="R160" s="1"/>
  <c r="Q323" i="715"/>
  <c r="P323" s="1"/>
  <c r="R321"/>
  <c r="S321" s="1"/>
  <c r="N323"/>
  <c r="L290" i="714"/>
  <c r="N288"/>
  <c r="N290" s="1"/>
  <c r="Q288"/>
  <c r="R81" i="599"/>
  <c r="S81" s="1"/>
  <c r="Q84"/>
  <c r="P84" s="1"/>
  <c r="R82"/>
  <c r="S82" s="1"/>
  <c r="N198" i="722" l="1"/>
  <c r="S84" i="599"/>
  <c r="Q197" i="722"/>
  <c r="P197" s="1"/>
  <c r="R195"/>
  <c r="Q12" i="599"/>
  <c r="R10"/>
  <c r="R12" s="1"/>
  <c r="R22" s="1"/>
  <c r="S186" i="722"/>
  <c r="S188" s="1"/>
  <c r="Q299" i="718"/>
  <c r="P299" s="1"/>
  <c r="R299"/>
  <c r="S299"/>
  <c r="S158" i="693"/>
  <c r="S160" s="1"/>
  <c r="S323" i="715"/>
  <c r="R323"/>
  <c r="Q290" i="714"/>
  <c r="P290" s="1"/>
  <c r="R288"/>
  <c r="R290" s="1"/>
  <c r="R84" i="599"/>
  <c r="P12" l="1"/>
  <c r="Q22"/>
  <c r="P22" s="1"/>
  <c r="Q198" i="722"/>
  <c r="P198" s="1"/>
  <c r="R197"/>
  <c r="R198" s="1"/>
  <c r="S195"/>
  <c r="S197" s="1"/>
  <c r="S198" s="1"/>
  <c r="S10" i="599"/>
  <c r="S12" s="1"/>
  <c r="S22" s="1"/>
  <c r="S288" i="714"/>
  <c r="S290" s="1"/>
  <c r="O346" i="715"/>
  <c r="P346" s="1"/>
  <c r="I346"/>
  <c r="K346" s="1"/>
  <c r="O345"/>
  <c r="P345" s="1"/>
  <c r="I345"/>
  <c r="O344"/>
  <c r="P344" s="1"/>
  <c r="I344"/>
  <c r="K344" s="1"/>
  <c r="H20" i="656"/>
  <c r="G20"/>
  <c r="O18"/>
  <c r="P18" s="1"/>
  <c r="I18"/>
  <c r="P17"/>
  <c r="O17"/>
  <c r="I17"/>
  <c r="K17" s="1"/>
  <c r="O16"/>
  <c r="P16" s="1"/>
  <c r="I16"/>
  <c r="P15"/>
  <c r="O15"/>
  <c r="I15"/>
  <c r="O14"/>
  <c r="P14" s="1"/>
  <c r="I14"/>
  <c r="P13"/>
  <c r="O13"/>
  <c r="I13"/>
  <c r="K13" s="1"/>
  <c r="O12"/>
  <c r="P12" s="1"/>
  <c r="I12"/>
  <c r="P11"/>
  <c r="O11"/>
  <c r="I11"/>
  <c r="K11" s="1"/>
  <c r="O10"/>
  <c r="P10" s="1"/>
  <c r="I10"/>
  <c r="H229" i="722"/>
  <c r="G229"/>
  <c r="O227"/>
  <c r="P227" s="1"/>
  <c r="I227"/>
  <c r="I229" s="1"/>
  <c r="H220"/>
  <c r="H230" s="1"/>
  <c r="G220"/>
  <c r="O218"/>
  <c r="P218" s="1"/>
  <c r="I218"/>
  <c r="K218" s="1"/>
  <c r="O217"/>
  <c r="P217" s="1"/>
  <c r="I217"/>
  <c r="I220" s="1"/>
  <c r="H68" i="667"/>
  <c r="G68"/>
  <c r="O66"/>
  <c r="P66" s="1"/>
  <c r="I66"/>
  <c r="O65"/>
  <c r="P65" s="1"/>
  <c r="I65"/>
  <c r="H323" i="718"/>
  <c r="G323"/>
  <c r="O321"/>
  <c r="P321" s="1"/>
  <c r="I321"/>
  <c r="O320"/>
  <c r="P320" s="1"/>
  <c r="I320"/>
  <c r="P319"/>
  <c r="O319"/>
  <c r="I319"/>
  <c r="H181" i="693"/>
  <c r="G181"/>
  <c r="M179"/>
  <c r="O179" s="1"/>
  <c r="I179"/>
  <c r="K179" s="1"/>
  <c r="K181" s="1"/>
  <c r="H348" i="715"/>
  <c r="G348"/>
  <c r="O343"/>
  <c r="P343" s="1"/>
  <c r="I343"/>
  <c r="H312" i="714"/>
  <c r="G312"/>
  <c r="O310"/>
  <c r="P310" s="1"/>
  <c r="I310"/>
  <c r="L344" i="715" l="1"/>
  <c r="Q344" s="1"/>
  <c r="L346"/>
  <c r="Q346" s="1"/>
  <c r="N344"/>
  <c r="K345"/>
  <c r="L345" s="1"/>
  <c r="K15" i="656"/>
  <c r="L15" s="1"/>
  <c r="L11"/>
  <c r="N11" s="1"/>
  <c r="L13"/>
  <c r="Q13" s="1"/>
  <c r="L17"/>
  <c r="Q17" s="1"/>
  <c r="N13"/>
  <c r="K10"/>
  <c r="K12"/>
  <c r="L12" s="1"/>
  <c r="K14"/>
  <c r="L14" s="1"/>
  <c r="K16"/>
  <c r="L16" s="1"/>
  <c r="K18"/>
  <c r="L18" s="1"/>
  <c r="I20"/>
  <c r="K227" i="722"/>
  <c r="K229" s="1"/>
  <c r="J229" s="1"/>
  <c r="L218"/>
  <c r="Q218" s="1"/>
  <c r="G230"/>
  <c r="N218"/>
  <c r="I230"/>
  <c r="K217"/>
  <c r="K220" s="1"/>
  <c r="J220" s="1"/>
  <c r="K66" i="667"/>
  <c r="L66" s="1"/>
  <c r="K65"/>
  <c r="I68"/>
  <c r="I323" i="718"/>
  <c r="K319"/>
  <c r="L319" s="1"/>
  <c r="K321"/>
  <c r="L321" s="1"/>
  <c r="K320"/>
  <c r="L320" s="1"/>
  <c r="L179" i="693"/>
  <c r="P179"/>
  <c r="I181"/>
  <c r="J181" s="1"/>
  <c r="K343" i="715"/>
  <c r="K348" s="1"/>
  <c r="I348"/>
  <c r="K310" i="714"/>
  <c r="I312"/>
  <c r="N346" i="715" l="1"/>
  <c r="L217" i="722"/>
  <c r="Q217" s="1"/>
  <c r="K230"/>
  <c r="J230" s="1"/>
  <c r="Q345" i="715"/>
  <c r="N345"/>
  <c r="R346"/>
  <c r="S346" s="1"/>
  <c r="R344"/>
  <c r="S344" s="1"/>
  <c r="N17" i="656"/>
  <c r="Q11"/>
  <c r="R11" s="1"/>
  <c r="S11" s="1"/>
  <c r="Q15"/>
  <c r="N15"/>
  <c r="Q18"/>
  <c r="N18"/>
  <c r="Q14"/>
  <c r="N14"/>
  <c r="Q16"/>
  <c r="N16"/>
  <c r="Q12"/>
  <c r="N12"/>
  <c r="R17"/>
  <c r="S17"/>
  <c r="R15"/>
  <c r="S15"/>
  <c r="R13"/>
  <c r="S13"/>
  <c r="K20"/>
  <c r="J20" s="1"/>
  <c r="L10"/>
  <c r="L227" i="722"/>
  <c r="R218"/>
  <c r="S218" s="1"/>
  <c r="N66" i="667"/>
  <c r="Q66"/>
  <c r="R66" s="1"/>
  <c r="S66" s="1"/>
  <c r="K68"/>
  <c r="J68" s="1"/>
  <c r="L65"/>
  <c r="N321" i="718"/>
  <c r="Q321"/>
  <c r="R321" s="1"/>
  <c r="S321" s="1"/>
  <c r="Q320"/>
  <c r="N320"/>
  <c r="L323"/>
  <c r="N319"/>
  <c r="Q319"/>
  <c r="K323"/>
  <c r="J323" s="1"/>
  <c r="L181" i="693"/>
  <c r="Q179"/>
  <c r="N179"/>
  <c r="N181" s="1"/>
  <c r="J348" i="715"/>
  <c r="L343"/>
  <c r="K312" i="714"/>
  <c r="J312" s="1"/>
  <c r="L310"/>
  <c r="L220" i="722" l="1"/>
  <c r="N217"/>
  <c r="N220" s="1"/>
  <c r="R345" i="715"/>
  <c r="S345" s="1"/>
  <c r="N323" i="718"/>
  <c r="L20" i="656"/>
  <c r="Q10"/>
  <c r="N10"/>
  <c r="N20" s="1"/>
  <c r="S12"/>
  <c r="R12"/>
  <c r="S16"/>
  <c r="R16"/>
  <c r="S14"/>
  <c r="R14"/>
  <c r="S18"/>
  <c r="R18"/>
  <c r="L229" i="722"/>
  <c r="L230" s="1"/>
  <c r="N227"/>
  <c r="N229" s="1"/>
  <c r="Q227"/>
  <c r="Q220"/>
  <c r="P220" s="1"/>
  <c r="R217"/>
  <c r="R220" s="1"/>
  <c r="L68" i="667"/>
  <c r="Q65"/>
  <c r="N65"/>
  <c r="N68" s="1"/>
  <c r="R319" i="718"/>
  <c r="S319" s="1"/>
  <c r="Q323"/>
  <c r="P323" s="1"/>
  <c r="R320"/>
  <c r="S320" s="1"/>
  <c r="Q181" i="693"/>
  <c r="P181" s="1"/>
  <c r="R179"/>
  <c r="R181" s="1"/>
  <c r="L348" i="715"/>
  <c r="Q343"/>
  <c r="N343"/>
  <c r="N348" s="1"/>
  <c r="L312" i="714"/>
  <c r="Q310"/>
  <c r="N310"/>
  <c r="N312" s="1"/>
  <c r="N230" i="722" l="1"/>
  <c r="Q20" i="656"/>
  <c r="P20" s="1"/>
  <c r="R10"/>
  <c r="R20" s="1"/>
  <c r="Q229" i="722"/>
  <c r="P229" s="1"/>
  <c r="R227"/>
  <c r="S217"/>
  <c r="S220" s="1"/>
  <c r="Q68" i="667"/>
  <c r="P68" s="1"/>
  <c r="R65"/>
  <c r="R68" s="1"/>
  <c r="S323" i="718"/>
  <c r="R323"/>
  <c r="S179" i="693"/>
  <c r="S181" s="1"/>
  <c r="Q348" i="715"/>
  <c r="P348" s="1"/>
  <c r="R343"/>
  <c r="R348" s="1"/>
  <c r="Q312" i="714"/>
  <c r="P312" s="1"/>
  <c r="R310"/>
  <c r="R312" s="1"/>
  <c r="Q230" i="722" l="1"/>
  <c r="P230" s="1"/>
  <c r="S10" i="656"/>
  <c r="S20" s="1"/>
  <c r="R229" i="722"/>
  <c r="R230" s="1"/>
  <c r="S227"/>
  <c r="S229" s="1"/>
  <c r="S230" s="1"/>
  <c r="S65" i="667"/>
  <c r="S68" s="1"/>
  <c r="S343" i="715"/>
  <c r="S348" s="1"/>
  <c r="S310" i="714"/>
  <c r="S312" s="1"/>
  <c r="H252" i="722" l="1"/>
  <c r="G252"/>
  <c r="O347" i="718" l="1"/>
  <c r="P347" s="1"/>
  <c r="I347"/>
  <c r="K347" s="1"/>
  <c r="L347" l="1"/>
  <c r="Q347" s="1"/>
  <c r="O48" i="656"/>
  <c r="P48" s="1"/>
  <c r="I48"/>
  <c r="K48" s="1"/>
  <c r="P47"/>
  <c r="O47"/>
  <c r="I47"/>
  <c r="N347" i="718" l="1"/>
  <c r="R347"/>
  <c r="S347" s="1"/>
  <c r="K47" i="656"/>
  <c r="L47" s="1"/>
  <c r="L48"/>
  <c r="N47" l="1"/>
  <c r="Q47"/>
  <c r="R47" s="1"/>
  <c r="S47" s="1"/>
  <c r="N48"/>
  <c r="Q48"/>
  <c r="R48" l="1"/>
  <c r="S48" s="1"/>
  <c r="O250" i="722" l="1"/>
  <c r="P250" s="1"/>
  <c r="I250"/>
  <c r="O89" i="667"/>
  <c r="P89" s="1"/>
  <c r="I89"/>
  <c r="O88"/>
  <c r="P88" s="1"/>
  <c r="I88"/>
  <c r="K88" s="1"/>
  <c r="H261" i="722"/>
  <c r="G261"/>
  <c r="O259"/>
  <c r="P259" s="1"/>
  <c r="I259"/>
  <c r="I261" s="1"/>
  <c r="H262"/>
  <c r="G262"/>
  <c r="O249"/>
  <c r="P249" s="1"/>
  <c r="I249"/>
  <c r="H350" i="718"/>
  <c r="G350"/>
  <c r="O348"/>
  <c r="P348" s="1"/>
  <c r="I348"/>
  <c r="O346"/>
  <c r="P346" s="1"/>
  <c r="I346"/>
  <c r="O345"/>
  <c r="P345" s="1"/>
  <c r="I345"/>
  <c r="O344"/>
  <c r="P344" s="1"/>
  <c r="I344"/>
  <c r="O343"/>
  <c r="P343" s="1"/>
  <c r="I343"/>
  <c r="H202" i="693"/>
  <c r="G202"/>
  <c r="M200"/>
  <c r="O200" s="1"/>
  <c r="I200"/>
  <c r="I202" s="1"/>
  <c r="H370" i="715"/>
  <c r="G370"/>
  <c r="O368"/>
  <c r="P368" s="1"/>
  <c r="I368"/>
  <c r="H270" i="716"/>
  <c r="G270"/>
  <c r="O265"/>
  <c r="P265" s="1"/>
  <c r="I265"/>
  <c r="H336" i="714"/>
  <c r="G336"/>
  <c r="O334"/>
  <c r="P334" s="1"/>
  <c r="I334"/>
  <c r="O333"/>
  <c r="P333" s="1"/>
  <c r="I333"/>
  <c r="O332"/>
  <c r="P332" s="1"/>
  <c r="I332"/>
  <c r="I252" i="722" l="1"/>
  <c r="I262" s="1"/>
  <c r="K200" i="693"/>
  <c r="K202" s="1"/>
  <c r="J202" s="1"/>
  <c r="K250" i="722"/>
  <c r="L250" s="1"/>
  <c r="I350" i="718"/>
  <c r="K89" i="667"/>
  <c r="L89" s="1"/>
  <c r="L88"/>
  <c r="K259" i="722"/>
  <c r="K261" s="1"/>
  <c r="J261" s="1"/>
  <c r="K249"/>
  <c r="K343" i="718"/>
  <c r="L343" s="1"/>
  <c r="K345"/>
  <c r="L345" s="1"/>
  <c r="K348"/>
  <c r="L348" s="1"/>
  <c r="K344"/>
  <c r="L344" s="1"/>
  <c r="K346"/>
  <c r="L346" s="1"/>
  <c r="P200" i="693"/>
  <c r="I370" i="715"/>
  <c r="K368"/>
  <c r="L368" s="1"/>
  <c r="K265" i="716"/>
  <c r="K270" s="1"/>
  <c r="I270"/>
  <c r="K333" i="714"/>
  <c r="L333" s="1"/>
  <c r="K332"/>
  <c r="K334"/>
  <c r="L334" s="1"/>
  <c r="I336"/>
  <c r="K252" i="722" l="1"/>
  <c r="J252" s="1"/>
  <c r="L200" i="693"/>
  <c r="L202" s="1"/>
  <c r="N250" i="722"/>
  <c r="Q250"/>
  <c r="R250" s="1"/>
  <c r="S250" s="1"/>
  <c r="K262"/>
  <c r="N89" i="667"/>
  <c r="Q89"/>
  <c r="R89" s="1"/>
  <c r="S89" s="1"/>
  <c r="N88"/>
  <c r="Q88"/>
  <c r="L259" i="722"/>
  <c r="L249"/>
  <c r="L252" s="1"/>
  <c r="Q348" i="718"/>
  <c r="N348"/>
  <c r="N345"/>
  <c r="Q345"/>
  <c r="R345" s="1"/>
  <c r="S345" s="1"/>
  <c r="Q344"/>
  <c r="N344"/>
  <c r="Q346"/>
  <c r="N346"/>
  <c r="R348"/>
  <c r="L350"/>
  <c r="N343"/>
  <c r="Q343"/>
  <c r="K350"/>
  <c r="J350" s="1"/>
  <c r="N200" i="693"/>
  <c r="N202" s="1"/>
  <c r="K370" i="715"/>
  <c r="J370" s="1"/>
  <c r="N368"/>
  <c r="Q368"/>
  <c r="L265" i="716"/>
  <c r="L270" s="1"/>
  <c r="J270"/>
  <c r="Q333" i="714"/>
  <c r="N333"/>
  <c r="Q334"/>
  <c r="N334"/>
  <c r="K336"/>
  <c r="J336" s="1"/>
  <c r="L332"/>
  <c r="R333"/>
  <c r="S333" s="1"/>
  <c r="N265" i="716" l="1"/>
  <c r="N270" s="1"/>
  <c r="Q200" i="693"/>
  <c r="N350" i="718"/>
  <c r="Q265" i="716"/>
  <c r="Q270" s="1"/>
  <c r="P270" s="1"/>
  <c r="S348" i="718"/>
  <c r="J262" i="722"/>
  <c r="R88" i="667"/>
  <c r="S88" s="1"/>
  <c r="L261" i="722"/>
  <c r="L262" s="1"/>
  <c r="Q259"/>
  <c r="N259"/>
  <c r="N261" s="1"/>
  <c r="Q249"/>
  <c r="Q252" s="1"/>
  <c r="P252" s="1"/>
  <c r="N249"/>
  <c r="N252" s="1"/>
  <c r="R343" i="718"/>
  <c r="Q350"/>
  <c r="P350" s="1"/>
  <c r="S343"/>
  <c r="R346"/>
  <c r="S346" s="1"/>
  <c r="R344"/>
  <c r="S344" s="1"/>
  <c r="Q202" i="693"/>
  <c r="P202" s="1"/>
  <c r="R200"/>
  <c r="R202" s="1"/>
  <c r="R368" i="715"/>
  <c r="S368" s="1"/>
  <c r="Q370"/>
  <c r="N370"/>
  <c r="L370"/>
  <c r="L336" i="714"/>
  <c r="Q332"/>
  <c r="N332"/>
  <c r="N336" s="1"/>
  <c r="R334"/>
  <c r="S334" s="1"/>
  <c r="R265" i="716" l="1"/>
  <c r="R270" s="1"/>
  <c r="N262" i="722"/>
  <c r="Q261"/>
  <c r="P261" s="1"/>
  <c r="R259"/>
  <c r="R261" s="1"/>
  <c r="R249"/>
  <c r="R252" s="1"/>
  <c r="S350" i="718"/>
  <c r="R350"/>
  <c r="S200" i="693"/>
  <c r="S202" s="1"/>
  <c r="P370" i="715"/>
  <c r="S370"/>
  <c r="Q336" i="714"/>
  <c r="P336" s="1"/>
  <c r="R332"/>
  <c r="R336" s="1"/>
  <c r="S265" i="716" l="1"/>
  <c r="S270" s="1"/>
  <c r="R262" i="722"/>
  <c r="Q262"/>
  <c r="S259"/>
  <c r="S261" s="1"/>
  <c r="S249"/>
  <c r="S252" s="1"/>
  <c r="R370" i="715"/>
  <c r="S332" i="714"/>
  <c r="S336" s="1"/>
  <c r="P262" i="722" l="1"/>
  <c r="S262"/>
  <c r="O377" i="714"/>
  <c r="P377" s="1"/>
  <c r="I377"/>
  <c r="H379"/>
  <c r="G379"/>
  <c r="O376"/>
  <c r="P376" s="1"/>
  <c r="I376"/>
  <c r="I379" s="1"/>
  <c r="K377" l="1"/>
  <c r="L377" s="1"/>
  <c r="K376"/>
  <c r="K379" l="1"/>
  <c r="Q377"/>
  <c r="N377"/>
  <c r="R377"/>
  <c r="S377" s="1"/>
  <c r="J379"/>
  <c r="L376"/>
  <c r="Q376" l="1"/>
  <c r="L379"/>
  <c r="N376"/>
  <c r="N379" s="1"/>
  <c r="Q379" l="1"/>
  <c r="R376"/>
  <c r="R379" l="1"/>
  <c r="S376"/>
  <c r="S379" s="1"/>
  <c r="P379"/>
  <c r="O391" i="715" l="1"/>
  <c r="P391" s="1"/>
  <c r="I391"/>
  <c r="K391" s="1"/>
  <c r="L391" l="1"/>
  <c r="N391" l="1"/>
  <c r="Q391"/>
  <c r="R391" l="1"/>
  <c r="S391" s="1"/>
  <c r="O374" i="718" l="1"/>
  <c r="P374" s="1"/>
  <c r="I374"/>
  <c r="K374" s="1"/>
  <c r="L374" l="1"/>
  <c r="N374" l="1"/>
  <c r="Q374"/>
  <c r="R374" l="1"/>
  <c r="S374" s="1"/>
  <c r="O358" i="714" l="1"/>
  <c r="P358" s="1"/>
  <c r="I358"/>
  <c r="K358" s="1"/>
  <c r="O357"/>
  <c r="P357" s="1"/>
  <c r="I357"/>
  <c r="H369"/>
  <c r="G369"/>
  <c r="O367"/>
  <c r="P367" s="1"/>
  <c r="I367"/>
  <c r="I369" l="1"/>
  <c r="K367"/>
  <c r="K369" s="1"/>
  <c r="K357"/>
  <c r="L357" s="1"/>
  <c r="L358"/>
  <c r="H393" i="715"/>
  <c r="G393"/>
  <c r="O390"/>
  <c r="P390" s="1"/>
  <c r="I390"/>
  <c r="I393" s="1"/>
  <c r="H377" i="718"/>
  <c r="G377"/>
  <c r="O375"/>
  <c r="P375" s="1"/>
  <c r="I375"/>
  <c r="O373"/>
  <c r="P373" s="1"/>
  <c r="I373"/>
  <c r="O372"/>
  <c r="P372" s="1"/>
  <c r="I372"/>
  <c r="O371"/>
  <c r="P371" s="1"/>
  <c r="I371"/>
  <c r="O370"/>
  <c r="P370" s="1"/>
  <c r="I370"/>
  <c r="H78" i="506"/>
  <c r="G78"/>
  <c r="O75"/>
  <c r="P75" s="1"/>
  <c r="I75"/>
  <c r="O67"/>
  <c r="P67" s="1"/>
  <c r="I67"/>
  <c r="K67" s="1"/>
  <c r="P62"/>
  <c r="O62"/>
  <c r="I62"/>
  <c r="O61"/>
  <c r="P61" s="1"/>
  <c r="I61"/>
  <c r="K61" s="1"/>
  <c r="O60"/>
  <c r="P60" s="1"/>
  <c r="I60"/>
  <c r="O59"/>
  <c r="P59" s="1"/>
  <c r="I59"/>
  <c r="K59" s="1"/>
  <c r="P58"/>
  <c r="O58"/>
  <c r="I58"/>
  <c r="O57"/>
  <c r="P57" s="1"/>
  <c r="I57"/>
  <c r="K57" s="1"/>
  <c r="O56"/>
  <c r="P56" s="1"/>
  <c r="I56"/>
  <c r="O55"/>
  <c r="P55" s="1"/>
  <c r="I55"/>
  <c r="K55" s="1"/>
  <c r="P54"/>
  <c r="O54"/>
  <c r="I54"/>
  <c r="K101"/>
  <c r="O108"/>
  <c r="P108" s="1"/>
  <c r="I108"/>
  <c r="K108" s="1"/>
  <c r="O107"/>
  <c r="P107" s="1"/>
  <c r="I107"/>
  <c r="K107" s="1"/>
  <c r="O106"/>
  <c r="P106" s="1"/>
  <c r="I106"/>
  <c r="O105"/>
  <c r="P105" s="1"/>
  <c r="I105"/>
  <c r="K105" s="1"/>
  <c r="K75" l="1"/>
  <c r="L75" s="1"/>
  <c r="J369" i="714"/>
  <c r="L367"/>
  <c r="Q357"/>
  <c r="N357"/>
  <c r="N358"/>
  <c r="Q358"/>
  <c r="K390" i="715"/>
  <c r="K393" s="1"/>
  <c r="J393" s="1"/>
  <c r="K371" i="718"/>
  <c r="L371" s="1"/>
  <c r="K373"/>
  <c r="L373" s="1"/>
  <c r="K370"/>
  <c r="K372"/>
  <c r="L372" s="1"/>
  <c r="K375"/>
  <c r="L375" s="1"/>
  <c r="I377"/>
  <c r="K54" i="506"/>
  <c r="L54" s="1"/>
  <c r="K56"/>
  <c r="L56" s="1"/>
  <c r="Q56" s="1"/>
  <c r="K58"/>
  <c r="L58" s="1"/>
  <c r="K60"/>
  <c r="L60" s="1"/>
  <c r="K62"/>
  <c r="L62" s="1"/>
  <c r="L59"/>
  <c r="L61"/>
  <c r="L67"/>
  <c r="L55"/>
  <c r="L57"/>
  <c r="I78"/>
  <c r="K106"/>
  <c r="L106" s="1"/>
  <c r="Q106" s="1"/>
  <c r="L108"/>
  <c r="N108" s="1"/>
  <c r="Q108"/>
  <c r="L107"/>
  <c r="L105"/>
  <c r="N75" l="1"/>
  <c r="Q75"/>
  <c r="R75" s="1"/>
  <c r="S75" s="1"/>
  <c r="Q60"/>
  <c r="R60" s="1"/>
  <c r="S60" s="1"/>
  <c r="N60"/>
  <c r="N56"/>
  <c r="L369" i="714"/>
  <c r="N367"/>
  <c r="N369" s="1"/>
  <c r="Q367"/>
  <c r="R358"/>
  <c r="S358" s="1"/>
  <c r="R357"/>
  <c r="S357" s="1"/>
  <c r="L390" i="715"/>
  <c r="N373" i="718"/>
  <c r="Q373"/>
  <c r="R373" s="1"/>
  <c r="S373" s="1"/>
  <c r="N371"/>
  <c r="Q371"/>
  <c r="R371" s="1"/>
  <c r="Q375"/>
  <c r="N375"/>
  <c r="Q372"/>
  <c r="N372"/>
  <c r="K377"/>
  <c r="J377" s="1"/>
  <c r="L370"/>
  <c r="Q62" i="506"/>
  <c r="N62"/>
  <c r="Q58"/>
  <c r="N58"/>
  <c r="Q54"/>
  <c r="N54"/>
  <c r="K78"/>
  <c r="J78" s="1"/>
  <c r="N55"/>
  <c r="Q55"/>
  <c r="N61"/>
  <c r="Q61"/>
  <c r="R62"/>
  <c r="S62" s="1"/>
  <c r="R58"/>
  <c r="S58" s="1"/>
  <c r="R56"/>
  <c r="S56" s="1"/>
  <c r="R54"/>
  <c r="N57"/>
  <c r="Q57"/>
  <c r="N67"/>
  <c r="Q67"/>
  <c r="N59"/>
  <c r="Q59"/>
  <c r="L78"/>
  <c r="N106"/>
  <c r="N105"/>
  <c r="Q105"/>
  <c r="R108"/>
  <c r="S108" s="1"/>
  <c r="R106"/>
  <c r="S106" s="1"/>
  <c r="N107"/>
  <c r="Q107"/>
  <c r="Q369" i="714" l="1"/>
  <c r="R367"/>
  <c r="N390" i="715"/>
  <c r="N393" s="1"/>
  <c r="L393"/>
  <c r="Q390"/>
  <c r="S371" i="718"/>
  <c r="L377"/>
  <c r="Q370"/>
  <c r="N370"/>
  <c r="N377" s="1"/>
  <c r="R372"/>
  <c r="S372" s="1"/>
  <c r="R375"/>
  <c r="S375" s="1"/>
  <c r="N78" i="506"/>
  <c r="R61"/>
  <c r="S61" s="1"/>
  <c r="R55"/>
  <c r="S55" s="1"/>
  <c r="R59"/>
  <c r="S59" s="1"/>
  <c r="R67"/>
  <c r="S67" s="1"/>
  <c r="R57"/>
  <c r="S57" s="1"/>
  <c r="Q78"/>
  <c r="P78" s="1"/>
  <c r="S54"/>
  <c r="R107"/>
  <c r="S107" s="1"/>
  <c r="R105"/>
  <c r="S105" s="1"/>
  <c r="R78" l="1"/>
  <c r="P369" i="714"/>
  <c r="R369"/>
  <c r="S367"/>
  <c r="S369" s="1"/>
  <c r="Q393" i="715"/>
  <c r="P393" s="1"/>
  <c r="R390"/>
  <c r="R393" s="1"/>
  <c r="Q377" i="718"/>
  <c r="P377" s="1"/>
  <c r="R370"/>
  <c r="R377" s="1"/>
  <c r="S78" i="506"/>
  <c r="H110"/>
  <c r="G110"/>
  <c r="O104"/>
  <c r="P104" s="1"/>
  <c r="I104"/>
  <c r="K104" s="1"/>
  <c r="P103"/>
  <c r="O103"/>
  <c r="I103"/>
  <c r="O102"/>
  <c r="P102" s="1"/>
  <c r="I102"/>
  <c r="K102" s="1"/>
  <c r="O101"/>
  <c r="P101" s="1"/>
  <c r="I101"/>
  <c r="O100"/>
  <c r="P100" s="1"/>
  <c r="I100"/>
  <c r="K100" s="1"/>
  <c r="P99"/>
  <c r="O99"/>
  <c r="I99"/>
  <c r="O98"/>
  <c r="P98" s="1"/>
  <c r="I98"/>
  <c r="K98" s="1"/>
  <c r="H283" i="722"/>
  <c r="G283"/>
  <c r="O281"/>
  <c r="P281" s="1"/>
  <c r="I281"/>
  <c r="H91" i="667"/>
  <c r="G91"/>
  <c r="O87"/>
  <c r="P87" s="1"/>
  <c r="I87"/>
  <c r="H403" i="718"/>
  <c r="G403"/>
  <c r="O401"/>
  <c r="P401" s="1"/>
  <c r="I401"/>
  <c r="O400"/>
  <c r="P400" s="1"/>
  <c r="I400"/>
  <c r="O399"/>
  <c r="P399" s="1"/>
  <c r="I399"/>
  <c r="O398"/>
  <c r="P398" s="1"/>
  <c r="I398"/>
  <c r="O397"/>
  <c r="P397" s="1"/>
  <c r="I397"/>
  <c r="H415" i="715"/>
  <c r="G415"/>
  <c r="O413"/>
  <c r="P413" s="1"/>
  <c r="I413"/>
  <c r="H360" i="714"/>
  <c r="H380" s="1"/>
  <c r="G360"/>
  <c r="G380" s="1"/>
  <c r="O356"/>
  <c r="P356" s="1"/>
  <c r="I356"/>
  <c r="S390" i="715" l="1"/>
  <c r="S393" s="1"/>
  <c r="S370" i="718"/>
  <c r="S377" s="1"/>
  <c r="K99" i="506"/>
  <c r="L101"/>
  <c r="K103"/>
  <c r="L103" s="1"/>
  <c r="L98"/>
  <c r="L100"/>
  <c r="L102"/>
  <c r="L104"/>
  <c r="I110"/>
  <c r="K281" i="722"/>
  <c r="K283" s="1"/>
  <c r="I283"/>
  <c r="I91" i="667"/>
  <c r="K87"/>
  <c r="K91" s="1"/>
  <c r="J91" s="1"/>
  <c r="K398" i="718"/>
  <c r="L398" s="1"/>
  <c r="K400"/>
  <c r="L400" s="1"/>
  <c r="K397"/>
  <c r="K399"/>
  <c r="L399" s="1"/>
  <c r="K401"/>
  <c r="L401" s="1"/>
  <c r="I403"/>
  <c r="I415" i="715"/>
  <c r="K413"/>
  <c r="L413" s="1"/>
  <c r="K356" i="714"/>
  <c r="K360" s="1"/>
  <c r="K380" s="1"/>
  <c r="J380" s="1"/>
  <c r="I360"/>
  <c r="I380" s="1"/>
  <c r="K110" i="506" l="1"/>
  <c r="J110" s="1"/>
  <c r="N101"/>
  <c r="Q101"/>
  <c r="R101" s="1"/>
  <c r="S101" s="1"/>
  <c r="N103"/>
  <c r="Q103"/>
  <c r="R103" s="1"/>
  <c r="S103" s="1"/>
  <c r="L99"/>
  <c r="N104"/>
  <c r="Q104"/>
  <c r="N100"/>
  <c r="Q100"/>
  <c r="N102"/>
  <c r="Q102"/>
  <c r="N98"/>
  <c r="Q98"/>
  <c r="J283" i="722"/>
  <c r="L281"/>
  <c r="L87" i="667"/>
  <c r="N400" i="718"/>
  <c r="Q400"/>
  <c r="R400" s="1"/>
  <c r="S400" s="1"/>
  <c r="Q398"/>
  <c r="N398"/>
  <c r="N401"/>
  <c r="Q401"/>
  <c r="N399"/>
  <c r="Q399"/>
  <c r="R398"/>
  <c r="S398" s="1"/>
  <c r="K403"/>
  <c r="J403" s="1"/>
  <c r="L397"/>
  <c r="L415" i="715"/>
  <c r="N413"/>
  <c r="N415" s="1"/>
  <c r="Q413"/>
  <c r="K415"/>
  <c r="J415" s="1"/>
  <c r="J360" i="714"/>
  <c r="L356"/>
  <c r="N99" i="506" l="1"/>
  <c r="Q99"/>
  <c r="R99" s="1"/>
  <c r="S99" s="1"/>
  <c r="N110"/>
  <c r="L110"/>
  <c r="R98"/>
  <c r="S98" s="1"/>
  <c r="Q110"/>
  <c r="P110" s="1"/>
  <c r="R102"/>
  <c r="S102" s="1"/>
  <c r="R100"/>
  <c r="S100" s="1"/>
  <c r="R104"/>
  <c r="S104" s="1"/>
  <c r="L283" i="722"/>
  <c r="Q281"/>
  <c r="N281"/>
  <c r="N283" s="1"/>
  <c r="L91" i="667"/>
  <c r="N87"/>
  <c r="N91" s="1"/>
  <c r="Q87"/>
  <c r="L403" i="718"/>
  <c r="Q397"/>
  <c r="N397"/>
  <c r="N403" s="1"/>
  <c r="R399"/>
  <c r="S399" s="1"/>
  <c r="R401"/>
  <c r="S401" s="1"/>
  <c r="R413" i="715"/>
  <c r="S413" s="1"/>
  <c r="Q415"/>
  <c r="P415" s="1"/>
  <c r="L360" i="714"/>
  <c r="L380" s="1"/>
  <c r="Q356"/>
  <c r="N356"/>
  <c r="N360" s="1"/>
  <c r="N380" s="1"/>
  <c r="S110" i="506" l="1"/>
  <c r="R110"/>
  <c r="Q283" i="722"/>
  <c r="P283" s="1"/>
  <c r="R281"/>
  <c r="R283" s="1"/>
  <c r="Q91" i="667"/>
  <c r="R87"/>
  <c r="Q403" i="718"/>
  <c r="P403" s="1"/>
  <c r="R397"/>
  <c r="R403" s="1"/>
  <c r="S415" i="715"/>
  <c r="R415"/>
  <c r="Q360" i="714"/>
  <c r="Q380" s="1"/>
  <c r="P380" s="1"/>
  <c r="R356"/>
  <c r="R360" s="1"/>
  <c r="R380" s="1"/>
  <c r="P360" l="1"/>
  <c r="S281" i="722"/>
  <c r="S283" s="1"/>
  <c r="P91" i="667"/>
  <c r="R91"/>
  <c r="S87"/>
  <c r="S91" s="1"/>
  <c r="S397" i="718"/>
  <c r="S403" s="1"/>
  <c r="S356" i="714"/>
  <c r="S360" s="1"/>
  <c r="S380" s="1"/>
  <c r="O428" i="718" l="1"/>
  <c r="P428" s="1"/>
  <c r="I428"/>
  <c r="O427"/>
  <c r="P427" s="1"/>
  <c r="I427"/>
  <c r="K427" s="1"/>
  <c r="O426"/>
  <c r="P426" s="1"/>
  <c r="I426"/>
  <c r="O425"/>
  <c r="P425" s="1"/>
  <c r="I425"/>
  <c r="K425" s="1"/>
  <c r="H121" i="667"/>
  <c r="G121"/>
  <c r="O119"/>
  <c r="P119" s="1"/>
  <c r="I119"/>
  <c r="I121" s="1"/>
  <c r="K426" i="718" l="1"/>
  <c r="L426" s="1"/>
  <c r="K428"/>
  <c r="L428" s="1"/>
  <c r="L425"/>
  <c r="L427"/>
  <c r="K119" i="667"/>
  <c r="K121" s="1"/>
  <c r="J121" s="1"/>
  <c r="N426" i="718" l="1"/>
  <c r="Q426"/>
  <c r="R426" s="1"/>
  <c r="S426" s="1"/>
  <c r="N428"/>
  <c r="Q428"/>
  <c r="R428" s="1"/>
  <c r="S428" s="1"/>
  <c r="N425"/>
  <c r="Q425"/>
  <c r="N427"/>
  <c r="Q427"/>
  <c r="L119" i="667"/>
  <c r="N119" s="1"/>
  <c r="N121" s="1"/>
  <c r="L121"/>
  <c r="Q119"/>
  <c r="R427" i="718" l="1"/>
  <c r="S427" s="1"/>
  <c r="R425"/>
  <c r="S425" s="1"/>
  <c r="Q121" i="667"/>
  <c r="P121" s="1"/>
  <c r="R119"/>
  <c r="R121" s="1"/>
  <c r="S119" l="1"/>
  <c r="S121" s="1"/>
  <c r="H304" i="722" l="1"/>
  <c r="G304"/>
  <c r="O302"/>
  <c r="P302" s="1"/>
  <c r="I302"/>
  <c r="I304" s="1"/>
  <c r="H431" i="718"/>
  <c r="G431"/>
  <c r="O429"/>
  <c r="P429" s="1"/>
  <c r="I429"/>
  <c r="O424"/>
  <c r="P424" s="1"/>
  <c r="I424"/>
  <c r="O423"/>
  <c r="P423" s="1"/>
  <c r="I423"/>
  <c r="H223" i="693"/>
  <c r="G223"/>
  <c r="M221"/>
  <c r="I221"/>
  <c r="I223" s="1"/>
  <c r="H438" i="715"/>
  <c r="G438"/>
  <c r="O436"/>
  <c r="P436" s="1"/>
  <c r="I436"/>
  <c r="K436" s="1"/>
  <c r="O435"/>
  <c r="P435" s="1"/>
  <c r="I435"/>
  <c r="I438" s="1"/>
  <c r="H291" i="716"/>
  <c r="G291"/>
  <c r="O289"/>
  <c r="P289" s="1"/>
  <c r="I289"/>
  <c r="H402" i="714"/>
  <c r="G402"/>
  <c r="O400"/>
  <c r="P400" s="1"/>
  <c r="I400"/>
  <c r="K221" i="693" l="1"/>
  <c r="K223" s="1"/>
  <c r="J223" s="1"/>
  <c r="K302" i="722"/>
  <c r="K304" s="1"/>
  <c r="J304" s="1"/>
  <c r="K424" i="718"/>
  <c r="L424" s="1"/>
  <c r="K423"/>
  <c r="K429"/>
  <c r="L429" s="1"/>
  <c r="I431"/>
  <c r="O221" i="693"/>
  <c r="P221" s="1"/>
  <c r="K435" i="715"/>
  <c r="K438" s="1"/>
  <c r="J438" s="1"/>
  <c r="L436"/>
  <c r="K289" i="716"/>
  <c r="K291" s="1"/>
  <c r="I291"/>
  <c r="I402" i="714"/>
  <c r="K400"/>
  <c r="K402" s="1"/>
  <c r="J402" l="1"/>
  <c r="L221" i="693"/>
  <c r="N221" s="1"/>
  <c r="N223" s="1"/>
  <c r="L435" i="715"/>
  <c r="L438" s="1"/>
  <c r="L302" i="722"/>
  <c r="N424" i="718"/>
  <c r="Q424"/>
  <c r="R424" s="1"/>
  <c r="S424" s="1"/>
  <c r="Q429"/>
  <c r="N429"/>
  <c r="K431"/>
  <c r="J431" s="1"/>
  <c r="L423"/>
  <c r="Q436" i="715"/>
  <c r="N436"/>
  <c r="N435"/>
  <c r="J291" i="716"/>
  <c r="L289"/>
  <c r="L400" i="714"/>
  <c r="L223" i="693" l="1"/>
  <c r="Q221"/>
  <c r="Q223" s="1"/>
  <c r="P223" s="1"/>
  <c r="Q435" i="715"/>
  <c r="R435" s="1"/>
  <c r="S435" s="1"/>
  <c r="N302" i="722"/>
  <c r="N304" s="1"/>
  <c r="L304"/>
  <c r="Q302"/>
  <c r="L431" i="718"/>
  <c r="Q423"/>
  <c r="N423"/>
  <c r="N431" s="1"/>
  <c r="R429"/>
  <c r="S429" s="1"/>
  <c r="R436" i="715"/>
  <c r="S436" s="1"/>
  <c r="N438"/>
  <c r="L291" i="716"/>
  <c r="N289"/>
  <c r="N291" s="1"/>
  <c r="Q289"/>
  <c r="N400" i="714"/>
  <c r="N402" s="1"/>
  <c r="L402"/>
  <c r="Q400"/>
  <c r="R221" i="693" l="1"/>
  <c r="R223" s="1"/>
  <c r="Q438" i="715"/>
  <c r="P438" s="1"/>
  <c r="Q304" i="722"/>
  <c r="P304" s="1"/>
  <c r="R302"/>
  <c r="R304" s="1"/>
  <c r="Q431" i="718"/>
  <c r="P431" s="1"/>
  <c r="R423"/>
  <c r="R431" s="1"/>
  <c r="S438" i="715"/>
  <c r="R438"/>
  <c r="Q291" i="716"/>
  <c r="P291" s="1"/>
  <c r="R289"/>
  <c r="R291" s="1"/>
  <c r="Q402" i="714"/>
  <c r="P402" s="1"/>
  <c r="R400"/>
  <c r="R402" s="1"/>
  <c r="S221" i="693" l="1"/>
  <c r="S223" s="1"/>
  <c r="S302" i="722"/>
  <c r="S304" s="1"/>
  <c r="S423" i="718"/>
  <c r="S431" s="1"/>
  <c r="S289" i="716"/>
  <c r="S291" s="1"/>
  <c r="S400" i="714"/>
  <c r="S402" s="1"/>
  <c r="O312" i="716" l="1"/>
  <c r="P312" s="1"/>
  <c r="I312"/>
  <c r="H435" i="714"/>
  <c r="G435"/>
  <c r="O433"/>
  <c r="P433" s="1"/>
  <c r="I433"/>
  <c r="I435" s="1"/>
  <c r="K312" i="716" l="1"/>
  <c r="L312" s="1"/>
  <c r="K433" i="714"/>
  <c r="L433" s="1"/>
  <c r="N312" i="716" l="1"/>
  <c r="Q312"/>
  <c r="R312" s="1"/>
  <c r="S312" s="1"/>
  <c r="L435" i="714"/>
  <c r="Q433"/>
  <c r="N433"/>
  <c r="N435" s="1"/>
  <c r="K435"/>
  <c r="J435" l="1"/>
  <c r="Q435"/>
  <c r="R433"/>
  <c r="R435" s="1"/>
  <c r="P435" l="1"/>
  <c r="S433"/>
  <c r="S435" s="1"/>
  <c r="O424" l="1"/>
  <c r="P424" s="1"/>
  <c r="I424"/>
  <c r="K424" s="1"/>
  <c r="O423"/>
  <c r="P423" s="1"/>
  <c r="I423"/>
  <c r="K423" s="1"/>
  <c r="L423" l="1"/>
  <c r="Q423" s="1"/>
  <c r="L424"/>
  <c r="N423" l="1"/>
  <c r="N424"/>
  <c r="Q424"/>
  <c r="R423"/>
  <c r="S423" s="1"/>
  <c r="R424" l="1"/>
  <c r="S424" s="1"/>
  <c r="H74" i="599" l="1"/>
  <c r="H85" s="1"/>
  <c r="G74"/>
  <c r="G85" s="1"/>
  <c r="O72"/>
  <c r="P72" s="1"/>
  <c r="I72"/>
  <c r="I74" s="1"/>
  <c r="I85" s="1"/>
  <c r="H112" i="667"/>
  <c r="H122" s="1"/>
  <c r="G112"/>
  <c r="G122" s="1"/>
  <c r="O110"/>
  <c r="P110" s="1"/>
  <c r="I110"/>
  <c r="H455" i="718"/>
  <c r="G455"/>
  <c r="O453"/>
  <c r="P453" s="1"/>
  <c r="I453"/>
  <c r="O452"/>
  <c r="P452" s="1"/>
  <c r="I452"/>
  <c r="O451"/>
  <c r="P451" s="1"/>
  <c r="I451"/>
  <c r="H244" i="693"/>
  <c r="G244"/>
  <c r="M242"/>
  <c r="I242"/>
  <c r="I244" s="1"/>
  <c r="H461" i="715"/>
  <c r="G461"/>
  <c r="O459"/>
  <c r="P459" s="1"/>
  <c r="I459"/>
  <c r="O458"/>
  <c r="P458" s="1"/>
  <c r="I458"/>
  <c r="I461" s="1"/>
  <c r="H426" i="714"/>
  <c r="H436" s="1"/>
  <c r="G426"/>
  <c r="G436" s="1"/>
  <c r="O422"/>
  <c r="P422" s="1"/>
  <c r="I422"/>
  <c r="K72" i="599" l="1"/>
  <c r="K74" s="1"/>
  <c r="K110" i="667"/>
  <c r="I112"/>
  <c r="I122" s="1"/>
  <c r="K452" i="718"/>
  <c r="L452" s="1"/>
  <c r="K451"/>
  <c r="K453"/>
  <c r="L453" s="1"/>
  <c r="I455"/>
  <c r="K242" i="693"/>
  <c r="K244" s="1"/>
  <c r="J244" s="1"/>
  <c r="O242"/>
  <c r="P242" s="1"/>
  <c r="K458" i="715"/>
  <c r="L458" s="1"/>
  <c r="K459"/>
  <c r="L459" s="1"/>
  <c r="K422" i="714"/>
  <c r="K426" s="1"/>
  <c r="K436" s="1"/>
  <c r="I426"/>
  <c r="I436" s="1"/>
  <c r="J74" i="599" l="1"/>
  <c r="K85"/>
  <c r="J85" s="1"/>
  <c r="J436" i="714"/>
  <c r="L242" i="693"/>
  <c r="L244" s="1"/>
  <c r="L72" i="599"/>
  <c r="K112" i="667"/>
  <c r="L110"/>
  <c r="Q452" i="718"/>
  <c r="N452"/>
  <c r="Q453"/>
  <c r="N453"/>
  <c r="K455"/>
  <c r="J455" s="1"/>
  <c r="L451"/>
  <c r="Q459" i="715"/>
  <c r="N459"/>
  <c r="L461"/>
  <c r="N458"/>
  <c r="N461" s="1"/>
  <c r="Q458"/>
  <c r="K461"/>
  <c r="J461" s="1"/>
  <c r="J426" i="714"/>
  <c r="L422"/>
  <c r="J112" i="667" l="1"/>
  <c r="K122"/>
  <c r="J122" s="1"/>
  <c r="R452" i="718"/>
  <c r="S452" s="1"/>
  <c r="Q242" i="693"/>
  <c r="R242" s="1"/>
  <c r="R244" s="1"/>
  <c r="N242"/>
  <c r="N244" s="1"/>
  <c r="L74" i="599"/>
  <c r="L85" s="1"/>
  <c r="N72"/>
  <c r="N74" s="1"/>
  <c r="N85" s="1"/>
  <c r="Q72"/>
  <c r="L112" i="667"/>
  <c r="L122" s="1"/>
  <c r="Q110"/>
  <c r="N110"/>
  <c r="N112" s="1"/>
  <c r="N122" s="1"/>
  <c r="L455" i="718"/>
  <c r="Q451"/>
  <c r="N451"/>
  <c r="N455" s="1"/>
  <c r="R453"/>
  <c r="S453" s="1"/>
  <c r="R458" i="715"/>
  <c r="S458" s="1"/>
  <c r="Q461"/>
  <c r="P461" s="1"/>
  <c r="R459"/>
  <c r="S459" s="1"/>
  <c r="N422" i="714"/>
  <c r="N426" s="1"/>
  <c r="N436" s="1"/>
  <c r="L426"/>
  <c r="L436" s="1"/>
  <c r="Q422"/>
  <c r="Q244" i="693" l="1"/>
  <c r="P244" s="1"/>
  <c r="Q74" i="599"/>
  <c r="R72"/>
  <c r="R74" s="1"/>
  <c r="R85" s="1"/>
  <c r="Q112" i="667"/>
  <c r="R110"/>
  <c r="R112" s="1"/>
  <c r="R122" s="1"/>
  <c r="Q455" i="718"/>
  <c r="P455" s="1"/>
  <c r="R451"/>
  <c r="R455" s="1"/>
  <c r="S242" i="693"/>
  <c r="S244" s="1"/>
  <c r="S461" i="715"/>
  <c r="R461"/>
  <c r="Q426" i="714"/>
  <c r="R422"/>
  <c r="R426" s="1"/>
  <c r="R436" s="1"/>
  <c r="P74" i="599" l="1"/>
  <c r="Q85"/>
  <c r="P85" s="1"/>
  <c r="P426" i="714"/>
  <c r="Q436"/>
  <c r="P436" s="1"/>
  <c r="P112" i="667"/>
  <c r="Q122"/>
  <c r="P122" s="1"/>
  <c r="S72" i="599"/>
  <c r="S74" s="1"/>
  <c r="S85" s="1"/>
  <c r="S110" i="667"/>
  <c r="S112" s="1"/>
  <c r="S122" s="1"/>
  <c r="S451" i="718"/>
  <c r="S455" s="1"/>
  <c r="S422" i="714"/>
  <c r="S426" s="1"/>
  <c r="S436" s="1"/>
  <c r="O478" i="718" l="1"/>
  <c r="P478" s="1"/>
  <c r="I478"/>
  <c r="K478" s="1"/>
  <c r="O477"/>
  <c r="P477" s="1"/>
  <c r="I477"/>
  <c r="L478" l="1"/>
  <c r="N478" s="1"/>
  <c r="K477"/>
  <c r="L477" s="1"/>
  <c r="Q478" l="1"/>
  <c r="R478" s="1"/>
  <c r="S478" s="1"/>
  <c r="N477"/>
  <c r="Q477"/>
  <c r="R477" l="1"/>
  <c r="S477" s="1"/>
  <c r="O143" i="667" l="1"/>
  <c r="P143" s="1"/>
  <c r="I143"/>
  <c r="O142"/>
  <c r="P142" s="1"/>
  <c r="I142"/>
  <c r="K142" s="1"/>
  <c r="K143" l="1"/>
  <c r="L143" s="1"/>
  <c r="L142"/>
  <c r="N143" l="1"/>
  <c r="Q143"/>
  <c r="N142"/>
  <c r="Q142"/>
  <c r="R143"/>
  <c r="S143" s="1"/>
  <c r="R142" l="1"/>
  <c r="S142" s="1"/>
  <c r="H314" i="716" l="1"/>
  <c r="G314"/>
  <c r="O311"/>
  <c r="P311" s="1"/>
  <c r="I311"/>
  <c r="O310"/>
  <c r="P310" s="1"/>
  <c r="I310"/>
  <c r="H145" i="667"/>
  <c r="G145"/>
  <c r="O141"/>
  <c r="P141" s="1"/>
  <c r="I141"/>
  <c r="H12" i="697"/>
  <c r="G12"/>
  <c r="O10"/>
  <c r="P10" s="1"/>
  <c r="I10"/>
  <c r="H481" i="718"/>
  <c r="G481"/>
  <c r="O479"/>
  <c r="P479" s="1"/>
  <c r="I479"/>
  <c r="O476"/>
  <c r="P476" s="1"/>
  <c r="I476"/>
  <c r="O475"/>
  <c r="P475" s="1"/>
  <c r="I475"/>
  <c r="H484" i="715"/>
  <c r="G484"/>
  <c r="O482"/>
  <c r="P482" s="1"/>
  <c r="I482"/>
  <c r="O481"/>
  <c r="P481" s="1"/>
  <c r="I481"/>
  <c r="I484" s="1"/>
  <c r="H458" i="714"/>
  <c r="G458"/>
  <c r="O456"/>
  <c r="P456" s="1"/>
  <c r="I456"/>
  <c r="H334" i="722"/>
  <c r="G334"/>
  <c r="O332"/>
  <c r="P332" s="1"/>
  <c r="I332"/>
  <c r="I334" s="1"/>
  <c r="H325"/>
  <c r="G325"/>
  <c r="O323"/>
  <c r="P323" s="1"/>
  <c r="I323"/>
  <c r="K323" s="1"/>
  <c r="K325" s="1"/>
  <c r="H166" i="667"/>
  <c r="G166"/>
  <c r="O164"/>
  <c r="P164" s="1"/>
  <c r="I164"/>
  <c r="H34" i="697"/>
  <c r="G34"/>
  <c r="O32"/>
  <c r="P32" s="1"/>
  <c r="I32"/>
  <c r="H505" i="718"/>
  <c r="G505"/>
  <c r="O503"/>
  <c r="P503" s="1"/>
  <c r="I503"/>
  <c r="K503" s="1"/>
  <c r="O502"/>
  <c r="P502" s="1"/>
  <c r="I502"/>
  <c r="O501"/>
  <c r="P501" s="1"/>
  <c r="I501"/>
  <c r="H265" i="693"/>
  <c r="G265"/>
  <c r="M263"/>
  <c r="O263" s="1"/>
  <c r="I263"/>
  <c r="K263" s="1"/>
  <c r="H509" i="715"/>
  <c r="G509"/>
  <c r="O507"/>
  <c r="P507" s="1"/>
  <c r="I507"/>
  <c r="O506"/>
  <c r="P506" s="1"/>
  <c r="I506"/>
  <c r="O505"/>
  <c r="P505" s="1"/>
  <c r="I505"/>
  <c r="K505" s="1"/>
  <c r="O504"/>
  <c r="P504" s="1"/>
  <c r="I504"/>
  <c r="I509" s="1"/>
  <c r="H480" i="714"/>
  <c r="G480"/>
  <c r="O478"/>
  <c r="P478" s="1"/>
  <c r="I478"/>
  <c r="I480" s="1"/>
  <c r="H335" i="722" l="1"/>
  <c r="G335"/>
  <c r="I314" i="716"/>
  <c r="K310"/>
  <c r="L310" s="1"/>
  <c r="K311"/>
  <c r="L311" s="1"/>
  <c r="K141" i="667"/>
  <c r="K145" s="1"/>
  <c r="I145"/>
  <c r="K10" i="697"/>
  <c r="K12" s="1"/>
  <c r="I12"/>
  <c r="K476" i="718"/>
  <c r="L476" s="1"/>
  <c r="K475"/>
  <c r="K479"/>
  <c r="L479" s="1"/>
  <c r="I481"/>
  <c r="K481" i="715"/>
  <c r="L481" s="1"/>
  <c r="K482"/>
  <c r="L482" s="1"/>
  <c r="K456" i="714"/>
  <c r="K458" s="1"/>
  <c r="I458"/>
  <c r="K332" i="722"/>
  <c r="K334" s="1"/>
  <c r="J334" s="1"/>
  <c r="L323"/>
  <c r="L325" s="1"/>
  <c r="I325"/>
  <c r="J325" s="1"/>
  <c r="K164" i="667"/>
  <c r="K166" s="1"/>
  <c r="I166"/>
  <c r="K32" i="697"/>
  <c r="K34" s="1"/>
  <c r="I34"/>
  <c r="I505" i="718"/>
  <c r="K501"/>
  <c r="L501" s="1"/>
  <c r="L503"/>
  <c r="N503" s="1"/>
  <c r="K502"/>
  <c r="L502" s="1"/>
  <c r="I265" i="693"/>
  <c r="K265"/>
  <c r="L263"/>
  <c r="P263"/>
  <c r="K507" i="715"/>
  <c r="L507" s="1"/>
  <c r="L505"/>
  <c r="N505" s="1"/>
  <c r="K504"/>
  <c r="K506"/>
  <c r="L506" s="1"/>
  <c r="K478" i="714"/>
  <c r="L478" s="1"/>
  <c r="I335" i="722" l="1"/>
  <c r="K335"/>
  <c r="L332"/>
  <c r="L334" s="1"/>
  <c r="L335" s="1"/>
  <c r="N323"/>
  <c r="N325" s="1"/>
  <c r="J265" i="693"/>
  <c r="Q311" i="716"/>
  <c r="N311"/>
  <c r="L314"/>
  <c r="N310"/>
  <c r="N314" s="1"/>
  <c r="Q310"/>
  <c r="K314"/>
  <c r="J314" s="1"/>
  <c r="J145" i="667"/>
  <c r="L141"/>
  <c r="J12" i="697"/>
  <c r="L10"/>
  <c r="N476" i="718"/>
  <c r="Q476"/>
  <c r="R476" s="1"/>
  <c r="S476" s="1"/>
  <c r="Q479"/>
  <c r="N479"/>
  <c r="K481"/>
  <c r="J481" s="1"/>
  <c r="L475"/>
  <c r="Q482" i="715"/>
  <c r="N482"/>
  <c r="L484"/>
  <c r="N481"/>
  <c r="N484" s="1"/>
  <c r="Q481"/>
  <c r="K484"/>
  <c r="J484" s="1"/>
  <c r="J458" i="714"/>
  <c r="L456"/>
  <c r="Q503" i="718"/>
  <c r="R503" s="1"/>
  <c r="S503" s="1"/>
  <c r="Q323" i="722"/>
  <c r="R323" s="1"/>
  <c r="R325" s="1"/>
  <c r="J166" i="667"/>
  <c r="L164"/>
  <c r="J34" i="697"/>
  <c r="L32"/>
  <c r="Q502" i="718"/>
  <c r="N502"/>
  <c r="L505"/>
  <c r="N501"/>
  <c r="N505" s="1"/>
  <c r="Q501"/>
  <c r="K505"/>
  <c r="J505" s="1"/>
  <c r="L265" i="693"/>
  <c r="Q263"/>
  <c r="N263"/>
  <c r="N265" s="1"/>
  <c r="Q505" i="715"/>
  <c r="Q507"/>
  <c r="N507"/>
  <c r="N506"/>
  <c r="Q506"/>
  <c r="R507"/>
  <c r="S507" s="1"/>
  <c r="R505"/>
  <c r="S505" s="1"/>
  <c r="K509"/>
  <c r="J509" s="1"/>
  <c r="L504"/>
  <c r="L480" i="714"/>
  <c r="N478"/>
  <c r="N480" s="1"/>
  <c r="Q478"/>
  <c r="K480"/>
  <c r="J480" s="1"/>
  <c r="J335" i="722" l="1"/>
  <c r="Q332"/>
  <c r="N332"/>
  <c r="N334" s="1"/>
  <c r="N335" s="1"/>
  <c r="Q325"/>
  <c r="R310" i="716"/>
  <c r="Q314"/>
  <c r="P314" s="1"/>
  <c r="S310"/>
  <c r="R311"/>
  <c r="S311" s="1"/>
  <c r="L145" i="667"/>
  <c r="N141"/>
  <c r="N145" s="1"/>
  <c r="Q141"/>
  <c r="L12" i="697"/>
  <c r="N10"/>
  <c r="N12" s="1"/>
  <c r="Q10"/>
  <c r="L481" i="718"/>
  <c r="Q475"/>
  <c r="N475"/>
  <c r="N481" s="1"/>
  <c r="R479"/>
  <c r="S479" s="1"/>
  <c r="R481" i="715"/>
  <c r="Q484"/>
  <c r="P484" s="1"/>
  <c r="S481"/>
  <c r="R482"/>
  <c r="S482" s="1"/>
  <c r="N456" i="714"/>
  <c r="N458" s="1"/>
  <c r="L458"/>
  <c r="Q456"/>
  <c r="S323" i="722"/>
  <c r="S325" s="1"/>
  <c r="L166" i="667"/>
  <c r="Q164"/>
  <c r="N164"/>
  <c r="N166" s="1"/>
  <c r="L34" i="697"/>
  <c r="Q32"/>
  <c r="N32"/>
  <c r="N34" s="1"/>
  <c r="R501" i="718"/>
  <c r="Q505"/>
  <c r="P505" s="1"/>
  <c r="S501"/>
  <c r="R502"/>
  <c r="S502" s="1"/>
  <c r="R263" i="693"/>
  <c r="L509" i="715"/>
  <c r="Q504"/>
  <c r="N504"/>
  <c r="N509" s="1"/>
  <c r="R506"/>
  <c r="S506" s="1"/>
  <c r="R478" i="714"/>
  <c r="S478" s="1"/>
  <c r="Q480"/>
  <c r="P480" s="1"/>
  <c r="Q334" i="722" l="1"/>
  <c r="P334" s="1"/>
  <c r="R332"/>
  <c r="P325"/>
  <c r="S314" i="716"/>
  <c r="R314"/>
  <c r="Q145" i="667"/>
  <c r="P145" s="1"/>
  <c r="R141"/>
  <c r="R145" s="1"/>
  <c r="Q12" i="697"/>
  <c r="P12" s="1"/>
  <c r="R10"/>
  <c r="R12" s="1"/>
  <c r="Q481" i="718"/>
  <c r="P481" s="1"/>
  <c r="R475"/>
  <c r="R481" s="1"/>
  <c r="S484" i="715"/>
  <c r="R484"/>
  <c r="Q458" i="714"/>
  <c r="P458" s="1"/>
  <c r="R456"/>
  <c r="R458" s="1"/>
  <c r="Q166" i="667"/>
  <c r="P166" s="1"/>
  <c r="R164"/>
  <c r="R166" s="1"/>
  <c r="Q34" i="697"/>
  <c r="P34" s="1"/>
  <c r="R32"/>
  <c r="R34" s="1"/>
  <c r="S505" i="718"/>
  <c r="R505"/>
  <c r="Q265" i="693"/>
  <c r="P265" s="1"/>
  <c r="S263"/>
  <c r="Q509" i="715"/>
  <c r="P509" s="1"/>
  <c r="R504"/>
  <c r="R509" s="1"/>
  <c r="S480" i="714"/>
  <c r="R480"/>
  <c r="Q335" i="722" l="1"/>
  <c r="P335" s="1"/>
  <c r="R334"/>
  <c r="R335" s="1"/>
  <c r="S332"/>
  <c r="S334" s="1"/>
  <c r="S335" s="1"/>
  <c r="S141" i="667"/>
  <c r="S145" s="1"/>
  <c r="S10" i="697"/>
  <c r="S12" s="1"/>
  <c r="S475" i="718"/>
  <c r="S481" s="1"/>
  <c r="S456" i="714"/>
  <c r="S458" s="1"/>
  <c r="S164" i="667"/>
  <c r="S166" s="1"/>
  <c r="S32" i="697"/>
  <c r="S34" s="1"/>
  <c r="S265" i="693"/>
  <c r="R265"/>
  <c r="S504" i="715"/>
  <c r="S509" s="1"/>
  <c r="O529" i="718" l="1"/>
  <c r="P529" s="1"/>
  <c r="I529"/>
  <c r="O528"/>
  <c r="P528" s="1"/>
  <c r="I528"/>
  <c r="M286" i="693"/>
  <c r="I286"/>
  <c r="M285"/>
  <c r="I285"/>
  <c r="H383" i="722"/>
  <c r="G383"/>
  <c r="O381"/>
  <c r="P381" s="1"/>
  <c r="I381"/>
  <c r="I383" s="1"/>
  <c r="H374"/>
  <c r="G374"/>
  <c r="O372"/>
  <c r="P372" s="1"/>
  <c r="I372"/>
  <c r="I374" s="1"/>
  <c r="H365"/>
  <c r="G365"/>
  <c r="O363"/>
  <c r="P363" s="1"/>
  <c r="I363"/>
  <c r="I365" s="1"/>
  <c r="O185" i="667"/>
  <c r="P185" s="1"/>
  <c r="I185"/>
  <c r="K185" s="1"/>
  <c r="L185" s="1"/>
  <c r="N185" s="1"/>
  <c r="O334" i="716"/>
  <c r="K528" i="718" l="1"/>
  <c r="L528" s="1"/>
  <c r="K529"/>
  <c r="L529" s="1"/>
  <c r="K285" i="693"/>
  <c r="L285" s="1"/>
  <c r="O285"/>
  <c r="P285" s="1"/>
  <c r="K286"/>
  <c r="L286" s="1"/>
  <c r="O286"/>
  <c r="P286" s="1"/>
  <c r="K381" i="722"/>
  <c r="K383" s="1"/>
  <c r="K372"/>
  <c r="K374" s="1"/>
  <c r="J374" s="1"/>
  <c r="K363"/>
  <c r="K365" s="1"/>
  <c r="J365" s="1"/>
  <c r="Q185" i="667"/>
  <c r="R185" s="1"/>
  <c r="S185" s="1"/>
  <c r="J41" i="710"/>
  <c r="P41"/>
  <c r="H41"/>
  <c r="I41"/>
  <c r="K41"/>
  <c r="L41"/>
  <c r="N41"/>
  <c r="Q41"/>
  <c r="R41"/>
  <c r="S41"/>
  <c r="G41"/>
  <c r="H12"/>
  <c r="G12"/>
  <c r="P10"/>
  <c r="K10"/>
  <c r="I10"/>
  <c r="L10" s="1"/>
  <c r="P9"/>
  <c r="K9"/>
  <c r="K12" s="1"/>
  <c r="I9"/>
  <c r="I12" s="1"/>
  <c r="I17"/>
  <c r="K17"/>
  <c r="L17" s="1"/>
  <c r="P17"/>
  <c r="I18"/>
  <c r="K18"/>
  <c r="L18" s="1"/>
  <c r="P18"/>
  <c r="G20"/>
  <c r="H20"/>
  <c r="I20"/>
  <c r="I27"/>
  <c r="K27" s="1"/>
  <c r="P27"/>
  <c r="I28"/>
  <c r="K28" s="1"/>
  <c r="L28" s="1"/>
  <c r="P28"/>
  <c r="G30"/>
  <c r="H30"/>
  <c r="I30"/>
  <c r="I37"/>
  <c r="K37"/>
  <c r="L37" s="1"/>
  <c r="P37"/>
  <c r="I38"/>
  <c r="K38"/>
  <c r="L38" s="1"/>
  <c r="P38"/>
  <c r="G40"/>
  <c r="H40"/>
  <c r="I40"/>
  <c r="N528" i="718" l="1"/>
  <c r="Q528"/>
  <c r="R528" s="1"/>
  <c r="S528" s="1"/>
  <c r="N529"/>
  <c r="Q529"/>
  <c r="N286" i="693"/>
  <c r="Q286"/>
  <c r="N285"/>
  <c r="Q285"/>
  <c r="J383" i="722"/>
  <c r="L381"/>
  <c r="L372"/>
  <c r="L363"/>
  <c r="Q10" i="710"/>
  <c r="N10"/>
  <c r="J12"/>
  <c r="L9"/>
  <c r="N37"/>
  <c r="Q37"/>
  <c r="L40"/>
  <c r="N28"/>
  <c r="Q28"/>
  <c r="L27"/>
  <c r="K30"/>
  <c r="J30" s="1"/>
  <c r="N17"/>
  <c r="N20" s="1"/>
  <c r="Q17"/>
  <c r="L20"/>
  <c r="N38"/>
  <c r="Q38"/>
  <c r="N18"/>
  <c r="Q18"/>
  <c r="K40"/>
  <c r="K20"/>
  <c r="J20" s="1"/>
  <c r="R529" i="718" l="1"/>
  <c r="S529" s="1"/>
  <c r="R285" i="693"/>
  <c r="S285" s="1"/>
  <c r="R286"/>
  <c r="S286" s="1"/>
  <c r="N381" i="722"/>
  <c r="N383" s="1"/>
  <c r="L383"/>
  <c r="Q381"/>
  <c r="N372"/>
  <c r="N374" s="1"/>
  <c r="L374"/>
  <c r="Q372"/>
  <c r="N363"/>
  <c r="N365" s="1"/>
  <c r="L365"/>
  <c r="Q363"/>
  <c r="L12" i="710"/>
  <c r="Q9"/>
  <c r="N9"/>
  <c r="N12" s="1"/>
  <c r="R10"/>
  <c r="S10" s="1"/>
  <c r="R18"/>
  <c r="S18"/>
  <c r="R38"/>
  <c r="S38"/>
  <c r="N27"/>
  <c r="N30" s="1"/>
  <c r="Q27"/>
  <c r="L30"/>
  <c r="R37"/>
  <c r="R40" s="1"/>
  <c r="Q40"/>
  <c r="S37"/>
  <c r="S40" s="1"/>
  <c r="J40"/>
  <c r="R17"/>
  <c r="R20" s="1"/>
  <c r="Q20"/>
  <c r="P20" s="1"/>
  <c r="S17"/>
  <c r="S28"/>
  <c r="R28"/>
  <c r="N40"/>
  <c r="Q383" i="722" l="1"/>
  <c r="R381"/>
  <c r="R383" s="1"/>
  <c r="Q374"/>
  <c r="P374" s="1"/>
  <c r="R372"/>
  <c r="R374" s="1"/>
  <c r="Q365"/>
  <c r="P365" s="1"/>
  <c r="R363"/>
  <c r="R365" s="1"/>
  <c r="Q12" i="710"/>
  <c r="P12" s="1"/>
  <c r="R9"/>
  <c r="R12" s="1"/>
  <c r="R27"/>
  <c r="R30" s="1"/>
  <c r="Q30"/>
  <c r="P30" s="1"/>
  <c r="P40"/>
  <c r="S20"/>
  <c r="P383" i="722" l="1"/>
  <c r="S381"/>
  <c r="S383" s="1"/>
  <c r="S372"/>
  <c r="S374" s="1"/>
  <c r="S363"/>
  <c r="S365" s="1"/>
  <c r="S9" i="710"/>
  <c r="S12" s="1"/>
  <c r="S27"/>
  <c r="S30" s="1"/>
  <c r="I501" i="714" l="1"/>
  <c r="I500"/>
  <c r="H356" i="722" l="1"/>
  <c r="H384" s="1"/>
  <c r="G356"/>
  <c r="G384" s="1"/>
  <c r="O354"/>
  <c r="P354" s="1"/>
  <c r="I354"/>
  <c r="K354" s="1"/>
  <c r="K356" s="1"/>
  <c r="K384" s="1"/>
  <c r="H187" i="667"/>
  <c r="G187"/>
  <c r="H532" i="718"/>
  <c r="E34" i="689" s="1"/>
  <c r="G532" i="718"/>
  <c r="D34" i="689" s="1"/>
  <c r="O530" i="718"/>
  <c r="P530" s="1"/>
  <c r="I530"/>
  <c r="O527"/>
  <c r="P527" s="1"/>
  <c r="I527"/>
  <c r="O526"/>
  <c r="P526" s="1"/>
  <c r="I526"/>
  <c r="O525"/>
  <c r="P525" s="1"/>
  <c r="I525"/>
  <c r="H288" i="693"/>
  <c r="G288"/>
  <c r="M284"/>
  <c r="O284" s="1"/>
  <c r="I284"/>
  <c r="K284" s="1"/>
  <c r="H503" i="714"/>
  <c r="G503"/>
  <c r="O501"/>
  <c r="P501" s="1"/>
  <c r="O500"/>
  <c r="P500" s="1"/>
  <c r="I356" i="722" l="1"/>
  <c r="L354"/>
  <c r="I187" i="667"/>
  <c r="I532" i="718"/>
  <c r="F34" i="689" s="1"/>
  <c r="K525" i="718"/>
  <c r="L525" s="1"/>
  <c r="K527"/>
  <c r="L527" s="1"/>
  <c r="K526"/>
  <c r="L526" s="1"/>
  <c r="K530"/>
  <c r="L530" s="1"/>
  <c r="I288" i="693"/>
  <c r="K288"/>
  <c r="L284"/>
  <c r="P284"/>
  <c r="I503" i="714"/>
  <c r="K500"/>
  <c r="L500" s="1"/>
  <c r="K501"/>
  <c r="L501" s="1"/>
  <c r="J356" i="722" l="1"/>
  <c r="I384"/>
  <c r="Q354"/>
  <c r="L356"/>
  <c r="L384" s="1"/>
  <c r="J288" i="693"/>
  <c r="N354" i="722"/>
  <c r="N356" s="1"/>
  <c r="N384" s="1"/>
  <c r="R354"/>
  <c r="K187" i="667"/>
  <c r="Q527" i="718"/>
  <c r="N527"/>
  <c r="Q526"/>
  <c r="N526"/>
  <c r="Q530"/>
  <c r="N530"/>
  <c r="R527"/>
  <c r="L532"/>
  <c r="I34" i="689" s="1"/>
  <c r="N525" i="718"/>
  <c r="Q525"/>
  <c r="K532"/>
  <c r="H34" i="689" s="1"/>
  <c r="Q284" i="693"/>
  <c r="N284"/>
  <c r="Q501" i="714"/>
  <c r="N501"/>
  <c r="L503"/>
  <c r="N500"/>
  <c r="N503" s="1"/>
  <c r="Q500"/>
  <c r="K503"/>
  <c r="J187" i="667" l="1"/>
  <c r="J384" i="722"/>
  <c r="J503" i="714"/>
  <c r="J532" i="718"/>
  <c r="G34" i="689" s="1"/>
  <c r="S354" i="722"/>
  <c r="Q356"/>
  <c r="N532" i="718"/>
  <c r="K34" i="689" s="1"/>
  <c r="S527" i="718"/>
  <c r="L187" i="667"/>
  <c r="N187"/>
  <c r="R525" i="718"/>
  <c r="S525" s="1"/>
  <c r="Q532"/>
  <c r="N34" i="689" s="1"/>
  <c r="R530" i="718"/>
  <c r="S530" s="1"/>
  <c r="R526"/>
  <c r="S526" s="1"/>
  <c r="N288" i="693"/>
  <c r="L288"/>
  <c r="Q288"/>
  <c r="R284"/>
  <c r="R288" s="1"/>
  <c r="R500" i="714"/>
  <c r="S500" s="1"/>
  <c r="Q503"/>
  <c r="R501"/>
  <c r="S501" s="1"/>
  <c r="P503" l="1"/>
  <c r="P532" i="718"/>
  <c r="M34" i="689" s="1"/>
  <c r="P356" i="722"/>
  <c r="Q384"/>
  <c r="R356"/>
  <c r="R384" s="1"/>
  <c r="S356"/>
  <c r="S384" s="1"/>
  <c r="P288" i="693"/>
  <c r="Q187" i="667"/>
  <c r="R187"/>
  <c r="S532" i="718"/>
  <c r="P34" i="689" s="1"/>
  <c r="R532" i="718"/>
  <c r="O34" i="689" s="1"/>
  <c r="S284" i="693"/>
  <c r="S288" s="1"/>
  <c r="S503" i="714"/>
  <c r="R503"/>
  <c r="P187" i="667" l="1"/>
  <c r="P384" i="722"/>
  <c r="S187" i="667"/>
  <c r="O532" i="715" l="1"/>
  <c r="P532" s="1"/>
  <c r="I532"/>
  <c r="K532" s="1"/>
  <c r="L532" l="1"/>
  <c r="Q532" s="1"/>
  <c r="N532" l="1"/>
  <c r="R532"/>
  <c r="S532" s="1"/>
  <c r="H139" i="506" l="1"/>
  <c r="G139"/>
  <c r="O137"/>
  <c r="P137" s="1"/>
  <c r="I137"/>
  <c r="K137" s="1"/>
  <c r="O136"/>
  <c r="P136" s="1"/>
  <c r="I136"/>
  <c r="O135"/>
  <c r="P135" s="1"/>
  <c r="I135"/>
  <c r="K135" s="1"/>
  <c r="O134"/>
  <c r="P134" s="1"/>
  <c r="I134"/>
  <c r="P133"/>
  <c r="O133"/>
  <c r="I133"/>
  <c r="O132"/>
  <c r="P132" s="1"/>
  <c r="I132"/>
  <c r="O131"/>
  <c r="P131" s="1"/>
  <c r="I131"/>
  <c r="O130"/>
  <c r="P130" s="1"/>
  <c r="I130"/>
  <c r="H535" i="715"/>
  <c r="G535"/>
  <c r="O533"/>
  <c r="P533" s="1"/>
  <c r="I533"/>
  <c r="O531"/>
  <c r="P531" s="1"/>
  <c r="I531"/>
  <c r="K531" s="1"/>
  <c r="O530"/>
  <c r="P530" s="1"/>
  <c r="I530"/>
  <c r="O529"/>
  <c r="P529" s="1"/>
  <c r="I529"/>
  <c r="H336" i="716"/>
  <c r="E24" i="689" s="1"/>
  <c r="G336" i="716"/>
  <c r="D24" i="689" s="1"/>
  <c r="P334" i="716"/>
  <c r="I334"/>
  <c r="K334" s="1"/>
  <c r="O333"/>
  <c r="P333" s="1"/>
  <c r="I333"/>
  <c r="K333" s="1"/>
  <c r="I535" i="715" l="1"/>
  <c r="K131" i="506"/>
  <c r="L131" s="1"/>
  <c r="K133"/>
  <c r="L133" s="1"/>
  <c r="L135"/>
  <c r="Q135" s="1"/>
  <c r="L137"/>
  <c r="N137" s="1"/>
  <c r="N135"/>
  <c r="K130"/>
  <c r="K132"/>
  <c r="L132" s="1"/>
  <c r="K134"/>
  <c r="L134" s="1"/>
  <c r="K136"/>
  <c r="L136" s="1"/>
  <c r="I139"/>
  <c r="K529" i="715"/>
  <c r="L529" s="1"/>
  <c r="L531"/>
  <c r="N531" s="1"/>
  <c r="K530"/>
  <c r="L530" s="1"/>
  <c r="K533"/>
  <c r="L533" s="1"/>
  <c r="K336" i="716"/>
  <c r="H24" i="689" s="1"/>
  <c r="L334" i="716"/>
  <c r="N334" s="1"/>
  <c r="L333"/>
  <c r="I336"/>
  <c r="F24" i="689" s="1"/>
  <c r="J336" i="716" l="1"/>
  <c r="G24" i="689" s="1"/>
  <c r="Q334" i="716"/>
  <c r="R334" s="1"/>
  <c r="S334" s="1"/>
  <c r="Q137" i="506"/>
  <c r="R137" s="1"/>
  <c r="S137" s="1"/>
  <c r="N133"/>
  <c r="Q133"/>
  <c r="R133" s="1"/>
  <c r="S133" s="1"/>
  <c r="N131"/>
  <c r="Q131"/>
  <c r="R131" s="1"/>
  <c r="S131" s="1"/>
  <c r="Q134"/>
  <c r="N134"/>
  <c r="Q136"/>
  <c r="N136"/>
  <c r="Q132"/>
  <c r="N132"/>
  <c r="K139"/>
  <c r="L130"/>
  <c r="R135"/>
  <c r="S135" s="1"/>
  <c r="Q531" i="715"/>
  <c r="Q530"/>
  <c r="N530"/>
  <c r="Q533"/>
  <c r="N533"/>
  <c r="L535"/>
  <c r="N529"/>
  <c r="N535" s="1"/>
  <c r="Q529"/>
  <c r="R531"/>
  <c r="S531" s="1"/>
  <c r="K535"/>
  <c r="L336" i="716"/>
  <c r="I24" i="689" s="1"/>
  <c r="N333" i="716"/>
  <c r="N336" s="1"/>
  <c r="K24" i="689" s="1"/>
  <c r="Q333" i="716"/>
  <c r="J139" i="506" l="1"/>
  <c r="J535" i="715"/>
  <c r="L139" i="506"/>
  <c r="Q130"/>
  <c r="N130"/>
  <c r="N139" s="1"/>
  <c r="R132"/>
  <c r="S132" s="1"/>
  <c r="R136"/>
  <c r="S136" s="1"/>
  <c r="R134"/>
  <c r="S134" s="1"/>
  <c r="R529" i="715"/>
  <c r="S529" s="1"/>
  <c r="Q535"/>
  <c r="R533"/>
  <c r="S533" s="1"/>
  <c r="R530"/>
  <c r="S530" s="1"/>
  <c r="R333" i="716"/>
  <c r="S333" s="1"/>
  <c r="Q336"/>
  <c r="N24" i="689" s="1"/>
  <c r="P336" i="716" l="1"/>
  <c r="M24" i="689" s="1"/>
  <c r="P535" i="715"/>
  <c r="Q139" i="506"/>
  <c r="R130"/>
  <c r="R139" s="1"/>
  <c r="S535" i="715"/>
  <c r="R535"/>
  <c r="S336" i="716"/>
  <c r="P24" i="689" s="1"/>
  <c r="R336" i="716"/>
  <c r="O24" i="689" s="1"/>
  <c r="P139" i="506" l="1"/>
  <c r="S130"/>
  <c r="S139" s="1"/>
  <c r="H56" i="697" l="1"/>
  <c r="G56"/>
  <c r="O54"/>
  <c r="P54" s="1"/>
  <c r="I54"/>
  <c r="I56" s="1"/>
  <c r="K54" l="1"/>
  <c r="K56" s="1"/>
  <c r="J56" s="1"/>
  <c r="L54" l="1"/>
  <c r="N54" l="1"/>
  <c r="N56" s="1"/>
  <c r="L56"/>
  <c r="Q54"/>
  <c r="Q56" l="1"/>
  <c r="P56" s="1"/>
  <c r="R54"/>
  <c r="R56" s="1"/>
  <c r="S54" l="1"/>
  <c r="S56" s="1"/>
  <c r="I104" i="599" l="1"/>
  <c r="H106"/>
  <c r="G106"/>
  <c r="O104"/>
  <c r="P104" s="1"/>
  <c r="I106"/>
  <c r="K104" l="1"/>
  <c r="K106" s="1"/>
  <c r="J106" l="1"/>
  <c r="L104"/>
  <c r="L106" l="1"/>
  <c r="Q104"/>
  <c r="N104"/>
  <c r="N106" s="1"/>
  <c r="Q106" l="1"/>
  <c r="R104"/>
  <c r="R106" s="1"/>
  <c r="P106" l="1"/>
  <c r="S104"/>
  <c r="S106" s="1"/>
  <c r="H51" i="656" l="1"/>
  <c r="G51"/>
  <c r="O49"/>
  <c r="P49" s="1"/>
  <c r="I49"/>
  <c r="P46"/>
  <c r="O46"/>
  <c r="I46"/>
  <c r="O45"/>
  <c r="P45" s="1"/>
  <c r="I45"/>
  <c r="O44"/>
  <c r="P44" s="1"/>
  <c r="I44"/>
  <c r="O43"/>
  <c r="P43" s="1"/>
  <c r="I43"/>
  <c r="P42"/>
  <c r="O42"/>
  <c r="I42"/>
  <c r="O41"/>
  <c r="P41" s="1"/>
  <c r="I41"/>
  <c r="I51" l="1"/>
  <c r="K42"/>
  <c r="L42" s="1"/>
  <c r="K44"/>
  <c r="L44" s="1"/>
  <c r="K46"/>
  <c r="L46" s="1"/>
  <c r="K41"/>
  <c r="K43"/>
  <c r="L43" s="1"/>
  <c r="K45"/>
  <c r="L45" s="1"/>
  <c r="K49"/>
  <c r="L49" s="1"/>
  <c r="N44" l="1"/>
  <c r="Q44"/>
  <c r="R44" s="1"/>
  <c r="S44" s="1"/>
  <c r="N46"/>
  <c r="Q46"/>
  <c r="R46" s="1"/>
  <c r="S46" s="1"/>
  <c r="N42"/>
  <c r="Q42"/>
  <c r="R42" s="1"/>
  <c r="S42" s="1"/>
  <c r="Q49"/>
  <c r="N49"/>
  <c r="Q43"/>
  <c r="N43"/>
  <c r="Q45"/>
  <c r="N45"/>
  <c r="K51"/>
  <c r="J51" s="1"/>
  <c r="L41"/>
  <c r="L51" l="1"/>
  <c r="Q41"/>
  <c r="N41"/>
  <c r="N51" s="1"/>
  <c r="R45"/>
  <c r="S45" s="1"/>
  <c r="R43"/>
  <c r="S43" s="1"/>
  <c r="R49"/>
  <c r="S49" s="1"/>
  <c r="Q51" l="1"/>
  <c r="P51" s="1"/>
  <c r="R41"/>
  <c r="R51" s="1"/>
  <c r="S41" l="1"/>
  <c r="S51" s="1"/>
  <c r="H14" i="695" l="1"/>
  <c r="G14"/>
  <c r="O12"/>
  <c r="P12" s="1"/>
  <c r="I12"/>
  <c r="P11"/>
  <c r="O11"/>
  <c r="I11"/>
  <c r="K11" s="1"/>
  <c r="O10"/>
  <c r="P10" s="1"/>
  <c r="I10"/>
  <c r="H17" i="620"/>
  <c r="G17"/>
  <c r="O15"/>
  <c r="P15" s="1"/>
  <c r="I15"/>
  <c r="P14"/>
  <c r="O14"/>
  <c r="I14"/>
  <c r="K14" s="1"/>
  <c r="O13"/>
  <c r="P13" s="1"/>
  <c r="I13"/>
  <c r="O12"/>
  <c r="P12" s="1"/>
  <c r="I12"/>
  <c r="K12" s="1"/>
  <c r="O11"/>
  <c r="P11" s="1"/>
  <c r="I11"/>
  <c r="P10"/>
  <c r="O10"/>
  <c r="I10"/>
  <c r="K10" s="1"/>
  <c r="H45" i="723"/>
  <c r="G45"/>
  <c r="O43"/>
  <c r="P43" s="1"/>
  <c r="I43"/>
  <c r="K43" s="1"/>
  <c r="O42"/>
  <c r="P42" s="1"/>
  <c r="I42"/>
  <c r="H33"/>
  <c r="G33"/>
  <c r="O31"/>
  <c r="P31" s="1"/>
  <c r="I31"/>
  <c r="O30"/>
  <c r="P30" s="1"/>
  <c r="I30"/>
  <c r="K30" s="1"/>
  <c r="H23"/>
  <c r="G23"/>
  <c r="O21"/>
  <c r="P21" s="1"/>
  <c r="I21"/>
  <c r="K21" s="1"/>
  <c r="O20"/>
  <c r="P20" s="1"/>
  <c r="I20"/>
  <c r="I23" s="1"/>
  <c r="H13"/>
  <c r="G13"/>
  <c r="O11"/>
  <c r="P11" s="1"/>
  <c r="I11"/>
  <c r="P10"/>
  <c r="O10"/>
  <c r="I10"/>
  <c r="L11" i="695" l="1"/>
  <c r="N11"/>
  <c r="Q11"/>
  <c r="K10"/>
  <c r="K12"/>
  <c r="L12" s="1"/>
  <c r="I14"/>
  <c r="I17" i="620"/>
  <c r="L14"/>
  <c r="N14" s="1"/>
  <c r="L10"/>
  <c r="K11"/>
  <c r="L11" s="1"/>
  <c r="L12"/>
  <c r="K13"/>
  <c r="L13" s="1"/>
  <c r="K15"/>
  <c r="L15" s="1"/>
  <c r="I45" i="723"/>
  <c r="K42"/>
  <c r="K45" s="1"/>
  <c r="H46"/>
  <c r="G46"/>
  <c r="I13"/>
  <c r="K10"/>
  <c r="L10"/>
  <c r="K11"/>
  <c r="K13" s="1"/>
  <c r="K20"/>
  <c r="K23" s="1"/>
  <c r="J23" s="1"/>
  <c r="L21"/>
  <c r="L30"/>
  <c r="K31"/>
  <c r="K33" s="1"/>
  <c r="I33"/>
  <c r="I46" s="1"/>
  <c r="L43"/>
  <c r="J45" l="1"/>
  <c r="Q12" i="695"/>
  <c r="N12"/>
  <c r="R11"/>
  <c r="S11" s="1"/>
  <c r="K14"/>
  <c r="J14" s="1"/>
  <c r="L10"/>
  <c r="Q14" i="620"/>
  <c r="Q13"/>
  <c r="N13"/>
  <c r="Q11"/>
  <c r="N11"/>
  <c r="Q15"/>
  <c r="N15"/>
  <c r="N12"/>
  <c r="Q12"/>
  <c r="L17"/>
  <c r="N10"/>
  <c r="Q10"/>
  <c r="R14"/>
  <c r="S14" s="1"/>
  <c r="K17"/>
  <c r="J17" s="1"/>
  <c r="L42" i="723"/>
  <c r="Q42" s="1"/>
  <c r="J33"/>
  <c r="L31"/>
  <c r="Q31" s="1"/>
  <c r="J13"/>
  <c r="L11"/>
  <c r="L13" s="1"/>
  <c r="L45"/>
  <c r="K46"/>
  <c r="J46" s="1"/>
  <c r="N30"/>
  <c r="Q30"/>
  <c r="N10"/>
  <c r="Q10"/>
  <c r="N11"/>
  <c r="N43"/>
  <c r="Q43"/>
  <c r="N21"/>
  <c r="Q21"/>
  <c r="L20"/>
  <c r="L33" l="1"/>
  <c r="N42"/>
  <c r="L14" i="695"/>
  <c r="Q10"/>
  <c r="N10"/>
  <c r="N14" s="1"/>
  <c r="S12"/>
  <c r="R12"/>
  <c r="N17" i="620"/>
  <c r="R12"/>
  <c r="S12" s="1"/>
  <c r="R10"/>
  <c r="Q17"/>
  <c r="P17" s="1"/>
  <c r="S10"/>
  <c r="R15"/>
  <c r="S15" s="1"/>
  <c r="R11"/>
  <c r="S11" s="1"/>
  <c r="R13"/>
  <c r="S13" s="1"/>
  <c r="N31" i="723"/>
  <c r="Q11"/>
  <c r="R11" s="1"/>
  <c r="S11" s="1"/>
  <c r="N13"/>
  <c r="Q20"/>
  <c r="L23"/>
  <c r="N20"/>
  <c r="N23" s="1"/>
  <c r="R31"/>
  <c r="S31" s="1"/>
  <c r="R30"/>
  <c r="Q33"/>
  <c r="P33" s="1"/>
  <c r="S30"/>
  <c r="R21"/>
  <c r="S21" s="1"/>
  <c r="R43"/>
  <c r="S43" s="1"/>
  <c r="R10"/>
  <c r="S10"/>
  <c r="Q45"/>
  <c r="P45" s="1"/>
  <c r="R42"/>
  <c r="S42" s="1"/>
  <c r="N33"/>
  <c r="N45"/>
  <c r="Q13" l="1"/>
  <c r="P13" s="1"/>
  <c r="Q14" i="695"/>
  <c r="P14" s="1"/>
  <c r="R10"/>
  <c r="R14" s="1"/>
  <c r="S17" i="620"/>
  <c r="R17"/>
  <c r="S33" i="723"/>
  <c r="R33"/>
  <c r="L46"/>
  <c r="R13"/>
  <c r="S13"/>
  <c r="Q23"/>
  <c r="P23" s="1"/>
  <c r="R20"/>
  <c r="R23" s="1"/>
  <c r="S45"/>
  <c r="R45"/>
  <c r="N46"/>
  <c r="S10" i="695" l="1"/>
  <c r="S14" s="1"/>
  <c r="R46" i="723"/>
  <c r="Q46"/>
  <c r="P46" s="1"/>
  <c r="S20"/>
  <c r="S23" s="1"/>
  <c r="S46" l="1"/>
  <c r="S44" i="689" l="1"/>
  <c r="S48" s="1"/>
  <c r="Q44"/>
  <c r="R44"/>
  <c r="H95" i="710" l="1"/>
  <c r="H85"/>
  <c r="H75"/>
  <c r="G75"/>
  <c r="P72"/>
  <c r="I72"/>
  <c r="K72" s="1"/>
  <c r="H105"/>
  <c r="G105"/>
  <c r="P103"/>
  <c r="I103"/>
  <c r="K103" s="1"/>
  <c r="L72" l="1"/>
  <c r="K105"/>
  <c r="L103"/>
  <c r="I105"/>
  <c r="Q72" l="1"/>
  <c r="N72"/>
  <c r="L105"/>
  <c r="Q103"/>
  <c r="N103"/>
  <c r="J105"/>
  <c r="R72" l="1"/>
  <c r="Q105"/>
  <c r="R103"/>
  <c r="N105"/>
  <c r="S72" l="1"/>
  <c r="P105"/>
  <c r="R105"/>
  <c r="S103"/>
  <c r="S105" s="1"/>
  <c r="G95" l="1"/>
  <c r="P93"/>
  <c r="I93"/>
  <c r="P92"/>
  <c r="I92"/>
  <c r="I95" s="1"/>
  <c r="G85"/>
  <c r="P83"/>
  <c r="I83"/>
  <c r="K83" s="1"/>
  <c r="P82"/>
  <c r="I82"/>
  <c r="I85" s="1"/>
  <c r="P73"/>
  <c r="I73"/>
  <c r="I75" s="1"/>
  <c r="H65"/>
  <c r="H106" s="1"/>
  <c r="G65"/>
  <c r="P63"/>
  <c r="I63"/>
  <c r="K63" s="1"/>
  <c r="P62"/>
  <c r="I62"/>
  <c r="I65" s="1"/>
  <c r="I106" l="1"/>
  <c r="G106"/>
  <c r="K82"/>
  <c r="L83"/>
  <c r="N83" s="1"/>
  <c r="K62"/>
  <c r="K65" s="1"/>
  <c r="J65" s="1"/>
  <c r="L63"/>
  <c r="Q63" s="1"/>
  <c r="K73"/>
  <c r="L82"/>
  <c r="L85" s="1"/>
  <c r="K92"/>
  <c r="K93"/>
  <c r="L93" s="1"/>
  <c r="K95" l="1"/>
  <c r="N63"/>
  <c r="K75"/>
  <c r="J75" s="1"/>
  <c r="K85"/>
  <c r="Q83"/>
  <c r="L73"/>
  <c r="L75" s="1"/>
  <c r="L62"/>
  <c r="L65" s="1"/>
  <c r="Q73"/>
  <c r="Q75" s="1"/>
  <c r="N73"/>
  <c r="N75" s="1"/>
  <c r="Q93"/>
  <c r="N93"/>
  <c r="R63"/>
  <c r="S63" s="1"/>
  <c r="Q82"/>
  <c r="Q85" s="1"/>
  <c r="N82"/>
  <c r="N85" s="1"/>
  <c r="Q62"/>
  <c r="N62"/>
  <c r="N65" s="1"/>
  <c r="R83"/>
  <c r="S83" s="1"/>
  <c r="L92"/>
  <c r="L95" s="1"/>
  <c r="L106" s="1"/>
  <c r="K106" l="1"/>
  <c r="J106" s="1"/>
  <c r="J85"/>
  <c r="J95"/>
  <c r="Q65"/>
  <c r="P65" s="1"/>
  <c r="R62"/>
  <c r="R65" s="1"/>
  <c r="P85"/>
  <c r="R82"/>
  <c r="R85" s="1"/>
  <c r="Q92"/>
  <c r="Q95" s="1"/>
  <c r="Q106" s="1"/>
  <c r="N92"/>
  <c r="N95" s="1"/>
  <c r="N106" s="1"/>
  <c r="R93"/>
  <c r="S93" s="1"/>
  <c r="P75"/>
  <c r="R73"/>
  <c r="R75" s="1"/>
  <c r="S73" l="1"/>
  <c r="S75" s="1"/>
  <c r="S62"/>
  <c r="S65" s="1"/>
  <c r="R92"/>
  <c r="R95" s="1"/>
  <c r="R106" s="1"/>
  <c r="S82"/>
  <c r="S85" s="1"/>
  <c r="S92" l="1"/>
  <c r="S95" s="1"/>
  <c r="S106" s="1"/>
  <c r="P106"/>
  <c r="P95"/>
  <c r="H159" l="1"/>
  <c r="G159"/>
  <c r="P157"/>
  <c r="I157"/>
  <c r="P156"/>
  <c r="I156"/>
  <c r="I159" s="1"/>
  <c r="P147"/>
  <c r="I147"/>
  <c r="K147" s="1"/>
  <c r="P146"/>
  <c r="I146"/>
  <c r="K146" s="1"/>
  <c r="K156" l="1"/>
  <c r="L156" s="1"/>
  <c r="K157"/>
  <c r="L157" s="1"/>
  <c r="L146"/>
  <c r="L147"/>
  <c r="Q157" l="1"/>
  <c r="N157"/>
  <c r="L159"/>
  <c r="Q156"/>
  <c r="N156"/>
  <c r="K159"/>
  <c r="Q147"/>
  <c r="N147"/>
  <c r="Q146"/>
  <c r="N146"/>
  <c r="R157" l="1"/>
  <c r="S157" s="1"/>
  <c r="N159"/>
  <c r="J159"/>
  <c r="Q159"/>
  <c r="R156"/>
  <c r="R146"/>
  <c r="S146" s="1"/>
  <c r="R147"/>
  <c r="S147" s="1"/>
  <c r="R159" l="1"/>
  <c r="P159"/>
  <c r="S156"/>
  <c r="S159" s="1"/>
  <c r="H17" i="717" l="1"/>
  <c r="G17"/>
  <c r="O15"/>
  <c r="P15" s="1"/>
  <c r="I15"/>
  <c r="P14"/>
  <c r="O14"/>
  <c r="I14"/>
  <c r="K14" s="1"/>
  <c r="O13"/>
  <c r="P13" s="1"/>
  <c r="I13"/>
  <c r="O12"/>
  <c r="P12" s="1"/>
  <c r="I12"/>
  <c r="K12" s="1"/>
  <c r="O11"/>
  <c r="P11" s="1"/>
  <c r="I11"/>
  <c r="P10"/>
  <c r="O10"/>
  <c r="I10"/>
  <c r="I17" s="1"/>
  <c r="H149" i="710"/>
  <c r="G149"/>
  <c r="P145"/>
  <c r="I145"/>
  <c r="P144"/>
  <c r="I144"/>
  <c r="I149" s="1"/>
  <c r="H137"/>
  <c r="G137"/>
  <c r="P135"/>
  <c r="I135"/>
  <c r="I137" s="1"/>
  <c r="H128"/>
  <c r="G128"/>
  <c r="P126"/>
  <c r="I126"/>
  <c r="P125"/>
  <c r="I125"/>
  <c r="I128" s="1"/>
  <c r="I160" l="1"/>
  <c r="G160"/>
  <c r="H160"/>
  <c r="K135"/>
  <c r="K137" s="1"/>
  <c r="J137" s="1"/>
  <c r="K10" i="717"/>
  <c r="L12"/>
  <c r="Q12" s="1"/>
  <c r="L14"/>
  <c r="N12"/>
  <c r="N14"/>
  <c r="Q14"/>
  <c r="L10"/>
  <c r="K11"/>
  <c r="L11" s="1"/>
  <c r="K13"/>
  <c r="L13" s="1"/>
  <c r="K15"/>
  <c r="L15" s="1"/>
  <c r="K125" i="710"/>
  <c r="L125" s="1"/>
  <c r="K126"/>
  <c r="L126" s="1"/>
  <c r="L135"/>
  <c r="K144"/>
  <c r="K145"/>
  <c r="L145" s="1"/>
  <c r="Q15" i="717" l="1"/>
  <c r="N15"/>
  <c r="Q11"/>
  <c r="N11"/>
  <c r="Q13"/>
  <c r="N13"/>
  <c r="R14"/>
  <c r="S14" s="1"/>
  <c r="R12"/>
  <c r="S12" s="1"/>
  <c r="L17"/>
  <c r="N10"/>
  <c r="Q10"/>
  <c r="K17"/>
  <c r="J17" s="1"/>
  <c r="K149" i="710"/>
  <c r="Q126"/>
  <c r="N126"/>
  <c r="L128"/>
  <c r="Q125"/>
  <c r="N125"/>
  <c r="Q145"/>
  <c r="N145"/>
  <c r="L137"/>
  <c r="Q135"/>
  <c r="N135"/>
  <c r="N137" s="1"/>
  <c r="L144"/>
  <c r="K128"/>
  <c r="J128" s="1"/>
  <c r="J149" l="1"/>
  <c r="K160"/>
  <c r="J160" s="1"/>
  <c r="N17" i="717"/>
  <c r="R10"/>
  <c r="Q17"/>
  <c r="P17" s="1"/>
  <c r="S10"/>
  <c r="R13"/>
  <c r="S13" s="1"/>
  <c r="R11"/>
  <c r="S11" s="1"/>
  <c r="R15"/>
  <c r="S15" s="1"/>
  <c r="R145" i="710"/>
  <c r="S145" s="1"/>
  <c r="Q128"/>
  <c r="P128" s="1"/>
  <c r="R125"/>
  <c r="L149"/>
  <c r="L160" s="1"/>
  <c r="Q144"/>
  <c r="N144"/>
  <c r="N149" s="1"/>
  <c r="Q137"/>
  <c r="P137" s="1"/>
  <c r="R135"/>
  <c r="R137" s="1"/>
  <c r="R126"/>
  <c r="S126" s="1"/>
  <c r="N128"/>
  <c r="N160" l="1"/>
  <c r="S17" i="717"/>
  <c r="R17"/>
  <c r="Q149" i="710"/>
  <c r="Q160" s="1"/>
  <c r="P160" s="1"/>
  <c r="R144"/>
  <c r="R149" s="1"/>
  <c r="R160" s="1"/>
  <c r="R128"/>
  <c r="S135"/>
  <c r="S137" s="1"/>
  <c r="S125"/>
  <c r="S128" s="1"/>
  <c r="P149" l="1"/>
  <c r="S144"/>
  <c r="S149" s="1"/>
  <c r="S160" s="1"/>
  <c r="H203" l="1"/>
  <c r="G203"/>
  <c r="P201"/>
  <c r="I201"/>
  <c r="K201" s="1"/>
  <c r="P200"/>
  <c r="I200"/>
  <c r="I203" s="1"/>
  <c r="H193"/>
  <c r="G193"/>
  <c r="P191"/>
  <c r="I191"/>
  <c r="K191" s="1"/>
  <c r="P182"/>
  <c r="I182"/>
  <c r="K182" s="1"/>
  <c r="P181"/>
  <c r="I181"/>
  <c r="K200" l="1"/>
  <c r="L200" s="1"/>
  <c r="L201"/>
  <c r="N201" s="1"/>
  <c r="I193"/>
  <c r="K193"/>
  <c r="K181"/>
  <c r="L181" s="1"/>
  <c r="L182"/>
  <c r="N182" s="1"/>
  <c r="L191"/>
  <c r="Q182"/>
  <c r="Q201" l="1"/>
  <c r="K203"/>
  <c r="J193"/>
  <c r="L203"/>
  <c r="Q200"/>
  <c r="N200"/>
  <c r="R201"/>
  <c r="Q181"/>
  <c r="R181" s="1"/>
  <c r="S181" s="1"/>
  <c r="N181"/>
  <c r="L193"/>
  <c r="Q191"/>
  <c r="N191"/>
  <c r="N193" s="1"/>
  <c r="R182"/>
  <c r="S182" s="1"/>
  <c r="S201" l="1"/>
  <c r="J203"/>
  <c r="N203"/>
  <c r="Q203"/>
  <c r="P203" s="1"/>
  <c r="R200"/>
  <c r="R203" s="1"/>
  <c r="Q193"/>
  <c r="P193" s="1"/>
  <c r="R191"/>
  <c r="R193" s="1"/>
  <c r="S200" l="1"/>
  <c r="S203" s="1"/>
  <c r="S191"/>
  <c r="S193" s="1"/>
  <c r="H184" l="1"/>
  <c r="H204" s="1"/>
  <c r="G184"/>
  <c r="G204" s="1"/>
  <c r="P180"/>
  <c r="I180"/>
  <c r="K180" s="1"/>
  <c r="P179"/>
  <c r="I179"/>
  <c r="I184" s="1"/>
  <c r="I204" s="1"/>
  <c r="K179" l="1"/>
  <c r="K184" s="1"/>
  <c r="L180"/>
  <c r="Q180" s="1"/>
  <c r="N180" l="1"/>
  <c r="J184"/>
  <c r="K204"/>
  <c r="J204" s="1"/>
  <c r="L179"/>
  <c r="Q179" s="1"/>
  <c r="L184"/>
  <c r="L204" s="1"/>
  <c r="R180"/>
  <c r="S180" s="1"/>
  <c r="N179" l="1"/>
  <c r="N184" s="1"/>
  <c r="N204" s="1"/>
  <c r="Q184"/>
  <c r="R179"/>
  <c r="R184" s="1"/>
  <c r="R204" s="1"/>
  <c r="P184" l="1"/>
  <c r="Q204"/>
  <c r="P204" s="1"/>
  <c r="S179"/>
  <c r="S184" s="1"/>
  <c r="S204" s="1"/>
  <c r="P224" l="1"/>
  <c r="I224"/>
  <c r="K224" s="1"/>
  <c r="L224" l="1"/>
  <c r="Q224" l="1"/>
  <c r="N224"/>
  <c r="R224" l="1"/>
  <c r="S224" s="1"/>
  <c r="H13" i="691" l="1"/>
  <c r="G13"/>
  <c r="O11"/>
  <c r="P11" s="1"/>
  <c r="I11"/>
  <c r="P10"/>
  <c r="O10"/>
  <c r="I10"/>
  <c r="H226" i="710"/>
  <c r="G226"/>
  <c r="P223"/>
  <c r="I223"/>
  <c r="I226" s="1"/>
  <c r="K223" l="1"/>
  <c r="K226" s="1"/>
  <c r="J226" s="1"/>
  <c r="I13" i="691"/>
  <c r="K10"/>
  <c r="L10" s="1"/>
  <c r="K11"/>
  <c r="L223" i="710" l="1"/>
  <c r="Q223" s="1"/>
  <c r="K13" i="691"/>
  <c r="J13" s="1"/>
  <c r="N10"/>
  <c r="Q10"/>
  <c r="L11"/>
  <c r="L226" i="710"/>
  <c r="N223" l="1"/>
  <c r="N226" s="1"/>
  <c r="Q11" i="691"/>
  <c r="N11"/>
  <c r="R10"/>
  <c r="Q13"/>
  <c r="P13" s="1"/>
  <c r="S10"/>
  <c r="N13"/>
  <c r="L13"/>
  <c r="Q226" i="710"/>
  <c r="P226" s="1"/>
  <c r="R223"/>
  <c r="R226" s="1"/>
  <c r="R11" i="691" l="1"/>
  <c r="S11" s="1"/>
  <c r="S13" s="1"/>
  <c r="S223" i="710"/>
  <c r="S226" s="1"/>
  <c r="R13" i="691" l="1"/>
  <c r="H15" i="525" l="1"/>
  <c r="G15"/>
  <c r="O13"/>
  <c r="P13" s="1"/>
  <c r="I13"/>
  <c r="P12"/>
  <c r="O12"/>
  <c r="I12"/>
  <c r="K12" s="1"/>
  <c r="O11"/>
  <c r="P11" s="1"/>
  <c r="I11"/>
  <c r="O10"/>
  <c r="P10" s="1"/>
  <c r="I10"/>
  <c r="I15" s="1"/>
  <c r="H247" i="710"/>
  <c r="G247"/>
  <c r="P245"/>
  <c r="I245"/>
  <c r="I247" s="1"/>
  <c r="K10" i="525" l="1"/>
  <c r="L12"/>
  <c r="N12" s="1"/>
  <c r="L10"/>
  <c r="K11"/>
  <c r="K13"/>
  <c r="L13" s="1"/>
  <c r="K245" i="710"/>
  <c r="L245" s="1"/>
  <c r="Q12" i="525" l="1"/>
  <c r="K15"/>
  <c r="J15" s="1"/>
  <c r="L11"/>
  <c r="L15" s="1"/>
  <c r="Q13"/>
  <c r="N13"/>
  <c r="R12"/>
  <c r="S12" s="1"/>
  <c r="N10"/>
  <c r="Q10"/>
  <c r="Q11"/>
  <c r="K247" i="710"/>
  <c r="J247" s="1"/>
  <c r="Q245"/>
  <c r="L247"/>
  <c r="N245"/>
  <c r="N247" s="1"/>
  <c r="N11" i="525" l="1"/>
  <c r="N15" s="1"/>
  <c r="R10"/>
  <c r="Q15"/>
  <c r="P15" s="1"/>
  <c r="S10"/>
  <c r="R13"/>
  <c r="S13" s="1"/>
  <c r="R11"/>
  <c r="S11" s="1"/>
  <c r="Q247" i="710"/>
  <c r="P247" s="1"/>
  <c r="R245"/>
  <c r="R247" s="1"/>
  <c r="S15" i="525" l="1"/>
  <c r="R15"/>
  <c r="S245" i="710"/>
  <c r="S247" s="1"/>
  <c r="H299" l="1"/>
  <c r="G299"/>
  <c r="P297"/>
  <c r="I297"/>
  <c r="K297" s="1"/>
  <c r="P296"/>
  <c r="I296"/>
  <c r="I299" l="1"/>
  <c r="K296"/>
  <c r="K299" s="1"/>
  <c r="L297"/>
  <c r="Q297" s="1"/>
  <c r="N297" l="1"/>
  <c r="J299"/>
  <c r="L296"/>
  <c r="Q296" s="1"/>
  <c r="R297"/>
  <c r="S297" s="1"/>
  <c r="L299" l="1"/>
  <c r="N296"/>
  <c r="N299" s="1"/>
  <c r="Q299"/>
  <c r="P299" s="1"/>
  <c r="R296"/>
  <c r="R299" s="1"/>
  <c r="S296" l="1"/>
  <c r="S299" s="1"/>
  <c r="I319" l="1"/>
  <c r="H321" l="1"/>
  <c r="G321"/>
  <c r="P319"/>
  <c r="P318"/>
  <c r="I318"/>
  <c r="I321" s="1"/>
  <c r="H311"/>
  <c r="G311"/>
  <c r="P309"/>
  <c r="I309"/>
  <c r="P308"/>
  <c r="I308"/>
  <c r="I311" s="1"/>
  <c r="H289"/>
  <c r="G289"/>
  <c r="P287"/>
  <c r="I287"/>
  <c r="P286"/>
  <c r="I286"/>
  <c r="I289" s="1"/>
  <c r="H279"/>
  <c r="G279"/>
  <c r="P277"/>
  <c r="I277"/>
  <c r="K277" s="1"/>
  <c r="P276"/>
  <c r="I276"/>
  <c r="I279" s="1"/>
  <c r="H269"/>
  <c r="G269"/>
  <c r="P267"/>
  <c r="I267"/>
  <c r="K267" s="1"/>
  <c r="P266"/>
  <c r="I266"/>
  <c r="K266" s="1"/>
  <c r="K269" s="1"/>
  <c r="H322" l="1"/>
  <c r="G322"/>
  <c r="K318"/>
  <c r="K319"/>
  <c r="L319" s="1"/>
  <c r="L318"/>
  <c r="K308"/>
  <c r="K309"/>
  <c r="L309" s="1"/>
  <c r="K286"/>
  <c r="K287"/>
  <c r="L287" s="1"/>
  <c r="K276"/>
  <c r="K279" s="1"/>
  <c r="L277"/>
  <c r="N277" s="1"/>
  <c r="L266"/>
  <c r="L267"/>
  <c r="I269"/>
  <c r="I322" s="1"/>
  <c r="K311" l="1"/>
  <c r="L276"/>
  <c r="Q276" s="1"/>
  <c r="Q277"/>
  <c r="R277" s="1"/>
  <c r="S277" s="1"/>
  <c r="L308"/>
  <c r="Q308" s="1"/>
  <c r="K321"/>
  <c r="Q319"/>
  <c r="N319"/>
  <c r="L321"/>
  <c r="Q318"/>
  <c r="N318"/>
  <c r="J321"/>
  <c r="Q309"/>
  <c r="N309"/>
  <c r="L311"/>
  <c r="J311"/>
  <c r="Q287"/>
  <c r="N287"/>
  <c r="K289"/>
  <c r="K322" s="1"/>
  <c r="J322" s="1"/>
  <c r="L286"/>
  <c r="J279"/>
  <c r="L269"/>
  <c r="Q266"/>
  <c r="N266"/>
  <c r="J269"/>
  <c r="L279"/>
  <c r="N276"/>
  <c r="N279" s="1"/>
  <c r="Q267"/>
  <c r="N267"/>
  <c r="N308" l="1"/>
  <c r="Q321"/>
  <c r="R318"/>
  <c r="S318" s="1"/>
  <c r="R319"/>
  <c r="S319" s="1"/>
  <c r="N321"/>
  <c r="Q311"/>
  <c r="R308"/>
  <c r="R309"/>
  <c r="S309" s="1"/>
  <c r="N311"/>
  <c r="L289"/>
  <c r="L322" s="1"/>
  <c r="Q286"/>
  <c r="N286"/>
  <c r="N289" s="1"/>
  <c r="J289"/>
  <c r="R287"/>
  <c r="S287" s="1"/>
  <c r="R267"/>
  <c r="S267" s="1"/>
  <c r="Q279"/>
  <c r="R276"/>
  <c r="R279" s="1"/>
  <c r="N269"/>
  <c r="N322" s="1"/>
  <c r="Q269"/>
  <c r="R266"/>
  <c r="P269" l="1"/>
  <c r="R269"/>
  <c r="P321"/>
  <c r="S321"/>
  <c r="R321"/>
  <c r="P311"/>
  <c r="R311"/>
  <c r="S308"/>
  <c r="S311" s="1"/>
  <c r="Q289"/>
  <c r="Q322" s="1"/>
  <c r="P322" s="1"/>
  <c r="R286"/>
  <c r="R289" s="1"/>
  <c r="P279"/>
  <c r="S266"/>
  <c r="S269" s="1"/>
  <c r="S276"/>
  <c r="S279" s="1"/>
  <c r="R322" l="1"/>
  <c r="P289"/>
  <c r="S286"/>
  <c r="S289" s="1"/>
  <c r="S322" s="1"/>
  <c r="H146" i="662" l="1"/>
  <c r="G146"/>
  <c r="O120"/>
  <c r="P120" s="1"/>
  <c r="I120"/>
  <c r="K120" s="1"/>
  <c r="O119"/>
  <c r="P119" s="1"/>
  <c r="I119"/>
  <c r="K119" s="1"/>
  <c r="B119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O118"/>
  <c r="P118" s="1"/>
  <c r="I118"/>
  <c r="H354" i="710"/>
  <c r="G354"/>
  <c r="P352"/>
  <c r="I352"/>
  <c r="K352" s="1"/>
  <c r="P351"/>
  <c r="I351"/>
  <c r="I354" s="1"/>
  <c r="H344"/>
  <c r="G344"/>
  <c r="P342"/>
  <c r="I342"/>
  <c r="P341"/>
  <c r="I341"/>
  <c r="I146" i="662" l="1"/>
  <c r="G355" i="710"/>
  <c r="H355"/>
  <c r="F44" i="689"/>
  <c r="K118" i="662"/>
  <c r="K146" s="1"/>
  <c r="L119"/>
  <c r="N119" s="1"/>
  <c r="L120"/>
  <c r="N120" s="1"/>
  <c r="Q119"/>
  <c r="Q120"/>
  <c r="K351" i="710"/>
  <c r="K354" s="1"/>
  <c r="J354" s="1"/>
  <c r="L352"/>
  <c r="N352" s="1"/>
  <c r="I344"/>
  <c r="I355" s="1"/>
  <c r="K341"/>
  <c r="L341" s="1"/>
  <c r="K342"/>
  <c r="L342" s="1"/>
  <c r="J146" i="662" l="1"/>
  <c r="D44" i="689"/>
  <c r="L351" i="710"/>
  <c r="L354" s="1"/>
  <c r="Q352"/>
  <c r="R352" s="1"/>
  <c r="S352" s="1"/>
  <c r="L118" i="662"/>
  <c r="R120"/>
  <c r="S120" s="1"/>
  <c r="R119"/>
  <c r="S119" s="1"/>
  <c r="Q342" i="710"/>
  <c r="N342"/>
  <c r="Q351"/>
  <c r="N351"/>
  <c r="N354" s="1"/>
  <c r="L344"/>
  <c r="Q341"/>
  <c r="N341"/>
  <c r="K344"/>
  <c r="L355" l="1"/>
  <c r="J344"/>
  <c r="K355"/>
  <c r="Q118" i="662"/>
  <c r="L146"/>
  <c r="N118"/>
  <c r="N146" s="1"/>
  <c r="Q344" i="710"/>
  <c r="R341"/>
  <c r="S341" s="1"/>
  <c r="Q354"/>
  <c r="P354" s="1"/>
  <c r="R351"/>
  <c r="R354" s="1"/>
  <c r="R342"/>
  <c r="S342" s="1"/>
  <c r="N344"/>
  <c r="N355" s="1"/>
  <c r="J355" l="1"/>
  <c r="P344"/>
  <c r="Q355"/>
  <c r="R118" i="662"/>
  <c r="Q146"/>
  <c r="S344" i="710"/>
  <c r="S351"/>
  <c r="S354" s="1"/>
  <c r="R344"/>
  <c r="R355" s="1"/>
  <c r="P146" i="662" l="1"/>
  <c r="P355" i="710"/>
  <c r="S355"/>
  <c r="S118" i="662"/>
  <c r="S146" s="1"/>
  <c r="R146"/>
  <c r="E44" i="689" l="1"/>
  <c r="H44" l="1"/>
  <c r="G44" s="1"/>
  <c r="I44"/>
  <c r="K44"/>
  <c r="O44" l="1"/>
  <c r="N44" l="1"/>
  <c r="M44" s="1"/>
  <c r="P44"/>
  <c r="H15" i="702" l="1"/>
  <c r="G15"/>
  <c r="O13"/>
  <c r="P13" s="1"/>
  <c r="I13"/>
  <c r="P12"/>
  <c r="O12"/>
  <c r="I12"/>
  <c r="O11"/>
  <c r="P11" s="1"/>
  <c r="I11"/>
  <c r="O10"/>
  <c r="P10" s="1"/>
  <c r="I10"/>
  <c r="I15" s="1"/>
  <c r="K10" l="1"/>
  <c r="K12"/>
  <c r="L12" s="1"/>
  <c r="L10"/>
  <c r="K11"/>
  <c r="L11" s="1"/>
  <c r="K13"/>
  <c r="L13" s="1"/>
  <c r="Q12" l="1"/>
  <c r="R12" s="1"/>
  <c r="S12" s="1"/>
  <c r="N12"/>
  <c r="Q11"/>
  <c r="N11"/>
  <c r="Q13"/>
  <c r="N13"/>
  <c r="L15"/>
  <c r="N10"/>
  <c r="N15" s="1"/>
  <c r="Q10"/>
  <c r="K15"/>
  <c r="J15" s="1"/>
  <c r="R10" l="1"/>
  <c r="Q15"/>
  <c r="P15" s="1"/>
  <c r="S10"/>
  <c r="R13"/>
  <c r="S13" s="1"/>
  <c r="R11"/>
  <c r="S11" s="1"/>
  <c r="S15" l="1"/>
  <c r="R15"/>
  <c r="H13" i="512" l="1"/>
  <c r="G13"/>
  <c r="O11"/>
  <c r="P11" s="1"/>
  <c r="I11"/>
  <c r="K11" s="1"/>
  <c r="P10"/>
  <c r="O10"/>
  <c r="I10"/>
  <c r="I13" s="1"/>
  <c r="K10" l="1"/>
  <c r="K13"/>
  <c r="J13" s="1"/>
  <c r="L11"/>
  <c r="L10"/>
  <c r="N11" l="1"/>
  <c r="Q11"/>
  <c r="Q10"/>
  <c r="L13"/>
  <c r="N10"/>
  <c r="N13" s="1"/>
  <c r="R11" l="1"/>
  <c r="S11" s="1"/>
  <c r="Q13"/>
  <c r="P13" s="1"/>
  <c r="S10"/>
  <c r="R10"/>
  <c r="R13" s="1"/>
  <c r="S13" l="1"/>
  <c r="H24" i="711" l="1"/>
  <c r="G24"/>
  <c r="O22"/>
  <c r="P22" s="1"/>
  <c r="I22"/>
  <c r="P21"/>
  <c r="O21"/>
  <c r="I21"/>
  <c r="K21" s="1"/>
  <c r="O20"/>
  <c r="P20" s="1"/>
  <c r="I20"/>
  <c r="O19"/>
  <c r="P19" s="1"/>
  <c r="K19"/>
  <c r="I19"/>
  <c r="O18"/>
  <c r="P18" s="1"/>
  <c r="I18"/>
  <c r="P17"/>
  <c r="O17"/>
  <c r="K17"/>
  <c r="I17"/>
  <c r="O16"/>
  <c r="P16" s="1"/>
  <c r="I16"/>
  <c r="P15"/>
  <c r="O15"/>
  <c r="K15"/>
  <c r="I15"/>
  <c r="O14"/>
  <c r="P14" s="1"/>
  <c r="I14"/>
  <c r="P13"/>
  <c r="O13"/>
  <c r="I13"/>
  <c r="K13" s="1"/>
  <c r="O12"/>
  <c r="P12" s="1"/>
  <c r="I12"/>
  <c r="O11"/>
  <c r="P11" s="1"/>
  <c r="I11"/>
  <c r="K11" s="1"/>
  <c r="O10"/>
  <c r="P10" s="1"/>
  <c r="I10"/>
  <c r="L15" l="1"/>
  <c r="Q15" s="1"/>
  <c r="L17"/>
  <c r="Q17" s="1"/>
  <c r="L19"/>
  <c r="Q19" s="1"/>
  <c r="L11"/>
  <c r="Q11" s="1"/>
  <c r="N15"/>
  <c r="N19"/>
  <c r="K10"/>
  <c r="L10" s="1"/>
  <c r="K12"/>
  <c r="L12" s="1"/>
  <c r="L13"/>
  <c r="K14"/>
  <c r="L14" s="1"/>
  <c r="K16"/>
  <c r="L16" s="1"/>
  <c r="K18"/>
  <c r="L18" s="1"/>
  <c r="K20"/>
  <c r="L20" s="1"/>
  <c r="L21"/>
  <c r="K22"/>
  <c r="L22" s="1"/>
  <c r="I24"/>
  <c r="N11" l="1"/>
  <c r="N17"/>
  <c r="Q22"/>
  <c r="N22"/>
  <c r="Q20"/>
  <c r="N20"/>
  <c r="Q16"/>
  <c r="N16"/>
  <c r="L24"/>
  <c r="Q10"/>
  <c r="N10"/>
  <c r="N21"/>
  <c r="Q21"/>
  <c r="N13"/>
  <c r="Q13"/>
  <c r="Q18"/>
  <c r="N18"/>
  <c r="Q14"/>
  <c r="N14"/>
  <c r="Q12"/>
  <c r="N12"/>
  <c r="R19"/>
  <c r="S19" s="1"/>
  <c r="R17"/>
  <c r="S17" s="1"/>
  <c r="R15"/>
  <c r="S15" s="1"/>
  <c r="R11"/>
  <c r="S11" s="1"/>
  <c r="K24"/>
  <c r="J24" l="1"/>
  <c r="R14"/>
  <c r="S14" s="1"/>
  <c r="R18"/>
  <c r="S18" s="1"/>
  <c r="R13"/>
  <c r="S13" s="1"/>
  <c r="R21"/>
  <c r="S21" s="1"/>
  <c r="R16"/>
  <c r="S16" s="1"/>
  <c r="R20"/>
  <c r="S20" s="1"/>
  <c r="R22"/>
  <c r="S22" s="1"/>
  <c r="N24"/>
  <c r="R12"/>
  <c r="S12" s="1"/>
  <c r="Q24"/>
  <c r="R10"/>
  <c r="P24" l="1"/>
  <c r="R24"/>
  <c r="S10"/>
  <c r="S24" s="1"/>
  <c r="H12" i="699" l="1"/>
  <c r="G12"/>
  <c r="O10"/>
  <c r="P10" s="1"/>
  <c r="I10"/>
  <c r="K10" l="1"/>
  <c r="K12" s="1"/>
  <c r="I12"/>
  <c r="J12" l="1"/>
  <c r="L10"/>
  <c r="L12" l="1"/>
  <c r="Q10"/>
  <c r="N10"/>
  <c r="N12" s="1"/>
  <c r="Q12" l="1"/>
  <c r="P12" s="1"/>
  <c r="R10"/>
  <c r="R12" s="1"/>
  <c r="S10" l="1"/>
  <c r="S12" s="1"/>
  <c r="F8" i="720" l="1"/>
  <c r="H20" i="540" l="1"/>
  <c r="G20"/>
  <c r="O18"/>
  <c r="P18" s="1"/>
  <c r="I18"/>
  <c r="P17"/>
  <c r="O17"/>
  <c r="I17"/>
  <c r="O16"/>
  <c r="P16" s="1"/>
  <c r="I16"/>
  <c r="K16" s="1"/>
  <c r="O15"/>
  <c r="P15" s="1"/>
  <c r="I15"/>
  <c r="O14"/>
  <c r="P14" s="1"/>
  <c r="I14"/>
  <c r="P13"/>
  <c r="O13"/>
  <c r="I13"/>
  <c r="O12"/>
  <c r="P12" s="1"/>
  <c r="I12"/>
  <c r="K12" s="1"/>
  <c r="O11"/>
  <c r="P11" s="1"/>
  <c r="I11"/>
  <c r="O10"/>
  <c r="P10" s="1"/>
  <c r="I10"/>
  <c r="I20" s="1"/>
  <c r="K11" l="1"/>
  <c r="L11" s="1"/>
  <c r="K13"/>
  <c r="L13" s="1"/>
  <c r="K15"/>
  <c r="L15" s="1"/>
  <c r="K17"/>
  <c r="L17" s="1"/>
  <c r="L12"/>
  <c r="L16"/>
  <c r="K10"/>
  <c r="L10" s="1"/>
  <c r="K14"/>
  <c r="L14" s="1"/>
  <c r="K18"/>
  <c r="L18" s="1"/>
  <c r="N17" l="1"/>
  <c r="Q17"/>
  <c r="R17" s="1"/>
  <c r="S17" s="1"/>
  <c r="N13"/>
  <c r="Q13"/>
  <c r="R13" s="1"/>
  <c r="S13" s="1"/>
  <c r="N15"/>
  <c r="Q15"/>
  <c r="R15" s="1"/>
  <c r="S15" s="1"/>
  <c r="N11"/>
  <c r="Q11"/>
  <c r="R11" s="1"/>
  <c r="S11" s="1"/>
  <c r="Q18"/>
  <c r="N18"/>
  <c r="Q14"/>
  <c r="N14"/>
  <c r="N16"/>
  <c r="Q16"/>
  <c r="L20"/>
  <c r="N10"/>
  <c r="Q10"/>
  <c r="N12"/>
  <c r="Q12"/>
  <c r="K20"/>
  <c r="J20" s="1"/>
  <c r="R16" l="1"/>
  <c r="S16" s="1"/>
  <c r="R12"/>
  <c r="S12" s="1"/>
  <c r="Q20"/>
  <c r="P20" s="1"/>
  <c r="R10"/>
  <c r="R14"/>
  <c r="S14" s="1"/>
  <c r="R18"/>
  <c r="S18" s="1"/>
  <c r="N20"/>
  <c r="R20" l="1"/>
  <c r="S10"/>
  <c r="S20" s="1"/>
  <c r="H12" i="692" l="1"/>
  <c r="G12"/>
  <c r="O10"/>
  <c r="P10" s="1"/>
  <c r="I10"/>
  <c r="I12" l="1"/>
  <c r="K10"/>
  <c r="L10" s="1"/>
  <c r="K12" l="1"/>
  <c r="J12" s="1"/>
  <c r="N10"/>
  <c r="Q10"/>
  <c r="Q12" l="1"/>
  <c r="R10"/>
  <c r="S10" s="1"/>
  <c r="N12"/>
  <c r="L12"/>
  <c r="P12" l="1"/>
  <c r="S12"/>
  <c r="R12" l="1"/>
  <c r="H13" i="696" l="1"/>
  <c r="G13"/>
  <c r="O11"/>
  <c r="P11" s="1"/>
  <c r="I11"/>
  <c r="P10"/>
  <c r="O10"/>
  <c r="I10"/>
  <c r="I13" l="1"/>
  <c r="K10"/>
  <c r="L10" s="1"/>
  <c r="K11"/>
  <c r="K13" l="1"/>
  <c r="J13" s="1"/>
  <c r="N10"/>
  <c r="Q10"/>
  <c r="L11"/>
  <c r="Q11" l="1"/>
  <c r="N11"/>
  <c r="R10"/>
  <c r="Q13"/>
  <c r="S10"/>
  <c r="N13"/>
  <c r="L13"/>
  <c r="P13" l="1"/>
  <c r="R11"/>
  <c r="S11" s="1"/>
  <c r="S13" s="1"/>
  <c r="R13"/>
  <c r="W24" i="491" l="1"/>
  <c r="H15"/>
  <c r="G15"/>
  <c r="O13"/>
  <c r="P13" s="1"/>
  <c r="I13"/>
  <c r="K13" s="1"/>
  <c r="P12"/>
  <c r="O12"/>
  <c r="I12"/>
  <c r="K12" s="1"/>
  <c r="O11"/>
  <c r="P11" s="1"/>
  <c r="I11"/>
  <c r="K11" s="1"/>
  <c r="B11"/>
  <c r="B12" s="1"/>
  <c r="B13" s="1"/>
  <c r="O10"/>
  <c r="P10" s="1"/>
  <c r="I10"/>
  <c r="K10" s="1"/>
  <c r="L10" l="1"/>
  <c r="K15"/>
  <c r="L11"/>
  <c r="N11" s="1"/>
  <c r="L12"/>
  <c r="N12" s="1"/>
  <c r="L13"/>
  <c r="I15"/>
  <c r="Q11"/>
  <c r="Q12"/>
  <c r="Q13"/>
  <c r="N13"/>
  <c r="L15"/>
  <c r="Q10"/>
  <c r="N10"/>
  <c r="J15" l="1"/>
  <c r="Q15"/>
  <c r="P15" s="1"/>
  <c r="R10"/>
  <c r="R13"/>
  <c r="S13" s="1"/>
  <c r="R12"/>
  <c r="S12" s="1"/>
  <c r="R11"/>
  <c r="S11" s="1"/>
  <c r="N15"/>
  <c r="R15" l="1"/>
  <c r="S10"/>
  <c r="S15" s="1"/>
  <c r="H12" i="690" l="1"/>
  <c r="G12"/>
  <c r="O10"/>
  <c r="P10" s="1"/>
  <c r="I10"/>
  <c r="I12" s="1"/>
  <c r="K10" l="1"/>
  <c r="L10" l="1"/>
  <c r="K12"/>
  <c r="J12" s="1"/>
  <c r="N10" l="1"/>
  <c r="N12" s="1"/>
  <c r="L12"/>
  <c r="Q10"/>
  <c r="Q12" l="1"/>
  <c r="P12" s="1"/>
  <c r="R10"/>
  <c r="R12" s="1"/>
  <c r="S10" l="1"/>
  <c r="S12" s="1"/>
  <c r="G8" i="720" l="1"/>
  <c r="H12" i="684" l="1"/>
  <c r="G12"/>
  <c r="O10"/>
  <c r="P10" s="1"/>
  <c r="I10"/>
  <c r="K10" l="1"/>
  <c r="K12" s="1"/>
  <c r="I12"/>
  <c r="J12" l="1"/>
  <c r="L10"/>
  <c r="L12" l="1"/>
  <c r="Q10"/>
  <c r="N10"/>
  <c r="N12" s="1"/>
  <c r="Q12" l="1"/>
  <c r="P12" s="1"/>
  <c r="R10"/>
  <c r="R12" s="1"/>
  <c r="S10" l="1"/>
  <c r="S12" s="1"/>
  <c r="H15" i="719" l="1"/>
  <c r="G15"/>
  <c r="O13"/>
  <c r="P13" s="1"/>
  <c r="I13"/>
  <c r="P12"/>
  <c r="O12"/>
  <c r="I12"/>
  <c r="K12" s="1"/>
  <c r="O11"/>
  <c r="P11" s="1"/>
  <c r="I11"/>
  <c r="O10"/>
  <c r="P10" s="1"/>
  <c r="I10"/>
  <c r="I15" l="1"/>
  <c r="K10"/>
  <c r="L12"/>
  <c r="N12" s="1"/>
  <c r="L10"/>
  <c r="K11"/>
  <c r="L11" s="1"/>
  <c r="K13"/>
  <c r="L13" s="1"/>
  <c r="Q12" l="1"/>
  <c r="Q11"/>
  <c r="N11"/>
  <c r="Q13"/>
  <c r="N13"/>
  <c r="L15"/>
  <c r="N10"/>
  <c r="N15" s="1"/>
  <c r="Q10"/>
  <c r="R12"/>
  <c r="S12" s="1"/>
  <c r="K15"/>
  <c r="J15" s="1"/>
  <c r="R10" l="1"/>
  <c r="Q15"/>
  <c r="P15" s="1"/>
  <c r="S10"/>
  <c r="R13"/>
  <c r="S13" s="1"/>
  <c r="R11"/>
  <c r="S11" s="1"/>
  <c r="S15" l="1"/>
  <c r="R15"/>
  <c r="H16" i="501" l="1"/>
  <c r="G16"/>
  <c r="O14"/>
  <c r="P14" s="1"/>
  <c r="I14"/>
  <c r="P13"/>
  <c r="O13"/>
  <c r="I13"/>
  <c r="K13" s="1"/>
  <c r="O12"/>
  <c r="P12" s="1"/>
  <c r="I12"/>
  <c r="O11"/>
  <c r="P11" s="1"/>
  <c r="I11"/>
  <c r="K11" s="1"/>
  <c r="O10"/>
  <c r="P10" s="1"/>
  <c r="I10"/>
  <c r="H19" i="572"/>
  <c r="G19"/>
  <c r="O17"/>
  <c r="P17" s="1"/>
  <c r="I17"/>
  <c r="P16"/>
  <c r="O16"/>
  <c r="I16"/>
  <c r="K16" s="1"/>
  <c r="O15"/>
  <c r="P15" s="1"/>
  <c r="I15"/>
  <c r="O14"/>
  <c r="P14" s="1"/>
  <c r="I14"/>
  <c r="K14" s="1"/>
  <c r="O13"/>
  <c r="P13" s="1"/>
  <c r="I13"/>
  <c r="P12"/>
  <c r="O12"/>
  <c r="I12"/>
  <c r="K12" s="1"/>
  <c r="O11"/>
  <c r="P11" s="1"/>
  <c r="I11"/>
  <c r="O10"/>
  <c r="P10" s="1"/>
  <c r="I10"/>
  <c r="I19" l="1"/>
  <c r="L11" i="501"/>
  <c r="L13"/>
  <c r="N13" s="1"/>
  <c r="N11"/>
  <c r="Q11"/>
  <c r="Q13"/>
  <c r="K10"/>
  <c r="L10" s="1"/>
  <c r="K12"/>
  <c r="L12" s="1"/>
  <c r="K14"/>
  <c r="L14" s="1"/>
  <c r="I16"/>
  <c r="K10" i="572"/>
  <c r="L12"/>
  <c r="N12" s="1"/>
  <c r="L14"/>
  <c r="L16"/>
  <c r="N16" s="1"/>
  <c r="Q12"/>
  <c r="N14"/>
  <c r="Q14"/>
  <c r="Q16"/>
  <c r="L10"/>
  <c r="K11"/>
  <c r="L11" s="1"/>
  <c r="K13"/>
  <c r="L13" s="1"/>
  <c r="K15"/>
  <c r="L15" s="1"/>
  <c r="K17"/>
  <c r="L17" s="1"/>
  <c r="Q14" i="501" l="1"/>
  <c r="N14"/>
  <c r="L16"/>
  <c r="Q10"/>
  <c r="N10"/>
  <c r="Q12"/>
  <c r="N12"/>
  <c r="R13"/>
  <c r="S13" s="1"/>
  <c r="R11"/>
  <c r="S11" s="1"/>
  <c r="K16"/>
  <c r="J16" s="1"/>
  <c r="Q15" i="572"/>
  <c r="N15"/>
  <c r="Q11"/>
  <c r="N11"/>
  <c r="Q17"/>
  <c r="N17"/>
  <c r="Q13"/>
  <c r="N13"/>
  <c r="K19"/>
  <c r="J19" s="1"/>
  <c r="L19"/>
  <c r="N10"/>
  <c r="Q10"/>
  <c r="R16"/>
  <c r="S16" s="1"/>
  <c r="R14"/>
  <c r="S14" s="1"/>
  <c r="R12"/>
  <c r="S12" s="1"/>
  <c r="R14" i="501" l="1"/>
  <c r="S14" s="1"/>
  <c r="N16"/>
  <c r="R12"/>
  <c r="S12" s="1"/>
  <c r="Q16"/>
  <c r="P16" s="1"/>
  <c r="R10"/>
  <c r="R16" s="1"/>
  <c r="R10" i="572"/>
  <c r="Q19"/>
  <c r="P19" s="1"/>
  <c r="S10"/>
  <c r="R13"/>
  <c r="S13" s="1"/>
  <c r="S17"/>
  <c r="R17"/>
  <c r="S11"/>
  <c r="R11"/>
  <c r="S15"/>
  <c r="R15"/>
  <c r="N19"/>
  <c r="S10" i="501" l="1"/>
  <c r="S16" s="1"/>
  <c r="S19" i="572"/>
  <c r="R19"/>
  <c r="H13" i="687" l="1"/>
  <c r="G13"/>
  <c r="O11"/>
  <c r="P11" s="1"/>
  <c r="I11"/>
  <c r="P10"/>
  <c r="O10"/>
  <c r="I10"/>
  <c r="I13" s="1"/>
  <c r="K10" l="1"/>
  <c r="L10" s="1"/>
  <c r="K11"/>
  <c r="K13" s="1"/>
  <c r="J13" s="1"/>
  <c r="N10" l="1"/>
  <c r="Q10"/>
  <c r="L11"/>
  <c r="Q11" l="1"/>
  <c r="N11"/>
  <c r="N13" s="1"/>
  <c r="R10"/>
  <c r="Q13"/>
  <c r="S10"/>
  <c r="L13"/>
  <c r="R11" l="1"/>
  <c r="S11" s="1"/>
  <c r="S13" s="1"/>
  <c r="P13"/>
  <c r="R13" l="1"/>
  <c r="H23" i="698" l="1"/>
  <c r="G23"/>
  <c r="O21"/>
  <c r="P21" s="1"/>
  <c r="I21"/>
  <c r="O20"/>
  <c r="P20" s="1"/>
  <c r="I20"/>
  <c r="I23" s="1"/>
  <c r="H13"/>
  <c r="H24" s="1"/>
  <c r="G13"/>
  <c r="O11"/>
  <c r="P11" s="1"/>
  <c r="I11"/>
  <c r="P10"/>
  <c r="O10"/>
  <c r="I10"/>
  <c r="I13" s="1"/>
  <c r="G24" l="1"/>
  <c r="K10"/>
  <c r="K21"/>
  <c r="L21" s="1"/>
  <c r="I24"/>
  <c r="L10"/>
  <c r="K11"/>
  <c r="L11" s="1"/>
  <c r="K20"/>
  <c r="K23" s="1"/>
  <c r="N21" l="1"/>
  <c r="Q21"/>
  <c r="R21" s="1"/>
  <c r="S21" s="1"/>
  <c r="N11"/>
  <c r="Q11"/>
  <c r="J23"/>
  <c r="L13"/>
  <c r="N10"/>
  <c r="N13" s="1"/>
  <c r="Q10"/>
  <c r="L20"/>
  <c r="K13"/>
  <c r="J13" s="1"/>
  <c r="Q20" l="1"/>
  <c r="L23"/>
  <c r="L24" s="1"/>
  <c r="N20"/>
  <c r="N23" s="1"/>
  <c r="N24" s="1"/>
  <c r="S11"/>
  <c r="R11"/>
  <c r="R10"/>
  <c r="R13" s="1"/>
  <c r="Q13"/>
  <c r="P13" s="1"/>
  <c r="S10"/>
  <c r="S13" s="1"/>
  <c r="K24"/>
  <c r="J24" s="1"/>
  <c r="R20" l="1"/>
  <c r="R23" s="1"/>
  <c r="R24" s="1"/>
  <c r="Q23"/>
  <c r="S20" l="1"/>
  <c r="S23" s="1"/>
  <c r="S24" s="1"/>
  <c r="Q24"/>
  <c r="P24" s="1"/>
  <c r="P23"/>
  <c r="H15" i="671" l="1"/>
  <c r="G15"/>
  <c r="O13"/>
  <c r="P13" s="1"/>
  <c r="I13"/>
  <c r="P12"/>
  <c r="O12"/>
  <c r="I12"/>
  <c r="K12" s="1"/>
  <c r="O11"/>
  <c r="P11" s="1"/>
  <c r="I11"/>
  <c r="O10"/>
  <c r="P10" s="1"/>
  <c r="I10"/>
  <c r="I15" s="1"/>
  <c r="K10" l="1"/>
  <c r="L10" s="1"/>
  <c r="L12"/>
  <c r="N12" s="1"/>
  <c r="K11"/>
  <c r="K13"/>
  <c r="L13" s="1"/>
  <c r="Q12" l="1"/>
  <c r="K15"/>
  <c r="J15" s="1"/>
  <c r="L11"/>
  <c r="L15" s="1"/>
  <c r="Q13"/>
  <c r="N13"/>
  <c r="N10"/>
  <c r="Q10"/>
  <c r="R12"/>
  <c r="S12" s="1"/>
  <c r="Q11" l="1"/>
  <c r="R11" s="1"/>
  <c r="S11" s="1"/>
  <c r="N11"/>
  <c r="N15"/>
  <c r="R10"/>
  <c r="Q15"/>
  <c r="P15" s="1"/>
  <c r="S10"/>
  <c r="S13"/>
  <c r="R13"/>
  <c r="S15" l="1"/>
  <c r="R15"/>
  <c r="H13" i="489" l="1"/>
  <c r="G13"/>
  <c r="O11"/>
  <c r="P11" s="1"/>
  <c r="I11"/>
  <c r="P10"/>
  <c r="O10"/>
  <c r="I10"/>
  <c r="I13" s="1"/>
  <c r="K10" l="1"/>
  <c r="L10"/>
  <c r="K11"/>
  <c r="K13" s="1"/>
  <c r="J13" s="1"/>
  <c r="N10" l="1"/>
  <c r="Q10"/>
  <c r="L11"/>
  <c r="Q11" l="1"/>
  <c r="N11"/>
  <c r="R10"/>
  <c r="Q13"/>
  <c r="P13" s="1"/>
  <c r="S10"/>
  <c r="N13"/>
  <c r="L13"/>
  <c r="R11" l="1"/>
  <c r="S11" s="1"/>
  <c r="S13" s="1"/>
  <c r="R13"/>
  <c r="H36" l="1"/>
  <c r="G36"/>
  <c r="O34"/>
  <c r="P34" s="1"/>
  <c r="I34"/>
  <c r="O33"/>
  <c r="P33" s="1"/>
  <c r="I33"/>
  <c r="K33" s="1"/>
  <c r="K34" l="1"/>
  <c r="L33"/>
  <c r="I36"/>
  <c r="K36" l="1"/>
  <c r="L34"/>
  <c r="J36"/>
  <c r="L36"/>
  <c r="N33"/>
  <c r="Q33"/>
  <c r="N34" l="1"/>
  <c r="Q34"/>
  <c r="R34" s="1"/>
  <c r="S34" s="1"/>
  <c r="R33"/>
  <c r="N36"/>
  <c r="R36" l="1"/>
  <c r="S33"/>
  <c r="Q36"/>
  <c r="P36" s="1"/>
  <c r="S36"/>
  <c r="O61" l="1"/>
  <c r="P61" s="1"/>
  <c r="I61"/>
  <c r="K61" s="1"/>
  <c r="O60"/>
  <c r="P60" s="1"/>
  <c r="I60"/>
  <c r="K60" s="1"/>
  <c r="P59"/>
  <c r="O59"/>
  <c r="I59"/>
  <c r="K59" s="1"/>
  <c r="L59" l="1"/>
  <c r="Q59" s="1"/>
  <c r="L61"/>
  <c r="Q61" s="1"/>
  <c r="N59"/>
  <c r="L60"/>
  <c r="N61" l="1"/>
  <c r="N60"/>
  <c r="Q60"/>
  <c r="R61"/>
  <c r="S61" s="1"/>
  <c r="R59"/>
  <c r="S59" s="1"/>
  <c r="R60" l="1"/>
  <c r="S60" s="1"/>
  <c r="H63" l="1"/>
  <c r="G63"/>
  <c r="O58"/>
  <c r="P58" s="1"/>
  <c r="I58"/>
  <c r="O57"/>
  <c r="P57" s="1"/>
  <c r="I57"/>
  <c r="P56"/>
  <c r="O56"/>
  <c r="I56"/>
  <c r="I63" s="1"/>
  <c r="K56" l="1"/>
  <c r="L56" s="1"/>
  <c r="K58"/>
  <c r="L58" s="1"/>
  <c r="K57"/>
  <c r="L57" s="1"/>
  <c r="Q58" l="1"/>
  <c r="N58"/>
  <c r="Q57"/>
  <c r="N57"/>
  <c r="K63"/>
  <c r="J63" s="1"/>
  <c r="L63"/>
  <c r="N56"/>
  <c r="Q56"/>
  <c r="R58"/>
  <c r="S58" s="1"/>
  <c r="R56" l="1"/>
  <c r="Q63"/>
  <c r="P63" s="1"/>
  <c r="S56"/>
  <c r="R57"/>
  <c r="S57" s="1"/>
  <c r="N63"/>
  <c r="S63" l="1"/>
  <c r="R63"/>
  <c r="G88" l="1"/>
  <c r="O85"/>
  <c r="P85" s="1"/>
  <c r="I85"/>
  <c r="K85" s="1"/>
  <c r="L85" l="1"/>
  <c r="Q85" s="1"/>
  <c r="N85" l="1"/>
  <c r="R85"/>
  <c r="S85" s="1"/>
  <c r="H88" l="1"/>
  <c r="O86"/>
  <c r="P86" s="1"/>
  <c r="I86"/>
  <c r="P84"/>
  <c r="O84"/>
  <c r="I84"/>
  <c r="O83"/>
  <c r="P83" s="1"/>
  <c r="I83"/>
  <c r="K84" l="1"/>
  <c r="L84" s="1"/>
  <c r="K83"/>
  <c r="K86"/>
  <c r="L86" s="1"/>
  <c r="I88"/>
  <c r="Q84" l="1"/>
  <c r="N84"/>
  <c r="N86"/>
  <c r="Q86"/>
  <c r="R84"/>
  <c r="S84" s="1"/>
  <c r="K88"/>
  <c r="J88" s="1"/>
  <c r="L83"/>
  <c r="N83" l="1"/>
  <c r="N88" s="1"/>
  <c r="L88"/>
  <c r="Q83"/>
  <c r="R86"/>
  <c r="S86" s="1"/>
  <c r="Q88" l="1"/>
  <c r="P88" s="1"/>
  <c r="R83"/>
  <c r="R88" s="1"/>
  <c r="S83" l="1"/>
  <c r="S88" s="1"/>
  <c r="H112"/>
  <c r="G112"/>
  <c r="O110"/>
  <c r="P110" s="1"/>
  <c r="I110"/>
  <c r="O109"/>
  <c r="P109" s="1"/>
  <c r="I109"/>
  <c r="P108"/>
  <c r="O108"/>
  <c r="I108"/>
  <c r="I112" l="1"/>
  <c r="K108"/>
  <c r="L108" s="1"/>
  <c r="K110"/>
  <c r="L110" s="1"/>
  <c r="K109"/>
  <c r="L109" s="1"/>
  <c r="N110" l="1"/>
  <c r="Q110"/>
  <c r="R110" s="1"/>
  <c r="S110" s="1"/>
  <c r="Q109"/>
  <c r="N109"/>
  <c r="L112"/>
  <c r="N108"/>
  <c r="Q108"/>
  <c r="K112"/>
  <c r="J112" s="1"/>
  <c r="N112" l="1"/>
  <c r="R108"/>
  <c r="Q112"/>
  <c r="P112" s="1"/>
  <c r="S108"/>
  <c r="R109"/>
  <c r="S109" s="1"/>
  <c r="S112" l="1"/>
  <c r="R112"/>
  <c r="O136" l="1"/>
  <c r="P136" s="1"/>
  <c r="I136"/>
  <c r="K136" l="1"/>
  <c r="L136" s="1"/>
  <c r="Q136" l="1"/>
  <c r="N136"/>
  <c r="R136"/>
  <c r="S136" s="1"/>
  <c r="H139" l="1"/>
  <c r="G139"/>
  <c r="O137"/>
  <c r="P137" s="1"/>
  <c r="I137"/>
  <c r="K137" s="1"/>
  <c r="O135"/>
  <c r="P135" s="1"/>
  <c r="I135"/>
  <c r="O134"/>
  <c r="P134" s="1"/>
  <c r="I134"/>
  <c r="K134" s="1"/>
  <c r="O133"/>
  <c r="P133" s="1"/>
  <c r="I133"/>
  <c r="O132"/>
  <c r="P132" s="1"/>
  <c r="I132"/>
  <c r="I139" s="1"/>
  <c r="K133" l="1"/>
  <c r="L133" s="1"/>
  <c r="K135"/>
  <c r="L135" s="1"/>
  <c r="L134"/>
  <c r="L137"/>
  <c r="K132"/>
  <c r="K139" l="1"/>
  <c r="J139" s="1"/>
  <c r="Q135"/>
  <c r="R135" s="1"/>
  <c r="S135" s="1"/>
  <c r="N135"/>
  <c r="Q133"/>
  <c r="R133" s="1"/>
  <c r="S133" s="1"/>
  <c r="N133"/>
  <c r="L132"/>
  <c r="N132" s="1"/>
  <c r="N137"/>
  <c r="Q137"/>
  <c r="N134"/>
  <c r="Q134"/>
  <c r="L139" l="1"/>
  <c r="Q132"/>
  <c r="Q139" s="1"/>
  <c r="R137"/>
  <c r="S137" s="1"/>
  <c r="R134"/>
  <c r="S134" s="1"/>
  <c r="N139"/>
  <c r="P139" l="1"/>
  <c r="R132"/>
  <c r="R139" s="1"/>
  <c r="S132" l="1"/>
  <c r="S139" s="1"/>
  <c r="H165"/>
  <c r="G165"/>
  <c r="O163"/>
  <c r="P163" s="1"/>
  <c r="I163"/>
  <c r="K163" s="1"/>
  <c r="L163" s="1"/>
  <c r="O162"/>
  <c r="P162" s="1"/>
  <c r="I162"/>
  <c r="O161"/>
  <c r="P161" s="1"/>
  <c r="I161"/>
  <c r="O160"/>
  <c r="P160" s="1"/>
  <c r="I160"/>
  <c r="O159"/>
  <c r="P159" s="1"/>
  <c r="I159"/>
  <c r="K160" l="1"/>
  <c r="L160" s="1"/>
  <c r="K162"/>
  <c r="L162" s="1"/>
  <c r="N163"/>
  <c r="Q163"/>
  <c r="K159"/>
  <c r="K161"/>
  <c r="L161" s="1"/>
  <c r="I165"/>
  <c r="Q162" l="1"/>
  <c r="N162"/>
  <c r="N160"/>
  <c r="Q160"/>
  <c r="R160" s="1"/>
  <c r="S160" s="1"/>
  <c r="K165"/>
  <c r="J165" s="1"/>
  <c r="N161"/>
  <c r="Q161"/>
  <c r="R163"/>
  <c r="S163" s="1"/>
  <c r="R162"/>
  <c r="S162" s="1"/>
  <c r="L159"/>
  <c r="L165" l="1"/>
  <c r="N159"/>
  <c r="N165" s="1"/>
  <c r="Q159"/>
  <c r="R161"/>
  <c r="S161" s="1"/>
  <c r="Q165" l="1"/>
  <c r="P165" s="1"/>
  <c r="R159"/>
  <c r="R165" s="1"/>
  <c r="S159" l="1"/>
  <c r="S165" s="1"/>
  <c r="H193" l="1"/>
  <c r="G193"/>
  <c r="O191"/>
  <c r="P191" s="1"/>
  <c r="I191"/>
  <c r="O190"/>
  <c r="P190" s="1"/>
  <c r="I190"/>
  <c r="O189"/>
  <c r="P189" s="1"/>
  <c r="I189"/>
  <c r="O188"/>
  <c r="P188" s="1"/>
  <c r="I188"/>
  <c r="O187"/>
  <c r="P187" s="1"/>
  <c r="I187"/>
  <c r="O186"/>
  <c r="P186" s="1"/>
  <c r="I186"/>
  <c r="K186" s="1"/>
  <c r="L186" s="1"/>
  <c r="O185"/>
  <c r="P185" s="1"/>
  <c r="I185"/>
  <c r="I193" s="1"/>
  <c r="K185" l="1"/>
  <c r="L185" s="1"/>
  <c r="K187"/>
  <c r="L187" s="1"/>
  <c r="K189"/>
  <c r="L189" s="1"/>
  <c r="K191"/>
  <c r="L191" s="1"/>
  <c r="Q186"/>
  <c r="N186"/>
  <c r="K188"/>
  <c r="L188" s="1"/>
  <c r="K190"/>
  <c r="L190" s="1"/>
  <c r="Q189" l="1"/>
  <c r="N189"/>
  <c r="Q191"/>
  <c r="N191"/>
  <c r="Q187"/>
  <c r="N187"/>
  <c r="Q188"/>
  <c r="N188"/>
  <c r="Q190"/>
  <c r="N190"/>
  <c r="L193"/>
  <c r="N185"/>
  <c r="Q185"/>
  <c r="R191"/>
  <c r="S191" s="1"/>
  <c r="R189"/>
  <c r="S189" s="1"/>
  <c r="R187"/>
  <c r="S187" s="1"/>
  <c r="R186"/>
  <c r="S186" s="1"/>
  <c r="K193"/>
  <c r="J193" s="1"/>
  <c r="N193" l="1"/>
  <c r="R185"/>
  <c r="Q193"/>
  <c r="P193" s="1"/>
  <c r="S185"/>
  <c r="R190"/>
  <c r="S190" s="1"/>
  <c r="R188"/>
  <c r="S188" s="1"/>
  <c r="S193" l="1"/>
  <c r="R193"/>
  <c r="O222" l="1"/>
  <c r="P222" s="1"/>
  <c r="I222"/>
  <c r="K222" s="1"/>
  <c r="O221"/>
  <c r="P221" s="1"/>
  <c r="I221"/>
  <c r="K221" s="1"/>
  <c r="L221" l="1"/>
  <c r="Q221" s="1"/>
  <c r="L222"/>
  <c r="N221" l="1"/>
  <c r="N222"/>
  <c r="Q222"/>
  <c r="R221"/>
  <c r="S221" s="1"/>
  <c r="R222" l="1"/>
  <c r="S222" s="1"/>
  <c r="H224" l="1"/>
  <c r="G224"/>
  <c r="O220"/>
  <c r="P220" s="1"/>
  <c r="I220"/>
  <c r="K220" s="1"/>
  <c r="O219"/>
  <c r="P219" s="1"/>
  <c r="I219"/>
  <c r="O218"/>
  <c r="P218" s="1"/>
  <c r="I218"/>
  <c r="K218" s="1"/>
  <c r="O217"/>
  <c r="P217" s="1"/>
  <c r="I217"/>
  <c r="O216"/>
  <c r="P216" s="1"/>
  <c r="I216"/>
  <c r="K216" s="1"/>
  <c r="O215"/>
  <c r="P215" s="1"/>
  <c r="I215"/>
  <c r="O214"/>
  <c r="P214" s="1"/>
  <c r="I214"/>
  <c r="K214" s="1"/>
  <c r="O213"/>
  <c r="P213" s="1"/>
  <c r="I213"/>
  <c r="L214" l="1"/>
  <c r="Q214" s="1"/>
  <c r="L216"/>
  <c r="N216" s="1"/>
  <c r="L218"/>
  <c r="N218" s="1"/>
  <c r="L220"/>
  <c r="N220" s="1"/>
  <c r="N214"/>
  <c r="Q216"/>
  <c r="Q218"/>
  <c r="Q220"/>
  <c r="K213"/>
  <c r="K215"/>
  <c r="L215" s="1"/>
  <c r="K217"/>
  <c r="L217" s="1"/>
  <c r="K219"/>
  <c r="L219" s="1"/>
  <c r="I224"/>
  <c r="Q217" l="1"/>
  <c r="N217"/>
  <c r="Q219"/>
  <c r="N219"/>
  <c r="Q215"/>
  <c r="N215"/>
  <c r="R220"/>
  <c r="S220" s="1"/>
  <c r="R218"/>
  <c r="S218" s="1"/>
  <c r="R216"/>
  <c r="S216" s="1"/>
  <c r="R214"/>
  <c r="S214" s="1"/>
  <c r="K224"/>
  <c r="J224" s="1"/>
  <c r="L213"/>
  <c r="L224" l="1"/>
  <c r="Q213"/>
  <c r="N213"/>
  <c r="N224" s="1"/>
  <c r="R215"/>
  <c r="S215" s="1"/>
  <c r="R219"/>
  <c r="S219" s="1"/>
  <c r="R217"/>
  <c r="S217" s="1"/>
  <c r="Q224" l="1"/>
  <c r="P224" s="1"/>
  <c r="R213"/>
  <c r="R224" s="1"/>
  <c r="S213" l="1"/>
  <c r="S224" s="1"/>
  <c r="O252" l="1"/>
  <c r="P252" s="1"/>
  <c r="I252"/>
  <c r="O250"/>
  <c r="P250" s="1"/>
  <c r="I250"/>
  <c r="K250" s="1"/>
  <c r="L250" s="1"/>
  <c r="O249"/>
  <c r="P249" s="1"/>
  <c r="I249"/>
  <c r="O248"/>
  <c r="P248" s="1"/>
  <c r="I248"/>
  <c r="K248" s="1"/>
  <c r="K249" l="1"/>
  <c r="L249" s="1"/>
  <c r="K252"/>
  <c r="L252" s="1"/>
  <c r="N250"/>
  <c r="Q250"/>
  <c r="L248"/>
  <c r="Q252" l="1"/>
  <c r="R252" s="1"/>
  <c r="S252" s="1"/>
  <c r="N252"/>
  <c r="Q249"/>
  <c r="R249" s="1"/>
  <c r="S249" s="1"/>
  <c r="N249"/>
  <c r="R250"/>
  <c r="S250" s="1"/>
  <c r="N248"/>
  <c r="Q248"/>
  <c r="R248" l="1"/>
  <c r="S248" s="1"/>
  <c r="H254" l="1"/>
  <c r="G254"/>
  <c r="O251"/>
  <c r="P251" s="1"/>
  <c r="I251"/>
  <c r="O247"/>
  <c r="P247" s="1"/>
  <c r="I247"/>
  <c r="K247" s="1"/>
  <c r="O246"/>
  <c r="P246" s="1"/>
  <c r="I246"/>
  <c r="O245"/>
  <c r="P245" s="1"/>
  <c r="I245"/>
  <c r="K245" s="1"/>
  <c r="O244"/>
  <c r="P244" s="1"/>
  <c r="I244"/>
  <c r="I254" l="1"/>
  <c r="L245"/>
  <c r="Q245" s="1"/>
  <c r="L247"/>
  <c r="Q247" s="1"/>
  <c r="N245"/>
  <c r="K244"/>
  <c r="K246"/>
  <c r="L246" s="1"/>
  <c r="K251"/>
  <c r="L251" s="1"/>
  <c r="N247" l="1"/>
  <c r="N246"/>
  <c r="Q246"/>
  <c r="N251"/>
  <c r="Q251"/>
  <c r="R247"/>
  <c r="S247" s="1"/>
  <c r="R245"/>
  <c r="S245" s="1"/>
  <c r="K254"/>
  <c r="J254" s="1"/>
  <c r="L244"/>
  <c r="Q244" l="1"/>
  <c r="N244"/>
  <c r="N254" s="1"/>
  <c r="L254"/>
  <c r="R251"/>
  <c r="S251" s="1"/>
  <c r="R246"/>
  <c r="S246" s="1"/>
  <c r="Q254" l="1"/>
  <c r="P254" s="1"/>
  <c r="R244"/>
  <c r="R254" s="1"/>
  <c r="S244" l="1"/>
  <c r="S254" s="1"/>
  <c r="H18" i="558" l="1"/>
  <c r="G18"/>
  <c r="O16"/>
  <c r="P16" s="1"/>
  <c r="I16"/>
  <c r="P15"/>
  <c r="O15"/>
  <c r="I15"/>
  <c r="O14"/>
  <c r="P14" s="1"/>
  <c r="I14"/>
  <c r="O13"/>
  <c r="P13" s="1"/>
  <c r="I13"/>
  <c r="O12"/>
  <c r="P12" s="1"/>
  <c r="I12"/>
  <c r="P11"/>
  <c r="O11"/>
  <c r="I11"/>
  <c r="O10"/>
  <c r="P10" s="1"/>
  <c r="I10"/>
  <c r="K11" l="1"/>
  <c r="L11" s="1"/>
  <c r="K13"/>
  <c r="L13" s="1"/>
  <c r="K15"/>
  <c r="L15" s="1"/>
  <c r="K10"/>
  <c r="K12"/>
  <c r="L12" s="1"/>
  <c r="K14"/>
  <c r="L14" s="1"/>
  <c r="K16"/>
  <c r="L16" s="1"/>
  <c r="I18"/>
  <c r="N13" l="1"/>
  <c r="Q13"/>
  <c r="R13" s="1"/>
  <c r="S13" s="1"/>
  <c r="N15"/>
  <c r="Q15"/>
  <c r="R15" s="1"/>
  <c r="S15" s="1"/>
  <c r="N11"/>
  <c r="Q11"/>
  <c r="R11" s="1"/>
  <c r="S11" s="1"/>
  <c r="Q16"/>
  <c r="N16"/>
  <c r="Q12"/>
  <c r="N12"/>
  <c r="Q14"/>
  <c r="N14"/>
  <c r="K18"/>
  <c r="J18" s="1"/>
  <c r="L10"/>
  <c r="R14" l="1"/>
  <c r="S14" s="1"/>
  <c r="R12"/>
  <c r="S12" s="1"/>
  <c r="R16"/>
  <c r="S16" s="1"/>
  <c r="L18"/>
  <c r="Q10"/>
  <c r="N10"/>
  <c r="N18" s="1"/>
  <c r="Q18" l="1"/>
  <c r="P18" s="1"/>
  <c r="R10"/>
  <c r="R18" s="1"/>
  <c r="S10" l="1"/>
  <c r="S18" s="1"/>
  <c r="J74" i="679" l="1"/>
  <c r="M79" i="451" l="1"/>
  <c r="O79"/>
  <c r="I79" l="1"/>
  <c r="K79" l="1"/>
  <c r="J79" l="1"/>
  <c r="N79" l="1"/>
  <c r="L79"/>
  <c r="Q79"/>
  <c r="P79" l="1"/>
  <c r="S79"/>
  <c r="R79"/>
  <c r="H33" l="1"/>
  <c r="G33"/>
  <c r="O31"/>
  <c r="P31" s="1"/>
  <c r="I31"/>
  <c r="K31" s="1"/>
  <c r="P30"/>
  <c r="O30"/>
  <c r="I30"/>
  <c r="I33" s="1"/>
  <c r="H23"/>
  <c r="G23"/>
  <c r="G34" s="1"/>
  <c r="P21"/>
  <c r="O21"/>
  <c r="I21"/>
  <c r="O20"/>
  <c r="P20" s="1"/>
  <c r="I20"/>
  <c r="K20" s="1"/>
  <c r="P19"/>
  <c r="O19"/>
  <c r="I19"/>
  <c r="O18"/>
  <c r="P18" s="1"/>
  <c r="I18"/>
  <c r="K18" s="1"/>
  <c r="P17"/>
  <c r="O17"/>
  <c r="I17"/>
  <c r="O16"/>
  <c r="P16" s="1"/>
  <c r="I16"/>
  <c r="K16" s="1"/>
  <c r="P15"/>
  <c r="O15"/>
  <c r="I15"/>
  <c r="O14"/>
  <c r="P14" s="1"/>
  <c r="I14"/>
  <c r="K14" s="1"/>
  <c r="P13"/>
  <c r="O13"/>
  <c r="I13"/>
  <c r="O12"/>
  <c r="P12" s="1"/>
  <c r="I12"/>
  <c r="K12" s="1"/>
  <c r="P11"/>
  <c r="O11"/>
  <c r="I11"/>
  <c r="O10"/>
  <c r="P10" s="1"/>
  <c r="I10"/>
  <c r="K10" s="1"/>
  <c r="K30" l="1"/>
  <c r="L30" s="1"/>
  <c r="K11"/>
  <c r="K13"/>
  <c r="L13" s="1"/>
  <c r="K15"/>
  <c r="L15" s="1"/>
  <c r="K17"/>
  <c r="L17" s="1"/>
  <c r="K19"/>
  <c r="L19" s="1"/>
  <c r="K21"/>
  <c r="L21" s="1"/>
  <c r="H34"/>
  <c r="K33"/>
  <c r="L10"/>
  <c r="L12"/>
  <c r="L14"/>
  <c r="L16"/>
  <c r="L18"/>
  <c r="L20"/>
  <c r="I23"/>
  <c r="L31"/>
  <c r="K23" l="1"/>
  <c r="Q21"/>
  <c r="N21"/>
  <c r="Q17"/>
  <c r="N17"/>
  <c r="Q13"/>
  <c r="N13"/>
  <c r="Q19"/>
  <c r="R19" s="1"/>
  <c r="S19" s="1"/>
  <c r="N19"/>
  <c r="Q15"/>
  <c r="R15" s="1"/>
  <c r="S15" s="1"/>
  <c r="N15"/>
  <c r="J23"/>
  <c r="L11"/>
  <c r="Q30"/>
  <c r="L33"/>
  <c r="N30"/>
  <c r="N18"/>
  <c r="Q18"/>
  <c r="N14"/>
  <c r="Q14"/>
  <c r="L23"/>
  <c r="N10"/>
  <c r="Q10"/>
  <c r="N31"/>
  <c r="Q31"/>
  <c r="N20"/>
  <c r="Q20"/>
  <c r="N16"/>
  <c r="Q16"/>
  <c r="N12"/>
  <c r="Q12"/>
  <c r="K34"/>
  <c r="J33"/>
  <c r="R21"/>
  <c r="S21" s="1"/>
  <c r="R17"/>
  <c r="S17" s="1"/>
  <c r="R13"/>
  <c r="S13" s="1"/>
  <c r="I34"/>
  <c r="Q11" l="1"/>
  <c r="R11" s="1"/>
  <c r="S11" s="1"/>
  <c r="N11"/>
  <c r="N23" s="1"/>
  <c r="R14"/>
  <c r="S14"/>
  <c r="R18"/>
  <c r="S18"/>
  <c r="Q33"/>
  <c r="R30"/>
  <c r="S30" s="1"/>
  <c r="J34"/>
  <c r="N33"/>
  <c r="R12"/>
  <c r="S12" s="1"/>
  <c r="R16"/>
  <c r="S16" s="1"/>
  <c r="R20"/>
  <c r="S20" s="1"/>
  <c r="R31"/>
  <c r="S31" s="1"/>
  <c r="R10"/>
  <c r="R23" s="1"/>
  <c r="Q23"/>
  <c r="P23" s="1"/>
  <c r="S10"/>
  <c r="L34"/>
  <c r="N34" l="1"/>
  <c r="S23"/>
  <c r="Q34"/>
  <c r="P34" s="1"/>
  <c r="P33"/>
  <c r="R33"/>
  <c r="R34" s="1"/>
  <c r="S33"/>
  <c r="S34" s="1"/>
  <c r="H77" l="1"/>
  <c r="G77"/>
  <c r="O75"/>
  <c r="P75" s="1"/>
  <c r="I75"/>
  <c r="K75" s="1"/>
  <c r="O74"/>
  <c r="P74" s="1"/>
  <c r="I74"/>
  <c r="I77" s="1"/>
  <c r="K74" l="1"/>
  <c r="L74" s="1"/>
  <c r="L75"/>
  <c r="N75" l="1"/>
  <c r="Q75"/>
  <c r="L77"/>
  <c r="Q74"/>
  <c r="N74"/>
  <c r="K77"/>
  <c r="J77" l="1"/>
  <c r="Q77"/>
  <c r="S74"/>
  <c r="R74"/>
  <c r="R75"/>
  <c r="S75" s="1"/>
  <c r="N77"/>
  <c r="P77" l="1"/>
  <c r="S77"/>
  <c r="R77"/>
  <c r="O56" l="1"/>
  <c r="P56" s="1"/>
  <c r="I56"/>
  <c r="O61"/>
  <c r="P61" s="1"/>
  <c r="I61"/>
  <c r="K61" s="1"/>
  <c r="P59"/>
  <c r="O59"/>
  <c r="I59"/>
  <c r="K59" l="1"/>
  <c r="L59" s="1"/>
  <c r="K56"/>
  <c r="L56" s="1"/>
  <c r="L61"/>
  <c r="N56" l="1"/>
  <c r="Q56"/>
  <c r="R56" s="1"/>
  <c r="Q59"/>
  <c r="N59"/>
  <c r="N61"/>
  <c r="Q61"/>
  <c r="R59"/>
  <c r="S59" s="1"/>
  <c r="S56" l="1"/>
  <c r="R61"/>
  <c r="S61" s="1"/>
  <c r="H67" l="1"/>
  <c r="H78" s="1"/>
  <c r="G67"/>
  <c r="G78" s="1"/>
  <c r="O65"/>
  <c r="P65" s="1"/>
  <c r="I65"/>
  <c r="O64"/>
  <c r="P64" s="1"/>
  <c r="I64"/>
  <c r="O63"/>
  <c r="P63" s="1"/>
  <c r="I63"/>
  <c r="K63" s="1"/>
  <c r="O60"/>
  <c r="P60" s="1"/>
  <c r="I60"/>
  <c r="O62"/>
  <c r="P62" s="1"/>
  <c r="I62"/>
  <c r="O58"/>
  <c r="P58" s="1"/>
  <c r="I58"/>
  <c r="O57"/>
  <c r="P57" s="1"/>
  <c r="I57"/>
  <c r="P55"/>
  <c r="O55"/>
  <c r="I55"/>
  <c r="O54"/>
  <c r="P54" s="1"/>
  <c r="I54"/>
  <c r="K55" l="1"/>
  <c r="L55" s="1"/>
  <c r="K58"/>
  <c r="L58" s="1"/>
  <c r="K60"/>
  <c r="L60" s="1"/>
  <c r="K64"/>
  <c r="L64" s="1"/>
  <c r="L63"/>
  <c r="K54"/>
  <c r="K57"/>
  <c r="L57" s="1"/>
  <c r="K62"/>
  <c r="L62" s="1"/>
  <c r="K65"/>
  <c r="L65" s="1"/>
  <c r="I67"/>
  <c r="I78" s="1"/>
  <c r="Q64" l="1"/>
  <c r="N64"/>
  <c r="Q58"/>
  <c r="N58"/>
  <c r="Q60"/>
  <c r="R60" s="1"/>
  <c r="S60" s="1"/>
  <c r="N60"/>
  <c r="Q55"/>
  <c r="R55" s="1"/>
  <c r="S55" s="1"/>
  <c r="N55"/>
  <c r="N62"/>
  <c r="Q62"/>
  <c r="N65"/>
  <c r="Q65"/>
  <c r="N57"/>
  <c r="Q57"/>
  <c r="N63"/>
  <c r="Q63"/>
  <c r="R64"/>
  <c r="S64" s="1"/>
  <c r="R58"/>
  <c r="S58" s="1"/>
  <c r="K67"/>
  <c r="L54"/>
  <c r="J67" l="1"/>
  <c r="K78"/>
  <c r="J78" s="1"/>
  <c r="N54"/>
  <c r="N67" s="1"/>
  <c r="N78" s="1"/>
  <c r="L67"/>
  <c r="L78" s="1"/>
  <c r="Q54"/>
  <c r="R63"/>
  <c r="S63" s="1"/>
  <c r="R57"/>
  <c r="S57" s="1"/>
  <c r="R65"/>
  <c r="S65" s="1"/>
  <c r="R62"/>
  <c r="S62" s="1"/>
  <c r="Q67" l="1"/>
  <c r="R54"/>
  <c r="R67" s="1"/>
  <c r="R78" s="1"/>
  <c r="P67" l="1"/>
  <c r="Q78"/>
  <c r="P78" s="1"/>
  <c r="S54"/>
  <c r="S67" s="1"/>
  <c r="S78" s="1"/>
  <c r="H108" l="1"/>
  <c r="G108"/>
  <c r="O106"/>
  <c r="P106" s="1"/>
  <c r="I106"/>
  <c r="O105"/>
  <c r="P105" s="1"/>
  <c r="I105"/>
  <c r="P104"/>
  <c r="O104"/>
  <c r="I104"/>
  <c r="O103"/>
  <c r="P103" s="1"/>
  <c r="I103"/>
  <c r="O102"/>
  <c r="P102" s="1"/>
  <c r="I102"/>
  <c r="O101"/>
  <c r="P101" s="1"/>
  <c r="I101"/>
  <c r="P100"/>
  <c r="O100"/>
  <c r="I100"/>
  <c r="O99"/>
  <c r="P99" s="1"/>
  <c r="I99"/>
  <c r="K99" s="1"/>
  <c r="O98"/>
  <c r="P98" s="1"/>
  <c r="I98"/>
  <c r="I108" s="1"/>
  <c r="K98" l="1"/>
  <c r="L98" s="1"/>
  <c r="K100"/>
  <c r="L100" s="1"/>
  <c r="K102"/>
  <c r="L102" s="1"/>
  <c r="K104"/>
  <c r="L104" s="1"/>
  <c r="K106"/>
  <c r="L106" s="1"/>
  <c r="L99"/>
  <c r="K101"/>
  <c r="L101" s="1"/>
  <c r="K103"/>
  <c r="L103" s="1"/>
  <c r="K105"/>
  <c r="L105" s="1"/>
  <c r="Q106" l="1"/>
  <c r="N106"/>
  <c r="Q102"/>
  <c r="N102"/>
  <c r="Q104"/>
  <c r="N104"/>
  <c r="N100"/>
  <c r="Q100"/>
  <c r="Q103"/>
  <c r="N103"/>
  <c r="L108"/>
  <c r="N98"/>
  <c r="Q98"/>
  <c r="Q105"/>
  <c r="N105"/>
  <c r="Q101"/>
  <c r="N101"/>
  <c r="R100"/>
  <c r="S100" s="1"/>
  <c r="N99"/>
  <c r="Q99"/>
  <c r="R106"/>
  <c r="S106" s="1"/>
  <c r="R104"/>
  <c r="S104"/>
  <c r="R102"/>
  <c r="S102"/>
  <c r="K108"/>
  <c r="J108" s="1"/>
  <c r="R99" l="1"/>
  <c r="S99" s="1"/>
  <c r="Q108"/>
  <c r="P108" s="1"/>
  <c r="R98"/>
  <c r="R103"/>
  <c r="S103" s="1"/>
  <c r="R101"/>
  <c r="S101" s="1"/>
  <c r="R105"/>
  <c r="S105" s="1"/>
  <c r="N108"/>
  <c r="R108" l="1"/>
  <c r="S98"/>
  <c r="S108" s="1"/>
  <c r="O139" l="1"/>
  <c r="P139" s="1"/>
  <c r="I139"/>
  <c r="K139" s="1"/>
  <c r="O138"/>
  <c r="P138" s="1"/>
  <c r="I138"/>
  <c r="K138" s="1"/>
  <c r="O140"/>
  <c r="P140" s="1"/>
  <c r="I140"/>
  <c r="O137"/>
  <c r="P137" s="1"/>
  <c r="I137"/>
  <c r="K137" s="1"/>
  <c r="O136"/>
  <c r="P136" s="1"/>
  <c r="I136"/>
  <c r="O135"/>
  <c r="P135" s="1"/>
  <c r="I135"/>
  <c r="K135" s="1"/>
  <c r="K136" l="1"/>
  <c r="L136" s="1"/>
  <c r="K140"/>
  <c r="L140" s="1"/>
  <c r="L138"/>
  <c r="L139"/>
  <c r="L135"/>
  <c r="L137"/>
  <c r="Q140" l="1"/>
  <c r="N140"/>
  <c r="Q136"/>
  <c r="N136"/>
  <c r="N139"/>
  <c r="Q139"/>
  <c r="N138"/>
  <c r="Q138"/>
  <c r="N137"/>
  <c r="Q137"/>
  <c r="N135"/>
  <c r="Q135"/>
  <c r="R140"/>
  <c r="S140" s="1"/>
  <c r="R136"/>
  <c r="S136" s="1"/>
  <c r="R138" l="1"/>
  <c r="S138" s="1"/>
  <c r="R139"/>
  <c r="S139"/>
  <c r="R135"/>
  <c r="S135" s="1"/>
  <c r="R137"/>
  <c r="S137" s="1"/>
  <c r="J3" i="713" l="1"/>
  <c r="H143" i="451" l="1"/>
  <c r="G143"/>
  <c r="O141"/>
  <c r="P141" s="1"/>
  <c r="I141"/>
  <c r="P134"/>
  <c r="O134"/>
  <c r="I134"/>
  <c r="O133"/>
  <c r="P133" s="1"/>
  <c r="I133"/>
  <c r="O132"/>
  <c r="P132" s="1"/>
  <c r="I132"/>
  <c r="O131"/>
  <c r="P131" s="1"/>
  <c r="I131"/>
  <c r="O130"/>
  <c r="P130" s="1"/>
  <c r="I130"/>
  <c r="K130" s="1"/>
  <c r="O129"/>
  <c r="P129" s="1"/>
  <c r="I129"/>
  <c r="O128"/>
  <c r="P128" s="1"/>
  <c r="I128"/>
  <c r="K128" s="1"/>
  <c r="K132" l="1"/>
  <c r="L132" s="1"/>
  <c r="K134"/>
  <c r="L134" s="1"/>
  <c r="L128"/>
  <c r="K129"/>
  <c r="L129" s="1"/>
  <c r="L130"/>
  <c r="K131"/>
  <c r="L131" s="1"/>
  <c r="K133"/>
  <c r="L133" s="1"/>
  <c r="K141"/>
  <c r="L141" s="1"/>
  <c r="I143"/>
  <c r="N132" l="1"/>
  <c r="Q132"/>
  <c r="R132" s="1"/>
  <c r="S132" s="1"/>
  <c r="N134"/>
  <c r="Q134"/>
  <c r="R134" s="1"/>
  <c r="S134" s="1"/>
  <c r="Q133"/>
  <c r="N133"/>
  <c r="Q141"/>
  <c r="N141"/>
  <c r="Q131"/>
  <c r="N131"/>
  <c r="Q129"/>
  <c r="N129"/>
  <c r="K143"/>
  <c r="J143" s="1"/>
  <c r="N130"/>
  <c r="Q130"/>
  <c r="L143"/>
  <c r="N128"/>
  <c r="Q128"/>
  <c r="N143" l="1"/>
  <c r="R130"/>
  <c r="S130" s="1"/>
  <c r="R129"/>
  <c r="S129" s="1"/>
  <c r="R131"/>
  <c r="S131" s="1"/>
  <c r="R141"/>
  <c r="S141" s="1"/>
  <c r="R133"/>
  <c r="S133" s="1"/>
  <c r="R128"/>
  <c r="S128" s="1"/>
  <c r="Q143"/>
  <c r="P143" s="1"/>
  <c r="R143" l="1"/>
  <c r="S143"/>
  <c r="H172" l="1"/>
  <c r="G172"/>
  <c r="O170"/>
  <c r="P170" s="1"/>
  <c r="I170"/>
  <c r="P169"/>
  <c r="O169"/>
  <c r="I169"/>
  <c r="K169" s="1"/>
  <c r="O168"/>
  <c r="P168" s="1"/>
  <c r="I168"/>
  <c r="O167"/>
  <c r="P167" s="1"/>
  <c r="I167"/>
  <c r="K167" s="1"/>
  <c r="O166"/>
  <c r="P166" s="1"/>
  <c r="I166"/>
  <c r="O165"/>
  <c r="P165" s="1"/>
  <c r="I165"/>
  <c r="K165" s="1"/>
  <c r="O164"/>
  <c r="P164" s="1"/>
  <c r="I164"/>
  <c r="O163"/>
  <c r="P163" s="1"/>
  <c r="I163"/>
  <c r="I172" s="1"/>
  <c r="K163" l="1"/>
  <c r="L165"/>
  <c r="N165" s="1"/>
  <c r="L167"/>
  <c r="Q167" s="1"/>
  <c r="L169"/>
  <c r="N169" s="1"/>
  <c r="N167"/>
  <c r="L163"/>
  <c r="K164"/>
  <c r="K166"/>
  <c r="L166" s="1"/>
  <c r="K168"/>
  <c r="L168" s="1"/>
  <c r="K170"/>
  <c r="L170" s="1"/>
  <c r="Q169" l="1"/>
  <c r="Q165"/>
  <c r="K172"/>
  <c r="J172" s="1"/>
  <c r="L164"/>
  <c r="L172" s="1"/>
  <c r="Q170"/>
  <c r="N170"/>
  <c r="Q166"/>
  <c r="N166"/>
  <c r="N163"/>
  <c r="Q163"/>
  <c r="Q168"/>
  <c r="N168"/>
  <c r="Q164"/>
  <c r="R169"/>
  <c r="S169" s="1"/>
  <c r="R167"/>
  <c r="S167" s="1"/>
  <c r="R165"/>
  <c r="S165" s="1"/>
  <c r="N164" l="1"/>
  <c r="N172" s="1"/>
  <c r="R164"/>
  <c r="S164" s="1"/>
  <c r="R168"/>
  <c r="S168" s="1"/>
  <c r="R163"/>
  <c r="Q172"/>
  <c r="P172" s="1"/>
  <c r="S163"/>
  <c r="R166"/>
  <c r="S166" s="1"/>
  <c r="R170"/>
  <c r="S170" s="1"/>
  <c r="S172" l="1"/>
  <c r="R172"/>
  <c r="K8" i="713" l="1"/>
  <c r="K9"/>
  <c r="K10"/>
  <c r="K11"/>
  <c r="K12"/>
  <c r="K13"/>
  <c r="K14"/>
  <c r="K15"/>
  <c r="K16"/>
  <c r="K2"/>
  <c r="K3"/>
  <c r="K4"/>
  <c r="K5"/>
  <c r="K6"/>
  <c r="K7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J2"/>
  <c r="J4"/>
  <c r="J5"/>
  <c r="J6"/>
  <c r="O201" i="451"/>
  <c r="P201" s="1"/>
  <c r="I201"/>
  <c r="K201" s="1"/>
  <c r="O200"/>
  <c r="P200" s="1"/>
  <c r="I200"/>
  <c r="K200" s="1"/>
  <c r="O199"/>
  <c r="P199" s="1"/>
  <c r="I199"/>
  <c r="K199" s="1"/>
  <c r="O198"/>
  <c r="P198" s="1"/>
  <c r="I198"/>
  <c r="K198" s="1"/>
  <c r="O197"/>
  <c r="P197" s="1"/>
  <c r="I197"/>
  <c r="K197" s="1"/>
  <c r="O196"/>
  <c r="P196" s="1"/>
  <c r="I196"/>
  <c r="K196" s="1"/>
  <c r="I75" i="713" l="1"/>
  <c r="I73"/>
  <c r="I69"/>
  <c r="I67"/>
  <c r="I65"/>
  <c r="I63"/>
  <c r="I61"/>
  <c r="I59"/>
  <c r="I55"/>
  <c r="I53"/>
  <c r="I45"/>
  <c r="I43"/>
  <c r="I39"/>
  <c r="I37"/>
  <c r="I25"/>
  <c r="I23"/>
  <c r="I17"/>
  <c r="I4"/>
  <c r="I13"/>
  <c r="I70"/>
  <c r="I68"/>
  <c r="I66"/>
  <c r="I64"/>
  <c r="I62"/>
  <c r="I60"/>
  <c r="I58"/>
  <c r="I54"/>
  <c r="I52"/>
  <c r="I50"/>
  <c r="I46"/>
  <c r="I44"/>
  <c r="I40"/>
  <c r="I38"/>
  <c r="I36"/>
  <c r="I24"/>
  <c r="I20"/>
  <c r="I5"/>
  <c r="I3"/>
  <c r="I14"/>
  <c r="I6"/>
  <c r="L196" i="451"/>
  <c r="Q196" s="1"/>
  <c r="L198"/>
  <c r="L200"/>
  <c r="Q200" s="1"/>
  <c r="Q198"/>
  <c r="N198"/>
  <c r="L197"/>
  <c r="L199"/>
  <c r="L201"/>
  <c r="N200" l="1"/>
  <c r="N196"/>
  <c r="N199"/>
  <c r="Q199"/>
  <c r="N201"/>
  <c r="Q201"/>
  <c r="N197"/>
  <c r="Q197"/>
  <c r="R198"/>
  <c r="S198" s="1"/>
  <c r="R200"/>
  <c r="S200" s="1"/>
  <c r="R196"/>
  <c r="S196" s="1"/>
  <c r="R197" l="1"/>
  <c r="S197" s="1"/>
  <c r="R201"/>
  <c r="S201" s="1"/>
  <c r="R199"/>
  <c r="S199" s="1"/>
  <c r="H205" l="1"/>
  <c r="G205"/>
  <c r="O203"/>
  <c r="P203" s="1"/>
  <c r="I203"/>
  <c r="K203" s="1"/>
  <c r="O202"/>
  <c r="P202" s="1"/>
  <c r="I202"/>
  <c r="K202" s="1"/>
  <c r="P195"/>
  <c r="O195"/>
  <c r="I195"/>
  <c r="K195" s="1"/>
  <c r="O194"/>
  <c r="P194" s="1"/>
  <c r="I194"/>
  <c r="K194" s="1"/>
  <c r="O193"/>
  <c r="P193" s="1"/>
  <c r="I193"/>
  <c r="K193" s="1"/>
  <c r="O192"/>
  <c r="P192" s="1"/>
  <c r="I192"/>
  <c r="K192" s="1"/>
  <c r="K205" l="1"/>
  <c r="L193"/>
  <c r="Q193" s="1"/>
  <c r="L195"/>
  <c r="N195" s="1"/>
  <c r="L203"/>
  <c r="Q203" s="1"/>
  <c r="L192"/>
  <c r="L194"/>
  <c r="L202"/>
  <c r="I205"/>
  <c r="N203" l="1"/>
  <c r="J205"/>
  <c r="Q195"/>
  <c r="N193"/>
  <c r="N202"/>
  <c r="Q202"/>
  <c r="L205"/>
  <c r="N192"/>
  <c r="Q192"/>
  <c r="N194"/>
  <c r="Q194"/>
  <c r="R203"/>
  <c r="S203" s="1"/>
  <c r="R195"/>
  <c r="S195" s="1"/>
  <c r="R193"/>
  <c r="S193" s="1"/>
  <c r="R194" l="1"/>
  <c r="S194" s="1"/>
  <c r="R192"/>
  <c r="Q205"/>
  <c r="P205" s="1"/>
  <c r="S192"/>
  <c r="R202"/>
  <c r="S202" s="1"/>
  <c r="N205"/>
  <c r="S205" l="1"/>
  <c r="R205"/>
  <c r="H232" l="1"/>
  <c r="G232"/>
  <c r="O230"/>
  <c r="P230" s="1"/>
  <c r="I230"/>
  <c r="O229"/>
  <c r="P229" s="1"/>
  <c r="I229"/>
  <c r="K229" s="1"/>
  <c r="L229" s="1"/>
  <c r="O228"/>
  <c r="P228" s="1"/>
  <c r="I228"/>
  <c r="O227"/>
  <c r="P227" s="1"/>
  <c r="I227"/>
  <c r="K227" s="1"/>
  <c r="L227" s="1"/>
  <c r="O226"/>
  <c r="P226" s="1"/>
  <c r="I226"/>
  <c r="O225"/>
  <c r="P225" s="1"/>
  <c r="I225"/>
  <c r="K226" l="1"/>
  <c r="L226" s="1"/>
  <c r="K228"/>
  <c r="L228" s="1"/>
  <c r="K230"/>
  <c r="L230" s="1"/>
  <c r="N227"/>
  <c r="Q227"/>
  <c r="N229"/>
  <c r="Q229"/>
  <c r="K225"/>
  <c r="I232"/>
  <c r="N228" l="1"/>
  <c r="Q228"/>
  <c r="N230"/>
  <c r="Q230"/>
  <c r="R230" s="1"/>
  <c r="S230" s="1"/>
  <c r="N226"/>
  <c r="Q226"/>
  <c r="R226" s="1"/>
  <c r="S226" s="1"/>
  <c r="K232"/>
  <c r="J232" s="1"/>
  <c r="R228"/>
  <c r="S228" s="1"/>
  <c r="L225"/>
  <c r="R229"/>
  <c r="S229" s="1"/>
  <c r="R227"/>
  <c r="S227" s="1"/>
  <c r="L232" l="1"/>
  <c r="N225"/>
  <c r="N232" s="1"/>
  <c r="Q225"/>
  <c r="Q232" l="1"/>
  <c r="P232" s="1"/>
  <c r="R225"/>
  <c r="R232" s="1"/>
  <c r="S225" l="1"/>
  <c r="S232" s="1"/>
  <c r="H262" l="1"/>
  <c r="G262"/>
  <c r="O260"/>
  <c r="P260" s="1"/>
  <c r="I260"/>
  <c r="O259"/>
  <c r="P259" s="1"/>
  <c r="I259"/>
  <c r="P258"/>
  <c r="O258"/>
  <c r="I258"/>
  <c r="O257"/>
  <c r="P257" s="1"/>
  <c r="I257"/>
  <c r="O256"/>
  <c r="P256" s="1"/>
  <c r="I256"/>
  <c r="O255"/>
  <c r="P255" s="1"/>
  <c r="I255"/>
  <c r="O254"/>
  <c r="P254" s="1"/>
  <c r="I254"/>
  <c r="K254" s="1"/>
  <c r="O253"/>
  <c r="P253" s="1"/>
  <c r="I253"/>
  <c r="O252"/>
  <c r="P252" s="1"/>
  <c r="I252"/>
  <c r="I262" s="1"/>
  <c r="K252" l="1"/>
  <c r="L252" s="1"/>
  <c r="K256"/>
  <c r="L256" s="1"/>
  <c r="K258"/>
  <c r="L258" s="1"/>
  <c r="K260"/>
  <c r="L260" s="1"/>
  <c r="K253"/>
  <c r="L253" s="1"/>
  <c r="L254"/>
  <c r="K255"/>
  <c r="L255" s="1"/>
  <c r="K257"/>
  <c r="L257" s="1"/>
  <c r="K259"/>
  <c r="L259" s="1"/>
  <c r="Q260" l="1"/>
  <c r="N260"/>
  <c r="Q256"/>
  <c r="N256"/>
  <c r="Q258"/>
  <c r="N258"/>
  <c r="Q257"/>
  <c r="N257"/>
  <c r="Q253"/>
  <c r="N253"/>
  <c r="N254"/>
  <c r="Q254"/>
  <c r="L262"/>
  <c r="N252"/>
  <c r="Q252"/>
  <c r="Q259"/>
  <c r="N259"/>
  <c r="Q255"/>
  <c r="N255"/>
  <c r="R260"/>
  <c r="S260" s="1"/>
  <c r="R258"/>
  <c r="S258" s="1"/>
  <c r="R256"/>
  <c r="S256" s="1"/>
  <c r="K262"/>
  <c r="J262" s="1"/>
  <c r="R252" l="1"/>
  <c r="S252" s="1"/>
  <c r="Q262"/>
  <c r="P262" s="1"/>
  <c r="R253"/>
  <c r="S253" s="1"/>
  <c r="R257"/>
  <c r="S257" s="1"/>
  <c r="R255"/>
  <c r="S255" s="1"/>
  <c r="R259"/>
  <c r="S259" s="1"/>
  <c r="R254"/>
  <c r="S254" s="1"/>
  <c r="N262"/>
  <c r="S262" l="1"/>
  <c r="R262"/>
  <c r="H293" l="1"/>
  <c r="G293"/>
  <c r="O291"/>
  <c r="P291" s="1"/>
  <c r="I291"/>
  <c r="K291" s="1"/>
  <c r="O290"/>
  <c r="P290" s="1"/>
  <c r="I290"/>
  <c r="O289"/>
  <c r="P289" s="1"/>
  <c r="I289"/>
  <c r="K289" s="1"/>
  <c r="O288"/>
  <c r="P288" s="1"/>
  <c r="I288"/>
  <c r="O287"/>
  <c r="P287" s="1"/>
  <c r="I287"/>
  <c r="K287" s="1"/>
  <c r="P286"/>
  <c r="O286"/>
  <c r="I286"/>
  <c r="O285"/>
  <c r="P285" s="1"/>
  <c r="I285"/>
  <c r="K285" s="1"/>
  <c r="O284"/>
  <c r="P284" s="1"/>
  <c r="I284"/>
  <c r="O283"/>
  <c r="P283" s="1"/>
  <c r="I283"/>
  <c r="K283" s="1"/>
  <c r="O282"/>
  <c r="P282" s="1"/>
  <c r="I282"/>
  <c r="K282" l="1"/>
  <c r="L282" s="1"/>
  <c r="K284"/>
  <c r="L284" s="1"/>
  <c r="K286"/>
  <c r="L286" s="1"/>
  <c r="K288"/>
  <c r="L288" s="1"/>
  <c r="K290"/>
  <c r="L290" s="1"/>
  <c r="L285"/>
  <c r="L287"/>
  <c r="L289"/>
  <c r="L291"/>
  <c r="I293"/>
  <c r="L283"/>
  <c r="N288" l="1"/>
  <c r="Q288"/>
  <c r="N284"/>
  <c r="Q284"/>
  <c r="K293"/>
  <c r="J293" s="1"/>
  <c r="N290"/>
  <c r="Q290"/>
  <c r="N286"/>
  <c r="Q286"/>
  <c r="N282"/>
  <c r="Q282"/>
  <c r="R282" s="1"/>
  <c r="N283"/>
  <c r="Q283"/>
  <c r="N291"/>
  <c r="Q291"/>
  <c r="N287"/>
  <c r="Q287"/>
  <c r="R290"/>
  <c r="S290" s="1"/>
  <c r="R288"/>
  <c r="S288" s="1"/>
  <c r="R286"/>
  <c r="S286" s="1"/>
  <c r="R284"/>
  <c r="S284" s="1"/>
  <c r="N289"/>
  <c r="Q289"/>
  <c r="N285"/>
  <c r="Q285"/>
  <c r="N293"/>
  <c r="L293"/>
  <c r="R287" l="1"/>
  <c r="S287" s="1"/>
  <c r="R291"/>
  <c r="S291" s="1"/>
  <c r="R283"/>
  <c r="S283" s="1"/>
  <c r="R285"/>
  <c r="S285" s="1"/>
  <c r="R289"/>
  <c r="S289" s="1"/>
  <c r="Q293"/>
  <c r="P293" s="1"/>
  <c r="S282"/>
  <c r="R293" l="1"/>
  <c r="S293"/>
  <c r="O323" l="1"/>
  <c r="P323" s="1"/>
  <c r="I323"/>
  <c r="O322"/>
  <c r="P322" s="1"/>
  <c r="I322"/>
  <c r="K322" s="1"/>
  <c r="P321"/>
  <c r="O321"/>
  <c r="I321"/>
  <c r="O320"/>
  <c r="P320" s="1"/>
  <c r="I320"/>
  <c r="O319"/>
  <c r="P319" s="1"/>
  <c r="I319"/>
  <c r="O318"/>
  <c r="P318" s="1"/>
  <c r="I318"/>
  <c r="K318" s="1"/>
  <c r="O317"/>
  <c r="P317" s="1"/>
  <c r="I317"/>
  <c r="O316"/>
  <c r="P316" s="1"/>
  <c r="I316"/>
  <c r="K316" s="1"/>
  <c r="K317" l="1"/>
  <c r="L317" s="1"/>
  <c r="K319"/>
  <c r="L319" s="1"/>
  <c r="K321"/>
  <c r="L321" s="1"/>
  <c r="K323"/>
  <c r="L323" s="1"/>
  <c r="L316"/>
  <c r="L318"/>
  <c r="L322"/>
  <c r="K320"/>
  <c r="L320" s="1"/>
  <c r="Q323" l="1"/>
  <c r="N323"/>
  <c r="N319"/>
  <c r="Q319"/>
  <c r="R319" s="1"/>
  <c r="S319" s="1"/>
  <c r="Q321"/>
  <c r="R321" s="1"/>
  <c r="S321" s="1"/>
  <c r="N321"/>
  <c r="Q317"/>
  <c r="N317"/>
  <c r="Q320"/>
  <c r="N320"/>
  <c r="N322"/>
  <c r="Q322"/>
  <c r="N316"/>
  <c r="Q316"/>
  <c r="N318"/>
  <c r="Q318"/>
  <c r="R323"/>
  <c r="S323" s="1"/>
  <c r="R317"/>
  <c r="S317" s="1"/>
  <c r="R318" l="1"/>
  <c r="S318" s="1"/>
  <c r="R316"/>
  <c r="S316" s="1"/>
  <c r="R322"/>
  <c r="S322" s="1"/>
  <c r="R320"/>
  <c r="S320" s="1"/>
  <c r="H325" l="1"/>
  <c r="G325"/>
  <c r="O315"/>
  <c r="P315" s="1"/>
  <c r="I315"/>
  <c r="K315" s="1"/>
  <c r="O314"/>
  <c r="P314" s="1"/>
  <c r="I314"/>
  <c r="P313"/>
  <c r="O313"/>
  <c r="I313"/>
  <c r="J75" i="713"/>
  <c r="J74"/>
  <c r="I74" s="1"/>
  <c r="J73"/>
  <c r="J72"/>
  <c r="I72" s="1"/>
  <c r="J71"/>
  <c r="I71" s="1"/>
  <c r="J70"/>
  <c r="J69"/>
  <c r="J68"/>
  <c r="J67"/>
  <c r="J66"/>
  <c r="J65"/>
  <c r="J64"/>
  <c r="J63"/>
  <c r="J62"/>
  <c r="J61"/>
  <c r="J60"/>
  <c r="J59"/>
  <c r="J58"/>
  <c r="J57"/>
  <c r="I57" s="1"/>
  <c r="J56"/>
  <c r="I56" s="1"/>
  <c r="J55"/>
  <c r="J54"/>
  <c r="J53"/>
  <c r="J52"/>
  <c r="J51"/>
  <c r="I51" s="1"/>
  <c r="J50"/>
  <c r="J49"/>
  <c r="I49" s="1"/>
  <c r="J48"/>
  <c r="I48" s="1"/>
  <c r="J47"/>
  <c r="I47" s="1"/>
  <c r="J46"/>
  <c r="J45"/>
  <c r="J44"/>
  <c r="J43"/>
  <c r="J42"/>
  <c r="I42" s="1"/>
  <c r="J41"/>
  <c r="I41" s="1"/>
  <c r="J40"/>
  <c r="J39"/>
  <c r="J38"/>
  <c r="J37"/>
  <c r="J36"/>
  <c r="J35"/>
  <c r="I35" s="1"/>
  <c r="J34"/>
  <c r="I34" s="1"/>
  <c r="J33"/>
  <c r="I33" s="1"/>
  <c r="J32"/>
  <c r="I32" s="1"/>
  <c r="J31"/>
  <c r="I31" s="1"/>
  <c r="J30"/>
  <c r="I30" s="1"/>
  <c r="J29"/>
  <c r="I29" s="1"/>
  <c r="J28"/>
  <c r="I28" s="1"/>
  <c r="J27"/>
  <c r="I27" s="1"/>
  <c r="J26"/>
  <c r="I26" s="1"/>
  <c r="J25"/>
  <c r="J24"/>
  <c r="J23"/>
  <c r="J22"/>
  <c r="I22" s="1"/>
  <c r="J21"/>
  <c r="I21" s="1"/>
  <c r="J20"/>
  <c r="J19"/>
  <c r="I19" s="1"/>
  <c r="J18"/>
  <c r="I18" s="1"/>
  <c r="J17"/>
  <c r="J16"/>
  <c r="I16" s="1"/>
  <c r="J15"/>
  <c r="I15" s="1"/>
  <c r="J14"/>
  <c r="J13"/>
  <c r="J12"/>
  <c r="I12" s="1"/>
  <c r="J11"/>
  <c r="I11" s="1"/>
  <c r="J10"/>
  <c r="I10" s="1"/>
  <c r="J9"/>
  <c r="I9" s="1"/>
  <c r="J8"/>
  <c r="I8" s="1"/>
  <c r="J7"/>
  <c r="I7" s="1"/>
  <c r="I325" i="451" l="1"/>
  <c r="K313"/>
  <c r="L315"/>
  <c r="N315" s="1"/>
  <c r="L313"/>
  <c r="K314"/>
  <c r="L314" s="1"/>
  <c r="Q315" l="1"/>
  <c r="Q314"/>
  <c r="N314"/>
  <c r="L325"/>
  <c r="N313"/>
  <c r="N325" s="1"/>
  <c r="Q313"/>
  <c r="R315"/>
  <c r="S315" s="1"/>
  <c r="K325"/>
  <c r="J325" s="1"/>
  <c r="R313" l="1"/>
  <c r="Q325"/>
  <c r="P325" s="1"/>
  <c r="S313"/>
  <c r="R314"/>
  <c r="S314" s="1"/>
  <c r="S325" l="1"/>
  <c r="R325"/>
  <c r="I2" i="713"/>
  <c r="M31" i="538"/>
  <c r="J31"/>
  <c r="I31" s="1"/>
  <c r="H350" i="451" l="1"/>
  <c r="G350"/>
  <c r="O348"/>
  <c r="P348" s="1"/>
  <c r="I348"/>
  <c r="O347"/>
  <c r="P347" s="1"/>
  <c r="I347"/>
  <c r="K347" s="1"/>
  <c r="O346"/>
  <c r="P346" s="1"/>
  <c r="I346"/>
  <c r="O345"/>
  <c r="P345" s="1"/>
  <c r="I345"/>
  <c r="K345" s="1"/>
  <c r="K346" l="1"/>
  <c r="K348"/>
  <c r="L348" s="1"/>
  <c r="L345"/>
  <c r="L347"/>
  <c r="I350"/>
  <c r="K350" l="1"/>
  <c r="L346"/>
  <c r="N348"/>
  <c r="Q348"/>
  <c r="R348" s="1"/>
  <c r="J350"/>
  <c r="L350"/>
  <c r="N345"/>
  <c r="Q345"/>
  <c r="N347"/>
  <c r="Q347"/>
  <c r="N346" l="1"/>
  <c r="Q346"/>
  <c r="R346" s="1"/>
  <c r="S346" s="1"/>
  <c r="S348"/>
  <c r="R347"/>
  <c r="S347" s="1"/>
  <c r="R345"/>
  <c r="N350"/>
  <c r="R350" l="1"/>
  <c r="S345"/>
  <c r="S350" s="1"/>
  <c r="Q350"/>
  <c r="P350" s="1"/>
  <c r="H377" l="1"/>
  <c r="G377"/>
  <c r="O375"/>
  <c r="P375" s="1"/>
  <c r="I375"/>
  <c r="K375" s="1"/>
  <c r="O374"/>
  <c r="P374" s="1"/>
  <c r="I374"/>
  <c r="O373"/>
  <c r="P373" s="1"/>
  <c r="I373"/>
  <c r="O372"/>
  <c r="P372" s="1"/>
  <c r="I372"/>
  <c r="O371"/>
  <c r="P371" s="1"/>
  <c r="I371"/>
  <c r="O370"/>
  <c r="P370" s="1"/>
  <c r="I370"/>
  <c r="I377" l="1"/>
  <c r="K370"/>
  <c r="L370" s="1"/>
  <c r="K372"/>
  <c r="L372" s="1"/>
  <c r="K374"/>
  <c r="L374" s="1"/>
  <c r="L375"/>
  <c r="K371"/>
  <c r="L371" s="1"/>
  <c r="K373"/>
  <c r="L373" s="1"/>
  <c r="Q372" l="1"/>
  <c r="N372"/>
  <c r="N374"/>
  <c r="Q374"/>
  <c r="R374" s="1"/>
  <c r="S374" s="1"/>
  <c r="N373"/>
  <c r="Q373"/>
  <c r="Q371"/>
  <c r="N371"/>
  <c r="L377"/>
  <c r="Q370"/>
  <c r="N370"/>
  <c r="R372"/>
  <c r="S372" s="1"/>
  <c r="N375"/>
  <c r="Q375"/>
  <c r="K377"/>
  <c r="J377" s="1"/>
  <c r="Q377" l="1"/>
  <c r="P377" s="1"/>
  <c r="R370"/>
  <c r="S370" s="1"/>
  <c r="R373"/>
  <c r="S373" s="1"/>
  <c r="R375"/>
  <c r="S375" s="1"/>
  <c r="R371"/>
  <c r="S371" s="1"/>
  <c r="N377"/>
  <c r="R377" l="1"/>
  <c r="S377"/>
  <c r="O403" l="1"/>
  <c r="P403" s="1"/>
  <c r="I403"/>
  <c r="K403" s="1"/>
  <c r="O402"/>
  <c r="P402" s="1"/>
  <c r="I402"/>
  <c r="K402" s="1"/>
  <c r="L402" l="1"/>
  <c r="Q402" s="1"/>
  <c r="L403"/>
  <c r="N402" l="1"/>
  <c r="N403"/>
  <c r="Q403"/>
  <c r="R402"/>
  <c r="S402" s="1"/>
  <c r="R403" l="1"/>
  <c r="S403" s="1"/>
  <c r="H406" l="1"/>
  <c r="G406"/>
  <c r="O404"/>
  <c r="P404" s="1"/>
  <c r="I404"/>
  <c r="O401"/>
  <c r="P401" s="1"/>
  <c r="I401"/>
  <c r="K401" s="1"/>
  <c r="O400"/>
  <c r="P400" s="1"/>
  <c r="I400"/>
  <c r="O399"/>
  <c r="P399" s="1"/>
  <c r="I399"/>
  <c r="K399" s="1"/>
  <c r="O398"/>
  <c r="P398" s="1"/>
  <c r="I398"/>
  <c r="O397"/>
  <c r="P397" s="1"/>
  <c r="I397"/>
  <c r="K397" s="1"/>
  <c r="L401" l="1"/>
  <c r="N401" s="1"/>
  <c r="L397"/>
  <c r="K398"/>
  <c r="L399"/>
  <c r="K400"/>
  <c r="L400" s="1"/>
  <c r="K404"/>
  <c r="L404" s="1"/>
  <c r="I406"/>
  <c r="Q401" l="1"/>
  <c r="R401" s="1"/>
  <c r="S401" s="1"/>
  <c r="K406"/>
  <c r="J406" s="1"/>
  <c r="Q400"/>
  <c r="N400"/>
  <c r="N399"/>
  <c r="Q399"/>
  <c r="N397"/>
  <c r="Q397"/>
  <c r="L398"/>
  <c r="L406" s="1"/>
  <c r="Q404"/>
  <c r="N404"/>
  <c r="R404" l="1"/>
  <c r="S404" s="1"/>
  <c r="R397"/>
  <c r="S397" s="1"/>
  <c r="R400"/>
  <c r="S400" s="1"/>
  <c r="Q398"/>
  <c r="N398"/>
  <c r="R399"/>
  <c r="S399" s="1"/>
  <c r="N406"/>
  <c r="R398" l="1"/>
  <c r="R406" s="1"/>
  <c r="Q406"/>
  <c r="P406" s="1"/>
  <c r="S398" l="1"/>
  <c r="S406" s="1"/>
  <c r="O430" l="1"/>
  <c r="P430" s="1"/>
  <c r="I430"/>
  <c r="K430" s="1"/>
  <c r="O429"/>
  <c r="P429" s="1"/>
  <c r="I429"/>
  <c r="L430" l="1"/>
  <c r="N430" s="1"/>
  <c r="K429"/>
  <c r="L429" s="1"/>
  <c r="Q430" l="1"/>
  <c r="R430" s="1"/>
  <c r="S430" s="1"/>
  <c r="Q429"/>
  <c r="N429"/>
  <c r="R429" l="1"/>
  <c r="S429" s="1"/>
  <c r="H433" l="1"/>
  <c r="G433"/>
  <c r="O431"/>
  <c r="P431" s="1"/>
  <c r="I431"/>
  <c r="K431" s="1"/>
  <c r="O428"/>
  <c r="P428" s="1"/>
  <c r="I428"/>
  <c r="O427"/>
  <c r="P427" s="1"/>
  <c r="I427"/>
  <c r="K427" s="1"/>
  <c r="P426"/>
  <c r="O426"/>
  <c r="I426"/>
  <c r="I433" s="1"/>
  <c r="K426" l="1"/>
  <c r="L426" s="1"/>
  <c r="K428"/>
  <c r="L428" s="1"/>
  <c r="L427"/>
  <c r="L431"/>
  <c r="K433" l="1"/>
  <c r="J433" s="1"/>
  <c r="Q428"/>
  <c r="R428" s="1"/>
  <c r="S428" s="1"/>
  <c r="N428"/>
  <c r="L433"/>
  <c r="N426"/>
  <c r="Q426"/>
  <c r="N427"/>
  <c r="Q427"/>
  <c r="Q431"/>
  <c r="N431"/>
  <c r="R431" l="1"/>
  <c r="S431" s="1"/>
  <c r="R427"/>
  <c r="S427" s="1"/>
  <c r="Q433"/>
  <c r="P433" s="1"/>
  <c r="R426"/>
  <c r="S426" s="1"/>
  <c r="N433"/>
  <c r="S433" l="1"/>
  <c r="R433"/>
  <c r="H458" l="1"/>
  <c r="G458"/>
  <c r="O456"/>
  <c r="P456" s="1"/>
  <c r="I456"/>
  <c r="O455"/>
  <c r="P455" s="1"/>
  <c r="I455"/>
  <c r="O454"/>
  <c r="P454" s="1"/>
  <c r="I454"/>
  <c r="O453"/>
  <c r="P453" s="1"/>
  <c r="I453"/>
  <c r="K454" l="1"/>
  <c r="L454" s="1"/>
  <c r="K456"/>
  <c r="L456" s="1"/>
  <c r="K453"/>
  <c r="K455"/>
  <c r="L455" s="1"/>
  <c r="I458"/>
  <c r="N454" l="1"/>
  <c r="Q454"/>
  <c r="R454" s="1"/>
  <c r="N456"/>
  <c r="Q456"/>
  <c r="R456" s="1"/>
  <c r="S456" s="1"/>
  <c r="Q455"/>
  <c r="N455"/>
  <c r="K458"/>
  <c r="J458" s="1"/>
  <c r="L453"/>
  <c r="S454" l="1"/>
  <c r="L458"/>
  <c r="Q453"/>
  <c r="N453"/>
  <c r="N458" s="1"/>
  <c r="R455"/>
  <c r="S455" s="1"/>
  <c r="Q458" l="1"/>
  <c r="P458" s="1"/>
  <c r="R453"/>
  <c r="R458" s="1"/>
  <c r="S453" l="1"/>
  <c r="S458" s="1"/>
  <c r="H484" l="1"/>
  <c r="G484"/>
  <c r="O482"/>
  <c r="P482" s="1"/>
  <c r="I482"/>
  <c r="K482" s="1"/>
  <c r="O481"/>
  <c r="P481" s="1"/>
  <c r="I481"/>
  <c r="O480"/>
  <c r="P480" s="1"/>
  <c r="I480"/>
  <c r="K480" s="1"/>
  <c r="O479"/>
  <c r="P479" s="1"/>
  <c r="I479"/>
  <c r="O478"/>
  <c r="P478" s="1"/>
  <c r="I478"/>
  <c r="I484" l="1"/>
  <c r="K479"/>
  <c r="L479" s="1"/>
  <c r="K481"/>
  <c r="L481" s="1"/>
  <c r="L480"/>
  <c r="L482"/>
  <c r="K478"/>
  <c r="N481" l="1"/>
  <c r="Q481"/>
  <c r="R481" s="1"/>
  <c r="S481" s="1"/>
  <c r="N479"/>
  <c r="Q479"/>
  <c r="R479" s="1"/>
  <c r="S479" s="1"/>
  <c r="L478"/>
  <c r="K484"/>
  <c r="J484" s="1"/>
  <c r="N480"/>
  <c r="Q480"/>
  <c r="N482"/>
  <c r="Q482"/>
  <c r="R482" l="1"/>
  <c r="S482" s="1"/>
  <c r="R480"/>
  <c r="S480" s="1"/>
  <c r="N478"/>
  <c r="N484" s="1"/>
  <c r="L484"/>
  <c r="Q478"/>
  <c r="Q484" l="1"/>
  <c r="P484" s="1"/>
  <c r="R478"/>
  <c r="R484" s="1"/>
  <c r="S478" l="1"/>
  <c r="S484" s="1"/>
  <c r="H510" l="1"/>
  <c r="G510"/>
  <c r="O508"/>
  <c r="P508" s="1"/>
  <c r="I508"/>
  <c r="K508" s="1"/>
  <c r="O507"/>
  <c r="P507" s="1"/>
  <c r="I507"/>
  <c r="O506"/>
  <c r="P506" s="1"/>
  <c r="I506"/>
  <c r="K506" s="1"/>
  <c r="O504"/>
  <c r="P504" s="1"/>
  <c r="I504"/>
  <c r="O505"/>
  <c r="P505" s="1"/>
  <c r="I505"/>
  <c r="I510" s="1"/>
  <c r="K505" l="1"/>
  <c r="L506"/>
  <c r="Q506" s="1"/>
  <c r="L508"/>
  <c r="Q508" s="1"/>
  <c r="N506"/>
  <c r="N508"/>
  <c r="L505"/>
  <c r="K504"/>
  <c r="L504" s="1"/>
  <c r="K507"/>
  <c r="L507" s="1"/>
  <c r="Q504" l="1"/>
  <c r="N504"/>
  <c r="Q507"/>
  <c r="N507"/>
  <c r="R508"/>
  <c r="S508" s="1"/>
  <c r="R506"/>
  <c r="S506" s="1"/>
  <c r="L510"/>
  <c r="N505"/>
  <c r="Q505"/>
  <c r="K510"/>
  <c r="J510" s="1"/>
  <c r="N510" l="1"/>
  <c r="R505"/>
  <c r="S505" s="1"/>
  <c r="Q510"/>
  <c r="P510" s="1"/>
  <c r="R507"/>
  <c r="S507" s="1"/>
  <c r="R504"/>
  <c r="S504" s="1"/>
  <c r="S510" l="1"/>
  <c r="R510"/>
  <c r="O542" l="1"/>
  <c r="P542" s="1"/>
  <c r="I542"/>
  <c r="O541"/>
  <c r="P541" s="1"/>
  <c r="I541"/>
  <c r="K541" s="1"/>
  <c r="O540"/>
  <c r="P540" s="1"/>
  <c r="I540"/>
  <c r="O539"/>
  <c r="P539" s="1"/>
  <c r="I539"/>
  <c r="K539" s="1"/>
  <c r="O538"/>
  <c r="P538" s="1"/>
  <c r="I538"/>
  <c r="O537"/>
  <c r="P537" s="1"/>
  <c r="I537"/>
  <c r="K537" s="1"/>
  <c r="O536"/>
  <c r="P536" s="1"/>
  <c r="I536"/>
  <c r="O535"/>
  <c r="P535" s="1"/>
  <c r="I535"/>
  <c r="K535" s="1"/>
  <c r="K536" l="1"/>
  <c r="L536" s="1"/>
  <c r="K538"/>
  <c r="L538" s="1"/>
  <c r="K540"/>
  <c r="L540" s="1"/>
  <c r="K542"/>
  <c r="L542" s="1"/>
  <c r="L535"/>
  <c r="L537"/>
  <c r="L539"/>
  <c r="L541"/>
  <c r="Q542" l="1"/>
  <c r="N542"/>
  <c r="Q538"/>
  <c r="N538"/>
  <c r="Q540"/>
  <c r="N540"/>
  <c r="Q536"/>
  <c r="N536"/>
  <c r="N541"/>
  <c r="Q541"/>
  <c r="Q537"/>
  <c r="N537"/>
  <c r="N539"/>
  <c r="Q539"/>
  <c r="N535"/>
  <c r="Q535"/>
  <c r="R542"/>
  <c r="S542" s="1"/>
  <c r="R540"/>
  <c r="S540" s="1"/>
  <c r="R538"/>
  <c r="S538" s="1"/>
  <c r="R536"/>
  <c r="S536" s="1"/>
  <c r="R535" l="1"/>
  <c r="S535" s="1"/>
  <c r="R539"/>
  <c r="S539" s="1"/>
  <c r="R541"/>
  <c r="S541" s="1"/>
  <c r="R537"/>
  <c r="S537" s="1"/>
  <c r="H545" l="1"/>
  <c r="G545"/>
  <c r="O543"/>
  <c r="P543" s="1"/>
  <c r="I543"/>
  <c r="K543" s="1"/>
  <c r="O534"/>
  <c r="P534" s="1"/>
  <c r="I534"/>
  <c r="O533"/>
  <c r="P533" s="1"/>
  <c r="I533"/>
  <c r="O532"/>
  <c r="P532" s="1"/>
  <c r="I532"/>
  <c r="O531"/>
  <c r="P531" s="1"/>
  <c r="I531"/>
  <c r="P530"/>
  <c r="O530"/>
  <c r="I530"/>
  <c r="I545" l="1"/>
  <c r="K530"/>
  <c r="L530" s="1"/>
  <c r="K532"/>
  <c r="L532" s="1"/>
  <c r="K534"/>
  <c r="L534" s="1"/>
  <c r="L543"/>
  <c r="K531"/>
  <c r="L531" s="1"/>
  <c r="K533"/>
  <c r="L533" s="1"/>
  <c r="N534" l="1"/>
  <c r="Q534"/>
  <c r="R534" s="1"/>
  <c r="S534" s="1"/>
  <c r="Q532"/>
  <c r="N532"/>
  <c r="N531"/>
  <c r="Q531"/>
  <c r="Q543"/>
  <c r="N543"/>
  <c r="N533"/>
  <c r="Q533"/>
  <c r="R532"/>
  <c r="S532"/>
  <c r="Q530"/>
  <c r="L545"/>
  <c r="N530"/>
  <c r="K545"/>
  <c r="J545" s="1"/>
  <c r="R533" l="1"/>
  <c r="S533" s="1"/>
  <c r="R531"/>
  <c r="S531" s="1"/>
  <c r="Q545"/>
  <c r="P545" s="1"/>
  <c r="R530"/>
  <c r="S530" s="1"/>
  <c r="R543"/>
  <c r="S543" s="1"/>
  <c r="N545"/>
  <c r="S545" l="1"/>
  <c r="R545"/>
  <c r="O569" l="1"/>
  <c r="P569" s="1"/>
  <c r="I569"/>
  <c r="K569" s="1"/>
  <c r="L569" l="1"/>
  <c r="Q569" s="1"/>
  <c r="N569" l="1"/>
  <c r="R569"/>
  <c r="S569" s="1"/>
  <c r="H572" l="1"/>
  <c r="G572"/>
  <c r="O570"/>
  <c r="P570" s="1"/>
  <c r="I570"/>
  <c r="O568"/>
  <c r="P568" s="1"/>
  <c r="I568"/>
  <c r="P567"/>
  <c r="O567"/>
  <c r="I567"/>
  <c r="O566"/>
  <c r="P566" s="1"/>
  <c r="I566"/>
  <c r="K566" s="1"/>
  <c r="O565"/>
  <c r="P565" s="1"/>
  <c r="I565"/>
  <c r="I572" l="1"/>
  <c r="K565"/>
  <c r="L565" s="1"/>
  <c r="K567"/>
  <c r="L567" s="1"/>
  <c r="K570"/>
  <c r="L570" s="1"/>
  <c r="L566"/>
  <c r="K568"/>
  <c r="L568" s="1"/>
  <c r="N570" l="1"/>
  <c r="Q570"/>
  <c r="R570" s="1"/>
  <c r="S570" s="1"/>
  <c r="N567"/>
  <c r="Q567"/>
  <c r="R567" s="1"/>
  <c r="S567" s="1"/>
  <c r="K572"/>
  <c r="J572" s="1"/>
  <c r="L572"/>
  <c r="Q565"/>
  <c r="N565"/>
  <c r="N568"/>
  <c r="Q568"/>
  <c r="N566"/>
  <c r="Q566"/>
  <c r="R566" l="1"/>
  <c r="S566" s="1"/>
  <c r="R568"/>
  <c r="S568" s="1"/>
  <c r="N572"/>
  <c r="Q572"/>
  <c r="P572" s="1"/>
  <c r="R565"/>
  <c r="R572" l="1"/>
  <c r="S565"/>
  <c r="S572" s="1"/>
  <c r="H603" l="1"/>
  <c r="G603"/>
  <c r="O601"/>
  <c r="P601" s="1"/>
  <c r="I601"/>
  <c r="O600"/>
  <c r="P600" s="1"/>
  <c r="I600"/>
  <c r="K600" s="1"/>
  <c r="L600" s="1"/>
  <c r="O599"/>
  <c r="P599" s="1"/>
  <c r="I599"/>
  <c r="O598"/>
  <c r="P598" s="1"/>
  <c r="I598"/>
  <c r="K598" s="1"/>
  <c r="O597"/>
  <c r="P597" s="1"/>
  <c r="I597"/>
  <c r="O596"/>
  <c r="P596" s="1"/>
  <c r="I596"/>
  <c r="K596" s="1"/>
  <c r="O595"/>
  <c r="P595" s="1"/>
  <c r="I595"/>
  <c r="O594"/>
  <c r="P594" s="1"/>
  <c r="I594"/>
  <c r="K594" s="1"/>
  <c r="O593"/>
  <c r="P593" s="1"/>
  <c r="I593"/>
  <c r="O592"/>
  <c r="P592" s="1"/>
  <c r="I592"/>
  <c r="K592" s="1"/>
  <c r="K593" l="1"/>
  <c r="K595"/>
  <c r="L595" s="1"/>
  <c r="K597"/>
  <c r="L597" s="1"/>
  <c r="K599"/>
  <c r="L599" s="1"/>
  <c r="K601"/>
  <c r="L601" s="1"/>
  <c r="N600"/>
  <c r="Q600"/>
  <c r="L596"/>
  <c r="L598"/>
  <c r="L592"/>
  <c r="L594"/>
  <c r="I603"/>
  <c r="N601" l="1"/>
  <c r="Q601"/>
  <c r="R601" s="1"/>
  <c r="S601" s="1"/>
  <c r="N597"/>
  <c r="Q597"/>
  <c r="R597" s="1"/>
  <c r="S597" s="1"/>
  <c r="K603"/>
  <c r="L593"/>
  <c r="N599"/>
  <c r="Q599"/>
  <c r="R599" s="1"/>
  <c r="S599" s="1"/>
  <c r="N595"/>
  <c r="Q595"/>
  <c r="R595" s="1"/>
  <c r="S595" s="1"/>
  <c r="J603"/>
  <c r="N594"/>
  <c r="Q594"/>
  <c r="N598"/>
  <c r="Q598"/>
  <c r="R600"/>
  <c r="S600" s="1"/>
  <c r="N592"/>
  <c r="Q592"/>
  <c r="N596"/>
  <c r="Q596"/>
  <c r="N593" l="1"/>
  <c r="N603" s="1"/>
  <c r="Q593"/>
  <c r="R593" s="1"/>
  <c r="S593" s="1"/>
  <c r="L603"/>
  <c r="R596"/>
  <c r="S596" s="1"/>
  <c r="R592"/>
  <c r="Q603"/>
  <c r="S592"/>
  <c r="R598"/>
  <c r="S598" s="1"/>
  <c r="R594"/>
  <c r="S594" s="1"/>
  <c r="P603" l="1"/>
  <c r="R603"/>
  <c r="S603"/>
  <c r="O631" l="1"/>
  <c r="P631" s="1"/>
  <c r="I631"/>
  <c r="K631" s="1"/>
  <c r="L631" l="1"/>
  <c r="N631" l="1"/>
  <c r="Q631"/>
  <c r="R631" l="1"/>
  <c r="S631" s="1"/>
  <c r="O632" l="1"/>
  <c r="P632" s="1"/>
  <c r="I632"/>
  <c r="K632" s="1"/>
  <c r="O630"/>
  <c r="P630" s="1"/>
  <c r="I630"/>
  <c r="O628"/>
  <c r="P628" s="1"/>
  <c r="I628"/>
  <c r="K628" s="1"/>
  <c r="O627"/>
  <c r="P627" s="1"/>
  <c r="I627"/>
  <c r="K627" s="1"/>
  <c r="O626"/>
  <c r="P626" s="1"/>
  <c r="I626"/>
  <c r="K626" s="1"/>
  <c r="O625"/>
  <c r="P625" s="1"/>
  <c r="I625"/>
  <c r="K625" s="1"/>
  <c r="K630" l="1"/>
  <c r="L630" s="1"/>
  <c r="L632"/>
  <c r="L625"/>
  <c r="N625" s="1"/>
  <c r="L627"/>
  <c r="N627" s="1"/>
  <c r="Q625"/>
  <c r="Q627"/>
  <c r="L626"/>
  <c r="L628"/>
  <c r="Q630" l="1"/>
  <c r="N630"/>
  <c r="N632"/>
  <c r="Q632"/>
  <c r="N626"/>
  <c r="Q626"/>
  <c r="R627"/>
  <c r="S627" s="1"/>
  <c r="R625"/>
  <c r="S625" s="1"/>
  <c r="N628"/>
  <c r="Q628"/>
  <c r="R630" l="1"/>
  <c r="S630" s="1"/>
  <c r="R632"/>
  <c r="S632" s="1"/>
  <c r="R628"/>
  <c r="S628" s="1"/>
  <c r="R626"/>
  <c r="S626" s="1"/>
  <c r="H634" l="1"/>
  <c r="G634"/>
  <c r="O629"/>
  <c r="P629" s="1"/>
  <c r="I629"/>
  <c r="O624"/>
  <c r="P624" s="1"/>
  <c r="I624"/>
  <c r="O623"/>
  <c r="P623" s="1"/>
  <c r="I623"/>
  <c r="I634" l="1"/>
  <c r="K623"/>
  <c r="L623" s="1"/>
  <c r="K629"/>
  <c r="L629" s="1"/>
  <c r="K624"/>
  <c r="L624" s="1"/>
  <c r="Q629" l="1"/>
  <c r="R629" s="1"/>
  <c r="S629" s="1"/>
  <c r="N629"/>
  <c r="N624"/>
  <c r="Q624"/>
  <c r="L634"/>
  <c r="Q623"/>
  <c r="N623"/>
  <c r="K634"/>
  <c r="J634" s="1"/>
  <c r="Q634" l="1"/>
  <c r="P634" s="1"/>
  <c r="R623"/>
  <c r="S623" s="1"/>
  <c r="R624"/>
  <c r="S624" s="1"/>
  <c r="N634"/>
  <c r="S634" l="1"/>
  <c r="R634"/>
  <c r="H12" i="706" l="1"/>
  <c r="G12"/>
  <c r="O10"/>
  <c r="P10" s="1"/>
  <c r="I10"/>
  <c r="K10" l="1"/>
  <c r="K12" s="1"/>
  <c r="I12"/>
  <c r="J12" l="1"/>
  <c r="L10"/>
  <c r="L12" l="1"/>
  <c r="Q10"/>
  <c r="N10"/>
  <c r="N12" s="1"/>
  <c r="Q12" l="1"/>
  <c r="P12" s="1"/>
  <c r="R10"/>
  <c r="R12" s="1"/>
  <c r="S10" l="1"/>
  <c r="S12" s="1"/>
  <c r="H16" i="538" l="1"/>
  <c r="G16"/>
  <c r="O14"/>
  <c r="P14" s="1"/>
  <c r="I14"/>
  <c r="K14" s="1"/>
  <c r="L14" s="1"/>
  <c r="O13"/>
  <c r="P13" s="1"/>
  <c r="K13"/>
  <c r="I13"/>
  <c r="L13" s="1"/>
  <c r="Q13" s="1"/>
  <c r="P12"/>
  <c r="O12"/>
  <c r="K12"/>
  <c r="L12" s="1"/>
  <c r="I12"/>
  <c r="P11"/>
  <c r="O11"/>
  <c r="I11"/>
  <c r="O10"/>
  <c r="P10" s="1"/>
  <c r="I10"/>
  <c r="I16" s="1"/>
  <c r="H24" i="490"/>
  <c r="G24"/>
  <c r="O22"/>
  <c r="P22" s="1"/>
  <c r="I22"/>
  <c r="K22" s="1"/>
  <c r="L22" s="1"/>
  <c r="O21"/>
  <c r="P21" s="1"/>
  <c r="K21"/>
  <c r="I21"/>
  <c r="L21" s="1"/>
  <c r="Q21" s="1"/>
  <c r="P20"/>
  <c r="O20"/>
  <c r="K20"/>
  <c r="L20" s="1"/>
  <c r="I20"/>
  <c r="P19"/>
  <c r="O19"/>
  <c r="I19"/>
  <c r="K19" s="1"/>
  <c r="O18"/>
  <c r="P18" s="1"/>
  <c r="I18"/>
  <c r="K18" s="1"/>
  <c r="L18" s="1"/>
  <c r="O17"/>
  <c r="P17" s="1"/>
  <c r="K17"/>
  <c r="I17"/>
  <c r="L17" s="1"/>
  <c r="Q17" s="1"/>
  <c r="P16"/>
  <c r="O16"/>
  <c r="K16"/>
  <c r="L16" s="1"/>
  <c r="I16"/>
  <c r="P15"/>
  <c r="O15"/>
  <c r="I15"/>
  <c r="K15" s="1"/>
  <c r="O14"/>
  <c r="P14" s="1"/>
  <c r="I14"/>
  <c r="K14" s="1"/>
  <c r="L14" s="1"/>
  <c r="O13"/>
  <c r="P13" s="1"/>
  <c r="K13"/>
  <c r="I13"/>
  <c r="L13" s="1"/>
  <c r="Q13" s="1"/>
  <c r="P12"/>
  <c r="O12"/>
  <c r="K12"/>
  <c r="L12" s="1"/>
  <c r="I12"/>
  <c r="P11"/>
  <c r="O11"/>
  <c r="I11"/>
  <c r="K11" s="1"/>
  <c r="O10"/>
  <c r="P10" s="1"/>
  <c r="I10"/>
  <c r="K10" s="1"/>
  <c r="K24" s="1"/>
  <c r="H12" i="634"/>
  <c r="G12"/>
  <c r="O10"/>
  <c r="P10" s="1"/>
  <c r="I10"/>
  <c r="Q3" i="679"/>
  <c r="K10" i="538" l="1"/>
  <c r="K16" s="1"/>
  <c r="J16" s="1"/>
  <c r="K11"/>
  <c r="L11" s="1"/>
  <c r="L11" i="490"/>
  <c r="Q11" s="1"/>
  <c r="L15"/>
  <c r="Q15" s="1"/>
  <c r="L19"/>
  <c r="Q19" s="1"/>
  <c r="I24"/>
  <c r="J24" s="1"/>
  <c r="I12" i="634"/>
  <c r="K10"/>
  <c r="K12" s="1"/>
  <c r="J12" s="1"/>
  <c r="R11" i="490"/>
  <c r="S11" s="1"/>
  <c r="N12"/>
  <c r="Q12"/>
  <c r="R15"/>
  <c r="S15" s="1"/>
  <c r="N16"/>
  <c r="Q16"/>
  <c r="R19"/>
  <c r="S19" s="1"/>
  <c r="N20"/>
  <c r="Q20"/>
  <c r="S13" i="538"/>
  <c r="R13"/>
  <c r="N14"/>
  <c r="Q14"/>
  <c r="R13" i="490"/>
  <c r="S13" s="1"/>
  <c r="N14"/>
  <c r="Q14"/>
  <c r="R17"/>
  <c r="S17" s="1"/>
  <c r="N18"/>
  <c r="Q18"/>
  <c r="R21"/>
  <c r="S21" s="1"/>
  <c r="N22"/>
  <c r="Q22"/>
  <c r="N12" i="538"/>
  <c r="Q12"/>
  <c r="L10" i="490"/>
  <c r="N11"/>
  <c r="N13"/>
  <c r="N15"/>
  <c r="N17"/>
  <c r="N19"/>
  <c r="N21"/>
  <c r="L10" i="538"/>
  <c r="N13"/>
  <c r="Q11" l="1"/>
  <c r="N11"/>
  <c r="L10" i="634"/>
  <c r="N10" i="490"/>
  <c r="N24" s="1"/>
  <c r="L24"/>
  <c r="Q10"/>
  <c r="R12" i="538"/>
  <c r="S12" s="1"/>
  <c r="R22" i="490"/>
  <c r="S22" s="1"/>
  <c r="R18"/>
  <c r="S18" s="1"/>
  <c r="R14"/>
  <c r="S14" s="1"/>
  <c r="R14" i="538"/>
  <c r="S14" s="1"/>
  <c r="R20" i="490"/>
  <c r="S20" s="1"/>
  <c r="R16"/>
  <c r="S16" s="1"/>
  <c r="R12"/>
  <c r="S12" s="1"/>
  <c r="N10" i="538"/>
  <c r="N16" s="1"/>
  <c r="L16"/>
  <c r="Q10"/>
  <c r="S11" l="1"/>
  <c r="R11"/>
  <c r="L12" i="634"/>
  <c r="N10"/>
  <c r="N12" s="1"/>
  <c r="Q10"/>
  <c r="Q24" i="490"/>
  <c r="P24" s="1"/>
  <c r="R10"/>
  <c r="R24" s="1"/>
  <c r="Q16" i="538"/>
  <c r="P16" s="1"/>
  <c r="R10"/>
  <c r="R16" s="1"/>
  <c r="S10"/>
  <c r="S16" s="1"/>
  <c r="Q12" i="634" l="1"/>
  <c r="P12" s="1"/>
  <c r="R10"/>
  <c r="R12" s="1"/>
  <c r="S10" i="490"/>
  <c r="S24" s="1"/>
  <c r="S10" i="634" l="1"/>
  <c r="S12" s="1"/>
  <c r="H12" i="520" l="1"/>
  <c r="G12"/>
  <c r="P10"/>
  <c r="O10"/>
  <c r="K10"/>
  <c r="K12" s="1"/>
  <c r="I10"/>
  <c r="L10" l="1"/>
  <c r="Q10" s="1"/>
  <c r="I12"/>
  <c r="J12" s="1"/>
  <c r="L12"/>
  <c r="N10"/>
  <c r="N12" s="1"/>
  <c r="Q12" l="1"/>
  <c r="P12" s="1"/>
  <c r="R10"/>
  <c r="R12" s="1"/>
  <c r="S10" l="1"/>
  <c r="S12" s="1"/>
  <c r="B11" i="622" l="1"/>
  <c r="B12"/>
  <c r="P12"/>
  <c r="O12"/>
  <c r="I12"/>
  <c r="O11"/>
  <c r="P11" s="1"/>
  <c r="I11"/>
  <c r="K11" s="1"/>
  <c r="K12" l="1"/>
  <c r="L12" s="1"/>
  <c r="L11"/>
  <c r="Q12" l="1"/>
  <c r="N12"/>
  <c r="N11"/>
  <c r="Q11"/>
  <c r="R12"/>
  <c r="S12" s="1"/>
  <c r="R11" l="1"/>
  <c r="S11" s="1"/>
  <c r="K92" i="679" l="1"/>
  <c r="K93" s="1"/>
  <c r="K91"/>
  <c r="H97" i="640" l="1"/>
  <c r="G97"/>
  <c r="P95"/>
  <c r="O95"/>
  <c r="I95"/>
  <c r="K95" s="1"/>
  <c r="O94"/>
  <c r="P94" s="1"/>
  <c r="I94"/>
  <c r="I97" s="1"/>
  <c r="H84"/>
  <c r="G84"/>
  <c r="O82"/>
  <c r="P82" s="1"/>
  <c r="I82"/>
  <c r="P81"/>
  <c r="O81"/>
  <c r="I81"/>
  <c r="K81" s="1"/>
  <c r="O80"/>
  <c r="P80" s="1"/>
  <c r="I80"/>
  <c r="P79"/>
  <c r="O79"/>
  <c r="I79"/>
  <c r="K79" s="1"/>
  <c r="O78"/>
  <c r="P78" s="1"/>
  <c r="I78"/>
  <c r="P77"/>
  <c r="O77"/>
  <c r="I77"/>
  <c r="I84" s="1"/>
  <c r="H70"/>
  <c r="G70"/>
  <c r="P68"/>
  <c r="O68"/>
  <c r="I68"/>
  <c r="K68" s="1"/>
  <c r="O67"/>
  <c r="P67" s="1"/>
  <c r="I67"/>
  <c r="P66"/>
  <c r="O66"/>
  <c r="I66"/>
  <c r="K66" s="1"/>
  <c r="O65"/>
  <c r="P65" s="1"/>
  <c r="I65"/>
  <c r="I70" s="1"/>
  <c r="H58"/>
  <c r="G58"/>
  <c r="O56"/>
  <c r="P56" s="1"/>
  <c r="I56"/>
  <c r="H46"/>
  <c r="G46"/>
  <c r="O44"/>
  <c r="P44" s="1"/>
  <c r="I44"/>
  <c r="I46" s="1"/>
  <c r="H37"/>
  <c r="G37"/>
  <c r="O35"/>
  <c r="P35" s="1"/>
  <c r="I35"/>
  <c r="K35" s="1"/>
  <c r="O34"/>
  <c r="P34" s="1"/>
  <c r="I34"/>
  <c r="O33"/>
  <c r="P33" s="1"/>
  <c r="I33"/>
  <c r="I37" s="1"/>
  <c r="H26"/>
  <c r="G26"/>
  <c r="O24"/>
  <c r="P24" s="1"/>
  <c r="I24"/>
  <c r="K24" s="1"/>
  <c r="O23"/>
  <c r="P23" s="1"/>
  <c r="I23"/>
  <c r="O22"/>
  <c r="P22" s="1"/>
  <c r="I22"/>
  <c r="K22" s="1"/>
  <c r="O21"/>
  <c r="P21" s="1"/>
  <c r="I21"/>
  <c r="O20"/>
  <c r="P20" s="1"/>
  <c r="I20"/>
  <c r="K20" s="1"/>
  <c r="O19"/>
  <c r="P19" s="1"/>
  <c r="I19"/>
  <c r="I26" s="1"/>
  <c r="H12"/>
  <c r="G12"/>
  <c r="O10"/>
  <c r="P10" s="1"/>
  <c r="I10"/>
  <c r="J155"/>
  <c r="K155"/>
  <c r="L155"/>
  <c r="M155"/>
  <c r="N155"/>
  <c r="O155"/>
  <c r="P155"/>
  <c r="Q155"/>
  <c r="R155"/>
  <c r="S155"/>
  <c r="I155"/>
  <c r="L95" l="1"/>
  <c r="K77"/>
  <c r="L79"/>
  <c r="Q79" s="1"/>
  <c r="L81"/>
  <c r="L66"/>
  <c r="Q66" s="1"/>
  <c r="L68"/>
  <c r="Q68" s="1"/>
  <c r="H98"/>
  <c r="G98"/>
  <c r="N66"/>
  <c r="N68"/>
  <c r="N79"/>
  <c r="N81"/>
  <c r="Q81"/>
  <c r="N95"/>
  <c r="Q95"/>
  <c r="K10"/>
  <c r="K12" s="1"/>
  <c r="J12" s="1"/>
  <c r="I12"/>
  <c r="K19"/>
  <c r="L19" s="1"/>
  <c r="L20"/>
  <c r="K21"/>
  <c r="L21" s="1"/>
  <c r="L22"/>
  <c r="K23"/>
  <c r="L23" s="1"/>
  <c r="L24"/>
  <c r="K34"/>
  <c r="L34" s="1"/>
  <c r="L35"/>
  <c r="K56"/>
  <c r="K58" s="1"/>
  <c r="I58"/>
  <c r="I98" s="1"/>
  <c r="K65"/>
  <c r="K70" s="1"/>
  <c r="J70" s="1"/>
  <c r="K67"/>
  <c r="L67" s="1"/>
  <c r="L77"/>
  <c r="K78"/>
  <c r="L78" s="1"/>
  <c r="K80"/>
  <c r="K82"/>
  <c r="L82" s="1"/>
  <c r="K94"/>
  <c r="K97" s="1"/>
  <c r="K33"/>
  <c r="K44"/>
  <c r="K46" s="1"/>
  <c r="K84" l="1"/>
  <c r="J84" s="1"/>
  <c r="L65"/>
  <c r="J58"/>
  <c r="K37"/>
  <c r="J37" s="1"/>
  <c r="Q23"/>
  <c r="N23"/>
  <c r="Q21"/>
  <c r="N21"/>
  <c r="Q19"/>
  <c r="L26"/>
  <c r="N19"/>
  <c r="Q67"/>
  <c r="N67"/>
  <c r="Q65"/>
  <c r="L70"/>
  <c r="N65"/>
  <c r="J97"/>
  <c r="N77"/>
  <c r="Q77"/>
  <c r="Q34"/>
  <c r="N34"/>
  <c r="J46"/>
  <c r="N24"/>
  <c r="Q24"/>
  <c r="N22"/>
  <c r="Q22"/>
  <c r="N20"/>
  <c r="Q20"/>
  <c r="L33"/>
  <c r="L94"/>
  <c r="L44"/>
  <c r="L80"/>
  <c r="L56"/>
  <c r="L10"/>
  <c r="N35"/>
  <c r="Q35"/>
  <c r="Q82"/>
  <c r="N82"/>
  <c r="Q78"/>
  <c r="N78"/>
  <c r="R95"/>
  <c r="S95" s="1"/>
  <c r="R81"/>
  <c r="S81" s="1"/>
  <c r="R79"/>
  <c r="S79" s="1"/>
  <c r="R68"/>
  <c r="S68" s="1"/>
  <c r="R66"/>
  <c r="S66" s="1"/>
  <c r="K26"/>
  <c r="J26" s="1"/>
  <c r="N70" l="1"/>
  <c r="R78"/>
  <c r="S78" s="1"/>
  <c r="R82"/>
  <c r="S82" s="1"/>
  <c r="L58"/>
  <c r="Q56"/>
  <c r="N56"/>
  <c r="N58" s="1"/>
  <c r="N44"/>
  <c r="N46" s="1"/>
  <c r="L46"/>
  <c r="Q44"/>
  <c r="R34"/>
  <c r="S34" s="1"/>
  <c r="Q70"/>
  <c r="P70" s="1"/>
  <c r="R65"/>
  <c r="S65" s="1"/>
  <c r="R67"/>
  <c r="S67" s="1"/>
  <c r="R35"/>
  <c r="S35" s="1"/>
  <c r="L12"/>
  <c r="Q10"/>
  <c r="N10"/>
  <c r="N12" s="1"/>
  <c r="Q80"/>
  <c r="Q84" s="1"/>
  <c r="N80"/>
  <c r="Q94"/>
  <c r="L97"/>
  <c r="N94"/>
  <c r="N97" s="1"/>
  <c r="R20"/>
  <c r="S20" s="1"/>
  <c r="R22"/>
  <c r="S22" s="1"/>
  <c r="R24"/>
  <c r="S24" s="1"/>
  <c r="R77"/>
  <c r="S77" s="1"/>
  <c r="Q26"/>
  <c r="P26" s="1"/>
  <c r="R19"/>
  <c r="S19" s="1"/>
  <c r="R21"/>
  <c r="S21" s="1"/>
  <c r="R23"/>
  <c r="S23" s="1"/>
  <c r="N84"/>
  <c r="L84"/>
  <c r="K98"/>
  <c r="J98" s="1"/>
  <c r="N26"/>
  <c r="N33"/>
  <c r="N37" s="1"/>
  <c r="L37"/>
  <c r="Q33"/>
  <c r="L98" l="1"/>
  <c r="Q97"/>
  <c r="R94"/>
  <c r="R97" s="1"/>
  <c r="R80"/>
  <c r="S80" s="1"/>
  <c r="S84" s="1"/>
  <c r="Q12"/>
  <c r="P12" s="1"/>
  <c r="R10"/>
  <c r="R12" s="1"/>
  <c r="R26"/>
  <c r="P84"/>
  <c r="N98"/>
  <c r="R70"/>
  <c r="Q37"/>
  <c r="P37" s="1"/>
  <c r="R33"/>
  <c r="R37" s="1"/>
  <c r="Q46"/>
  <c r="R44"/>
  <c r="R46" s="1"/>
  <c r="Q58"/>
  <c r="P58" s="1"/>
  <c r="R56"/>
  <c r="R58" s="1"/>
  <c r="S26"/>
  <c r="R84"/>
  <c r="S70"/>
  <c r="S94" l="1"/>
  <c r="S97" s="1"/>
  <c r="S44"/>
  <c r="S46" s="1"/>
  <c r="Q98"/>
  <c r="P98" s="1"/>
  <c r="P97"/>
  <c r="S56"/>
  <c r="S58" s="1"/>
  <c r="S33"/>
  <c r="S37" s="1"/>
  <c r="R98"/>
  <c r="P46"/>
  <c r="S10"/>
  <c r="S12" s="1"/>
  <c r="S98" l="1"/>
  <c r="O176" l="1"/>
  <c r="P176" s="1"/>
  <c r="I176"/>
  <c r="K176" s="1"/>
  <c r="O175"/>
  <c r="P175" s="1"/>
  <c r="I175"/>
  <c r="K175" s="1"/>
  <c r="O174"/>
  <c r="P174" s="1"/>
  <c r="I174"/>
  <c r="K174" s="1"/>
  <c r="O143"/>
  <c r="P143" s="1"/>
  <c r="I143"/>
  <c r="O132"/>
  <c r="P132" s="1"/>
  <c r="I132"/>
  <c r="K132" s="1"/>
  <c r="O131"/>
  <c r="P131" s="1"/>
  <c r="I131"/>
  <c r="O130"/>
  <c r="P130" s="1"/>
  <c r="I130"/>
  <c r="K130" s="1"/>
  <c r="O129"/>
  <c r="P129" s="1"/>
  <c r="I129"/>
  <c r="L175" l="1"/>
  <c r="Q175" s="1"/>
  <c r="L174"/>
  <c r="L176"/>
  <c r="K143"/>
  <c r="L143" s="1"/>
  <c r="K129"/>
  <c r="L129" s="1"/>
  <c r="K131"/>
  <c r="L131" s="1"/>
  <c r="L130"/>
  <c r="L132"/>
  <c r="N175" l="1"/>
  <c r="N176"/>
  <c r="Q176"/>
  <c r="N174"/>
  <c r="Q174"/>
  <c r="R175"/>
  <c r="S175" s="1"/>
  <c r="N143"/>
  <c r="Q143"/>
  <c r="R143" s="1"/>
  <c r="Q131"/>
  <c r="N131"/>
  <c r="Q129"/>
  <c r="R129" s="1"/>
  <c r="S129" s="1"/>
  <c r="N129"/>
  <c r="N130"/>
  <c r="Q130"/>
  <c r="R131"/>
  <c r="S131" s="1"/>
  <c r="N132"/>
  <c r="Q132"/>
  <c r="R174" l="1"/>
  <c r="S174" s="1"/>
  <c r="R176"/>
  <c r="S176" s="1"/>
  <c r="S143"/>
  <c r="R132"/>
  <c r="S132" s="1"/>
  <c r="R130"/>
  <c r="S130" s="1"/>
  <c r="H16" i="635" l="1"/>
  <c r="G16"/>
  <c r="O14"/>
  <c r="P14" s="1"/>
  <c r="I14"/>
  <c r="P13"/>
  <c r="O13"/>
  <c r="I13"/>
  <c r="K13" s="1"/>
  <c r="O12"/>
  <c r="P12" s="1"/>
  <c r="I12"/>
  <c r="O11"/>
  <c r="P11" s="1"/>
  <c r="I11"/>
  <c r="K11" s="1"/>
  <c r="O10"/>
  <c r="P10" s="1"/>
  <c r="I10"/>
  <c r="H205" i="640"/>
  <c r="G205"/>
  <c r="O203"/>
  <c r="P203" s="1"/>
  <c r="I203"/>
  <c r="K203" s="1"/>
  <c r="O202"/>
  <c r="P202" s="1"/>
  <c r="I202"/>
  <c r="H192"/>
  <c r="G192"/>
  <c r="O190"/>
  <c r="P190" s="1"/>
  <c r="I190"/>
  <c r="O189"/>
  <c r="P189" s="1"/>
  <c r="I189"/>
  <c r="K189" s="1"/>
  <c r="O188"/>
  <c r="P188" s="1"/>
  <c r="I188"/>
  <c r="O187"/>
  <c r="P187" s="1"/>
  <c r="I187"/>
  <c r="K187" s="1"/>
  <c r="O186"/>
  <c r="P186" s="1"/>
  <c r="I186"/>
  <c r="O185"/>
  <c r="P185" s="1"/>
  <c r="I185"/>
  <c r="K185" s="1"/>
  <c r="H178"/>
  <c r="G178"/>
  <c r="O173"/>
  <c r="P173" s="1"/>
  <c r="I173"/>
  <c r="I178" s="1"/>
  <c r="H166"/>
  <c r="G166"/>
  <c r="O164"/>
  <c r="P164" s="1"/>
  <c r="I164"/>
  <c r="I166" s="1"/>
  <c r="H154"/>
  <c r="G154"/>
  <c r="O152"/>
  <c r="P152" s="1"/>
  <c r="I152"/>
  <c r="I154" s="1"/>
  <c r="H145"/>
  <c r="G145"/>
  <c r="O142"/>
  <c r="P142" s="1"/>
  <c r="I142"/>
  <c r="O141"/>
  <c r="P141" s="1"/>
  <c r="I141"/>
  <c r="K141" s="1"/>
  <c r="H134"/>
  <c r="G134"/>
  <c r="O128"/>
  <c r="P128" s="1"/>
  <c r="I128"/>
  <c r="K128" s="1"/>
  <c r="O127"/>
  <c r="P127" s="1"/>
  <c r="I127"/>
  <c r="I134" s="1"/>
  <c r="H120"/>
  <c r="G120"/>
  <c r="O118"/>
  <c r="P118" s="1"/>
  <c r="I118"/>
  <c r="I120" s="1"/>
  <c r="H206" l="1"/>
  <c r="G206"/>
  <c r="L11" i="635"/>
  <c r="Q11" s="1"/>
  <c r="L13"/>
  <c r="N13" s="1"/>
  <c r="N11"/>
  <c r="K10"/>
  <c r="L10" s="1"/>
  <c r="K12"/>
  <c r="L12" s="1"/>
  <c r="K14"/>
  <c r="L14" s="1"/>
  <c r="I16"/>
  <c r="I145" i="640"/>
  <c r="K127"/>
  <c r="K134" s="1"/>
  <c r="J134" s="1"/>
  <c r="L128"/>
  <c r="L141"/>
  <c r="K142"/>
  <c r="L142" s="1"/>
  <c r="K152"/>
  <c r="L185"/>
  <c r="K186"/>
  <c r="L186" s="1"/>
  <c r="L187"/>
  <c r="K188"/>
  <c r="L188" s="1"/>
  <c r="L189"/>
  <c r="K190"/>
  <c r="L190" s="1"/>
  <c r="I192"/>
  <c r="K202"/>
  <c r="L202" s="1"/>
  <c r="L203"/>
  <c r="I205"/>
  <c r="K118"/>
  <c r="K164"/>
  <c r="K166" s="1"/>
  <c r="J166" s="1"/>
  <c r="K173"/>
  <c r="K178" s="1"/>
  <c r="J178" s="1"/>
  <c r="I206" l="1"/>
  <c r="L127"/>
  <c r="L134" s="1"/>
  <c r="Q13" i="635"/>
  <c r="Q12"/>
  <c r="N12"/>
  <c r="Q14"/>
  <c r="N14"/>
  <c r="L16"/>
  <c r="Q10"/>
  <c r="N10"/>
  <c r="R13"/>
  <c r="S13" s="1"/>
  <c r="R11"/>
  <c r="S11" s="1"/>
  <c r="K16"/>
  <c r="J16" s="1"/>
  <c r="K192" i="640"/>
  <c r="J192" s="1"/>
  <c r="K145"/>
  <c r="J145" s="1"/>
  <c r="Q190"/>
  <c r="N190"/>
  <c r="Q186"/>
  <c r="N186"/>
  <c r="Q142"/>
  <c r="N142"/>
  <c r="Q127"/>
  <c r="N127"/>
  <c r="N203"/>
  <c r="Q203"/>
  <c r="N189"/>
  <c r="Q189"/>
  <c r="N187"/>
  <c r="Q187"/>
  <c r="L192"/>
  <c r="N185"/>
  <c r="Q185"/>
  <c r="L205"/>
  <c r="Q202"/>
  <c r="N202"/>
  <c r="Q188"/>
  <c r="N188"/>
  <c r="N128"/>
  <c r="Q128"/>
  <c r="L164"/>
  <c r="K154"/>
  <c r="L152"/>
  <c r="K120"/>
  <c r="J120" s="1"/>
  <c r="K205"/>
  <c r="J205" s="1"/>
  <c r="L173"/>
  <c r="L118"/>
  <c r="L145"/>
  <c r="N141"/>
  <c r="Q141"/>
  <c r="N145" l="1"/>
  <c r="J154"/>
  <c r="K206"/>
  <c r="J206" s="1"/>
  <c r="N16" i="635"/>
  <c r="R14"/>
  <c r="S14" s="1"/>
  <c r="R12"/>
  <c r="S12" s="1"/>
  <c r="Q16"/>
  <c r="P16" s="1"/>
  <c r="R10"/>
  <c r="N192" i="640"/>
  <c r="R141"/>
  <c r="Q145"/>
  <c r="P145" s="1"/>
  <c r="S141"/>
  <c r="N118"/>
  <c r="N120" s="1"/>
  <c r="L120"/>
  <c r="Q118"/>
  <c r="R128"/>
  <c r="S128" s="1"/>
  <c r="R185"/>
  <c r="Q192"/>
  <c r="P192" s="1"/>
  <c r="S185"/>
  <c r="R142"/>
  <c r="S142" s="1"/>
  <c r="R186"/>
  <c r="S186" s="1"/>
  <c r="R190"/>
  <c r="S190" s="1"/>
  <c r="N205"/>
  <c r="N173"/>
  <c r="N178" s="1"/>
  <c r="L178"/>
  <c r="Q173"/>
  <c r="Q152"/>
  <c r="L154"/>
  <c r="N152"/>
  <c r="N154" s="1"/>
  <c r="N164"/>
  <c r="N166" s="1"/>
  <c r="L166"/>
  <c r="Q164"/>
  <c r="R188"/>
  <c r="S188" s="1"/>
  <c r="Q205"/>
  <c r="P205" s="1"/>
  <c r="R202"/>
  <c r="R187"/>
  <c r="S187" s="1"/>
  <c r="R189"/>
  <c r="S189" s="1"/>
  <c r="R203"/>
  <c r="S203" s="1"/>
  <c r="Q134"/>
  <c r="P134" s="1"/>
  <c r="R127"/>
  <c r="N134"/>
  <c r="L206" l="1"/>
  <c r="N206"/>
  <c r="R16" i="635"/>
  <c r="S10"/>
  <c r="S16" s="1"/>
  <c r="R134" i="640"/>
  <c r="S127"/>
  <c r="S134" s="1"/>
  <c r="Q166"/>
  <c r="P166" s="1"/>
  <c r="R164"/>
  <c r="R166" s="1"/>
  <c r="Q178"/>
  <c r="P178" s="1"/>
  <c r="R173"/>
  <c r="R178" s="1"/>
  <c r="R205"/>
  <c r="S202"/>
  <c r="S205" s="1"/>
  <c r="S145"/>
  <c r="R145"/>
  <c r="Q154"/>
  <c r="R152"/>
  <c r="R154" s="1"/>
  <c r="Q120"/>
  <c r="P120" s="1"/>
  <c r="R118"/>
  <c r="R120" s="1"/>
  <c r="S192"/>
  <c r="R192"/>
  <c r="R206" l="1"/>
  <c r="P154"/>
  <c r="Q206"/>
  <c r="P206" s="1"/>
  <c r="S173"/>
  <c r="S178" s="1"/>
  <c r="S118"/>
  <c r="S120" s="1"/>
  <c r="S152"/>
  <c r="S154" s="1"/>
  <c r="S164"/>
  <c r="S166" s="1"/>
  <c r="S206" l="1"/>
  <c r="H260"/>
  <c r="G260"/>
  <c r="O258"/>
  <c r="P258" s="1"/>
  <c r="I258"/>
  <c r="K258" s="1"/>
  <c r="O257"/>
  <c r="P257" s="1"/>
  <c r="I257"/>
  <c r="I260" s="1"/>
  <c r="K257" l="1"/>
  <c r="K260" s="1"/>
  <c r="J260" s="1"/>
  <c r="L258"/>
  <c r="L257"/>
  <c r="N258" l="1"/>
  <c r="Q258"/>
  <c r="Q257"/>
  <c r="L260"/>
  <c r="N257"/>
  <c r="N260" s="1"/>
  <c r="R258" l="1"/>
  <c r="S258" s="1"/>
  <c r="Q260"/>
  <c r="P260" s="1"/>
  <c r="R257"/>
  <c r="R260" s="1"/>
  <c r="S257" l="1"/>
  <c r="S260" s="1"/>
  <c r="O305" l="1"/>
  <c r="P305" s="1"/>
  <c r="I305"/>
  <c r="H324"/>
  <c r="G324"/>
  <c r="O322"/>
  <c r="P322" s="1"/>
  <c r="I322"/>
  <c r="O321"/>
  <c r="P321" s="1"/>
  <c r="I321"/>
  <c r="K321" s="1"/>
  <c r="O320"/>
  <c r="P320" s="1"/>
  <c r="I320"/>
  <c r="O319"/>
  <c r="P319" s="1"/>
  <c r="I319"/>
  <c r="K319" s="1"/>
  <c r="O318"/>
  <c r="P318" s="1"/>
  <c r="I318"/>
  <c r="H250"/>
  <c r="G250"/>
  <c r="O248"/>
  <c r="P248" s="1"/>
  <c r="I248"/>
  <c r="O247"/>
  <c r="P247" s="1"/>
  <c r="I247"/>
  <c r="L319" l="1"/>
  <c r="N319" s="1"/>
  <c r="L321"/>
  <c r="Q321" s="1"/>
  <c r="K305"/>
  <c r="L305" s="1"/>
  <c r="N321"/>
  <c r="K318"/>
  <c r="K320"/>
  <c r="L320" s="1"/>
  <c r="K322"/>
  <c r="L322" s="1"/>
  <c r="I324"/>
  <c r="I250"/>
  <c r="K247"/>
  <c r="L247" s="1"/>
  <c r="K248"/>
  <c r="L248" s="1"/>
  <c r="Q319" l="1"/>
  <c r="Q305"/>
  <c r="N305"/>
  <c r="R305"/>
  <c r="S305" s="1"/>
  <c r="Q322"/>
  <c r="N322"/>
  <c r="Q320"/>
  <c r="N320"/>
  <c r="R321"/>
  <c r="S321" s="1"/>
  <c r="R319"/>
  <c r="S319" s="1"/>
  <c r="K324"/>
  <c r="J324" s="1"/>
  <c r="L318"/>
  <c r="Q248"/>
  <c r="N248"/>
  <c r="L250"/>
  <c r="N247"/>
  <c r="N250" s="1"/>
  <c r="Q247"/>
  <c r="K250"/>
  <c r="J250" s="1"/>
  <c r="L324" l="1"/>
  <c r="Q318"/>
  <c r="N318"/>
  <c r="N324" s="1"/>
  <c r="R320"/>
  <c r="S320" s="1"/>
  <c r="R322"/>
  <c r="S322" s="1"/>
  <c r="R247"/>
  <c r="S247" s="1"/>
  <c r="Q250"/>
  <c r="P250" s="1"/>
  <c r="R248"/>
  <c r="S248" s="1"/>
  <c r="Q324" l="1"/>
  <c r="P324" s="1"/>
  <c r="R318"/>
  <c r="R324" s="1"/>
  <c r="S250"/>
  <c r="R250"/>
  <c r="S318" l="1"/>
  <c r="S324" s="1"/>
  <c r="H365" l="1"/>
  <c r="G365"/>
  <c r="O363"/>
  <c r="P363" s="1"/>
  <c r="I363"/>
  <c r="O362"/>
  <c r="P362" s="1"/>
  <c r="I362"/>
  <c r="O350"/>
  <c r="P350" s="1"/>
  <c r="I350"/>
  <c r="K350" s="1"/>
  <c r="O349"/>
  <c r="P349" s="1"/>
  <c r="I349"/>
  <c r="O348"/>
  <c r="P348" s="1"/>
  <c r="I348"/>
  <c r="K348" s="1"/>
  <c r="O347"/>
  <c r="P347" s="1"/>
  <c r="I347"/>
  <c r="O335"/>
  <c r="P335" s="1"/>
  <c r="I335"/>
  <c r="K335" s="1"/>
  <c r="O334"/>
  <c r="P334" s="1"/>
  <c r="I334"/>
  <c r="O333"/>
  <c r="P333" s="1"/>
  <c r="I333"/>
  <c r="O332"/>
  <c r="P332" s="1"/>
  <c r="I332"/>
  <c r="O303"/>
  <c r="P303" s="1"/>
  <c r="I303"/>
  <c r="O302"/>
  <c r="P302" s="1"/>
  <c r="I302"/>
  <c r="O274"/>
  <c r="P274" s="1"/>
  <c r="I274"/>
  <c r="O273"/>
  <c r="P273" s="1"/>
  <c r="I273"/>
  <c r="O272"/>
  <c r="P272" s="1"/>
  <c r="I272"/>
  <c r="O271"/>
  <c r="P271" s="1"/>
  <c r="I271"/>
  <c r="O270"/>
  <c r="P270" s="1"/>
  <c r="I270"/>
  <c r="H276"/>
  <c r="G276"/>
  <c r="O269"/>
  <c r="P269" s="1"/>
  <c r="I269"/>
  <c r="H353"/>
  <c r="G353"/>
  <c r="O351"/>
  <c r="P351" s="1"/>
  <c r="I351"/>
  <c r="K351" s="1"/>
  <c r="O346"/>
  <c r="P346" s="1"/>
  <c r="I346"/>
  <c r="H338"/>
  <c r="G338"/>
  <c r="O336"/>
  <c r="P336" s="1"/>
  <c r="I336"/>
  <c r="O331"/>
  <c r="P331" s="1"/>
  <c r="I331"/>
  <c r="K331" s="1"/>
  <c r="H308"/>
  <c r="G308"/>
  <c r="O306"/>
  <c r="P306" s="1"/>
  <c r="I306"/>
  <c r="K306" s="1"/>
  <c r="O304"/>
  <c r="P304" s="1"/>
  <c r="I304"/>
  <c r="O301"/>
  <c r="P301" s="1"/>
  <c r="I301"/>
  <c r="H294"/>
  <c r="G294"/>
  <c r="O292"/>
  <c r="P292" s="1"/>
  <c r="I292"/>
  <c r="I294" s="1"/>
  <c r="H285"/>
  <c r="G285"/>
  <c r="O283"/>
  <c r="P283" s="1"/>
  <c r="I283"/>
  <c r="K283" s="1"/>
  <c r="K285" s="1"/>
  <c r="H240"/>
  <c r="G240"/>
  <c r="O238"/>
  <c r="P238" s="1"/>
  <c r="I238"/>
  <c r="K238" s="1"/>
  <c r="O237"/>
  <c r="P237" s="1"/>
  <c r="I237"/>
  <c r="K237" s="1"/>
  <c r="I365" l="1"/>
  <c r="K362"/>
  <c r="L362" s="1"/>
  <c r="L348"/>
  <c r="N348" s="1"/>
  <c r="L350"/>
  <c r="Q350" s="1"/>
  <c r="K363"/>
  <c r="L363" s="1"/>
  <c r="K347"/>
  <c r="L347" s="1"/>
  <c r="K349"/>
  <c r="L349" s="1"/>
  <c r="K333"/>
  <c r="L333" s="1"/>
  <c r="L335"/>
  <c r="N335" s="1"/>
  <c r="K332"/>
  <c r="L332" s="1"/>
  <c r="K334"/>
  <c r="L334" s="1"/>
  <c r="K303"/>
  <c r="L303" s="1"/>
  <c r="K302"/>
  <c r="L302" s="1"/>
  <c r="K271"/>
  <c r="L271" s="1"/>
  <c r="K273"/>
  <c r="L273" s="1"/>
  <c r="I276"/>
  <c r="K270"/>
  <c r="L270" s="1"/>
  <c r="K272"/>
  <c r="L272" s="1"/>
  <c r="K274"/>
  <c r="L274" s="1"/>
  <c r="K269"/>
  <c r="L269" s="1"/>
  <c r="I308"/>
  <c r="I353"/>
  <c r="K346"/>
  <c r="L346" s="1"/>
  <c r="K336"/>
  <c r="K304"/>
  <c r="L304" s="1"/>
  <c r="K292"/>
  <c r="L292" s="1"/>
  <c r="L283"/>
  <c r="L285" s="1"/>
  <c r="I285"/>
  <c r="J285" s="1"/>
  <c r="K240"/>
  <c r="L238"/>
  <c r="N238" s="1"/>
  <c r="Q283"/>
  <c r="L237"/>
  <c r="I240"/>
  <c r="L306"/>
  <c r="L331"/>
  <c r="I338"/>
  <c r="L351"/>
  <c r="K301"/>
  <c r="Q348" l="1"/>
  <c r="Q335"/>
  <c r="R335" s="1"/>
  <c r="S335" s="1"/>
  <c r="K294"/>
  <c r="J294" s="1"/>
  <c r="J240"/>
  <c r="N350"/>
  <c r="K353"/>
  <c r="Q363"/>
  <c r="N363"/>
  <c r="L365"/>
  <c r="N362"/>
  <c r="N365" s="1"/>
  <c r="Q362"/>
  <c r="K365"/>
  <c r="Q349"/>
  <c r="N349"/>
  <c r="Q347"/>
  <c r="N347"/>
  <c r="R350"/>
  <c r="S350" s="1"/>
  <c r="R348"/>
  <c r="S348" s="1"/>
  <c r="Q333"/>
  <c r="N333"/>
  <c r="Q334"/>
  <c r="N334"/>
  <c r="Q332"/>
  <c r="N332"/>
  <c r="K338"/>
  <c r="N303"/>
  <c r="Q303"/>
  <c r="R303" s="1"/>
  <c r="S303" s="1"/>
  <c r="Q302"/>
  <c r="N302"/>
  <c r="N273"/>
  <c r="Q273"/>
  <c r="R273" s="1"/>
  <c r="S273" s="1"/>
  <c r="N271"/>
  <c r="Q271"/>
  <c r="R271" s="1"/>
  <c r="S271" s="1"/>
  <c r="Q274"/>
  <c r="N274"/>
  <c r="Q270"/>
  <c r="N270"/>
  <c r="Q272"/>
  <c r="N272"/>
  <c r="L276"/>
  <c r="Q269"/>
  <c r="N269"/>
  <c r="K276"/>
  <c r="J276" s="1"/>
  <c r="Q238"/>
  <c r="R238" s="1"/>
  <c r="S238" s="1"/>
  <c r="J338"/>
  <c r="L336"/>
  <c r="L338" s="1"/>
  <c r="N304"/>
  <c r="Q304"/>
  <c r="R304" s="1"/>
  <c r="S304" s="1"/>
  <c r="K308"/>
  <c r="J308" s="1"/>
  <c r="N283"/>
  <c r="N285" s="1"/>
  <c r="N351"/>
  <c r="Q351"/>
  <c r="N331"/>
  <c r="Q331"/>
  <c r="J353"/>
  <c r="Q285"/>
  <c r="P285" s="1"/>
  <c r="R283"/>
  <c r="R285" s="1"/>
  <c r="Q346"/>
  <c r="L353"/>
  <c r="N346"/>
  <c r="Q292"/>
  <c r="L294"/>
  <c r="N292"/>
  <c r="N294" s="1"/>
  <c r="N306"/>
  <c r="Q306"/>
  <c r="L240"/>
  <c r="N237"/>
  <c r="Q237"/>
  <c r="L301"/>
  <c r="J365" l="1"/>
  <c r="R333"/>
  <c r="S333" s="1"/>
  <c r="R362"/>
  <c r="S362" s="1"/>
  <c r="Q365"/>
  <c r="R363"/>
  <c r="S363" s="1"/>
  <c r="R347"/>
  <c r="S347" s="1"/>
  <c r="R349"/>
  <c r="S349" s="1"/>
  <c r="R332"/>
  <c r="S332" s="1"/>
  <c r="R334"/>
  <c r="S334" s="1"/>
  <c r="R302"/>
  <c r="S302" s="1"/>
  <c r="R272"/>
  <c r="S272" s="1"/>
  <c r="R270"/>
  <c r="S270" s="1"/>
  <c r="R274"/>
  <c r="S274" s="1"/>
  <c r="R269"/>
  <c r="S269" s="1"/>
  <c r="Q276"/>
  <c r="P276" s="1"/>
  <c r="N276"/>
  <c r="N353"/>
  <c r="N336"/>
  <c r="Q336"/>
  <c r="Q338" s="1"/>
  <c r="P338" s="1"/>
  <c r="N338"/>
  <c r="N240"/>
  <c r="N301"/>
  <c r="N308" s="1"/>
  <c r="L308"/>
  <c r="Q301"/>
  <c r="R306"/>
  <c r="S306" s="1"/>
  <c r="Q294"/>
  <c r="P294" s="1"/>
  <c r="R292"/>
  <c r="R351"/>
  <c r="S351" s="1"/>
  <c r="R237"/>
  <c r="S237" s="1"/>
  <c r="Q240"/>
  <c r="Q353"/>
  <c r="R346"/>
  <c r="R331"/>
  <c r="S331" s="1"/>
  <c r="S283"/>
  <c r="S285" s="1"/>
  <c r="P365" l="1"/>
  <c r="P240"/>
  <c r="S365"/>
  <c r="R365"/>
  <c r="S276"/>
  <c r="R276"/>
  <c r="R353"/>
  <c r="R336"/>
  <c r="S336" s="1"/>
  <c r="S338" s="1"/>
  <c r="R294"/>
  <c r="P353"/>
  <c r="Q308"/>
  <c r="P308" s="1"/>
  <c r="R301"/>
  <c r="R308" s="1"/>
  <c r="S346"/>
  <c r="S353" s="1"/>
  <c r="S240"/>
  <c r="R240"/>
  <c r="S292"/>
  <c r="S294" s="1"/>
  <c r="R338" l="1"/>
  <c r="S301"/>
  <c r="S308" s="1"/>
  <c r="O227" l="1"/>
  <c r="P227" s="1"/>
  <c r="I227"/>
  <c r="K227" l="1"/>
  <c r="L227" s="1"/>
  <c r="Q227" l="1"/>
  <c r="R227" s="1"/>
  <c r="S227" s="1"/>
  <c r="N227"/>
  <c r="H69" i="635" l="1"/>
  <c r="G69"/>
  <c r="O67"/>
  <c r="P67" s="1"/>
  <c r="I67"/>
  <c r="O66"/>
  <c r="P66" s="1"/>
  <c r="I66"/>
  <c r="K66" s="1"/>
  <c r="O65"/>
  <c r="P65" s="1"/>
  <c r="I65"/>
  <c r="K65" s="1"/>
  <c r="O64"/>
  <c r="P64" s="1"/>
  <c r="I64"/>
  <c r="K64" s="1"/>
  <c r="O63"/>
  <c r="P63" s="1"/>
  <c r="I63"/>
  <c r="K63" s="1"/>
  <c r="O62"/>
  <c r="P62" s="1"/>
  <c r="I62"/>
  <c r="I69" s="1"/>
  <c r="H389" i="640"/>
  <c r="G389"/>
  <c r="O387"/>
  <c r="P387" s="1"/>
  <c r="I387"/>
  <c r="O386"/>
  <c r="P386" s="1"/>
  <c r="I386"/>
  <c r="K386" s="1"/>
  <c r="H100" i="635"/>
  <c r="G100"/>
  <c r="O98"/>
  <c r="P98" s="1"/>
  <c r="I98"/>
  <c r="K98" s="1"/>
  <c r="O97"/>
  <c r="P97" s="1"/>
  <c r="I97"/>
  <c r="K97" s="1"/>
  <c r="O96"/>
  <c r="P96" s="1"/>
  <c r="I96"/>
  <c r="K96" s="1"/>
  <c r="O95"/>
  <c r="P95" s="1"/>
  <c r="I95"/>
  <c r="K95" s="1"/>
  <c r="O94"/>
  <c r="P94" s="1"/>
  <c r="I94"/>
  <c r="K94" s="1"/>
  <c r="O93"/>
  <c r="P93" s="1"/>
  <c r="I93"/>
  <c r="K93" s="1"/>
  <c r="O92"/>
  <c r="P92" s="1"/>
  <c r="I92"/>
  <c r="K92" s="1"/>
  <c r="O91"/>
  <c r="P91" s="1"/>
  <c r="I91"/>
  <c r="K91" s="1"/>
  <c r="O90"/>
  <c r="P90" s="1"/>
  <c r="I90"/>
  <c r="O89"/>
  <c r="P89" s="1"/>
  <c r="I89"/>
  <c r="K89" s="1"/>
  <c r="O228" i="640"/>
  <c r="P228" s="1"/>
  <c r="I228"/>
  <c r="K228" s="1"/>
  <c r="H453"/>
  <c r="G453"/>
  <c r="O451"/>
  <c r="P451" s="1"/>
  <c r="I451"/>
  <c r="K451" s="1"/>
  <c r="O450"/>
  <c r="P450" s="1"/>
  <c r="I450"/>
  <c r="I453" s="1"/>
  <c r="H443"/>
  <c r="G443"/>
  <c r="O441"/>
  <c r="P441" s="1"/>
  <c r="I441"/>
  <c r="O440"/>
  <c r="P440" s="1"/>
  <c r="I440"/>
  <c r="I443" s="1"/>
  <c r="H433"/>
  <c r="G433"/>
  <c r="O431"/>
  <c r="P431" s="1"/>
  <c r="I431"/>
  <c r="K431" s="1"/>
  <c r="K433" s="1"/>
  <c r="H424"/>
  <c r="G424"/>
  <c r="O422"/>
  <c r="P422" s="1"/>
  <c r="I422"/>
  <c r="K422" s="1"/>
  <c r="O421"/>
  <c r="P421" s="1"/>
  <c r="I421"/>
  <c r="O420"/>
  <c r="P420" s="1"/>
  <c r="I420"/>
  <c r="K420" s="1"/>
  <c r="O419"/>
  <c r="P419" s="1"/>
  <c r="I419"/>
  <c r="O418"/>
  <c r="P418" s="1"/>
  <c r="I418"/>
  <c r="K418" s="1"/>
  <c r="H411"/>
  <c r="G411"/>
  <c r="O409"/>
  <c r="P409" s="1"/>
  <c r="I409"/>
  <c r="K409" s="1"/>
  <c r="K411" s="1"/>
  <c r="K62" i="635" l="1"/>
  <c r="L64"/>
  <c r="L66"/>
  <c r="K387" i="640"/>
  <c r="K389" s="1"/>
  <c r="N64" i="635"/>
  <c r="Q64"/>
  <c r="Q66"/>
  <c r="N66"/>
  <c r="L63"/>
  <c r="L65"/>
  <c r="L62"/>
  <c r="K67"/>
  <c r="L67" s="1"/>
  <c r="L386" i="640"/>
  <c r="I389"/>
  <c r="K90" i="635"/>
  <c r="L90" s="1"/>
  <c r="L92"/>
  <c r="N92" s="1"/>
  <c r="L94"/>
  <c r="N94" s="1"/>
  <c r="L96"/>
  <c r="N96" s="1"/>
  <c r="L98"/>
  <c r="Q98" s="1"/>
  <c r="Q92"/>
  <c r="Q94"/>
  <c r="Q96"/>
  <c r="N98"/>
  <c r="L89"/>
  <c r="L91"/>
  <c r="L93"/>
  <c r="L95"/>
  <c r="L97"/>
  <c r="I100"/>
  <c r="L228" i="640"/>
  <c r="N228" s="1"/>
  <c r="I411"/>
  <c r="J411" s="1"/>
  <c r="L418"/>
  <c r="N418" s="1"/>
  <c r="I424"/>
  <c r="L420"/>
  <c r="N420" s="1"/>
  <c r="L422"/>
  <c r="Q422" s="1"/>
  <c r="L431"/>
  <c r="N431" s="1"/>
  <c r="N433" s="1"/>
  <c r="I433"/>
  <c r="I454" s="1"/>
  <c r="K440"/>
  <c r="H454"/>
  <c r="L409"/>
  <c r="L411" s="1"/>
  <c r="J433"/>
  <c r="L451"/>
  <c r="N451" s="1"/>
  <c r="G454"/>
  <c r="N409"/>
  <c r="N411" s="1"/>
  <c r="N422"/>
  <c r="K419"/>
  <c r="L419" s="1"/>
  <c r="K421"/>
  <c r="L421" s="1"/>
  <c r="L440"/>
  <c r="K441"/>
  <c r="L441" s="1"/>
  <c r="K450"/>
  <c r="K453" s="1"/>
  <c r="L433" l="1"/>
  <c r="Q418"/>
  <c r="R418" s="1"/>
  <c r="Q431"/>
  <c r="Q433" s="1"/>
  <c r="P433" s="1"/>
  <c r="Q420"/>
  <c r="Q451"/>
  <c r="R451" s="1"/>
  <c r="S451" s="1"/>
  <c r="Q409"/>
  <c r="L450"/>
  <c r="L453" s="1"/>
  <c r="Q228"/>
  <c r="L387"/>
  <c r="J389"/>
  <c r="Q67" i="635"/>
  <c r="N67"/>
  <c r="N65"/>
  <c r="Q65"/>
  <c r="R64"/>
  <c r="S64" s="1"/>
  <c r="L69"/>
  <c r="Q62"/>
  <c r="N62"/>
  <c r="N63"/>
  <c r="Q63"/>
  <c r="R66"/>
  <c r="S66" s="1"/>
  <c r="K69"/>
  <c r="J69" s="1"/>
  <c r="L389" i="640"/>
  <c r="N386"/>
  <c r="Q386"/>
  <c r="N90" i="635"/>
  <c r="Q90"/>
  <c r="R90" s="1"/>
  <c r="S90" s="1"/>
  <c r="K100"/>
  <c r="J100" s="1"/>
  <c r="N97"/>
  <c r="Q97"/>
  <c r="N93"/>
  <c r="Q93"/>
  <c r="L100"/>
  <c r="N89"/>
  <c r="Q89"/>
  <c r="N95"/>
  <c r="Q95"/>
  <c r="N91"/>
  <c r="Q91"/>
  <c r="R98"/>
  <c r="S98" s="1"/>
  <c r="R96"/>
  <c r="S96" s="1"/>
  <c r="R94"/>
  <c r="S94" s="1"/>
  <c r="R92"/>
  <c r="S92" s="1"/>
  <c r="R228" i="640"/>
  <c r="S228" s="1"/>
  <c r="Q441"/>
  <c r="N441"/>
  <c r="Q421"/>
  <c r="N421"/>
  <c r="Q419"/>
  <c r="N419"/>
  <c r="R422"/>
  <c r="S422" s="1"/>
  <c r="R420"/>
  <c r="S420" s="1"/>
  <c r="Q424"/>
  <c r="Q450"/>
  <c r="N450"/>
  <c r="N453" s="1"/>
  <c r="J453"/>
  <c r="L443"/>
  <c r="N440"/>
  <c r="N443" s="1"/>
  <c r="Q440"/>
  <c r="R431"/>
  <c r="R433" s="1"/>
  <c r="R409"/>
  <c r="R411" s="1"/>
  <c r="Q411"/>
  <c r="P411" s="1"/>
  <c r="K443"/>
  <c r="J443" s="1"/>
  <c r="K424"/>
  <c r="J424" s="1"/>
  <c r="N424"/>
  <c r="L424"/>
  <c r="N387" l="1"/>
  <c r="Q387"/>
  <c r="Q389" s="1"/>
  <c r="P389" s="1"/>
  <c r="S409"/>
  <c r="S411" s="1"/>
  <c r="S431"/>
  <c r="S433" s="1"/>
  <c r="N389"/>
  <c r="Q69" i="635"/>
  <c r="P69" s="1"/>
  <c r="R62"/>
  <c r="S62" s="1"/>
  <c r="R65"/>
  <c r="S65" s="1"/>
  <c r="R63"/>
  <c r="S63" s="1"/>
  <c r="R67"/>
  <c r="S67" s="1"/>
  <c r="N69"/>
  <c r="R386" i="640"/>
  <c r="S386" s="1"/>
  <c r="R93" i="635"/>
  <c r="S93" s="1"/>
  <c r="R97"/>
  <c r="S97" s="1"/>
  <c r="R91"/>
  <c r="S91" s="1"/>
  <c r="R95"/>
  <c r="S95" s="1"/>
  <c r="R89"/>
  <c r="Q100"/>
  <c r="P100" s="1"/>
  <c r="N100"/>
  <c r="Q453" i="640"/>
  <c r="R450"/>
  <c r="R453" s="1"/>
  <c r="R440"/>
  <c r="Q443"/>
  <c r="P443" s="1"/>
  <c r="S440"/>
  <c r="R419"/>
  <c r="S419" s="1"/>
  <c r="R421"/>
  <c r="S421" s="1"/>
  <c r="R441"/>
  <c r="S441" s="1"/>
  <c r="N454"/>
  <c r="K454"/>
  <c r="J454" s="1"/>
  <c r="L454"/>
  <c r="S418"/>
  <c r="P424"/>
  <c r="R100" i="635" l="1"/>
  <c r="S89"/>
  <c r="S100" s="1"/>
  <c r="S450" i="640"/>
  <c r="S453" s="1"/>
  <c r="R387"/>
  <c r="R389" s="1"/>
  <c r="S69" i="635"/>
  <c r="R69"/>
  <c r="R424" i="640"/>
  <c r="Q454"/>
  <c r="P454" s="1"/>
  <c r="P453"/>
  <c r="S443"/>
  <c r="R443"/>
  <c r="R454" s="1"/>
  <c r="S424"/>
  <c r="S454" s="1"/>
  <c r="S387" l="1"/>
  <c r="S389" s="1"/>
  <c r="H230" l="1"/>
  <c r="H366" s="1"/>
  <c r="G230"/>
  <c r="G366" s="1"/>
  <c r="O226"/>
  <c r="I226"/>
  <c r="H42" i="635"/>
  <c r="G42"/>
  <c r="O40"/>
  <c r="P40" s="1"/>
  <c r="I40"/>
  <c r="O39"/>
  <c r="P39" s="1"/>
  <c r="I39"/>
  <c r="O38"/>
  <c r="P38" s="1"/>
  <c r="I38"/>
  <c r="K38" s="1"/>
  <c r="O37"/>
  <c r="P37" s="1"/>
  <c r="I37"/>
  <c r="O36"/>
  <c r="P36" s="1"/>
  <c r="I36"/>
  <c r="P226" i="640" l="1"/>
  <c r="I42" i="635"/>
  <c r="K226" i="640"/>
  <c r="I230"/>
  <c r="I366" s="1"/>
  <c r="K37" i="635"/>
  <c r="K39"/>
  <c r="L38"/>
  <c r="K36"/>
  <c r="K40"/>
  <c r="L39" l="1"/>
  <c r="Q39" s="1"/>
  <c r="R39" s="1"/>
  <c r="L40"/>
  <c r="L37"/>
  <c r="Q37" s="1"/>
  <c r="L36"/>
  <c r="N36" s="1"/>
  <c r="K230" i="640"/>
  <c r="K366" s="1"/>
  <c r="J366" s="1"/>
  <c r="L226"/>
  <c r="N37" i="635"/>
  <c r="Q40"/>
  <c r="N40"/>
  <c r="N38"/>
  <c r="Q38"/>
  <c r="K42"/>
  <c r="J42" s="1"/>
  <c r="N39" l="1"/>
  <c r="J230" i="640"/>
  <c r="Q36" i="635"/>
  <c r="Q42" s="1"/>
  <c r="L42"/>
  <c r="S39"/>
  <c r="R37"/>
  <c r="S37" s="1"/>
  <c r="L230" i="640"/>
  <c r="L366" s="1"/>
  <c r="Q226"/>
  <c r="N226"/>
  <c r="R38" i="635"/>
  <c r="R36"/>
  <c r="R40"/>
  <c r="N42"/>
  <c r="P42" l="1"/>
  <c r="S38"/>
  <c r="S40"/>
  <c r="N230" i="640"/>
  <c r="N366" s="1"/>
  <c r="Q230"/>
  <c r="Q366" s="1"/>
  <c r="P366" s="1"/>
  <c r="R226"/>
  <c r="R42" i="635"/>
  <c r="S36"/>
  <c r="P230" i="640" l="1"/>
  <c r="S42" i="635"/>
  <c r="R230" i="640"/>
  <c r="R366" s="1"/>
  <c r="S226"/>
  <c r="S230" l="1"/>
  <c r="S366" s="1"/>
  <c r="O490" l="1"/>
  <c r="P490" s="1"/>
  <c r="I490"/>
  <c r="K490" s="1"/>
  <c r="O489"/>
  <c r="P489" s="1"/>
  <c r="I489"/>
  <c r="O487"/>
  <c r="P487" s="1"/>
  <c r="I487"/>
  <c r="O486"/>
  <c r="P486" s="1"/>
  <c r="I486"/>
  <c r="K486" s="1"/>
  <c r="O485"/>
  <c r="P485" s="1"/>
  <c r="I485"/>
  <c r="K489" l="1"/>
  <c r="L489" s="1"/>
  <c r="L490"/>
  <c r="K485"/>
  <c r="L485" s="1"/>
  <c r="K487"/>
  <c r="L487" s="1"/>
  <c r="L486"/>
  <c r="Q489" l="1"/>
  <c r="N489"/>
  <c r="N490"/>
  <c r="Q490"/>
  <c r="R489"/>
  <c r="S489" s="1"/>
  <c r="Q487"/>
  <c r="N487"/>
  <c r="Q485"/>
  <c r="R485" s="1"/>
  <c r="S485" s="1"/>
  <c r="N485"/>
  <c r="N486"/>
  <c r="Q486"/>
  <c r="R487"/>
  <c r="S487" s="1"/>
  <c r="R490" l="1"/>
  <c r="S490" s="1"/>
  <c r="R486"/>
  <c r="S486" s="1"/>
  <c r="O128" i="635" l="1"/>
  <c r="P128" s="1"/>
  <c r="I128"/>
  <c r="O125"/>
  <c r="P125" s="1"/>
  <c r="I125"/>
  <c r="O124"/>
  <c r="P124" s="1"/>
  <c r="I124"/>
  <c r="O123"/>
  <c r="P123" s="1"/>
  <c r="I123"/>
  <c r="K123" s="1"/>
  <c r="I126"/>
  <c r="K126" s="1"/>
  <c r="L126" s="1"/>
  <c r="O126"/>
  <c r="P126" s="1"/>
  <c r="I127"/>
  <c r="K127" s="1"/>
  <c r="L127" s="1"/>
  <c r="O127"/>
  <c r="P127" s="1"/>
  <c r="I129"/>
  <c r="K129" s="1"/>
  <c r="L129" s="1"/>
  <c r="O129"/>
  <c r="P129" s="1"/>
  <c r="K125" l="1"/>
  <c r="L125" s="1"/>
  <c r="K128"/>
  <c r="L128" s="1"/>
  <c r="L123"/>
  <c r="Q123" s="1"/>
  <c r="K124"/>
  <c r="L124" s="1"/>
  <c r="Q129"/>
  <c r="N129"/>
  <c r="Q126"/>
  <c r="N126"/>
  <c r="N127"/>
  <c r="Q127"/>
  <c r="N123" l="1"/>
  <c r="N128"/>
  <c r="Q128"/>
  <c r="R128" s="1"/>
  <c r="S128" s="1"/>
  <c r="N125"/>
  <c r="Q125"/>
  <c r="N124"/>
  <c r="Q124"/>
  <c r="R123"/>
  <c r="S123" s="1"/>
  <c r="R127"/>
  <c r="S127" s="1"/>
  <c r="R126"/>
  <c r="S126" s="1"/>
  <c r="R129"/>
  <c r="S129" s="1"/>
  <c r="R125" l="1"/>
  <c r="S125" s="1"/>
  <c r="R124"/>
  <c r="S124" s="1"/>
  <c r="H528" i="640" l="1"/>
  <c r="G528"/>
  <c r="O526"/>
  <c r="P526" s="1"/>
  <c r="I526"/>
  <c r="K526" s="1"/>
  <c r="O525"/>
  <c r="P525" s="1"/>
  <c r="I525"/>
  <c r="I528" s="1"/>
  <c r="H516"/>
  <c r="G516"/>
  <c r="O514"/>
  <c r="P514" s="1"/>
  <c r="I514"/>
  <c r="K514" s="1"/>
  <c r="O513"/>
  <c r="P513" s="1"/>
  <c r="I513"/>
  <c r="O512"/>
  <c r="P512" s="1"/>
  <c r="I512"/>
  <c r="K512" s="1"/>
  <c r="O511"/>
  <c r="P511" s="1"/>
  <c r="I511"/>
  <c r="O510"/>
  <c r="P510" s="1"/>
  <c r="I510"/>
  <c r="H504"/>
  <c r="G504"/>
  <c r="O502"/>
  <c r="P502" s="1"/>
  <c r="I502"/>
  <c r="K502" s="1"/>
  <c r="O501"/>
  <c r="P501" s="1"/>
  <c r="I501"/>
  <c r="O500"/>
  <c r="P500" s="1"/>
  <c r="I500"/>
  <c r="K500" s="1"/>
  <c r="O499"/>
  <c r="P499" s="1"/>
  <c r="I499"/>
  <c r="O498"/>
  <c r="P498" s="1"/>
  <c r="I498"/>
  <c r="H492"/>
  <c r="G492"/>
  <c r="O488"/>
  <c r="P488" s="1"/>
  <c r="I488"/>
  <c r="K488" s="1"/>
  <c r="O484"/>
  <c r="P484" s="1"/>
  <c r="I484"/>
  <c r="O483"/>
  <c r="P483" s="1"/>
  <c r="I483"/>
  <c r="K483" s="1"/>
  <c r="O482"/>
  <c r="P482" s="1"/>
  <c r="I482"/>
  <c r="I492" s="1"/>
  <c r="H476"/>
  <c r="G476"/>
  <c r="O474"/>
  <c r="P474" s="1"/>
  <c r="I474"/>
  <c r="H131" i="635"/>
  <c r="G131"/>
  <c r="O122"/>
  <c r="P122" s="1"/>
  <c r="I122"/>
  <c r="O121"/>
  <c r="P121" s="1"/>
  <c r="I121"/>
  <c r="K121" s="1"/>
  <c r="O120"/>
  <c r="P120" s="1"/>
  <c r="I120"/>
  <c r="O119"/>
  <c r="P119" s="1"/>
  <c r="I119"/>
  <c r="I131" s="1"/>
  <c r="M579" i="640"/>
  <c r="O579"/>
  <c r="H529" l="1"/>
  <c r="G529"/>
  <c r="I516"/>
  <c r="I504"/>
  <c r="K498"/>
  <c r="L498" s="1"/>
  <c r="L526"/>
  <c r="N526" s="1"/>
  <c r="L500"/>
  <c r="N500" s="1"/>
  <c r="L502"/>
  <c r="Q502" s="1"/>
  <c r="L483"/>
  <c r="Q483" s="1"/>
  <c r="L488"/>
  <c r="N488" s="1"/>
  <c r="I476"/>
  <c r="K474"/>
  <c r="L474" s="1"/>
  <c r="Q500"/>
  <c r="K482"/>
  <c r="K484"/>
  <c r="L484" s="1"/>
  <c r="K499"/>
  <c r="K501"/>
  <c r="L501" s="1"/>
  <c r="K511"/>
  <c r="L511" s="1"/>
  <c r="L512"/>
  <c r="K513"/>
  <c r="L513" s="1"/>
  <c r="L514"/>
  <c r="K510"/>
  <c r="K525"/>
  <c r="K528" s="1"/>
  <c r="K120" i="635"/>
  <c r="L120" s="1"/>
  <c r="K122"/>
  <c r="L122" s="1"/>
  <c r="L121"/>
  <c r="K119"/>
  <c r="Q488" i="640" l="1"/>
  <c r="I529"/>
  <c r="J528"/>
  <c r="N502"/>
  <c r="Q526"/>
  <c r="R526" s="1"/>
  <c r="S526" s="1"/>
  <c r="K516"/>
  <c r="J516" s="1"/>
  <c r="N483"/>
  <c r="K504"/>
  <c r="J504" s="1"/>
  <c r="K492"/>
  <c r="J492" s="1"/>
  <c r="Q513"/>
  <c r="N513"/>
  <c r="Q501"/>
  <c r="N501"/>
  <c r="N514"/>
  <c r="Q514"/>
  <c r="N512"/>
  <c r="Q512"/>
  <c r="N498"/>
  <c r="Q498"/>
  <c r="Q511"/>
  <c r="N511"/>
  <c r="Q484"/>
  <c r="N484"/>
  <c r="L510"/>
  <c r="K476"/>
  <c r="J476" s="1"/>
  <c r="L476"/>
  <c r="N474"/>
  <c r="Q474"/>
  <c r="R502"/>
  <c r="S502" s="1"/>
  <c r="R500"/>
  <c r="S500" s="1"/>
  <c r="R488"/>
  <c r="S488" s="1"/>
  <c r="R483"/>
  <c r="S483" s="1"/>
  <c r="L482"/>
  <c r="L525"/>
  <c r="L499"/>
  <c r="Q120" i="635"/>
  <c r="N120"/>
  <c r="Q122"/>
  <c r="R122" s="1"/>
  <c r="S122" s="1"/>
  <c r="N122"/>
  <c r="K131"/>
  <c r="J131" s="1"/>
  <c r="N121"/>
  <c r="Q121"/>
  <c r="R120"/>
  <c r="S120" s="1"/>
  <c r="L119"/>
  <c r="K529" i="640" l="1"/>
  <c r="J529" s="1"/>
  <c r="Q499"/>
  <c r="Q504" s="1"/>
  <c r="N499"/>
  <c r="N504" s="1"/>
  <c r="R474"/>
  <c r="Q476"/>
  <c r="P476" s="1"/>
  <c r="S474"/>
  <c r="N510"/>
  <c r="N516" s="1"/>
  <c r="L516"/>
  <c r="Q510"/>
  <c r="R484"/>
  <c r="S484" s="1"/>
  <c r="R511"/>
  <c r="S511" s="1"/>
  <c r="R512"/>
  <c r="S512" s="1"/>
  <c r="R514"/>
  <c r="S514" s="1"/>
  <c r="N525"/>
  <c r="N528" s="1"/>
  <c r="L528"/>
  <c r="Q525"/>
  <c r="Q482"/>
  <c r="L492"/>
  <c r="N482"/>
  <c r="N492" s="1"/>
  <c r="R498"/>
  <c r="S498" s="1"/>
  <c r="R501"/>
  <c r="S501" s="1"/>
  <c r="R513"/>
  <c r="S513" s="1"/>
  <c r="N476"/>
  <c r="L504"/>
  <c r="N119" i="635"/>
  <c r="N131" s="1"/>
  <c r="L131"/>
  <c r="Q119"/>
  <c r="R121"/>
  <c r="S121" s="1"/>
  <c r="L529" i="640" l="1"/>
  <c r="N529"/>
  <c r="P504"/>
  <c r="Q492"/>
  <c r="P492" s="1"/>
  <c r="R482"/>
  <c r="R492" s="1"/>
  <c r="Q528"/>
  <c r="R525"/>
  <c r="R528" s="1"/>
  <c r="R499"/>
  <c r="S499" s="1"/>
  <c r="S504" s="1"/>
  <c r="S476"/>
  <c r="R476"/>
  <c r="Q516"/>
  <c r="P516" s="1"/>
  <c r="R510"/>
  <c r="R516" s="1"/>
  <c r="Q131" i="635"/>
  <c r="P131" s="1"/>
  <c r="R119"/>
  <c r="R131" s="1"/>
  <c r="R504" i="640" l="1"/>
  <c r="R529" s="1"/>
  <c r="P528"/>
  <c r="Q529"/>
  <c r="P529" s="1"/>
  <c r="S482"/>
  <c r="S492" s="1"/>
  <c r="S510"/>
  <c r="S516" s="1"/>
  <c r="S525"/>
  <c r="S528" s="1"/>
  <c r="S119" i="635"/>
  <c r="S131" s="1"/>
  <c r="S529" i="640" l="1"/>
  <c r="O615" l="1"/>
  <c r="P615" s="1"/>
  <c r="I615"/>
  <c r="O614"/>
  <c r="P614" s="1"/>
  <c r="I614"/>
  <c r="K614" s="1"/>
  <c r="H618"/>
  <c r="G618"/>
  <c r="O616"/>
  <c r="P616" s="1"/>
  <c r="I616"/>
  <c r="K616" s="1"/>
  <c r="O613"/>
  <c r="P613" s="1"/>
  <c r="I613"/>
  <c r="O612"/>
  <c r="P612" s="1"/>
  <c r="I612"/>
  <c r="K612" s="1"/>
  <c r="O611"/>
  <c r="P611" s="1"/>
  <c r="I611"/>
  <c r="O610"/>
  <c r="P610" s="1"/>
  <c r="I610"/>
  <c r="K615" l="1"/>
  <c r="L615" s="1"/>
  <c r="L614"/>
  <c r="I618"/>
  <c r="K611"/>
  <c r="L611" s="1"/>
  <c r="K613"/>
  <c r="L613" s="1"/>
  <c r="L612"/>
  <c r="L616"/>
  <c r="K610"/>
  <c r="Q615" l="1"/>
  <c r="N615"/>
  <c r="N614"/>
  <c r="Q614"/>
  <c r="R615"/>
  <c r="S615" s="1"/>
  <c r="Q613"/>
  <c r="R613" s="1"/>
  <c r="S613" s="1"/>
  <c r="N613"/>
  <c r="Q611"/>
  <c r="R611" s="1"/>
  <c r="S611" s="1"/>
  <c r="N611"/>
  <c r="K618"/>
  <c r="N612"/>
  <c r="Q612"/>
  <c r="N616"/>
  <c r="Q616"/>
  <c r="L610"/>
  <c r="R614" l="1"/>
  <c r="S614" s="1"/>
  <c r="J618"/>
  <c r="N610"/>
  <c r="N618" s="1"/>
  <c r="L618"/>
  <c r="Q610"/>
  <c r="R616"/>
  <c r="S616" s="1"/>
  <c r="R612"/>
  <c r="S612" s="1"/>
  <c r="Q618" l="1"/>
  <c r="R610"/>
  <c r="R618" s="1"/>
  <c r="P618" l="1"/>
  <c r="S610"/>
  <c r="S618" s="1"/>
  <c r="H166" i="635" l="1"/>
  <c r="G166"/>
  <c r="O164"/>
  <c r="P164" s="1"/>
  <c r="I164"/>
  <c r="H604" i="640"/>
  <c r="G604"/>
  <c r="O602"/>
  <c r="P602" s="1"/>
  <c r="I602"/>
  <c r="K602" s="1"/>
  <c r="O601"/>
  <c r="P601" s="1"/>
  <c r="I601"/>
  <c r="O600"/>
  <c r="P600" s="1"/>
  <c r="I600"/>
  <c r="K600" s="1"/>
  <c r="G578"/>
  <c r="O576"/>
  <c r="P576" s="1"/>
  <c r="I576"/>
  <c r="K576" s="1"/>
  <c r="H591"/>
  <c r="G591"/>
  <c r="O589"/>
  <c r="P589" s="1"/>
  <c r="I589"/>
  <c r="O588"/>
  <c r="P588" s="1"/>
  <c r="I588"/>
  <c r="O587"/>
  <c r="P587" s="1"/>
  <c r="I587"/>
  <c r="O586"/>
  <c r="P586" s="1"/>
  <c r="I586"/>
  <c r="O585"/>
  <c r="P585" s="1"/>
  <c r="I585"/>
  <c r="H578"/>
  <c r="O575"/>
  <c r="P575" s="1"/>
  <c r="I575"/>
  <c r="K575" s="1"/>
  <c r="O574"/>
  <c r="P574" s="1"/>
  <c r="I574"/>
  <c r="O573"/>
  <c r="P573" s="1"/>
  <c r="I573"/>
  <c r="K573" s="1"/>
  <c r="O572"/>
  <c r="P572" s="1"/>
  <c r="I572"/>
  <c r="O571"/>
  <c r="P571" s="1"/>
  <c r="I571"/>
  <c r="O563"/>
  <c r="P563" s="1"/>
  <c r="I563"/>
  <c r="K563" s="1"/>
  <c r="O562"/>
  <c r="P562" s="1"/>
  <c r="I562"/>
  <c r="K562" s="1"/>
  <c r="O155" i="635"/>
  <c r="P155" s="1"/>
  <c r="I155"/>
  <c r="O154"/>
  <c r="P154" s="1"/>
  <c r="I154"/>
  <c r="K154" s="1"/>
  <c r="L154" s="1"/>
  <c r="K164" l="1"/>
  <c r="I166"/>
  <c r="I578" i="640"/>
  <c r="L600"/>
  <c r="N600" s="1"/>
  <c r="I604"/>
  <c r="L602"/>
  <c r="N602" s="1"/>
  <c r="K601"/>
  <c r="L601" s="1"/>
  <c r="L576"/>
  <c r="N576" s="1"/>
  <c r="I591"/>
  <c r="K585"/>
  <c r="L585" s="1"/>
  <c r="K587"/>
  <c r="L587" s="1"/>
  <c r="K589"/>
  <c r="L589" s="1"/>
  <c r="K586"/>
  <c r="K588"/>
  <c r="L588" s="1"/>
  <c r="L586"/>
  <c r="K572"/>
  <c r="L572" s="1"/>
  <c r="K574"/>
  <c r="L574" s="1"/>
  <c r="L573"/>
  <c r="L575"/>
  <c r="K571"/>
  <c r="L563"/>
  <c r="Q563" s="1"/>
  <c r="L562"/>
  <c r="K155" i="635"/>
  <c r="L155" s="1"/>
  <c r="N154"/>
  <c r="Q154"/>
  <c r="Q602" i="640" l="1"/>
  <c r="R602" s="1"/>
  <c r="S602" s="1"/>
  <c r="K591"/>
  <c r="J591" s="1"/>
  <c r="Q600"/>
  <c r="Q576"/>
  <c r="R576" s="1"/>
  <c r="S576" s="1"/>
  <c r="K604"/>
  <c r="J604" s="1"/>
  <c r="K166" i="635"/>
  <c r="L164"/>
  <c r="N601" i="640"/>
  <c r="Q601"/>
  <c r="R600"/>
  <c r="L604"/>
  <c r="Q589"/>
  <c r="N589"/>
  <c r="N587"/>
  <c r="Q587"/>
  <c r="R587" s="1"/>
  <c r="S587" s="1"/>
  <c r="N585"/>
  <c r="Q585"/>
  <c r="N563"/>
  <c r="K578"/>
  <c r="Q588"/>
  <c r="N588"/>
  <c r="Q586"/>
  <c r="N586"/>
  <c r="R589"/>
  <c r="S589" s="1"/>
  <c r="L591"/>
  <c r="N572"/>
  <c r="Q572"/>
  <c r="R572" s="1"/>
  <c r="S572" s="1"/>
  <c r="N574"/>
  <c r="Q574"/>
  <c r="R574" s="1"/>
  <c r="N575"/>
  <c r="Q575"/>
  <c r="L571"/>
  <c r="N573"/>
  <c r="Q573"/>
  <c r="N562"/>
  <c r="Q562"/>
  <c r="R563"/>
  <c r="S563" s="1"/>
  <c r="Q155" i="635"/>
  <c r="R155" s="1"/>
  <c r="S155" s="1"/>
  <c r="N155"/>
  <c r="R154"/>
  <c r="S154" s="1"/>
  <c r="N591" i="640" l="1"/>
  <c r="J578"/>
  <c r="J166" i="635"/>
  <c r="L166"/>
  <c r="Q164"/>
  <c r="N164"/>
  <c r="N166" s="1"/>
  <c r="S574" i="640"/>
  <c r="Q591"/>
  <c r="P591" s="1"/>
  <c r="N604"/>
  <c r="R601"/>
  <c r="S601" s="1"/>
  <c r="S600"/>
  <c r="Q604"/>
  <c r="R585"/>
  <c r="S585" s="1"/>
  <c r="R586"/>
  <c r="S586" s="1"/>
  <c r="R588"/>
  <c r="S588" s="1"/>
  <c r="R573"/>
  <c r="S573" s="1"/>
  <c r="N571"/>
  <c r="N578" s="1"/>
  <c r="L578"/>
  <c r="Q571"/>
  <c r="R575"/>
  <c r="S575" s="1"/>
  <c r="R562"/>
  <c r="S562" s="1"/>
  <c r="Q166" i="635" l="1"/>
  <c r="R164"/>
  <c r="R166" s="1"/>
  <c r="P604" i="640"/>
  <c r="S604"/>
  <c r="R604"/>
  <c r="S591"/>
  <c r="R591"/>
  <c r="Q578"/>
  <c r="R571"/>
  <c r="R578" s="1"/>
  <c r="P166" i="635" l="1"/>
  <c r="S164"/>
  <c r="S166" s="1"/>
  <c r="P578" i="640"/>
  <c r="S571"/>
  <c r="S578" s="1"/>
  <c r="H565" l="1"/>
  <c r="G565"/>
  <c r="O561"/>
  <c r="P561" s="1"/>
  <c r="I561"/>
  <c r="K561" s="1"/>
  <c r="O560"/>
  <c r="P560" s="1"/>
  <c r="I560"/>
  <c r="I565" s="1"/>
  <c r="H554"/>
  <c r="H619" s="1"/>
  <c r="G554"/>
  <c r="G619" s="1"/>
  <c r="O552"/>
  <c r="P552" s="1"/>
  <c r="I552"/>
  <c r="O551"/>
  <c r="P551" s="1"/>
  <c r="I551"/>
  <c r="O550"/>
  <c r="P550" s="1"/>
  <c r="I550"/>
  <c r="O549"/>
  <c r="P549" s="1"/>
  <c r="I549"/>
  <c r="H158" i="635"/>
  <c r="H167" s="1"/>
  <c r="G158"/>
  <c r="G167" s="1"/>
  <c r="O156"/>
  <c r="P156" s="1"/>
  <c r="I156"/>
  <c r="O153"/>
  <c r="P153" s="1"/>
  <c r="I153"/>
  <c r="O152"/>
  <c r="P152" s="1"/>
  <c r="I152"/>
  <c r="O151"/>
  <c r="P151" s="1"/>
  <c r="I151"/>
  <c r="O150"/>
  <c r="P150" s="1"/>
  <c r="I150"/>
  <c r="L561" i="640" l="1"/>
  <c r="N561" s="1"/>
  <c r="I554"/>
  <c r="I619" s="1"/>
  <c r="K550"/>
  <c r="L550" s="1"/>
  <c r="K552"/>
  <c r="L552" s="1"/>
  <c r="Q561"/>
  <c r="K549"/>
  <c r="L549" s="1"/>
  <c r="K551"/>
  <c r="L551" s="1"/>
  <c r="K560"/>
  <c r="K565" s="1"/>
  <c r="K151" i="635"/>
  <c r="L151" s="1"/>
  <c r="K153"/>
  <c r="L153" s="1"/>
  <c r="K150"/>
  <c r="L150" s="1"/>
  <c r="K152"/>
  <c r="L152" s="1"/>
  <c r="K156"/>
  <c r="L156" s="1"/>
  <c r="I158"/>
  <c r="I167" s="1"/>
  <c r="N552" i="640" l="1"/>
  <c r="Q552"/>
  <c r="R552" s="1"/>
  <c r="S552" s="1"/>
  <c r="N550"/>
  <c r="Q550"/>
  <c r="Q551"/>
  <c r="N551"/>
  <c r="L554"/>
  <c r="N549"/>
  <c r="Q549"/>
  <c r="R550"/>
  <c r="S550" s="1"/>
  <c r="L560"/>
  <c r="J565"/>
  <c r="R561"/>
  <c r="S561" s="1"/>
  <c r="K554"/>
  <c r="J554" s="1"/>
  <c r="N153" i="635"/>
  <c r="Q153"/>
  <c r="N151"/>
  <c r="Q151"/>
  <c r="R151" s="1"/>
  <c r="S151" s="1"/>
  <c r="Q156"/>
  <c r="N156"/>
  <c r="L158"/>
  <c r="L167" s="1"/>
  <c r="Q150"/>
  <c r="N150"/>
  <c r="Q152"/>
  <c r="N152"/>
  <c r="R153"/>
  <c r="S153" s="1"/>
  <c r="K158"/>
  <c r="N554" i="640" l="1"/>
  <c r="J158" i="635"/>
  <c r="K167"/>
  <c r="J167" s="1"/>
  <c r="K619" i="640"/>
  <c r="J619" s="1"/>
  <c r="Q554"/>
  <c r="P554" s="1"/>
  <c r="R549"/>
  <c r="S549" s="1"/>
  <c r="R551"/>
  <c r="S551" s="1"/>
  <c r="Q560"/>
  <c r="L565"/>
  <c r="L619" s="1"/>
  <c r="N560"/>
  <c r="N565" s="1"/>
  <c r="R156" i="635"/>
  <c r="S156" s="1"/>
  <c r="N158"/>
  <c r="N167" s="1"/>
  <c r="R152"/>
  <c r="S152" s="1"/>
  <c r="Q158"/>
  <c r="R150"/>
  <c r="R158" l="1"/>
  <c r="R167" s="1"/>
  <c r="N619" i="640"/>
  <c r="P158" i="635"/>
  <c r="Q167"/>
  <c r="P167" s="1"/>
  <c r="Q565" i="640"/>
  <c r="Q619" s="1"/>
  <c r="P619" s="1"/>
  <c r="R560"/>
  <c r="R565" s="1"/>
  <c r="S554"/>
  <c r="R554"/>
  <c r="S150" i="635"/>
  <c r="S158" s="1"/>
  <c r="S167" s="1"/>
  <c r="R619" i="640" l="1"/>
  <c r="S560"/>
  <c r="S565" s="1"/>
  <c r="S619" s="1"/>
  <c r="P565"/>
  <c r="O190" i="635" l="1"/>
  <c r="P190" s="1"/>
  <c r="I190"/>
  <c r="O189"/>
  <c r="P189" s="1"/>
  <c r="I189"/>
  <c r="K189" s="1"/>
  <c r="O188"/>
  <c r="P188" s="1"/>
  <c r="I188"/>
  <c r="L189" l="1"/>
  <c r="N189" s="1"/>
  <c r="K188"/>
  <c r="L188" s="1"/>
  <c r="K190"/>
  <c r="L190" s="1"/>
  <c r="Q189" l="1"/>
  <c r="Q190"/>
  <c r="N190"/>
  <c r="Q188"/>
  <c r="N188"/>
  <c r="R189"/>
  <c r="S189" s="1"/>
  <c r="R188" l="1"/>
  <c r="S188" s="1"/>
  <c r="R190"/>
  <c r="S190" s="1"/>
  <c r="H656" i="640" l="1"/>
  <c r="G656"/>
  <c r="O654"/>
  <c r="P654" s="1"/>
  <c r="I654"/>
  <c r="K654" s="1"/>
  <c r="O653"/>
  <c r="P653" s="1"/>
  <c r="I653"/>
  <c r="I656" s="1"/>
  <c r="O643"/>
  <c r="P643" s="1"/>
  <c r="I643"/>
  <c r="K643" s="1"/>
  <c r="O642"/>
  <c r="P642" s="1"/>
  <c r="I642"/>
  <c r="K642" s="1"/>
  <c r="L642" s="1"/>
  <c r="O645"/>
  <c r="P645" s="1"/>
  <c r="I645"/>
  <c r="K645" s="1"/>
  <c r="O644"/>
  <c r="P644" s="1"/>
  <c r="I644"/>
  <c r="K644" s="1"/>
  <c r="O641"/>
  <c r="P641" s="1"/>
  <c r="I641"/>
  <c r="K641" s="1"/>
  <c r="L641" l="1"/>
  <c r="N641" s="1"/>
  <c r="L645"/>
  <c r="N645" s="1"/>
  <c r="L643"/>
  <c r="Q643" s="1"/>
  <c r="L654"/>
  <c r="Q654" s="1"/>
  <c r="K653"/>
  <c r="K656" s="1"/>
  <c r="N642"/>
  <c r="Q642"/>
  <c r="L644"/>
  <c r="Q641" l="1"/>
  <c r="N643"/>
  <c r="N654"/>
  <c r="Q645"/>
  <c r="R645" s="1"/>
  <c r="S645" s="1"/>
  <c r="J656"/>
  <c r="R654"/>
  <c r="S654" s="1"/>
  <c r="L653"/>
  <c r="R642"/>
  <c r="S642" s="1"/>
  <c r="R643"/>
  <c r="S643" s="1"/>
  <c r="N644"/>
  <c r="Q644"/>
  <c r="R641"/>
  <c r="S641" s="1"/>
  <c r="N653" l="1"/>
  <c r="N656" s="1"/>
  <c r="L656"/>
  <c r="Q653"/>
  <c r="R644"/>
  <c r="S644" s="1"/>
  <c r="Q656" l="1"/>
  <c r="R653"/>
  <c r="R656" s="1"/>
  <c r="S653" l="1"/>
  <c r="S656" s="1"/>
  <c r="P656"/>
  <c r="H647" l="1"/>
  <c r="H657" s="1"/>
  <c r="G647"/>
  <c r="G657" s="1"/>
  <c r="O640"/>
  <c r="P640" s="1"/>
  <c r="I640"/>
  <c r="K640" s="1"/>
  <c r="O639"/>
  <c r="P639" s="1"/>
  <c r="I639"/>
  <c r="I647" s="1"/>
  <c r="H192" i="635"/>
  <c r="G192"/>
  <c r="O187"/>
  <c r="P187" s="1"/>
  <c r="I187"/>
  <c r="K187" s="1"/>
  <c r="O186"/>
  <c r="P186" s="1"/>
  <c r="I186"/>
  <c r="I192" s="1"/>
  <c r="I657" i="640" l="1"/>
  <c r="I579"/>
  <c r="L640"/>
  <c r="Q640" s="1"/>
  <c r="K639"/>
  <c r="K647" s="1"/>
  <c r="K186" i="635"/>
  <c r="K192" s="1"/>
  <c r="J192" s="1"/>
  <c r="L187"/>
  <c r="K657" i="640" l="1"/>
  <c r="J657" s="1"/>
  <c r="K579"/>
  <c r="L186" i="635"/>
  <c r="L192" s="1"/>
  <c r="N640" i="640"/>
  <c r="L639"/>
  <c r="Q639" s="1"/>
  <c r="R640"/>
  <c r="S640" s="1"/>
  <c r="J647"/>
  <c r="J579" s="1"/>
  <c r="N187" i="635"/>
  <c r="Q187"/>
  <c r="Q186"/>
  <c r="N186"/>
  <c r="N192" s="1"/>
  <c r="L647" i="640" l="1"/>
  <c r="N639"/>
  <c r="N647" s="1"/>
  <c r="Q647"/>
  <c r="R639"/>
  <c r="R647" s="1"/>
  <c r="R187" i="635"/>
  <c r="S187" s="1"/>
  <c r="Q192"/>
  <c r="P192" s="1"/>
  <c r="R186"/>
  <c r="R192" l="1"/>
  <c r="Q657" i="640"/>
  <c r="Q579"/>
  <c r="L657"/>
  <c r="L579"/>
  <c r="R657"/>
  <c r="R579"/>
  <c r="N657"/>
  <c r="N579"/>
  <c r="S639"/>
  <c r="S647" s="1"/>
  <c r="P647"/>
  <c r="P579" s="1"/>
  <c r="S186" i="635"/>
  <c r="S192" s="1"/>
  <c r="P657" i="640" l="1"/>
  <c r="S657"/>
  <c r="S579"/>
  <c r="M689" l="1"/>
  <c r="O689"/>
  <c r="H688" l="1"/>
  <c r="G688"/>
  <c r="O686"/>
  <c r="P686" s="1"/>
  <c r="I686"/>
  <c r="K686" s="1"/>
  <c r="O685"/>
  <c r="P685" s="1"/>
  <c r="I685"/>
  <c r="H679"/>
  <c r="G679"/>
  <c r="O677"/>
  <c r="P677" s="1"/>
  <c r="I677"/>
  <c r="I679" s="1"/>
  <c r="H215" i="635"/>
  <c r="G215"/>
  <c r="O213"/>
  <c r="P213" s="1"/>
  <c r="I213"/>
  <c r="K213" s="1"/>
  <c r="O212"/>
  <c r="P212" s="1"/>
  <c r="I212"/>
  <c r="H689" i="640" l="1"/>
  <c r="G689"/>
  <c r="K677"/>
  <c r="L677" s="1"/>
  <c r="I688"/>
  <c r="I689" s="1"/>
  <c r="L686"/>
  <c r="N686" s="1"/>
  <c r="K685"/>
  <c r="K688" s="1"/>
  <c r="K212" i="635"/>
  <c r="L212" s="1"/>
  <c r="L213"/>
  <c r="I215"/>
  <c r="Q686" i="640" l="1"/>
  <c r="L685"/>
  <c r="Q685" s="1"/>
  <c r="R686"/>
  <c r="S686" s="1"/>
  <c r="J688"/>
  <c r="Q677"/>
  <c r="L679"/>
  <c r="N677"/>
  <c r="K679"/>
  <c r="J679" s="1"/>
  <c r="K215" i="635"/>
  <c r="J215" s="1"/>
  <c r="Q212"/>
  <c r="R212" s="1"/>
  <c r="N212"/>
  <c r="L215"/>
  <c r="N213"/>
  <c r="Q213"/>
  <c r="K689" i="640" l="1"/>
  <c r="J689" s="1"/>
  <c r="L688"/>
  <c r="L689" s="1"/>
  <c r="N685"/>
  <c r="N688" s="1"/>
  <c r="Q679"/>
  <c r="P679" s="1"/>
  <c r="R677"/>
  <c r="S677" s="1"/>
  <c r="Q688"/>
  <c r="Q689" s="1"/>
  <c r="R685"/>
  <c r="R688" s="1"/>
  <c r="N679"/>
  <c r="N215" i="635"/>
  <c r="R213"/>
  <c r="S213" s="1"/>
  <c r="S212"/>
  <c r="P689" i="640" l="1"/>
  <c r="R215" i="635"/>
  <c r="N689" i="640"/>
  <c r="S685"/>
  <c r="S688" s="1"/>
  <c r="P688"/>
  <c r="R679"/>
  <c r="R689" s="1"/>
  <c r="S679"/>
  <c r="Q215" i="635"/>
  <c r="P215" s="1"/>
  <c r="S215"/>
  <c r="S689" i="640" l="1"/>
  <c r="M730" l="1"/>
  <c r="O730"/>
  <c r="H729" l="1"/>
  <c r="G729"/>
  <c r="O727"/>
  <c r="P727" s="1"/>
  <c r="I727"/>
  <c r="K727" s="1"/>
  <c r="O726"/>
  <c r="P726" s="1"/>
  <c r="I726"/>
  <c r="K726" s="1"/>
  <c r="K729" l="1"/>
  <c r="L727"/>
  <c r="Q727" s="1"/>
  <c r="L726"/>
  <c r="I729"/>
  <c r="N727" l="1"/>
  <c r="L729"/>
  <c r="N726"/>
  <c r="N729" s="1"/>
  <c r="Q726"/>
  <c r="R727"/>
  <c r="S727" s="1"/>
  <c r="J729"/>
  <c r="R726" l="1"/>
  <c r="R729" s="1"/>
  <c r="Q729"/>
  <c r="S726" l="1"/>
  <c r="S729" s="1"/>
  <c r="P729"/>
  <c r="H720" l="1"/>
  <c r="G720"/>
  <c r="O718"/>
  <c r="P718" s="1"/>
  <c r="I718"/>
  <c r="I720" s="1"/>
  <c r="O710"/>
  <c r="P710" s="1"/>
  <c r="I710"/>
  <c r="K710" s="1"/>
  <c r="H712"/>
  <c r="G712"/>
  <c r="O709"/>
  <c r="P709" s="1"/>
  <c r="I709"/>
  <c r="K709" s="1"/>
  <c r="O238" i="635"/>
  <c r="P238" s="1"/>
  <c r="I238"/>
  <c r="K238" s="1"/>
  <c r="O237"/>
  <c r="P237" s="1"/>
  <c r="I237"/>
  <c r="K237" s="1"/>
  <c r="O236"/>
  <c r="P236" s="1"/>
  <c r="I236"/>
  <c r="K236" s="1"/>
  <c r="H243"/>
  <c r="G243"/>
  <c r="O241"/>
  <c r="P241" s="1"/>
  <c r="I241"/>
  <c r="O240"/>
  <c r="P240" s="1"/>
  <c r="I240"/>
  <c r="K240" s="1"/>
  <c r="O239"/>
  <c r="P239" s="1"/>
  <c r="I239"/>
  <c r="O235"/>
  <c r="P235" s="1"/>
  <c r="I235"/>
  <c r="K235" s="1"/>
  <c r="O265"/>
  <c r="P265" s="1"/>
  <c r="I265"/>
  <c r="O264"/>
  <c r="P264" s="1"/>
  <c r="I264"/>
  <c r="K264" s="1"/>
  <c r="H730" i="640" l="1"/>
  <c r="G730"/>
  <c r="L236" i="635"/>
  <c r="Q236" s="1"/>
  <c r="L238"/>
  <c r="N238" s="1"/>
  <c r="K718" i="640"/>
  <c r="L718" s="1"/>
  <c r="L710"/>
  <c r="K712"/>
  <c r="L709"/>
  <c r="Q709" s="1"/>
  <c r="I712"/>
  <c r="I730" s="1"/>
  <c r="L712"/>
  <c r="L237" i="635"/>
  <c r="K239"/>
  <c r="K241"/>
  <c r="L241" s="1"/>
  <c r="L235"/>
  <c r="L240"/>
  <c r="I243"/>
  <c r="K265"/>
  <c r="L265" s="1"/>
  <c r="L264"/>
  <c r="Q238" l="1"/>
  <c r="N236"/>
  <c r="N709" i="640"/>
  <c r="L720"/>
  <c r="L730" s="1"/>
  <c r="N718"/>
  <c r="N720" s="1"/>
  <c r="Q718"/>
  <c r="K720"/>
  <c r="N710"/>
  <c r="Q710"/>
  <c r="J712"/>
  <c r="R709"/>
  <c r="N237" i="635"/>
  <c r="Q237"/>
  <c r="R238"/>
  <c r="S238" s="1"/>
  <c r="R236"/>
  <c r="S236" s="1"/>
  <c r="K243"/>
  <c r="J243" s="1"/>
  <c r="N241"/>
  <c r="Q241"/>
  <c r="R241" s="1"/>
  <c r="S241" s="1"/>
  <c r="L239"/>
  <c r="N235"/>
  <c r="Q235"/>
  <c r="N240"/>
  <c r="Q240"/>
  <c r="Q265"/>
  <c r="N265"/>
  <c r="N264"/>
  <c r="Q264"/>
  <c r="R265"/>
  <c r="S265" s="1"/>
  <c r="N712" i="640" l="1"/>
  <c r="J720"/>
  <c r="K730"/>
  <c r="J730" s="1"/>
  <c r="N730"/>
  <c r="R718"/>
  <c r="S718" s="1"/>
  <c r="Q720"/>
  <c r="R710"/>
  <c r="S710" s="1"/>
  <c r="Q712"/>
  <c r="S709"/>
  <c r="R237" i="635"/>
  <c r="S237" s="1"/>
  <c r="N239"/>
  <c r="N243" s="1"/>
  <c r="Q239"/>
  <c r="Q243" s="1"/>
  <c r="L243"/>
  <c r="R240"/>
  <c r="S240" s="1"/>
  <c r="R235"/>
  <c r="S235" s="1"/>
  <c r="R264"/>
  <c r="S264" s="1"/>
  <c r="P720" i="640" l="1"/>
  <c r="Q730"/>
  <c r="P730" s="1"/>
  <c r="R712"/>
  <c r="P712"/>
  <c r="S712"/>
  <c r="S720"/>
  <c r="S730" s="1"/>
  <c r="R720"/>
  <c r="P243" i="635"/>
  <c r="R239"/>
  <c r="S239" s="1"/>
  <c r="S243" s="1"/>
  <c r="H801" i="640"/>
  <c r="G801"/>
  <c r="O799"/>
  <c r="P799" s="1"/>
  <c r="I799"/>
  <c r="K799" s="1"/>
  <c r="O798"/>
  <c r="P798" s="1"/>
  <c r="I798"/>
  <c r="O797"/>
  <c r="P797" s="1"/>
  <c r="I797"/>
  <c r="K797" s="1"/>
  <c r="O796"/>
  <c r="P796" s="1"/>
  <c r="I796"/>
  <c r="O795"/>
  <c r="P795" s="1"/>
  <c r="I795"/>
  <c r="K795" s="1"/>
  <c r="O794"/>
  <c r="P794" s="1"/>
  <c r="I794"/>
  <c r="I801" s="1"/>
  <c r="H787"/>
  <c r="G787"/>
  <c r="O785"/>
  <c r="P785" s="1"/>
  <c r="I785"/>
  <c r="I787" s="1"/>
  <c r="H778"/>
  <c r="G778"/>
  <c r="O776"/>
  <c r="P776" s="1"/>
  <c r="I776"/>
  <c r="K776" s="1"/>
  <c r="O775"/>
  <c r="P775" s="1"/>
  <c r="I775"/>
  <c r="K775" s="1"/>
  <c r="O774"/>
  <c r="P774" s="1"/>
  <c r="I774"/>
  <c r="O773"/>
  <c r="P773" s="1"/>
  <c r="I773"/>
  <c r="K773" s="1"/>
  <c r="O772"/>
  <c r="P772" s="1"/>
  <c r="I772"/>
  <c r="I778" s="1"/>
  <c r="H291" i="635"/>
  <c r="G291"/>
  <c r="O289"/>
  <c r="P289" s="1"/>
  <c r="I289"/>
  <c r="K289" s="1"/>
  <c r="O288"/>
  <c r="P288" s="1"/>
  <c r="I288"/>
  <c r="K288" s="1"/>
  <c r="R730" i="640" l="1"/>
  <c r="K291" i="635"/>
  <c r="L289"/>
  <c r="N289" s="1"/>
  <c r="I802" i="640"/>
  <c r="H802"/>
  <c r="R243" i="635"/>
  <c r="L773" i="640"/>
  <c r="Q773" s="1"/>
  <c r="L775"/>
  <c r="Q775" s="1"/>
  <c r="L795"/>
  <c r="Q795" s="1"/>
  <c r="L797"/>
  <c r="Q797" s="1"/>
  <c r="L799"/>
  <c r="N799" s="1"/>
  <c r="G802"/>
  <c r="L776"/>
  <c r="K772"/>
  <c r="K774"/>
  <c r="L774" s="1"/>
  <c r="K785"/>
  <c r="K787" s="1"/>
  <c r="J787" s="1"/>
  <c r="K794"/>
  <c r="K796"/>
  <c r="L796" s="1"/>
  <c r="K798"/>
  <c r="L798" s="1"/>
  <c r="Q289" i="635"/>
  <c r="L288"/>
  <c r="I291"/>
  <c r="N775" i="640" l="1"/>
  <c r="N797"/>
  <c r="J291" i="635"/>
  <c r="Q799" i="640"/>
  <c r="N795"/>
  <c r="N773"/>
  <c r="Q798"/>
  <c r="N798"/>
  <c r="Q774"/>
  <c r="N774"/>
  <c r="Q796"/>
  <c r="N796"/>
  <c r="N776"/>
  <c r="Q776"/>
  <c r="R799"/>
  <c r="S799" s="1"/>
  <c r="R797"/>
  <c r="S797" s="1"/>
  <c r="R795"/>
  <c r="S795" s="1"/>
  <c r="R775"/>
  <c r="S775" s="1"/>
  <c r="R773"/>
  <c r="S773" s="1"/>
  <c r="K801"/>
  <c r="L794"/>
  <c r="K778"/>
  <c r="J778" s="1"/>
  <c r="L785"/>
  <c r="L772"/>
  <c r="L291" i="635"/>
  <c r="N288"/>
  <c r="N291" s="1"/>
  <c r="Q288"/>
  <c r="R289"/>
  <c r="S289" s="1"/>
  <c r="K802" i="640" l="1"/>
  <c r="N785"/>
  <c r="N787" s="1"/>
  <c r="L787"/>
  <c r="Q785"/>
  <c r="L801"/>
  <c r="N794"/>
  <c r="N801" s="1"/>
  <c r="Q794"/>
  <c r="R776"/>
  <c r="S776" s="1"/>
  <c r="N772"/>
  <c r="N778" s="1"/>
  <c r="L778"/>
  <c r="Q772"/>
  <c r="J802"/>
  <c r="J801"/>
  <c r="R796"/>
  <c r="S796" s="1"/>
  <c r="R774"/>
  <c r="S774" s="1"/>
  <c r="R798"/>
  <c r="S798" s="1"/>
  <c r="R288" i="635"/>
  <c r="R291" s="1"/>
  <c r="Q291"/>
  <c r="P291" s="1"/>
  <c r="S288"/>
  <c r="S291" s="1"/>
  <c r="N802" i="640" l="1"/>
  <c r="L802"/>
  <c r="Q801"/>
  <c r="R794"/>
  <c r="R801" s="1"/>
  <c r="Q778"/>
  <c r="P778" s="1"/>
  <c r="R772"/>
  <c r="R778" s="1"/>
  <c r="Q787"/>
  <c r="P787" s="1"/>
  <c r="R785"/>
  <c r="R787" s="1"/>
  <c r="R802" l="1"/>
  <c r="Q802"/>
  <c r="P802" s="1"/>
  <c r="S772"/>
  <c r="S778" s="1"/>
  <c r="P801"/>
  <c r="S785"/>
  <c r="S787" s="1"/>
  <c r="S794"/>
  <c r="S801" s="1"/>
  <c r="S802" l="1"/>
  <c r="H752" l="1"/>
  <c r="G752"/>
  <c r="O750"/>
  <c r="I750"/>
  <c r="H268" i="635"/>
  <c r="G268"/>
  <c r="O266"/>
  <c r="P266" s="1"/>
  <c r="I266"/>
  <c r="K266" s="1"/>
  <c r="O263"/>
  <c r="P263" s="1"/>
  <c r="I263"/>
  <c r="P750" i="640" l="1"/>
  <c r="I752"/>
  <c r="K750"/>
  <c r="K263" i="635"/>
  <c r="L266"/>
  <c r="I268"/>
  <c r="K752" i="640" l="1"/>
  <c r="J752" s="1"/>
  <c r="L750"/>
  <c r="K268" i="635"/>
  <c r="J268" s="1"/>
  <c r="L263"/>
  <c r="L268" s="1"/>
  <c r="N266"/>
  <c r="Q266"/>
  <c r="L752" i="640" l="1"/>
  <c r="N750"/>
  <c r="Q750"/>
  <c r="Q263" i="635"/>
  <c r="N263"/>
  <c r="N268" s="1"/>
  <c r="R266"/>
  <c r="S266" s="1"/>
  <c r="N752" i="640" l="1"/>
  <c r="Q752"/>
  <c r="P752" s="1"/>
  <c r="R750"/>
  <c r="R263" i="635"/>
  <c r="Q268"/>
  <c r="P268" s="1"/>
  <c r="R752" i="640" l="1"/>
  <c r="S750"/>
  <c r="S263" i="635"/>
  <c r="S268" s="1"/>
  <c r="R268"/>
  <c r="S752" i="640" l="1"/>
  <c r="O839" l="1"/>
  <c r="P839" s="1"/>
  <c r="I839"/>
  <c r="K839" s="1"/>
  <c r="O838"/>
  <c r="P838" s="1"/>
  <c r="I838"/>
  <c r="K838" l="1"/>
  <c r="L838" s="1"/>
  <c r="L839"/>
  <c r="Q838" l="1"/>
  <c r="N838"/>
  <c r="N839"/>
  <c r="Q839"/>
  <c r="R838"/>
  <c r="S838" s="1"/>
  <c r="R839" l="1"/>
  <c r="S839" s="1"/>
  <c r="G828" l="1"/>
  <c r="O826"/>
  <c r="P826" s="1"/>
  <c r="I826"/>
  <c r="K826" s="1"/>
  <c r="O825"/>
  <c r="P825" s="1"/>
  <c r="I825"/>
  <c r="K825" s="1"/>
  <c r="H842"/>
  <c r="G842"/>
  <c r="O840"/>
  <c r="P840" s="1"/>
  <c r="I840"/>
  <c r="O837"/>
  <c r="P837" s="1"/>
  <c r="I837"/>
  <c r="K837" s="1"/>
  <c r="O836"/>
  <c r="P836" s="1"/>
  <c r="I836"/>
  <c r="O835"/>
  <c r="P835" s="1"/>
  <c r="I835"/>
  <c r="K835" s="1"/>
  <c r="H828"/>
  <c r="O824"/>
  <c r="P824" s="1"/>
  <c r="I824"/>
  <c r="K824" s="1"/>
  <c r="O823"/>
  <c r="P823" s="1"/>
  <c r="I823"/>
  <c r="O822"/>
  <c r="P822" s="1"/>
  <c r="I822"/>
  <c r="H317" i="635"/>
  <c r="G317"/>
  <c r="O315"/>
  <c r="P315" s="1"/>
  <c r="I315"/>
  <c r="O314"/>
  <c r="P314" s="1"/>
  <c r="I314"/>
  <c r="K314" s="1"/>
  <c r="O313"/>
  <c r="P313" s="1"/>
  <c r="I313"/>
  <c r="O312"/>
  <c r="P312" s="1"/>
  <c r="I312"/>
  <c r="K312" s="1"/>
  <c r="O311"/>
  <c r="P311" s="1"/>
  <c r="I311"/>
  <c r="M880" i="640"/>
  <c r="O880"/>
  <c r="I828" l="1"/>
  <c r="H843"/>
  <c r="G843"/>
  <c r="I317" i="635"/>
  <c r="L826" i="640"/>
  <c r="N826" s="1"/>
  <c r="L825"/>
  <c r="K823"/>
  <c r="L823" s="1"/>
  <c r="L824"/>
  <c r="L835"/>
  <c r="K836"/>
  <c r="L836" s="1"/>
  <c r="L837"/>
  <c r="K840"/>
  <c r="L840" s="1"/>
  <c r="I842"/>
  <c r="I843" s="1"/>
  <c r="K822"/>
  <c r="L312" i="635"/>
  <c r="N312" s="1"/>
  <c r="L314"/>
  <c r="Q314" s="1"/>
  <c r="K311"/>
  <c r="L311" s="1"/>
  <c r="K313"/>
  <c r="L313" s="1"/>
  <c r="K315"/>
  <c r="L315" s="1"/>
  <c r="Q826" i="640" l="1"/>
  <c r="N314" i="635"/>
  <c r="K828" i="640"/>
  <c r="J828" s="1"/>
  <c r="Q312" i="635"/>
  <c r="R312" s="1"/>
  <c r="S312" s="1"/>
  <c r="R826" i="640"/>
  <c r="S826" s="1"/>
  <c r="Q825"/>
  <c r="N825"/>
  <c r="K842"/>
  <c r="Q836"/>
  <c r="N836"/>
  <c r="Q823"/>
  <c r="N823"/>
  <c r="N837"/>
  <c r="Q837"/>
  <c r="L842"/>
  <c r="N835"/>
  <c r="Q835"/>
  <c r="Q840"/>
  <c r="N840"/>
  <c r="J842"/>
  <c r="N824"/>
  <c r="Q824"/>
  <c r="L822"/>
  <c r="Q313" i="635"/>
  <c r="N313"/>
  <c r="L317"/>
  <c r="N311"/>
  <c r="Q311"/>
  <c r="Q315"/>
  <c r="N315"/>
  <c r="R314"/>
  <c r="S314" s="1"/>
  <c r="K317"/>
  <c r="J317" s="1"/>
  <c r="K843" i="640" l="1"/>
  <c r="J843" s="1"/>
  <c r="R825"/>
  <c r="S825" s="1"/>
  <c r="N842"/>
  <c r="N822"/>
  <c r="N828" s="1"/>
  <c r="L828"/>
  <c r="L843" s="1"/>
  <c r="Q822"/>
  <c r="R824"/>
  <c r="S824" s="1"/>
  <c r="R840"/>
  <c r="S840" s="1"/>
  <c r="R837"/>
  <c r="S837" s="1"/>
  <c r="R835"/>
  <c r="S835" s="1"/>
  <c r="Q842"/>
  <c r="R823"/>
  <c r="S823" s="1"/>
  <c r="R836"/>
  <c r="S836" s="1"/>
  <c r="N317" i="635"/>
  <c r="R315"/>
  <c r="S315" s="1"/>
  <c r="Q317"/>
  <c r="P317" s="1"/>
  <c r="R311"/>
  <c r="R313"/>
  <c r="S313" s="1"/>
  <c r="N843" i="640" l="1"/>
  <c r="P842"/>
  <c r="Q828"/>
  <c r="P828" s="1"/>
  <c r="R822"/>
  <c r="R828" s="1"/>
  <c r="S842"/>
  <c r="R842"/>
  <c r="R317" i="635"/>
  <c r="S311"/>
  <c r="S317" s="1"/>
  <c r="Q843" i="640" l="1"/>
  <c r="P843" s="1"/>
  <c r="R843"/>
  <c r="S822"/>
  <c r="S828" s="1"/>
  <c r="S843" s="1"/>
  <c r="O927" l="1"/>
  <c r="P927" s="1"/>
  <c r="I927"/>
  <c r="K927" s="1"/>
  <c r="H929"/>
  <c r="G929"/>
  <c r="O926"/>
  <c r="P926" s="1"/>
  <c r="I926"/>
  <c r="O925"/>
  <c r="P925" s="1"/>
  <c r="I925"/>
  <c r="I929" s="1"/>
  <c r="O903"/>
  <c r="P903" s="1"/>
  <c r="I903"/>
  <c r="K903" s="1"/>
  <c r="O902"/>
  <c r="P902" s="1"/>
  <c r="I902"/>
  <c r="G879"/>
  <c r="O877"/>
  <c r="P877" s="1"/>
  <c r="I877"/>
  <c r="K877" s="1"/>
  <c r="O875"/>
  <c r="P875" s="1"/>
  <c r="I875"/>
  <c r="K875" s="1"/>
  <c r="O876"/>
  <c r="P876" s="1"/>
  <c r="I876"/>
  <c r="K876" s="1"/>
  <c r="L927" l="1"/>
  <c r="K926"/>
  <c r="L926" s="1"/>
  <c r="K925"/>
  <c r="K902"/>
  <c r="L902" s="1"/>
  <c r="L903"/>
  <c r="L875"/>
  <c r="N875" s="1"/>
  <c r="L877"/>
  <c r="L876"/>
  <c r="Q875" l="1"/>
  <c r="K929"/>
  <c r="N927"/>
  <c r="Q927"/>
  <c r="Q926"/>
  <c r="R926" s="1"/>
  <c r="S926" s="1"/>
  <c r="N926"/>
  <c r="L925"/>
  <c r="Q925" s="1"/>
  <c r="J929"/>
  <c r="N902"/>
  <c r="Q902"/>
  <c r="R902" s="1"/>
  <c r="S902" s="1"/>
  <c r="N903"/>
  <c r="Q903"/>
  <c r="N877"/>
  <c r="Q877"/>
  <c r="Q876"/>
  <c r="N876"/>
  <c r="R875"/>
  <c r="S875" s="1"/>
  <c r="L929" l="1"/>
  <c r="N925"/>
  <c r="N929" s="1"/>
  <c r="R927"/>
  <c r="S927" s="1"/>
  <c r="Q929"/>
  <c r="R925"/>
  <c r="R929" s="1"/>
  <c r="R903"/>
  <c r="S903" s="1"/>
  <c r="R877"/>
  <c r="S877" s="1"/>
  <c r="R876"/>
  <c r="S876" s="1"/>
  <c r="S925" l="1"/>
  <c r="S929" s="1"/>
  <c r="P929"/>
  <c r="O343" i="635" l="1"/>
  <c r="P343" s="1"/>
  <c r="I343"/>
  <c r="K343" s="1"/>
  <c r="O342"/>
  <c r="P342" s="1"/>
  <c r="I342"/>
  <c r="O341"/>
  <c r="P341" s="1"/>
  <c r="I341"/>
  <c r="K341" s="1"/>
  <c r="O340"/>
  <c r="P340" s="1"/>
  <c r="I340"/>
  <c r="K340" l="1"/>
  <c r="L340" s="1"/>
  <c r="K342"/>
  <c r="L342" s="1"/>
  <c r="L341"/>
  <c r="L343"/>
  <c r="Q342" l="1"/>
  <c r="N342"/>
  <c r="Q340"/>
  <c r="R340" s="1"/>
  <c r="S340" s="1"/>
  <c r="N340"/>
  <c r="N341"/>
  <c r="Q341"/>
  <c r="R342"/>
  <c r="S342" s="1"/>
  <c r="N343"/>
  <c r="Q343"/>
  <c r="R343" l="1"/>
  <c r="S343" s="1"/>
  <c r="R341"/>
  <c r="S341" s="1"/>
  <c r="M985" i="640" l="1"/>
  <c r="O985"/>
  <c r="G918"/>
  <c r="H918"/>
  <c r="O916"/>
  <c r="P916" s="1"/>
  <c r="I916"/>
  <c r="O915"/>
  <c r="P915" s="1"/>
  <c r="I915"/>
  <c r="H906"/>
  <c r="G906"/>
  <c r="O904"/>
  <c r="P904" s="1"/>
  <c r="I904"/>
  <c r="K904" s="1"/>
  <c r="O901"/>
  <c r="P901" s="1"/>
  <c r="I901"/>
  <c r="O900"/>
  <c r="P900" s="1"/>
  <c r="I900"/>
  <c r="K900" s="1"/>
  <c r="O899"/>
  <c r="P899" s="1"/>
  <c r="I899"/>
  <c r="O898"/>
  <c r="P898" s="1"/>
  <c r="I898"/>
  <c r="K898" s="1"/>
  <c r="O897"/>
  <c r="P897" s="1"/>
  <c r="I897"/>
  <c r="O896"/>
  <c r="P896" s="1"/>
  <c r="I896"/>
  <c r="H889"/>
  <c r="G889"/>
  <c r="O887"/>
  <c r="P887" s="1"/>
  <c r="I887"/>
  <c r="K887" s="1"/>
  <c r="O886"/>
  <c r="P886" s="1"/>
  <c r="I886"/>
  <c r="I889" s="1"/>
  <c r="H879"/>
  <c r="O874"/>
  <c r="P874" s="1"/>
  <c r="I874"/>
  <c r="H867"/>
  <c r="G867"/>
  <c r="O865"/>
  <c r="P865" s="1"/>
  <c r="I865"/>
  <c r="O864"/>
  <c r="P864" s="1"/>
  <c r="I864"/>
  <c r="K864" s="1"/>
  <c r="O863"/>
  <c r="P863" s="1"/>
  <c r="I863"/>
  <c r="H345" i="635"/>
  <c r="G345"/>
  <c r="O339"/>
  <c r="P339" s="1"/>
  <c r="I339"/>
  <c r="K339" s="1"/>
  <c r="O338"/>
  <c r="P338" s="1"/>
  <c r="I338"/>
  <c r="O337"/>
  <c r="P337" s="1"/>
  <c r="I337"/>
  <c r="G930" i="640" l="1"/>
  <c r="H930"/>
  <c r="I918"/>
  <c r="K916"/>
  <c r="L916" s="1"/>
  <c r="I906"/>
  <c r="K863"/>
  <c r="L864"/>
  <c r="K865"/>
  <c r="L865" s="1"/>
  <c r="I867"/>
  <c r="K874"/>
  <c r="K879" s="1"/>
  <c r="I879"/>
  <c r="K886"/>
  <c r="K889" s="1"/>
  <c r="J889" s="1"/>
  <c r="L887"/>
  <c r="K897"/>
  <c r="L897" s="1"/>
  <c r="L898"/>
  <c r="K899"/>
  <c r="L899" s="1"/>
  <c r="L900"/>
  <c r="K901"/>
  <c r="L901" s="1"/>
  <c r="L904"/>
  <c r="K896"/>
  <c r="K915"/>
  <c r="I345" i="635"/>
  <c r="K338"/>
  <c r="L338" s="1"/>
  <c r="L339"/>
  <c r="K337"/>
  <c r="I930" i="640" l="1"/>
  <c r="K918"/>
  <c r="J879"/>
  <c r="Q916"/>
  <c r="R916" s="1"/>
  <c r="S916" s="1"/>
  <c r="N916"/>
  <c r="K906"/>
  <c r="J906" s="1"/>
  <c r="Q901"/>
  <c r="N901"/>
  <c r="Q897"/>
  <c r="N897"/>
  <c r="N904"/>
  <c r="Q904"/>
  <c r="N900"/>
  <c r="Q900"/>
  <c r="N898"/>
  <c r="Q898"/>
  <c r="N864"/>
  <c r="Q864"/>
  <c r="Q899"/>
  <c r="N899"/>
  <c r="Q865"/>
  <c r="N865"/>
  <c r="J918"/>
  <c r="N887"/>
  <c r="Q887"/>
  <c r="L896"/>
  <c r="L874"/>
  <c r="L886"/>
  <c r="L915"/>
  <c r="K867"/>
  <c r="J867" s="1"/>
  <c r="L863"/>
  <c r="Q338" i="635"/>
  <c r="N338"/>
  <c r="L337"/>
  <c r="K345"/>
  <c r="J345" s="1"/>
  <c r="N339"/>
  <c r="Q339"/>
  <c r="R338"/>
  <c r="S338" s="1"/>
  <c r="K930" i="640" l="1"/>
  <c r="J930" s="1"/>
  <c r="L867"/>
  <c r="Q863"/>
  <c r="N863"/>
  <c r="N867" s="1"/>
  <c r="N915"/>
  <c r="N918" s="1"/>
  <c r="L918"/>
  <c r="Q915"/>
  <c r="L879"/>
  <c r="Q874"/>
  <c r="N874"/>
  <c r="N879" s="1"/>
  <c r="R887"/>
  <c r="S887" s="1"/>
  <c r="R864"/>
  <c r="S864" s="1"/>
  <c r="R898"/>
  <c r="S898" s="1"/>
  <c r="R900"/>
  <c r="S900" s="1"/>
  <c r="R904"/>
  <c r="S904" s="1"/>
  <c r="Q886"/>
  <c r="L889"/>
  <c r="N886"/>
  <c r="N889" s="1"/>
  <c r="N896"/>
  <c r="N906" s="1"/>
  <c r="L906"/>
  <c r="Q896"/>
  <c r="R865"/>
  <c r="S865" s="1"/>
  <c r="R899"/>
  <c r="S899" s="1"/>
  <c r="R897"/>
  <c r="S897" s="1"/>
  <c r="R901"/>
  <c r="S901" s="1"/>
  <c r="R339" i="635"/>
  <c r="S339" s="1"/>
  <c r="L345"/>
  <c r="N337"/>
  <c r="N345" s="1"/>
  <c r="Q337"/>
  <c r="N930" i="640" l="1"/>
  <c r="L930"/>
  <c r="Q889"/>
  <c r="P889" s="1"/>
  <c r="R886"/>
  <c r="R889" s="1"/>
  <c r="Q879"/>
  <c r="R874"/>
  <c r="R879" s="1"/>
  <c r="Q918"/>
  <c r="R915"/>
  <c r="R918" s="1"/>
  <c r="Q867"/>
  <c r="P867" s="1"/>
  <c r="R863"/>
  <c r="R867" s="1"/>
  <c r="Q906"/>
  <c r="P906" s="1"/>
  <c r="R896"/>
  <c r="R906" s="1"/>
  <c r="Q345" i="635"/>
  <c r="P345" s="1"/>
  <c r="R337"/>
  <c r="R345" s="1"/>
  <c r="P879" i="640" l="1"/>
  <c r="R930"/>
  <c r="Q930"/>
  <c r="P930" s="1"/>
  <c r="S886"/>
  <c r="S889" s="1"/>
  <c r="P918"/>
  <c r="S863"/>
  <c r="S867" s="1"/>
  <c r="S874"/>
  <c r="S879" s="1"/>
  <c r="S896"/>
  <c r="S906" s="1"/>
  <c r="S915"/>
  <c r="S918" s="1"/>
  <c r="S337" i="635"/>
  <c r="S345" s="1"/>
  <c r="S930" i="640" l="1"/>
  <c r="O962" l="1"/>
  <c r="P962" s="1"/>
  <c r="I962"/>
  <c r="K962" s="1"/>
  <c r="O961"/>
  <c r="P961" s="1"/>
  <c r="I961"/>
  <c r="O960"/>
  <c r="P960" s="1"/>
  <c r="I960"/>
  <c r="K960" s="1"/>
  <c r="O959"/>
  <c r="P959" s="1"/>
  <c r="I959"/>
  <c r="O958"/>
  <c r="P958" s="1"/>
  <c r="I958"/>
  <c r="K958" l="1"/>
  <c r="L958" s="1"/>
  <c r="L960"/>
  <c r="Q960" s="1"/>
  <c r="L962"/>
  <c r="Q962" s="1"/>
  <c r="K959"/>
  <c r="L959" s="1"/>
  <c r="K961"/>
  <c r="L961" s="1"/>
  <c r="N962" l="1"/>
  <c r="N960"/>
  <c r="N958"/>
  <c r="Q958"/>
  <c r="R958" s="1"/>
  <c r="S958" s="1"/>
  <c r="Q959"/>
  <c r="N959"/>
  <c r="Q961"/>
  <c r="N961"/>
  <c r="R962"/>
  <c r="S962" s="1"/>
  <c r="R960"/>
  <c r="S960" s="1"/>
  <c r="R961" l="1"/>
  <c r="S961" s="1"/>
  <c r="R959"/>
  <c r="S959" s="1"/>
  <c r="O1000" l="1"/>
  <c r="P1000" s="1"/>
  <c r="I1000"/>
  <c r="K1000" s="1"/>
  <c r="O1001"/>
  <c r="P1001" s="1"/>
  <c r="I1001"/>
  <c r="K1001" s="1"/>
  <c r="O999"/>
  <c r="P999" s="1"/>
  <c r="I999"/>
  <c r="O998"/>
  <c r="P998" s="1"/>
  <c r="I998"/>
  <c r="O997"/>
  <c r="P997" s="1"/>
  <c r="I997"/>
  <c r="G984"/>
  <c r="O982"/>
  <c r="P982" s="1"/>
  <c r="I982"/>
  <c r="K982" s="1"/>
  <c r="O956"/>
  <c r="P956" s="1"/>
  <c r="I956"/>
  <c r="O955"/>
  <c r="P955" s="1"/>
  <c r="I955"/>
  <c r="K955" s="1"/>
  <c r="O954"/>
  <c r="P954" s="1"/>
  <c r="I954"/>
  <c r="O953"/>
  <c r="P953" s="1"/>
  <c r="I953"/>
  <c r="K953" s="1"/>
  <c r="O952"/>
  <c r="P952" s="1"/>
  <c r="I952"/>
  <c r="K998" l="1"/>
  <c r="L998" s="1"/>
  <c r="L1000"/>
  <c r="K997"/>
  <c r="L997" s="1"/>
  <c r="K999"/>
  <c r="L999" s="1"/>
  <c r="L1001"/>
  <c r="L982"/>
  <c r="K952"/>
  <c r="L952" s="1"/>
  <c r="K954"/>
  <c r="L954" s="1"/>
  <c r="K956"/>
  <c r="L956" s="1"/>
  <c r="L953"/>
  <c r="L955"/>
  <c r="Q998" l="1"/>
  <c r="N998"/>
  <c r="N1000"/>
  <c r="Q1000"/>
  <c r="Q999"/>
  <c r="N999"/>
  <c r="Q997"/>
  <c r="N997"/>
  <c r="R998"/>
  <c r="S998" s="1"/>
  <c r="N1001"/>
  <c r="Q1001"/>
  <c r="N982"/>
  <c r="Q982"/>
  <c r="Q954"/>
  <c r="N954"/>
  <c r="N956"/>
  <c r="Q956"/>
  <c r="R956" s="1"/>
  <c r="S956" s="1"/>
  <c r="Q952"/>
  <c r="R952" s="1"/>
  <c r="S952" s="1"/>
  <c r="N952"/>
  <c r="N953"/>
  <c r="Q953"/>
  <c r="R954"/>
  <c r="S954" s="1"/>
  <c r="N955"/>
  <c r="Q955"/>
  <c r="R1000" l="1"/>
  <c r="S1000" s="1"/>
  <c r="R997"/>
  <c r="S997" s="1"/>
  <c r="R999"/>
  <c r="S999" s="1"/>
  <c r="R1001"/>
  <c r="S1001" s="1"/>
  <c r="R982"/>
  <c r="S982" s="1"/>
  <c r="R955"/>
  <c r="S955" s="1"/>
  <c r="R953"/>
  <c r="S953" s="1"/>
  <c r="H1014" l="1"/>
  <c r="G1014"/>
  <c r="O1012"/>
  <c r="P1012" s="1"/>
  <c r="I1012"/>
  <c r="K1012" s="1"/>
  <c r="O1011"/>
  <c r="P1011" s="1"/>
  <c r="I1011"/>
  <c r="K1011" s="1"/>
  <c r="O1010"/>
  <c r="P1010" s="1"/>
  <c r="I1010"/>
  <c r="I1014" s="1"/>
  <c r="H1003"/>
  <c r="G1003"/>
  <c r="O996"/>
  <c r="P996" s="1"/>
  <c r="I996"/>
  <c r="K996" s="1"/>
  <c r="O995"/>
  <c r="P995" s="1"/>
  <c r="I995"/>
  <c r="H984"/>
  <c r="O981"/>
  <c r="P981" s="1"/>
  <c r="I981"/>
  <c r="I984" s="1"/>
  <c r="H973"/>
  <c r="G973"/>
  <c r="O971"/>
  <c r="P971" s="1"/>
  <c r="I971"/>
  <c r="K971" s="1"/>
  <c r="H964"/>
  <c r="G964"/>
  <c r="O957"/>
  <c r="P957" s="1"/>
  <c r="I957"/>
  <c r="K957" s="1"/>
  <c r="O951"/>
  <c r="P951" s="1"/>
  <c r="I951"/>
  <c r="K951" s="1"/>
  <c r="O950"/>
  <c r="P950" s="1"/>
  <c r="I950"/>
  <c r="I964" s="1"/>
  <c r="I880" s="1"/>
  <c r="H369" i="635"/>
  <c r="G369"/>
  <c r="O367"/>
  <c r="P367" s="1"/>
  <c r="I367"/>
  <c r="O366"/>
  <c r="P366" s="1"/>
  <c r="I366"/>
  <c r="K366" s="1"/>
  <c r="O365"/>
  <c r="P365" s="1"/>
  <c r="I365"/>
  <c r="H1015" i="640" l="1"/>
  <c r="G1015"/>
  <c r="L1011"/>
  <c r="N1011" s="1"/>
  <c r="I1003"/>
  <c r="K995"/>
  <c r="K1003" s="1"/>
  <c r="K981"/>
  <c r="K984" s="1"/>
  <c r="K973"/>
  <c r="L951"/>
  <c r="Q951" s="1"/>
  <c r="L957"/>
  <c r="L971"/>
  <c r="I973"/>
  <c r="L996"/>
  <c r="L1012"/>
  <c r="K950"/>
  <c r="K964" s="1"/>
  <c r="K1010"/>
  <c r="K1014" s="1"/>
  <c r="K365" i="635"/>
  <c r="L365" s="1"/>
  <c r="K367"/>
  <c r="L367" s="1"/>
  <c r="L366"/>
  <c r="I369"/>
  <c r="Q1011" i="640" l="1"/>
  <c r="L995"/>
  <c r="L1003" s="1"/>
  <c r="J973"/>
  <c r="J964"/>
  <c r="J880" s="1"/>
  <c r="K880"/>
  <c r="I1015"/>
  <c r="J1014"/>
  <c r="K1015"/>
  <c r="J1015" s="1"/>
  <c r="J984"/>
  <c r="J1003"/>
  <c r="N951"/>
  <c r="L981"/>
  <c r="L984" s="1"/>
  <c r="L1010"/>
  <c r="L1014" s="1"/>
  <c r="N957"/>
  <c r="Q957"/>
  <c r="N1012"/>
  <c r="Q1012"/>
  <c r="N996"/>
  <c r="Q996"/>
  <c r="L973"/>
  <c r="N971"/>
  <c r="Q971"/>
  <c r="R951"/>
  <c r="S951" s="1"/>
  <c r="R1011"/>
  <c r="S1011" s="1"/>
  <c r="L950"/>
  <c r="Q367" i="635"/>
  <c r="R367" s="1"/>
  <c r="S367" s="1"/>
  <c r="N367"/>
  <c r="Q365"/>
  <c r="R365" s="1"/>
  <c r="N365"/>
  <c r="K369"/>
  <c r="J369" s="1"/>
  <c r="N366"/>
  <c r="Q366"/>
  <c r="L369"/>
  <c r="N995" i="640" l="1"/>
  <c r="Q995"/>
  <c r="Q1003" s="1"/>
  <c r="P1003" s="1"/>
  <c r="Q369" i="635"/>
  <c r="N1010" i="640"/>
  <c r="N1014" s="1"/>
  <c r="N981"/>
  <c r="N984" s="1"/>
  <c r="Q1010"/>
  <c r="Q1014" s="1"/>
  <c r="Q981"/>
  <c r="R971"/>
  <c r="Q973"/>
  <c r="P973" s="1"/>
  <c r="S971"/>
  <c r="R957"/>
  <c r="S957" s="1"/>
  <c r="R995"/>
  <c r="S995" s="1"/>
  <c r="N950"/>
  <c r="N964" s="1"/>
  <c r="N880" s="1"/>
  <c r="L964"/>
  <c r="Q950"/>
  <c r="R996"/>
  <c r="S996" s="1"/>
  <c r="R1012"/>
  <c r="S1012" s="1"/>
  <c r="N1003"/>
  <c r="N973"/>
  <c r="N369" i="635"/>
  <c r="P369"/>
  <c r="R366"/>
  <c r="S366" s="1"/>
  <c r="S365"/>
  <c r="R1010" i="640" l="1"/>
  <c r="S1010" s="1"/>
  <c r="L1015"/>
  <c r="L880"/>
  <c r="N1015"/>
  <c r="P1014"/>
  <c r="Q984"/>
  <c r="R981"/>
  <c r="R984" s="1"/>
  <c r="S1003"/>
  <c r="S1014"/>
  <c r="R1003"/>
  <c r="R1014"/>
  <c r="S973"/>
  <c r="R973"/>
  <c r="Q964"/>
  <c r="R950"/>
  <c r="R964" s="1"/>
  <c r="R880" s="1"/>
  <c r="R369" i="635"/>
  <c r="S369"/>
  <c r="P964" i="640" l="1"/>
  <c r="P880" s="1"/>
  <c r="Q880"/>
  <c r="P984"/>
  <c r="R1015"/>
  <c r="Q1015"/>
  <c r="P1015" s="1"/>
  <c r="S981"/>
  <c r="S984" s="1"/>
  <c r="S950"/>
  <c r="S964" s="1"/>
  <c r="S880" s="1"/>
  <c r="S1015" l="1"/>
  <c r="H1109"/>
  <c r="G1109"/>
  <c r="O1107"/>
  <c r="P1107" s="1"/>
  <c r="I1107"/>
  <c r="O1106"/>
  <c r="P1106" s="1"/>
  <c r="I1106"/>
  <c r="I1109" s="1"/>
  <c r="O1085"/>
  <c r="P1085" s="1"/>
  <c r="I1085"/>
  <c r="K1085" s="1"/>
  <c r="H1098"/>
  <c r="G1098"/>
  <c r="O1096"/>
  <c r="P1096" s="1"/>
  <c r="I1096"/>
  <c r="K1096" s="1"/>
  <c r="O1095"/>
  <c r="P1095" s="1"/>
  <c r="I1095"/>
  <c r="I1098" s="1"/>
  <c r="H1087"/>
  <c r="G1087"/>
  <c r="O1084"/>
  <c r="P1084" s="1"/>
  <c r="I1084"/>
  <c r="K1084" s="1"/>
  <c r="O1083"/>
  <c r="P1083" s="1"/>
  <c r="I1083"/>
  <c r="I1087" s="1"/>
  <c r="I985" s="1"/>
  <c r="H1074"/>
  <c r="G1074"/>
  <c r="O1072"/>
  <c r="P1072" s="1"/>
  <c r="I1072"/>
  <c r="K1072" s="1"/>
  <c r="O1071"/>
  <c r="P1071" s="1"/>
  <c r="I1071"/>
  <c r="I1074" s="1"/>
  <c r="O1051"/>
  <c r="P1051" s="1"/>
  <c r="I1051"/>
  <c r="O1050"/>
  <c r="P1050" s="1"/>
  <c r="I1050"/>
  <c r="K1050" s="1"/>
  <c r="O1049"/>
  <c r="P1049" s="1"/>
  <c r="I1049"/>
  <c r="O1048"/>
  <c r="P1048" s="1"/>
  <c r="I1048"/>
  <c r="K1048" s="1"/>
  <c r="H1063"/>
  <c r="G1063"/>
  <c r="O1061"/>
  <c r="P1061" s="1"/>
  <c r="I1061"/>
  <c r="I1063" s="1"/>
  <c r="K1107" l="1"/>
  <c r="L1107" s="1"/>
  <c r="K1106"/>
  <c r="L1085"/>
  <c r="K1083"/>
  <c r="K1087" s="1"/>
  <c r="K985" s="1"/>
  <c r="K1095"/>
  <c r="K1098" s="1"/>
  <c r="L1096"/>
  <c r="L1084"/>
  <c r="L1072"/>
  <c r="Q1072" s="1"/>
  <c r="K1071"/>
  <c r="K1074" s="1"/>
  <c r="K1061"/>
  <c r="K1063" s="1"/>
  <c r="K1049"/>
  <c r="L1049" s="1"/>
  <c r="K1051"/>
  <c r="L1051" s="1"/>
  <c r="L1048"/>
  <c r="L1050"/>
  <c r="K1109" l="1"/>
  <c r="J1109" s="1"/>
  <c r="N1107"/>
  <c r="Q1107"/>
  <c r="R1107" s="1"/>
  <c r="N1072"/>
  <c r="L1106"/>
  <c r="L1083"/>
  <c r="Q1083" s="1"/>
  <c r="N1085"/>
  <c r="Q1085"/>
  <c r="L1095"/>
  <c r="Q1095" s="1"/>
  <c r="J1098"/>
  <c r="N1096"/>
  <c r="Q1096"/>
  <c r="J1087"/>
  <c r="J985" s="1"/>
  <c r="N1084"/>
  <c r="Q1084"/>
  <c r="L1061"/>
  <c r="Q1061" s="1"/>
  <c r="L1071"/>
  <c r="L1074" s="1"/>
  <c r="J1074"/>
  <c r="R1072"/>
  <c r="S1072" s="1"/>
  <c r="N1049"/>
  <c r="Q1049"/>
  <c r="R1049" s="1"/>
  <c r="S1049" s="1"/>
  <c r="N1051"/>
  <c r="Q1051"/>
  <c r="R1051" s="1"/>
  <c r="S1051" s="1"/>
  <c r="N1048"/>
  <c r="Q1048"/>
  <c r="N1050"/>
  <c r="Q1050"/>
  <c r="L1063"/>
  <c r="J1063"/>
  <c r="N1095" l="1"/>
  <c r="L1098"/>
  <c r="L1087"/>
  <c r="L985" s="1"/>
  <c r="S1107"/>
  <c r="N1083"/>
  <c r="L1109"/>
  <c r="N1106"/>
  <c r="N1109" s="1"/>
  <c r="Q1106"/>
  <c r="R1085"/>
  <c r="S1085" s="1"/>
  <c r="N1071"/>
  <c r="N1074" s="1"/>
  <c r="R1096"/>
  <c r="S1096" s="1"/>
  <c r="Q1098"/>
  <c r="R1095"/>
  <c r="N1098"/>
  <c r="N1087"/>
  <c r="N985" s="1"/>
  <c r="R1084"/>
  <c r="S1084" s="1"/>
  <c r="Q1087"/>
  <c r="Q985" s="1"/>
  <c r="R1083"/>
  <c r="N1061"/>
  <c r="Q1071"/>
  <c r="Q1074" s="1"/>
  <c r="R1050"/>
  <c r="S1050" s="1"/>
  <c r="R1048"/>
  <c r="S1048" s="1"/>
  <c r="Q1063"/>
  <c r="R1061"/>
  <c r="S1061" s="1"/>
  <c r="N1063"/>
  <c r="R1098" l="1"/>
  <c r="Q1109"/>
  <c r="R1106"/>
  <c r="R1109" s="1"/>
  <c r="R1087"/>
  <c r="R985" s="1"/>
  <c r="S1095"/>
  <c r="S1098" s="1"/>
  <c r="P1098"/>
  <c r="R1071"/>
  <c r="R1074" s="1"/>
  <c r="P1087"/>
  <c r="P985" s="1"/>
  <c r="S1083"/>
  <c r="S1087" s="1"/>
  <c r="S985" s="1"/>
  <c r="P1074"/>
  <c r="R1063"/>
  <c r="P1063"/>
  <c r="S1063"/>
  <c r="S1071" l="1"/>
  <c r="S1074" s="1"/>
  <c r="P1109"/>
  <c r="S1106"/>
  <c r="S1109" s="1"/>
  <c r="O1037" l="1"/>
  <c r="P1037" s="1"/>
  <c r="I1037"/>
  <c r="K1037" l="1"/>
  <c r="L1037" s="1"/>
  <c r="N1037" l="1"/>
  <c r="Q1037"/>
  <c r="R1037" s="1"/>
  <c r="S1037" s="1"/>
  <c r="O392" i="635" l="1"/>
  <c r="P392" s="1"/>
  <c r="I392"/>
  <c r="K392" s="1"/>
  <c r="L392" l="1"/>
  <c r="N392" l="1"/>
  <c r="Q392"/>
  <c r="R392" l="1"/>
  <c r="S392" s="1"/>
  <c r="H395" l="1"/>
  <c r="G395"/>
  <c r="O393"/>
  <c r="P393" s="1"/>
  <c r="I393"/>
  <c r="K393" s="1"/>
  <c r="O391"/>
  <c r="P391" s="1"/>
  <c r="I391"/>
  <c r="O390"/>
  <c r="P390" s="1"/>
  <c r="I390"/>
  <c r="K390" s="1"/>
  <c r="O389"/>
  <c r="P389" s="1"/>
  <c r="I389"/>
  <c r="I395" s="1"/>
  <c r="K389" l="1"/>
  <c r="L389" s="1"/>
  <c r="K391"/>
  <c r="L391" s="1"/>
  <c r="L390"/>
  <c r="L393"/>
  <c r="N391" l="1"/>
  <c r="Q391"/>
  <c r="R391" s="1"/>
  <c r="S391" s="1"/>
  <c r="K395"/>
  <c r="J395" s="1"/>
  <c r="Q389"/>
  <c r="L395"/>
  <c r="N389"/>
  <c r="N390"/>
  <c r="Q390"/>
  <c r="N393"/>
  <c r="Q393"/>
  <c r="R393" l="1"/>
  <c r="S393" s="1"/>
  <c r="R390"/>
  <c r="S390" s="1"/>
  <c r="R389"/>
  <c r="Q395"/>
  <c r="P395" s="1"/>
  <c r="S389"/>
  <c r="N395"/>
  <c r="H1053" i="640"/>
  <c r="G1053"/>
  <c r="O1047"/>
  <c r="P1047" s="1"/>
  <c r="I1047"/>
  <c r="K1047" s="1"/>
  <c r="O1046"/>
  <c r="P1046" s="1"/>
  <c r="I1046"/>
  <c r="H1039"/>
  <c r="G1039"/>
  <c r="O1036"/>
  <c r="P1036" s="1"/>
  <c r="I1036"/>
  <c r="O1035"/>
  <c r="P1035" s="1"/>
  <c r="I1035"/>
  <c r="I1039" s="1"/>
  <c r="H1110" l="1"/>
  <c r="G1110"/>
  <c r="R395" i="635"/>
  <c r="S395"/>
  <c r="K1035" i="640"/>
  <c r="L1035" s="1"/>
  <c r="I1053"/>
  <c r="I1110" s="1"/>
  <c r="K1036"/>
  <c r="L1036" s="1"/>
  <c r="K1046"/>
  <c r="L1046" s="1"/>
  <c r="L1047"/>
  <c r="Q1036" l="1"/>
  <c r="N1036"/>
  <c r="N1047"/>
  <c r="Q1047"/>
  <c r="Q1046"/>
  <c r="L1053"/>
  <c r="N1046"/>
  <c r="L1039"/>
  <c r="N1035"/>
  <c r="Q1035"/>
  <c r="K1039"/>
  <c r="K1053"/>
  <c r="L1110" l="1"/>
  <c r="K1110"/>
  <c r="J1110" s="1"/>
  <c r="J1039"/>
  <c r="J1053"/>
  <c r="N1039"/>
  <c r="N1053"/>
  <c r="Q1053"/>
  <c r="R1046"/>
  <c r="S1046" s="1"/>
  <c r="R1047"/>
  <c r="S1047" s="1"/>
  <c r="R1036"/>
  <c r="S1036" s="1"/>
  <c r="R1035"/>
  <c r="S1035" s="1"/>
  <c r="Q1039"/>
  <c r="Q1110" l="1"/>
  <c r="P1110" s="1"/>
  <c r="N1110"/>
  <c r="P1039"/>
  <c r="P1053"/>
  <c r="R1039"/>
  <c r="S1039"/>
  <c r="S1053"/>
  <c r="R1053"/>
  <c r="R1110" l="1"/>
  <c r="S1110"/>
  <c r="H14" i="617" l="1"/>
  <c r="G14"/>
  <c r="O12"/>
  <c r="P12" s="1"/>
  <c r="I12"/>
  <c r="O11"/>
  <c r="P11" s="1"/>
  <c r="I11"/>
  <c r="K11" s="1"/>
  <c r="O10"/>
  <c r="P10" s="1"/>
  <c r="I10"/>
  <c r="L11" l="1"/>
  <c r="N11" s="1"/>
  <c r="K10"/>
  <c r="K12"/>
  <c r="L12" s="1"/>
  <c r="I14"/>
  <c r="Q11" l="1"/>
  <c r="R11" s="1"/>
  <c r="S11" s="1"/>
  <c r="K14"/>
  <c r="J14" s="1"/>
  <c r="Q12"/>
  <c r="N12"/>
  <c r="L10"/>
  <c r="R12" l="1"/>
  <c r="S12" s="1"/>
  <c r="L14"/>
  <c r="Q10"/>
  <c r="N10"/>
  <c r="N14" s="1"/>
  <c r="Q14" l="1"/>
  <c r="P14" s="1"/>
  <c r="R10"/>
  <c r="R14" s="1"/>
  <c r="S10" l="1"/>
  <c r="S14" s="1"/>
  <c r="H19" i="681" l="1"/>
  <c r="G19"/>
  <c r="O17"/>
  <c r="P17" s="1"/>
  <c r="I17"/>
  <c r="O16"/>
  <c r="P16" s="1"/>
  <c r="I16"/>
  <c r="O15"/>
  <c r="P15" s="1"/>
  <c r="I15"/>
  <c r="O14"/>
  <c r="P14" s="1"/>
  <c r="I14"/>
  <c r="O13"/>
  <c r="P13" s="1"/>
  <c r="I13"/>
  <c r="O12"/>
  <c r="P12" s="1"/>
  <c r="I12"/>
  <c r="O11"/>
  <c r="P11" s="1"/>
  <c r="I11"/>
  <c r="K11" s="1"/>
  <c r="O10"/>
  <c r="P10" s="1"/>
  <c r="I10"/>
  <c r="I19" l="1"/>
  <c r="K10"/>
  <c r="L10" s="1"/>
  <c r="K12"/>
  <c r="L12" s="1"/>
  <c r="K14"/>
  <c r="L14" s="1"/>
  <c r="K16"/>
  <c r="L16" s="1"/>
  <c r="L11"/>
  <c r="K13"/>
  <c r="L13" s="1"/>
  <c r="K15"/>
  <c r="L15" s="1"/>
  <c r="K17"/>
  <c r="L17" s="1"/>
  <c r="Q16" l="1"/>
  <c r="R16" s="1"/>
  <c r="S16" s="1"/>
  <c r="N16"/>
  <c r="N12"/>
  <c r="Q12"/>
  <c r="Q14"/>
  <c r="R14" s="1"/>
  <c r="S14" s="1"/>
  <c r="N14"/>
  <c r="Q15"/>
  <c r="N15"/>
  <c r="Q17"/>
  <c r="N17"/>
  <c r="Q13"/>
  <c r="N13"/>
  <c r="L19"/>
  <c r="N10"/>
  <c r="Q10"/>
  <c r="N11"/>
  <c r="Q11"/>
  <c r="R12"/>
  <c r="S12" s="1"/>
  <c r="K19"/>
  <c r="J19" s="1"/>
  <c r="R11" l="1"/>
  <c r="S11" s="1"/>
  <c r="Q19"/>
  <c r="P19" s="1"/>
  <c r="R10"/>
  <c r="S10" s="1"/>
  <c r="R13"/>
  <c r="S13" s="1"/>
  <c r="R17"/>
  <c r="S17" s="1"/>
  <c r="R15"/>
  <c r="S15" s="1"/>
  <c r="N19"/>
  <c r="R19" l="1"/>
  <c r="S19"/>
  <c r="K27" i="561" l="1"/>
  <c r="L27" s="1"/>
  <c r="O12" i="626" l="1"/>
  <c r="P12" s="1"/>
  <c r="I12"/>
  <c r="K12" l="1"/>
  <c r="L12" l="1"/>
  <c r="Q12" s="1"/>
  <c r="R12" s="1"/>
  <c r="N12" l="1"/>
  <c r="S12"/>
  <c r="O25" l="1"/>
  <c r="I25"/>
  <c r="K25" s="1"/>
  <c r="H27"/>
  <c r="G27"/>
  <c r="O24"/>
  <c r="I24"/>
  <c r="O23"/>
  <c r="P23" s="1"/>
  <c r="I23"/>
  <c r="K23" s="1"/>
  <c r="O22"/>
  <c r="I22"/>
  <c r="I27" l="1"/>
  <c r="P24"/>
  <c r="P25"/>
  <c r="P22"/>
  <c r="L23"/>
  <c r="Q23" s="1"/>
  <c r="L25"/>
  <c r="K22"/>
  <c r="K24"/>
  <c r="L24" l="1"/>
  <c r="Q24" s="1"/>
  <c r="N23"/>
  <c r="L22"/>
  <c r="L27" s="1"/>
  <c r="N25"/>
  <c r="Q25"/>
  <c r="R23"/>
  <c r="K27"/>
  <c r="N22" l="1"/>
  <c r="N24"/>
  <c r="Q22"/>
  <c r="Q27" s="1"/>
  <c r="S23"/>
  <c r="J27"/>
  <c r="R25"/>
  <c r="R24"/>
  <c r="N27" l="1"/>
  <c r="R22"/>
  <c r="S22" s="1"/>
  <c r="S24"/>
  <c r="S25"/>
  <c r="P27"/>
  <c r="R27" l="1"/>
  <c r="S27"/>
  <c r="H15" l="1"/>
  <c r="H28" s="1"/>
  <c r="G15"/>
  <c r="G28" s="1"/>
  <c r="O13"/>
  <c r="P13" s="1"/>
  <c r="I13"/>
  <c r="K13" s="1"/>
  <c r="O11"/>
  <c r="P11" s="1"/>
  <c r="I11"/>
  <c r="O10"/>
  <c r="P10" s="1"/>
  <c r="I10"/>
  <c r="I15" s="1"/>
  <c r="I28" s="1"/>
  <c r="K11" l="1"/>
  <c r="L13"/>
  <c r="K10"/>
  <c r="L11" l="1"/>
  <c r="Q11" s="1"/>
  <c r="K15"/>
  <c r="J15" s="1"/>
  <c r="N13"/>
  <c r="Q13"/>
  <c r="L10"/>
  <c r="N11" l="1"/>
  <c r="R11"/>
  <c r="K28"/>
  <c r="J28" s="1"/>
  <c r="R13"/>
  <c r="S13" s="1"/>
  <c r="N10"/>
  <c r="L15"/>
  <c r="L28" s="1"/>
  <c r="Q10"/>
  <c r="S11" l="1"/>
  <c r="N15"/>
  <c r="N28" s="1"/>
  <c r="Q15"/>
  <c r="R10"/>
  <c r="R15" l="1"/>
  <c r="R28" s="1"/>
  <c r="P15"/>
  <c r="Q28"/>
  <c r="P28" s="1"/>
  <c r="S10"/>
  <c r="S15" l="1"/>
  <c r="S28" s="1"/>
  <c r="H14" i="622" l="1"/>
  <c r="G14"/>
  <c r="O10"/>
  <c r="P10" s="1"/>
  <c r="I10"/>
  <c r="K10" l="1"/>
  <c r="K14" s="1"/>
  <c r="I14"/>
  <c r="J14" l="1"/>
  <c r="L10"/>
  <c r="L14" l="1"/>
  <c r="Q10"/>
  <c r="N10"/>
  <c r="N14" s="1"/>
  <c r="Q14" l="1"/>
  <c r="P14" s="1"/>
  <c r="R10"/>
  <c r="R14" s="1"/>
  <c r="S10" l="1"/>
  <c r="S14" s="1"/>
  <c r="I12" i="509" l="1"/>
  <c r="K12" s="1"/>
  <c r="L12" s="1"/>
  <c r="O12"/>
  <c r="P12" s="1"/>
  <c r="I13"/>
  <c r="K13" s="1"/>
  <c r="L13" s="1"/>
  <c r="O13"/>
  <c r="P13" s="1"/>
  <c r="I14"/>
  <c r="K14" s="1"/>
  <c r="L14" s="1"/>
  <c r="O14"/>
  <c r="P14" s="1"/>
  <c r="I15"/>
  <c r="K15" s="1"/>
  <c r="L15" s="1"/>
  <c r="O15"/>
  <c r="P15" s="1"/>
  <c r="I16"/>
  <c r="K16" s="1"/>
  <c r="L16" s="1"/>
  <c r="O16"/>
  <c r="P16" s="1"/>
  <c r="I17"/>
  <c r="O17"/>
  <c r="P17" s="1"/>
  <c r="I18"/>
  <c r="K18" s="1"/>
  <c r="L18" s="1"/>
  <c r="O18"/>
  <c r="P18" s="1"/>
  <c r="I19"/>
  <c r="K19" s="1"/>
  <c r="O19"/>
  <c r="P19" s="1"/>
  <c r="I20"/>
  <c r="K20" s="1"/>
  <c r="L20" s="1"/>
  <c r="O20"/>
  <c r="P20" s="1"/>
  <c r="H22"/>
  <c r="G22"/>
  <c r="O11"/>
  <c r="P11" s="1"/>
  <c r="I11"/>
  <c r="O10"/>
  <c r="P10" s="1"/>
  <c r="I10"/>
  <c r="Q20" l="1"/>
  <c r="N20"/>
  <c r="Q18"/>
  <c r="N18"/>
  <c r="N16"/>
  <c r="Q16"/>
  <c r="N14"/>
  <c r="Q14"/>
  <c r="N12"/>
  <c r="Q12"/>
  <c r="N15"/>
  <c r="Q15"/>
  <c r="Q13"/>
  <c r="N13"/>
  <c r="L19"/>
  <c r="I22"/>
  <c r="K17"/>
  <c r="L17" s="1"/>
  <c r="K11"/>
  <c r="L11" s="1"/>
  <c r="K10"/>
  <c r="L10" s="1"/>
  <c r="Q17" l="1"/>
  <c r="N17"/>
  <c r="Q19"/>
  <c r="N19"/>
  <c r="R15"/>
  <c r="S15" s="1"/>
  <c r="R12"/>
  <c r="S12" s="1"/>
  <c r="R14"/>
  <c r="S14" s="1"/>
  <c r="R16"/>
  <c r="S16" s="1"/>
  <c r="R13"/>
  <c r="S13" s="1"/>
  <c r="R18"/>
  <c r="S18" s="1"/>
  <c r="R20"/>
  <c r="S20" s="1"/>
  <c r="Q11"/>
  <c r="R11" s="1"/>
  <c r="S11" s="1"/>
  <c r="N11"/>
  <c r="L22"/>
  <c r="N10"/>
  <c r="Q10"/>
  <c r="K22"/>
  <c r="J22" s="1"/>
  <c r="R19" l="1"/>
  <c r="S19" s="1"/>
  <c r="R17"/>
  <c r="S17" s="1"/>
  <c r="N22"/>
  <c r="Q22"/>
  <c r="P22" s="1"/>
  <c r="R10"/>
  <c r="R22" l="1"/>
  <c r="S10"/>
  <c r="S22" s="1"/>
  <c r="Q41" i="679" l="1"/>
  <c r="H16" i="688" l="1"/>
  <c r="G16"/>
  <c r="O14"/>
  <c r="P14" s="1"/>
  <c r="I14"/>
  <c r="O13"/>
  <c r="P13" s="1"/>
  <c r="I13"/>
  <c r="O12"/>
  <c r="P12" s="1"/>
  <c r="I12"/>
  <c r="O11"/>
  <c r="P11" s="1"/>
  <c r="I11"/>
  <c r="O10"/>
  <c r="P10" s="1"/>
  <c r="I10"/>
  <c r="K11" l="1"/>
  <c r="L11" s="1"/>
  <c r="K13"/>
  <c r="L13" s="1"/>
  <c r="K10"/>
  <c r="L10" s="1"/>
  <c r="K12"/>
  <c r="L12" s="1"/>
  <c r="K14"/>
  <c r="L14" s="1"/>
  <c r="I16"/>
  <c r="Q13" l="1"/>
  <c r="R13" s="1"/>
  <c r="S13" s="1"/>
  <c r="N13"/>
  <c r="Q11"/>
  <c r="R11" s="1"/>
  <c r="S11" s="1"/>
  <c r="N11"/>
  <c r="Q14"/>
  <c r="N14"/>
  <c r="L16"/>
  <c r="Q10"/>
  <c r="N10"/>
  <c r="Q12"/>
  <c r="N12"/>
  <c r="K16"/>
  <c r="J16" s="1"/>
  <c r="R14" l="1"/>
  <c r="S14" s="1"/>
  <c r="N16"/>
  <c r="R12"/>
  <c r="S12" s="1"/>
  <c r="Q16"/>
  <c r="P16" s="1"/>
  <c r="R10"/>
  <c r="R16" s="1"/>
  <c r="S10" l="1"/>
  <c r="S16" s="1"/>
  <c r="L48" i="689" l="1"/>
  <c r="H15" i="616" l="1"/>
  <c r="G15"/>
  <c r="O13"/>
  <c r="P13" s="1"/>
  <c r="I13"/>
  <c r="O12"/>
  <c r="P12" s="1"/>
  <c r="I12"/>
  <c r="K12" s="1"/>
  <c r="O11"/>
  <c r="P11" s="1"/>
  <c r="I11"/>
  <c r="O10"/>
  <c r="P10" s="1"/>
  <c r="I10"/>
  <c r="I15" s="1"/>
  <c r="K10" l="1"/>
  <c r="L10" s="1"/>
  <c r="L12"/>
  <c r="N12" s="1"/>
  <c r="K11"/>
  <c r="L11" s="1"/>
  <c r="K13"/>
  <c r="L13" s="1"/>
  <c r="Q12" l="1"/>
  <c r="R12" s="1"/>
  <c r="S12" s="1"/>
  <c r="Q11"/>
  <c r="N11"/>
  <c r="Q13"/>
  <c r="N13"/>
  <c r="L15"/>
  <c r="N10"/>
  <c r="Q10"/>
  <c r="K15"/>
  <c r="J15" s="1"/>
  <c r="R10" l="1"/>
  <c r="Q15"/>
  <c r="P15" s="1"/>
  <c r="S10"/>
  <c r="R13"/>
  <c r="S13" s="1"/>
  <c r="R11"/>
  <c r="S11" s="1"/>
  <c r="N15"/>
  <c r="S15" l="1"/>
  <c r="R15"/>
  <c r="J48" i="689" l="1"/>
  <c r="H12" i="561" l="1"/>
  <c r="G12"/>
  <c r="O10"/>
  <c r="P10" s="1"/>
  <c r="I10"/>
  <c r="K10" l="1"/>
  <c r="K12" s="1"/>
  <c r="I12"/>
  <c r="J12" l="1"/>
  <c r="L10"/>
  <c r="L12" l="1"/>
  <c r="Q10"/>
  <c r="N10"/>
  <c r="N12" s="1"/>
  <c r="Q12" l="1"/>
  <c r="P12" s="1"/>
  <c r="R10"/>
  <c r="R12" s="1"/>
  <c r="S10" l="1"/>
  <c r="S12" s="1"/>
  <c r="E48" i="689" l="1"/>
  <c r="D48"/>
  <c r="F48"/>
  <c r="I48" l="1"/>
  <c r="K48" l="1"/>
  <c r="G48" l="1"/>
  <c r="H48"/>
  <c r="P48"/>
  <c r="O48"/>
  <c r="N48" l="1"/>
  <c r="M48"/>
  <c r="K16" i="577" l="1"/>
  <c r="M16"/>
  <c r="G20"/>
  <c r="I20"/>
  <c r="G24"/>
  <c r="G25" s="1"/>
  <c r="I24"/>
  <c r="I25" s="1"/>
  <c r="G28"/>
  <c r="I28"/>
  <c r="G36"/>
  <c r="G37" s="1"/>
  <c r="I36"/>
  <c r="I37" s="1"/>
  <c r="G48"/>
  <c r="G49" s="1"/>
  <c r="I48"/>
  <c r="I49" s="1"/>
  <c r="G52"/>
  <c r="G53" s="1"/>
  <c r="I52"/>
  <c r="I53" s="1"/>
  <c r="G68"/>
  <c r="G69" s="1"/>
  <c r="I68"/>
  <c r="I69" s="1"/>
  <c r="G72"/>
  <c r="G73" s="1"/>
  <c r="I72"/>
  <c r="I73" s="1"/>
  <c r="G76"/>
  <c r="G77" s="1"/>
  <c r="I76"/>
  <c r="I77" s="1"/>
  <c r="G80"/>
  <c r="G81" s="1"/>
  <c r="I80"/>
  <c r="I81" s="1"/>
  <c r="G84"/>
  <c r="G85" s="1"/>
  <c r="I84"/>
  <c r="I85" s="1"/>
  <c r="G88"/>
  <c r="G89" s="1"/>
  <c r="I88"/>
  <c r="I89" s="1"/>
  <c r="G92"/>
  <c r="G93" s="1"/>
  <c r="I92"/>
  <c r="I93" s="1"/>
  <c r="G96"/>
  <c r="G97" s="1"/>
  <c r="I96"/>
  <c r="I97" s="1"/>
  <c r="G100"/>
  <c r="G101" s="1"/>
  <c r="I100"/>
  <c r="I101" s="1"/>
  <c r="G104"/>
  <c r="G105" s="1"/>
  <c r="I104"/>
  <c r="I105" s="1"/>
  <c r="G108"/>
  <c r="G109" s="1"/>
  <c r="I108"/>
  <c r="I109" s="1"/>
  <c r="I117"/>
  <c r="G124"/>
  <c r="I124"/>
  <c r="G65"/>
  <c r="G111"/>
  <c r="G113" s="1"/>
  <c r="I111"/>
  <c r="I113" s="1"/>
  <c r="G121"/>
  <c r="G57"/>
  <c r="G33"/>
  <c r="I65"/>
  <c r="M15"/>
  <c r="I17"/>
  <c r="K15"/>
  <c r="K19" s="1"/>
  <c r="G17"/>
  <c r="G45"/>
  <c r="G41"/>
  <c r="M19"/>
  <c r="I33"/>
  <c r="I57"/>
  <c r="I45"/>
  <c r="I41"/>
  <c r="G136"/>
  <c r="G138" s="1"/>
  <c r="K20" l="1"/>
  <c r="K24" s="1"/>
  <c r="K28" s="1"/>
  <c r="K32" s="1"/>
  <c r="K36" s="1"/>
  <c r="K40" s="1"/>
  <c r="K44" s="1"/>
  <c r="K48" s="1"/>
  <c r="K52" s="1"/>
  <c r="K56" s="1"/>
  <c r="K60" s="1"/>
  <c r="K64" s="1"/>
  <c r="K68" s="1"/>
  <c r="K72" s="1"/>
  <c r="K76" s="1"/>
  <c r="K80" s="1"/>
  <c r="K84" s="1"/>
  <c r="K88" s="1"/>
  <c r="K92" s="1"/>
  <c r="K96" s="1"/>
  <c r="K100" s="1"/>
  <c r="K104" s="1"/>
  <c r="K108" s="1"/>
  <c r="K112" s="1"/>
  <c r="K116" s="1"/>
  <c r="K120" s="1"/>
  <c r="K124" s="1"/>
  <c r="K128" s="1"/>
  <c r="K132" s="1"/>
  <c r="K137" s="1"/>
  <c r="M17"/>
  <c r="K17"/>
  <c r="I131"/>
  <c r="I133" s="1"/>
  <c r="G131"/>
  <c r="G133" s="1"/>
  <c r="I127"/>
  <c r="I129" s="1"/>
  <c r="M20"/>
  <c r="M21" s="1"/>
  <c r="I21"/>
  <c r="G21"/>
  <c r="G123"/>
  <c r="G125" s="1"/>
  <c r="I123"/>
  <c r="I125" s="1"/>
  <c r="G127"/>
  <c r="G129" s="1"/>
  <c r="K23"/>
  <c r="M23"/>
  <c r="K21" l="1"/>
  <c r="M24"/>
  <c r="M28" s="1"/>
  <c r="M32" s="1"/>
  <c r="M36" s="1"/>
  <c r="M40" s="1"/>
  <c r="M44" s="1"/>
  <c r="M48" s="1"/>
  <c r="M52" s="1"/>
  <c r="M56" s="1"/>
  <c r="M60" s="1"/>
  <c r="M64" s="1"/>
  <c r="M68" s="1"/>
  <c r="M72" s="1"/>
  <c r="M76" s="1"/>
  <c r="M80" s="1"/>
  <c r="M84" s="1"/>
  <c r="M88" s="1"/>
  <c r="M92" s="1"/>
  <c r="M96" s="1"/>
  <c r="M100" s="1"/>
  <c r="M104" s="1"/>
  <c r="M108" s="1"/>
  <c r="M112" s="1"/>
  <c r="M116" s="1"/>
  <c r="M120" s="1"/>
  <c r="M124" s="1"/>
  <c r="M128" s="1"/>
  <c r="M132" s="1"/>
  <c r="M137" s="1"/>
  <c r="M25"/>
  <c r="I136"/>
  <c r="I138" s="1"/>
  <c r="K25"/>
  <c r="G27" l="1"/>
  <c r="G29" s="1"/>
  <c r="K27" l="1"/>
  <c r="K29" s="1"/>
  <c r="I59"/>
  <c r="I61" s="1"/>
  <c r="I27"/>
  <c r="I29" s="1"/>
  <c r="G59"/>
  <c r="K31" l="1"/>
  <c r="K35" s="1"/>
  <c r="M27"/>
  <c r="M31" s="1"/>
  <c r="M33" s="1"/>
  <c r="G61"/>
  <c r="M35" l="1"/>
  <c r="M37" s="1"/>
  <c r="K33"/>
  <c r="M29"/>
  <c r="K39"/>
  <c r="K37"/>
  <c r="M39" l="1"/>
  <c r="M43" s="1"/>
  <c r="K43"/>
  <c r="K41"/>
  <c r="M41" l="1"/>
  <c r="M47"/>
  <c r="M45"/>
  <c r="K45"/>
  <c r="K47"/>
  <c r="M51" l="1"/>
  <c r="M49"/>
  <c r="K49"/>
  <c r="K51"/>
  <c r="M53" l="1"/>
  <c r="M55"/>
  <c r="K53"/>
  <c r="K55"/>
  <c r="K57" l="1"/>
  <c r="K59"/>
  <c r="M59"/>
  <c r="M57"/>
  <c r="M61" l="1"/>
  <c r="M63"/>
  <c r="K63"/>
  <c r="K61"/>
  <c r="K65" l="1"/>
  <c r="K67"/>
  <c r="M65"/>
  <c r="M67"/>
  <c r="K69" l="1"/>
  <c r="K71"/>
  <c r="M69"/>
  <c r="M71"/>
  <c r="M75" l="1"/>
  <c r="M73"/>
  <c r="K73"/>
  <c r="K75"/>
  <c r="K79" l="1"/>
  <c r="K77"/>
  <c r="M79"/>
  <c r="M77"/>
  <c r="M81" l="1"/>
  <c r="M83"/>
  <c r="K83"/>
  <c r="K81"/>
  <c r="K85" l="1"/>
  <c r="K87"/>
  <c r="M87"/>
  <c r="M85"/>
  <c r="K91" l="1"/>
  <c r="K89"/>
  <c r="M89"/>
  <c r="M91"/>
  <c r="M95" l="1"/>
  <c r="M93"/>
  <c r="K95"/>
  <c r="K93"/>
  <c r="K99" l="1"/>
  <c r="K97"/>
  <c r="M99"/>
  <c r="M97"/>
  <c r="M103" l="1"/>
  <c r="M101"/>
  <c r="K101"/>
  <c r="K103"/>
  <c r="K107" l="1"/>
  <c r="K105"/>
  <c r="M107"/>
  <c r="M105"/>
  <c r="M111" l="1"/>
  <c r="M109"/>
  <c r="K111"/>
  <c r="K109"/>
  <c r="K113" l="1"/>
  <c r="K115"/>
  <c r="M115"/>
  <c r="M113"/>
  <c r="K117" l="1"/>
  <c r="K119"/>
  <c r="M117"/>
  <c r="M119"/>
  <c r="M121" l="1"/>
  <c r="M123"/>
  <c r="K123"/>
  <c r="K121"/>
  <c r="M127" l="1"/>
  <c r="M125"/>
  <c r="K127"/>
  <c r="K125"/>
  <c r="K129" l="1"/>
  <c r="K131"/>
  <c r="M129"/>
  <c r="M131"/>
  <c r="M136" l="1"/>
  <c r="M138" s="1"/>
  <c r="M133"/>
  <c r="K136"/>
  <c r="K138" s="1"/>
  <c r="K133"/>
</calcChain>
</file>

<file path=xl/comments1.xml><?xml version="1.0" encoding="utf-8"?>
<comments xmlns="http://schemas.openxmlformats.org/spreadsheetml/2006/main">
  <authors>
    <author>A satisfied Microsoft Office User</author>
  </authors>
  <commentList>
    <comment ref="G4" authorId="0">
      <text>
        <r>
          <rPr>
            <b/>
            <sz val="8"/>
            <color indexed="81"/>
            <rFont val="Tahoma"/>
            <family val="2"/>
          </rPr>
          <t>aas:
SOFI :</t>
        </r>
        <r>
          <rPr>
            <sz val="8"/>
            <color indexed="81"/>
            <rFont val="Tahoma"/>
            <family val="2"/>
          </rPr>
          <t xml:space="preserve"> AHUAT KELAPA</t>
        </r>
      </text>
    </comment>
  </commentList>
</comments>
</file>

<file path=xl/comments2.xml><?xml version="1.0" encoding="utf-8"?>
<comments xmlns="http://schemas.openxmlformats.org/spreadsheetml/2006/main">
  <authors>
    <author>A satisfied Microsoft Office User</author>
  </authors>
  <commentList>
    <comment ref="G1" authorId="0">
      <text>
        <r>
          <rPr>
            <b/>
            <sz val="8"/>
            <color indexed="81"/>
            <rFont val="Tahoma"/>
            <family val="2"/>
          </rPr>
          <t>aas:</t>
        </r>
        <r>
          <rPr>
            <sz val="8"/>
            <color indexed="81"/>
            <rFont val="Tahoma"/>
            <family val="2"/>
          </rPr>
          <t xml:space="preserve">
haris kelapa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F5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PENGGANTI H.EDY</t>
        </r>
      </text>
    </comment>
  </commentList>
</comments>
</file>

<file path=xl/comments4.xml><?xml version="1.0" encoding="utf-8"?>
<comments xmlns="http://schemas.openxmlformats.org/spreadsheetml/2006/main">
  <authors>
    <author>A satisfied Microsoft Office User</author>
  </authors>
  <commentList>
    <comment ref="G5" authorId="0">
      <text>
        <r>
          <rPr>
            <b/>
            <sz val="8"/>
            <color indexed="81"/>
            <rFont val="Tahoma"/>
            <family val="2"/>
          </rPr>
          <t>aas:</t>
        </r>
        <r>
          <rPr>
            <sz val="8"/>
            <color indexed="81"/>
            <rFont val="Tahoma"/>
            <family val="2"/>
          </rPr>
          <t xml:space="preserve">
SOFI : WARTINI KELAPA</t>
        </r>
      </text>
    </comment>
    <comment ref="G35" authorId="0">
      <text>
        <r>
          <rPr>
            <b/>
            <sz val="8"/>
            <color indexed="81"/>
            <rFont val="Tahoma"/>
            <family val="2"/>
          </rPr>
          <t>aas:</t>
        </r>
        <r>
          <rPr>
            <sz val="8"/>
            <color indexed="81"/>
            <rFont val="Tahoma"/>
            <family val="2"/>
          </rPr>
          <t xml:space="preserve">
SOFI : WARTINI KELAPA</t>
        </r>
      </text>
    </comment>
    <comment ref="G65" authorId="0">
      <text>
        <r>
          <rPr>
            <b/>
            <sz val="8"/>
            <color indexed="81"/>
            <rFont val="Tahoma"/>
            <family val="2"/>
          </rPr>
          <t>aas:</t>
        </r>
        <r>
          <rPr>
            <sz val="8"/>
            <color indexed="81"/>
            <rFont val="Tahoma"/>
            <family val="2"/>
          </rPr>
          <t xml:space="preserve">
SOFI : WARTINI KELAPA</t>
        </r>
      </text>
    </comment>
    <comment ref="G113" authorId="0">
      <text>
        <r>
          <rPr>
            <b/>
            <sz val="8"/>
            <color indexed="81"/>
            <rFont val="Tahoma"/>
            <family val="2"/>
          </rPr>
          <t>aas:</t>
        </r>
        <r>
          <rPr>
            <sz val="8"/>
            <color indexed="81"/>
            <rFont val="Tahoma"/>
            <family val="2"/>
          </rPr>
          <t xml:space="preserve">
SOFI : WARTINI KELAPA</t>
        </r>
      </text>
    </comment>
  </commentList>
</comments>
</file>

<file path=xl/comments5.xml><?xml version="1.0" encoding="utf-8"?>
<comments xmlns="http://schemas.openxmlformats.org/spreadsheetml/2006/main">
  <authors>
    <author>A satisfied Microsoft Office User</author>
  </authors>
  <commentList>
    <comment ref="G4" authorId="0">
      <text>
        <r>
          <rPr>
            <b/>
            <sz val="8"/>
            <color indexed="81"/>
            <rFont val="Tahoma"/>
            <family val="2"/>
          </rPr>
          <t>aas:</t>
        </r>
        <r>
          <rPr>
            <sz val="8"/>
            <color indexed="81"/>
            <rFont val="Tahoma"/>
            <family val="2"/>
          </rPr>
          <t xml:space="preserve">
minsar kelapa</t>
        </r>
      </text>
    </comment>
  </commentList>
</comments>
</file>

<file path=xl/comments6.xml><?xml version="1.0" encoding="utf-8"?>
<comments xmlns="http://schemas.openxmlformats.org/spreadsheetml/2006/main">
  <authors>
    <author>A satisfied Microsoft Office User</author>
  </authors>
  <commentList>
    <comment ref="F5" authorId="0">
      <text>
        <r>
          <rPr>
            <b/>
            <sz val="8"/>
            <color indexed="81"/>
            <rFont val="Tahoma"/>
            <family val="2"/>
          </rPr>
          <t>aas:</t>
        </r>
        <r>
          <rPr>
            <sz val="8"/>
            <color indexed="81"/>
            <rFont val="Tahoma"/>
            <family val="2"/>
          </rPr>
          <t xml:space="preserve">
muhammad arab kelapa</t>
        </r>
      </text>
    </comment>
  </commentList>
</comments>
</file>

<file path=xl/comments7.xml><?xml version="1.0" encoding="utf-8"?>
<comments xmlns="http://schemas.openxmlformats.org/spreadsheetml/2006/main">
  <authors>
    <author>A satisfied Microsoft Office User</author>
  </authors>
  <commentList>
    <comment ref="F5" authorId="0">
      <text>
        <r>
          <rPr>
            <b/>
            <sz val="8"/>
            <color indexed="81"/>
            <rFont val="Tahoma"/>
            <family val="2"/>
          </rPr>
          <t>aas:</t>
        </r>
        <r>
          <rPr>
            <sz val="8"/>
            <color indexed="81"/>
            <rFont val="Tahoma"/>
            <family val="2"/>
          </rPr>
          <t xml:space="preserve">
muhammad arab kelapa</t>
        </r>
      </text>
    </comment>
  </commentList>
</comments>
</file>

<file path=xl/comments8.xml><?xml version="1.0" encoding="utf-8"?>
<comments xmlns="http://schemas.openxmlformats.org/spreadsheetml/2006/main">
  <authors>
    <author>A satisfied Microsoft Office User</author>
  </authors>
  <commentList>
    <comment ref="G4" authorId="0">
      <text>
        <r>
          <rPr>
            <b/>
            <sz val="8"/>
            <color indexed="81"/>
            <rFont val="Tahoma"/>
            <family val="2"/>
          </rPr>
          <t>aas:</t>
        </r>
        <r>
          <rPr>
            <sz val="8"/>
            <color indexed="81"/>
            <rFont val="Tahoma"/>
            <family val="2"/>
          </rPr>
          <t xml:space="preserve">
minsar kelapa</t>
        </r>
      </text>
    </comment>
  </commentList>
</comments>
</file>

<file path=xl/comments9.xml><?xml version="1.0" encoding="utf-8"?>
<comments xmlns="http://schemas.openxmlformats.org/spreadsheetml/2006/main">
  <authors>
    <author>user</author>
  </authors>
  <commentList>
    <comment ref="F5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PENGGANTI AHWA</t>
        </r>
      </text>
    </comment>
  </commentList>
</comments>
</file>

<file path=xl/comments10.xml><?xml version="1.0" encoding="utf-8"?>
<comments xmlns="http://schemas.openxmlformats.org/spreadsheetml/2006/main">
  <authors>
    <author>A satisfied Microsoft Office User</author>
  </authors>
  <commentList>
    <comment ref="O16" authorId="0">
      <text>
        <r>
          <rPr>
            <b/>
            <sz val="8"/>
            <color indexed="81"/>
            <rFont val="Tahoma"/>
            <family val="2"/>
          </rPr>
          <t>aas:
SOFI : M.ASNAWI KELAPA</t>
        </r>
      </text>
    </comment>
    <comment ref="O42" authorId="0">
      <text>
        <r>
          <rPr>
            <b/>
            <sz val="8"/>
            <color indexed="81"/>
            <rFont val="Tahoma"/>
            <family val="2"/>
          </rPr>
          <t>aas:
SOFI : M.ASNAWI KELAPA</t>
        </r>
      </text>
    </comment>
    <comment ref="O69" authorId="0">
      <text>
        <r>
          <rPr>
            <b/>
            <sz val="8"/>
            <color indexed="81"/>
            <rFont val="Tahoma"/>
            <family val="2"/>
          </rPr>
          <t>aas:
SOFI : M.ASNAWI KELAPA</t>
        </r>
      </text>
    </comment>
    <comment ref="O100" authorId="0">
      <text>
        <r>
          <rPr>
            <b/>
            <sz val="8"/>
            <color indexed="81"/>
            <rFont val="Tahoma"/>
            <family val="2"/>
          </rPr>
          <t>aas:
SOFI : M.ASNAWI KELAPA</t>
        </r>
      </text>
    </comment>
    <comment ref="O131" authorId="0">
      <text>
        <r>
          <rPr>
            <b/>
            <sz val="8"/>
            <color indexed="81"/>
            <rFont val="Tahoma"/>
            <family val="2"/>
          </rPr>
          <t>aas:
SOFI : M.ASNAWI KELAPA</t>
        </r>
      </text>
    </comment>
    <comment ref="O158" authorId="0">
      <text>
        <r>
          <rPr>
            <b/>
            <sz val="8"/>
            <color indexed="81"/>
            <rFont val="Tahoma"/>
            <family val="2"/>
          </rPr>
          <t>aas:
SOFI : M.ASNAWI KELAPA</t>
        </r>
      </text>
    </comment>
    <comment ref="O166" authorId="0">
      <text>
        <r>
          <rPr>
            <b/>
            <sz val="8"/>
            <color indexed="81"/>
            <rFont val="Tahoma"/>
            <family val="2"/>
          </rPr>
          <t>aas:
SOFI : M.ASNAWI KELAPA</t>
        </r>
      </text>
    </comment>
    <comment ref="O167" authorId="0">
      <text>
        <r>
          <rPr>
            <b/>
            <sz val="8"/>
            <color indexed="81"/>
            <rFont val="Tahoma"/>
            <family val="2"/>
          </rPr>
          <t>aas:
SOFI : M.ASNAWI KELAPA</t>
        </r>
      </text>
    </comment>
    <comment ref="O192" authorId="0">
      <text>
        <r>
          <rPr>
            <b/>
            <sz val="8"/>
            <color indexed="81"/>
            <rFont val="Tahoma"/>
            <family val="2"/>
          </rPr>
          <t>aas:
SOFI : M.ASNAWI KELAPA</t>
        </r>
      </text>
    </comment>
    <comment ref="O215" authorId="0">
      <text>
        <r>
          <rPr>
            <b/>
            <sz val="8"/>
            <color indexed="81"/>
            <rFont val="Tahoma"/>
            <family val="2"/>
          </rPr>
          <t>aas:
SOFI : M.ASNAWI KELAPA</t>
        </r>
      </text>
    </comment>
    <comment ref="O243" authorId="0">
      <text>
        <r>
          <rPr>
            <b/>
            <sz val="8"/>
            <color indexed="81"/>
            <rFont val="Tahoma"/>
            <family val="2"/>
          </rPr>
          <t>aas:
SOFI : M.ASNAWI KELAPA</t>
        </r>
      </text>
    </comment>
    <comment ref="O268" authorId="0">
      <text>
        <r>
          <rPr>
            <b/>
            <sz val="8"/>
            <color indexed="81"/>
            <rFont val="Tahoma"/>
            <family val="2"/>
          </rPr>
          <t>aas:
SOFI : M.ASNAWI KELAPA</t>
        </r>
      </text>
    </comment>
    <comment ref="O291" authorId="0">
      <text>
        <r>
          <rPr>
            <b/>
            <sz val="8"/>
            <color indexed="81"/>
            <rFont val="Tahoma"/>
            <family val="2"/>
          </rPr>
          <t>aas:
SOFI : M.ASNAWI KELAPA</t>
        </r>
      </text>
    </comment>
    <comment ref="O317" authorId="0">
      <text>
        <r>
          <rPr>
            <b/>
            <sz val="8"/>
            <color indexed="81"/>
            <rFont val="Tahoma"/>
            <family val="2"/>
          </rPr>
          <t>aas:
SOFI : M.ASNAWI KELAPA</t>
        </r>
      </text>
    </comment>
    <comment ref="O345" authorId="0">
      <text>
        <r>
          <rPr>
            <b/>
            <sz val="8"/>
            <color indexed="81"/>
            <rFont val="Tahoma"/>
            <family val="2"/>
          </rPr>
          <t>aas:
SOFI : M.ASNAWI KELAPA</t>
        </r>
      </text>
    </comment>
    <comment ref="O369" authorId="0">
      <text>
        <r>
          <rPr>
            <b/>
            <sz val="8"/>
            <color indexed="81"/>
            <rFont val="Tahoma"/>
            <family val="2"/>
          </rPr>
          <t>aas:
SOFI : M.ASNAWI KELAPA</t>
        </r>
      </text>
    </comment>
    <comment ref="O395" authorId="0">
      <text>
        <r>
          <rPr>
            <b/>
            <sz val="8"/>
            <color indexed="81"/>
            <rFont val="Tahoma"/>
            <family val="2"/>
          </rPr>
          <t>aas:
SOFI : M.ASNAWI KELAPA</t>
        </r>
      </text>
    </comment>
  </commentList>
</comments>
</file>

<file path=xl/comments11.xml><?xml version="1.0" encoding="utf-8"?>
<comments xmlns="http://schemas.openxmlformats.org/spreadsheetml/2006/main">
  <authors>
    <author>user</author>
  </authors>
  <commentList>
    <comment ref="I10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GUNDUL</t>
        </r>
      </text>
    </comment>
  </commentList>
</comments>
</file>

<file path=xl/comments12.xml><?xml version="1.0" encoding="utf-8"?>
<comments xmlns="http://schemas.openxmlformats.org/spreadsheetml/2006/main">
  <authors>
    <author>user</author>
  </authors>
  <commentList>
    <comment ref="I10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GUNDUL</t>
        </r>
      </text>
    </comment>
    <comment ref="I11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GUNDUL</t>
        </r>
      </text>
    </comment>
    <comment ref="I12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GUNDUL</t>
        </r>
      </text>
    </comment>
    <comment ref="I13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GUNDUL</t>
        </r>
      </text>
    </comment>
  </commentList>
</comments>
</file>

<file path=xl/comments13.xml><?xml version="1.0" encoding="utf-8"?>
<comments xmlns="http://schemas.openxmlformats.org/spreadsheetml/2006/main">
  <authors>
    <author>A satisfied Microsoft Office User</author>
  </authors>
  <commentList>
    <comment ref="G6" authorId="0">
      <text>
        <r>
          <rPr>
            <b/>
            <sz val="8"/>
            <color indexed="81"/>
            <rFont val="Tahoma"/>
            <family val="2"/>
          </rPr>
          <t>aas:</t>
        </r>
        <r>
          <rPr>
            <sz val="8"/>
            <color indexed="81"/>
            <rFont val="Tahoma"/>
            <family val="2"/>
          </rPr>
          <t xml:space="preserve">
sofi : ABAS KELAPA</t>
        </r>
      </text>
    </comment>
    <comment ref="G7" authorId="0">
      <text>
        <r>
          <rPr>
            <b/>
            <sz val="8"/>
            <color indexed="81"/>
            <rFont val="Tahoma"/>
            <family val="2"/>
          </rPr>
          <t>aas:</t>
        </r>
        <r>
          <rPr>
            <sz val="8"/>
            <color indexed="81"/>
            <rFont val="Tahoma"/>
            <family val="2"/>
          </rPr>
          <t xml:space="preserve">
abas kelapa</t>
        </r>
      </text>
    </comment>
    <comment ref="H44" authorId="0">
      <text>
        <r>
          <rPr>
            <b/>
            <sz val="8"/>
            <color indexed="81"/>
            <rFont val="Tahoma"/>
            <family val="2"/>
          </rPr>
          <t>aas:</t>
        </r>
        <r>
          <rPr>
            <sz val="8"/>
            <color indexed="81"/>
            <rFont val="Tahoma"/>
            <family val="2"/>
          </rPr>
          <t xml:space="preserve">
sofi : ABAS KELAPA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</authors>
  <commentList>
    <comment ref="J26" authorId="0">
      <text>
        <r>
          <rPr>
            <b/>
            <sz val="8"/>
            <color indexed="81"/>
            <rFont val="Tahoma"/>
            <family val="2"/>
          </rPr>
          <t>umroh:</t>
        </r>
        <r>
          <rPr>
            <sz val="8"/>
            <color indexed="81"/>
            <rFont val="Tahoma"/>
            <family val="2"/>
          </rPr>
          <t xml:space="preserve">
HENDRY JOHANES</t>
        </r>
      </text>
    </comment>
    <comment ref="J64" authorId="0">
      <text>
        <r>
          <rPr>
            <b/>
            <sz val="8"/>
            <color indexed="81"/>
            <rFont val="Tahoma"/>
            <family val="2"/>
          </rPr>
          <t>umroh:</t>
        </r>
        <r>
          <rPr>
            <sz val="8"/>
            <color indexed="81"/>
            <rFont val="Tahoma"/>
            <family val="2"/>
          </rPr>
          <t xml:space="preserve">
HENDRY JOHANES</t>
        </r>
      </text>
    </comment>
  </commentList>
</comments>
</file>

<file path=xl/sharedStrings.xml><?xml version="1.0" encoding="utf-8"?>
<sst xmlns="http://schemas.openxmlformats.org/spreadsheetml/2006/main" count="27540" uniqueCount="2173">
  <si>
    <t>KOTA BARU</t>
  </si>
  <si>
    <t>TUNGKAL</t>
  </si>
  <si>
    <t>P.PALAS</t>
  </si>
  <si>
    <t>MASRI</t>
  </si>
  <si>
    <t>PT.ISK</t>
  </si>
  <si>
    <t>HLM. : 1  dari  1</t>
  </si>
  <si>
    <t>RBY</t>
  </si>
  <si>
    <t>SLS</t>
  </si>
  <si>
    <t>TOTAL</t>
  </si>
  <si>
    <t>TAMBANG</t>
  </si>
  <si>
    <t>Keterangan</t>
  </si>
  <si>
    <t>SERI</t>
  </si>
  <si>
    <t>NAMA KAPAL</t>
  </si>
  <si>
    <t>BRUTO (Kg)</t>
  </si>
  <si>
    <t>TARRA (Kg)</t>
  </si>
  <si>
    <t>NETTO 1 (Kg)</t>
  </si>
  <si>
    <t>%</t>
  </si>
  <si>
    <t>Kg</t>
  </si>
  <si>
    <t>NETTO 2</t>
  </si>
  <si>
    <t>Per Kg</t>
  </si>
  <si>
    <t>HARGA KB(Rp)</t>
  </si>
  <si>
    <t>(Rp)</t>
  </si>
  <si>
    <t>BAYAR (Rp)</t>
  </si>
  <si>
    <t>NAMA SUPPLIER</t>
  </si>
  <si>
    <t>JUDUL</t>
  </si>
  <si>
    <t xml:space="preserve"> </t>
  </si>
  <si>
    <t>NO</t>
  </si>
  <si>
    <t>NOMOR</t>
  </si>
  <si>
    <t>NO. POLISI/</t>
  </si>
  <si>
    <t>WLH</t>
  </si>
  <si>
    <t>BERAT</t>
  </si>
  <si>
    <t>POTONGAN</t>
  </si>
  <si>
    <t>HARGA</t>
  </si>
  <si>
    <t xml:space="preserve">HLM.  : </t>
  </si>
  <si>
    <t>.</t>
  </si>
  <si>
    <t>ENOK</t>
  </si>
  <si>
    <t>SIMBAR</t>
  </si>
  <si>
    <t>GUNTUNG</t>
  </si>
  <si>
    <t>LAHANG</t>
  </si>
  <si>
    <t>SP.GAUNG</t>
  </si>
  <si>
    <t>TEMBILAHAN</t>
  </si>
  <si>
    <t>PLANDUK</t>
  </si>
  <si>
    <t>P.ENOK</t>
  </si>
  <si>
    <t>H.MULYONO</t>
  </si>
  <si>
    <t>PAJAK PPh PASAL 22</t>
  </si>
  <si>
    <t>PEMBAYARAN (Rp)</t>
  </si>
  <si>
    <t>T.PINANG</t>
  </si>
  <si>
    <t>DARMI</t>
  </si>
  <si>
    <t>SEI SEJUK</t>
  </si>
  <si>
    <t>TLK.PINANG</t>
  </si>
  <si>
    <t>H.HARIS</t>
  </si>
  <si>
    <t>H.AMBOK LERANG</t>
  </si>
  <si>
    <t>H.SALINDRI</t>
  </si>
  <si>
    <t>SEI EMPAT</t>
  </si>
  <si>
    <t>MINSAR</t>
  </si>
  <si>
    <t xml:space="preserve">DOK.             : </t>
  </si>
  <si>
    <t>BUKU PEMBELIAN  KELAPA BULAT  PER SUPPLIER</t>
  </si>
  <si>
    <t xml:space="preserve">HLM.             : </t>
  </si>
  <si>
    <t>1 dari 1</t>
  </si>
  <si>
    <t xml:space="preserve">Nama Supplier </t>
  </si>
  <si>
    <t>:</t>
  </si>
  <si>
    <t xml:space="preserve">Tanggal : </t>
  </si>
  <si>
    <t>SUPIR / ABK</t>
  </si>
  <si>
    <t>8 = (6-7)</t>
  </si>
  <si>
    <t>10=(8 x 9)</t>
  </si>
  <si>
    <t>11 = (8-10)</t>
  </si>
  <si>
    <t>13 =(11x12)</t>
  </si>
  <si>
    <t>RAFI</t>
  </si>
  <si>
    <t>HARI</t>
  </si>
  <si>
    <t>BM 8025 GA</t>
  </si>
  <si>
    <t>BM 8026 GA</t>
  </si>
  <si>
    <t>AGUS</t>
  </si>
  <si>
    <t>BM 8072 GA</t>
  </si>
  <si>
    <t>RUSLI</t>
  </si>
  <si>
    <t>BM 8043 KC</t>
  </si>
  <si>
    <t>BM 8055 KC</t>
  </si>
  <si>
    <t>ANTO</t>
  </si>
  <si>
    <t>B.MP</t>
  </si>
  <si>
    <t>MUNJA</t>
  </si>
  <si>
    <t>BM 8264 GA</t>
  </si>
  <si>
    <t>Disetujui  Oleh,</t>
  </si>
  <si>
    <t>Dibuat oleh,</t>
  </si>
  <si>
    <t>Dewi Mutia</t>
  </si>
  <si>
    <t>Umroh M</t>
  </si>
  <si>
    <t>Mulai Berlaku : 02 Januari 2013</t>
  </si>
  <si>
    <t>FRM-PBL-017-05</t>
  </si>
  <si>
    <t>BM 8084 GA</t>
  </si>
  <si>
    <t>BM 8051 KC</t>
  </si>
  <si>
    <t>RUDI</t>
  </si>
  <si>
    <t>SULAIMAN</t>
  </si>
  <si>
    <t>ARIFIN</t>
  </si>
  <si>
    <t>LAHANG BARU</t>
  </si>
  <si>
    <t>BM 8044 KC</t>
  </si>
  <si>
    <t>GUNDUL</t>
  </si>
  <si>
    <t>TGL</t>
  </si>
  <si>
    <t>GOL</t>
  </si>
  <si>
    <t>NETTO 1</t>
  </si>
  <si>
    <t>AKUM NETTO 1</t>
  </si>
  <si>
    <t>AKUM NETTO 2</t>
  </si>
  <si>
    <t xml:space="preserve">JAMBUL </t>
  </si>
  <si>
    <t>LAHANG HULU</t>
  </si>
  <si>
    <t>PELANDUK</t>
  </si>
  <si>
    <t>MUHAMMAD ARAB</t>
  </si>
  <si>
    <t>DINI CHAIRANI</t>
  </si>
  <si>
    <t>TOKOLAN</t>
  </si>
  <si>
    <t>Diperiksa Oleh,</t>
  </si>
  <si>
    <t>Diketahui Oleh,</t>
  </si>
  <si>
    <t xml:space="preserve">HLM.        : </t>
  </si>
  <si>
    <t xml:space="preserve">DOK.       : </t>
  </si>
  <si>
    <t>AHMAD</t>
  </si>
  <si>
    <t>USMAN</t>
  </si>
  <si>
    <t xml:space="preserve">DOK.  : </t>
  </si>
  <si>
    <t>K.ENOK</t>
  </si>
  <si>
    <t>NICO</t>
  </si>
  <si>
    <t>SEI.PIRING</t>
  </si>
  <si>
    <t>MARTONO</t>
  </si>
  <si>
    <t>ARIF</t>
  </si>
  <si>
    <t>TBH</t>
  </si>
  <si>
    <t>L.BARU</t>
  </si>
  <si>
    <t>L.HULU</t>
  </si>
  <si>
    <t>SEI.GANTANG</t>
  </si>
  <si>
    <t>002</t>
  </si>
  <si>
    <t>003</t>
  </si>
  <si>
    <t>Nama Rekening</t>
  </si>
  <si>
    <t>Nama Bank</t>
  </si>
  <si>
    <t>:   BRI – Cabang Tembilahan</t>
  </si>
  <si>
    <t>: HARIS</t>
  </si>
  <si>
    <t>: BRI Cabang Tembilahan</t>
  </si>
  <si>
    <t>: BRI UNIT BERJAYA</t>
  </si>
  <si>
    <t>:   BRI  TEMBILAHAN</t>
  </si>
  <si>
    <t>No Rekening</t>
  </si>
  <si>
    <t>: 5575-01-006236-53-8</t>
  </si>
  <si>
    <t>ADEN</t>
  </si>
  <si>
    <t xml:space="preserve">:   BRI  BERJAYA </t>
  </si>
  <si>
    <t>Tanggal:</t>
  </si>
  <si>
    <t xml:space="preserve">DOK.            : </t>
  </si>
  <si>
    <t xml:space="preserve">  </t>
  </si>
  <si>
    <t>UJANG</t>
  </si>
  <si>
    <t xml:space="preserve">DOK.         : </t>
  </si>
  <si>
    <t xml:space="preserve">HLM.          : </t>
  </si>
  <si>
    <t>005</t>
  </si>
  <si>
    <t xml:space="preserve">DOK.          : </t>
  </si>
  <si>
    <t xml:space="preserve">HLM.           : </t>
  </si>
  <si>
    <t>LBK.KEMPAS</t>
  </si>
  <si>
    <t>KM 8</t>
  </si>
  <si>
    <r>
      <t xml:space="preserve">H. HAMID  -  </t>
    </r>
    <r>
      <rPr>
        <sz val="11"/>
        <rFont val="Verdana"/>
        <family val="2"/>
      </rPr>
      <t>KM 8</t>
    </r>
  </si>
  <si>
    <t>PT. COCOMAS INDONESIA</t>
  </si>
  <si>
    <t>Isman Budiman</t>
  </si>
  <si>
    <t>TRI</t>
  </si>
  <si>
    <t>MASDI</t>
  </si>
  <si>
    <t>SUKAMTO</t>
  </si>
  <si>
    <t>SYAFRI</t>
  </si>
  <si>
    <t>JULI</t>
  </si>
  <si>
    <t>HENDRY JOHANES</t>
  </si>
  <si>
    <t>SUGIANTO</t>
  </si>
  <si>
    <t>POW HELEN</t>
  </si>
  <si>
    <t>Mustakim</t>
  </si>
  <si>
    <t>HERTUMINA</t>
  </si>
  <si>
    <t>CV.ILHAM SEJATI</t>
  </si>
  <si>
    <t>P</t>
  </si>
  <si>
    <t>AMUI</t>
  </si>
  <si>
    <t>Edy Suparman</t>
  </si>
  <si>
    <t>M.ASNAWI</t>
  </si>
  <si>
    <t>AHWA</t>
  </si>
  <si>
    <t>ABAS</t>
  </si>
  <si>
    <t>NORMAN</t>
  </si>
  <si>
    <t>AHUAT</t>
  </si>
  <si>
    <t>MUIN</t>
  </si>
  <si>
    <t>H.EDY</t>
  </si>
  <si>
    <t>AAN</t>
  </si>
  <si>
    <t>KATEMAN</t>
  </si>
  <si>
    <t>M.ALI-KTM</t>
  </si>
  <si>
    <t>MUHAMMAD NASIR</t>
  </si>
  <si>
    <t>RITA ERNITA</t>
  </si>
  <si>
    <t>SENDAWA</t>
  </si>
  <si>
    <t>WARTINI</t>
  </si>
  <si>
    <t>14 = (12 X 0.5%)</t>
  </si>
  <si>
    <t>HARGA KB (Rp)</t>
  </si>
  <si>
    <t>15 = (12 + 14)</t>
  </si>
  <si>
    <t>18=(16-17)</t>
  </si>
  <si>
    <r>
      <t xml:space="preserve">DARMI - </t>
    </r>
    <r>
      <rPr>
        <sz val="11"/>
        <rFont val="Verdana"/>
        <family val="2"/>
      </rPr>
      <t>SEI SEJUK</t>
    </r>
  </si>
  <si>
    <t>TOTAL HARGA+KOMPENSASI</t>
  </si>
  <si>
    <t>Kompensasi PPh Pasal 22 (Rp 0.5% dari harga)</t>
  </si>
  <si>
    <t>17=(16x0.5 %)</t>
  </si>
  <si>
    <t xml:space="preserve">TOTAL </t>
  </si>
  <si>
    <t>16 = 11+15</t>
  </si>
  <si>
    <t>16 = 11x15</t>
  </si>
  <si>
    <t xml:space="preserve">TOTAL    </t>
  </si>
  <si>
    <t xml:space="preserve">TOTAL     </t>
  </si>
  <si>
    <t>M.FUADI R.</t>
  </si>
  <si>
    <t xml:space="preserve">TOTAL      </t>
  </si>
  <si>
    <t xml:space="preserve">TOTAL   </t>
  </si>
  <si>
    <t>BELARAS</t>
  </si>
  <si>
    <t>H.ARSAD</t>
  </si>
  <si>
    <t>TLK BUNIAN</t>
  </si>
  <si>
    <t>ABDUL MUIN</t>
  </si>
  <si>
    <t>SANGLAR</t>
  </si>
  <si>
    <t>TAKWIL</t>
  </si>
  <si>
    <t>M.ALI AKBAR</t>
  </si>
  <si>
    <t>B.PTL.C2</t>
  </si>
  <si>
    <t>H.HAMID</t>
  </si>
  <si>
    <t>HERI YANTO</t>
  </si>
  <si>
    <t>TOTAL   2</t>
  </si>
  <si>
    <t xml:space="preserve">TOTAL  </t>
  </si>
  <si>
    <t>TOTAL   1</t>
  </si>
  <si>
    <t>HENDRI</t>
  </si>
  <si>
    <t>M.AMIN</t>
  </si>
  <si>
    <t xml:space="preserve">DOK.      : </t>
  </si>
  <si>
    <t>NAMA RELASI</t>
  </si>
  <si>
    <t>SOFI</t>
  </si>
  <si>
    <t>ALAMAT</t>
  </si>
  <si>
    <t>NO HP</t>
  </si>
  <si>
    <t>aan tembilahan</t>
  </si>
  <si>
    <t>0852-6583-660</t>
  </si>
  <si>
    <t>m.ali akbar kelapa</t>
  </si>
  <si>
    <t>0812-7608-1815</t>
  </si>
  <si>
    <t>abas kelapa</t>
  </si>
  <si>
    <t>0813-6677-1116</t>
  </si>
  <si>
    <t>m.amin</t>
  </si>
  <si>
    <t>0852-6426-8021</t>
  </si>
  <si>
    <t>abdul muin kelapa</t>
  </si>
  <si>
    <t>0812-7770-4460</t>
  </si>
  <si>
    <t>0853-6590-9788</t>
  </si>
  <si>
    <t>ABRI TAUPAN/ALIANG</t>
  </si>
  <si>
    <t>0812-6807-7647</t>
  </si>
  <si>
    <t>masri kelapa</t>
  </si>
  <si>
    <t>0813-7165-1871</t>
  </si>
  <si>
    <t>ABU BAKAR</t>
  </si>
  <si>
    <t>0813-6364-8012</t>
  </si>
  <si>
    <t>MASRI/P.EMI</t>
  </si>
  <si>
    <t>0812-6822-1381</t>
  </si>
  <si>
    <t>ABU CV MB</t>
  </si>
  <si>
    <t>abu (mega buana) kelapa</t>
  </si>
  <si>
    <t>0812-6190-396</t>
  </si>
  <si>
    <t>MHD.ARAB</t>
  </si>
  <si>
    <t>muhammad arab kelapa</t>
  </si>
  <si>
    <t>0853-5589-8339</t>
  </si>
  <si>
    <t>ABU NAWAS</t>
  </si>
  <si>
    <t>minsar</t>
  </si>
  <si>
    <t>0852-7170-2432</t>
  </si>
  <si>
    <t>0819-9311-3998</t>
  </si>
  <si>
    <t xml:space="preserve">muhammad nasir </t>
  </si>
  <si>
    <t>0813-7858-6666</t>
  </si>
  <si>
    <t>muin kelapa</t>
  </si>
  <si>
    <t>TLK.BUNIAN</t>
  </si>
  <si>
    <t>0813-6492-3562</t>
  </si>
  <si>
    <t>AHMAT SUYADI</t>
  </si>
  <si>
    <t>0852-6688-1889</t>
  </si>
  <si>
    <t>nico kelapa</t>
  </si>
  <si>
    <t>0852-7286-0359</t>
  </si>
  <si>
    <t>ahuad kelapa</t>
  </si>
  <si>
    <t>0852-7201-5588</t>
  </si>
  <si>
    <t>0852-7182-3366</t>
  </si>
  <si>
    <t>ahwa kelapa</t>
  </si>
  <si>
    <t>SEI PIRING</t>
  </si>
  <si>
    <t>0812-7568-868</t>
  </si>
  <si>
    <t>POW HELEN/ANANG</t>
  </si>
  <si>
    <t>pow helen kelapa</t>
  </si>
  <si>
    <t>0812-7589-6666</t>
  </si>
  <si>
    <t>AMOI</t>
  </si>
  <si>
    <t>0812-7724-5288</t>
  </si>
  <si>
    <t>PT.SCI ROS/AWI -ALI</t>
  </si>
  <si>
    <t>0853-8533-8888</t>
  </si>
  <si>
    <t>0823-8309-0535</t>
  </si>
  <si>
    <t>rita ernita kelapa</t>
  </si>
  <si>
    <t>0813-7106-1382</t>
  </si>
  <si>
    <t>RJSH/A.SAMAD</t>
  </si>
  <si>
    <t>rjsh kelapa</t>
  </si>
  <si>
    <t>0852-1098-7716</t>
  </si>
  <si>
    <t>ATOK</t>
  </si>
  <si>
    <t>0812-6818-7999</t>
  </si>
  <si>
    <t>sugianto kelapa</t>
  </si>
  <si>
    <t>sukamto kelapa</t>
  </si>
  <si>
    <t>SEI SALAK</t>
  </si>
  <si>
    <t>0813-7133-1059</t>
  </si>
  <si>
    <t>darmi kelapa</t>
  </si>
  <si>
    <t>0812-6666-8066</t>
  </si>
  <si>
    <t>0813-6526-5997</t>
  </si>
  <si>
    <t>dini chairani</t>
  </si>
  <si>
    <t>0853-7528-6579</t>
  </si>
  <si>
    <t>0853-6410-1914</t>
  </si>
  <si>
    <t>EDI ATTA</t>
  </si>
  <si>
    <t>0812-7756-7888</t>
  </si>
  <si>
    <t>ULIN</t>
  </si>
  <si>
    <t>0853-1582-0000</t>
  </si>
  <si>
    <t>EDI OKTAVIA</t>
  </si>
  <si>
    <t>0812-6866-778</t>
  </si>
  <si>
    <t>H.AIDI</t>
  </si>
  <si>
    <t>aidi kelapa</t>
  </si>
  <si>
    <t>0852-6538-3660</t>
  </si>
  <si>
    <t>WARTINI/HANGTUAH</t>
  </si>
  <si>
    <t>wartini kelapa</t>
  </si>
  <si>
    <t xml:space="preserve">0811-7044-06 </t>
  </si>
  <si>
    <t>H.ARBANI</t>
  </si>
  <si>
    <t>0852-6474-8275</t>
  </si>
  <si>
    <t>heri yanto kelapa</t>
  </si>
  <si>
    <t>0852-7248-0744</t>
  </si>
  <si>
    <t>0812-7683-994</t>
  </si>
  <si>
    <t>hamid kelapa</t>
  </si>
  <si>
    <t>0853-7612-2142</t>
  </si>
  <si>
    <t>ambok lerang kelapa</t>
  </si>
  <si>
    <t>0823-9177-3800</t>
  </si>
  <si>
    <t>H.ARSAT/CV.MEPATI</t>
  </si>
  <si>
    <t>arsat kelapa</t>
  </si>
  <si>
    <t>0852-7498-6729</t>
  </si>
  <si>
    <t>H.HUSIN</t>
  </si>
  <si>
    <t>0852-6538-9170</t>
  </si>
  <si>
    <t>A T N (Antonius/Angau)</t>
  </si>
  <si>
    <t>H.ISMAIL/HJ.MIA</t>
  </si>
  <si>
    <t>0853-6402-6333</t>
  </si>
  <si>
    <t>mulyono</t>
  </si>
  <si>
    <t>0852-6504-1700</t>
  </si>
  <si>
    <t>0821-7331-2331</t>
  </si>
  <si>
    <t>salindri</t>
  </si>
  <si>
    <t>0819-1866-6669</t>
  </si>
  <si>
    <t>0822-8386-5812</t>
  </si>
  <si>
    <t>HANGTUAH/AYAN</t>
  </si>
  <si>
    <t>hangtuah</t>
  </si>
  <si>
    <t>0811-704-406</t>
  </si>
  <si>
    <t>0812-7580-445</t>
  </si>
  <si>
    <t>hendri</t>
  </si>
  <si>
    <t>0852-7800-3748</t>
  </si>
  <si>
    <t>hendry johanes</t>
  </si>
  <si>
    <t>ISANG</t>
  </si>
  <si>
    <t>0812-7686-202</t>
  </si>
  <si>
    <t>JHONY HALIM</t>
  </si>
  <si>
    <t>0823-6802-3129</t>
  </si>
  <si>
    <t>M.ALI</t>
  </si>
  <si>
    <t>KILO 06</t>
  </si>
  <si>
    <t>0877-9025-7766</t>
  </si>
  <si>
    <t>M.ALI - KTM</t>
  </si>
  <si>
    <t>m.ali-ktm kelapa</t>
  </si>
  <si>
    <r>
      <t>M. ALI AKBAR</t>
    </r>
    <r>
      <rPr>
        <sz val="11"/>
        <rFont val="Verdana"/>
        <family val="2"/>
      </rPr>
      <t xml:space="preserve"> - SEI.GANTANG</t>
    </r>
  </si>
  <si>
    <t>B.PTL.D2</t>
  </si>
  <si>
    <t>martono tembilahan kelapa</t>
  </si>
  <si>
    <t>B.PTL.C3</t>
  </si>
  <si>
    <t>HENDRA</t>
  </si>
  <si>
    <t>B.PTL.D6</t>
  </si>
  <si>
    <r>
      <t xml:space="preserve">HERTUMINA - </t>
    </r>
    <r>
      <rPr>
        <sz val="11"/>
        <rFont val="Verdana"/>
        <family val="2"/>
      </rPr>
      <t>SIMBAR</t>
    </r>
  </si>
  <si>
    <r>
      <t xml:space="preserve">M.ASNAWI - </t>
    </r>
    <r>
      <rPr>
        <sz val="11"/>
        <rFont val="Verdana"/>
        <family val="2"/>
      </rPr>
      <t>ENOK</t>
    </r>
  </si>
  <si>
    <t>NAMA BAHAN BAKU</t>
  </si>
  <si>
    <t>KODE</t>
  </si>
  <si>
    <t>KELAPA BULAT</t>
  </si>
  <si>
    <t>KOPRA</t>
  </si>
  <si>
    <t>TEMPURUNG</t>
  </si>
  <si>
    <t>ARANG</t>
  </si>
  <si>
    <t>CANGKANG</t>
  </si>
  <si>
    <t>B.BARA</t>
  </si>
  <si>
    <t>FIBER</t>
  </si>
  <si>
    <t>TBS</t>
  </si>
  <si>
    <t>RIJECK MEAT/KULIT ARI</t>
  </si>
  <si>
    <t>KOJIM</t>
  </si>
  <si>
    <t>DINI CHAIRANI/KM.INDAH</t>
  </si>
  <si>
    <t>BM 8499 LG</t>
  </si>
  <si>
    <t>DEDEK</t>
  </si>
  <si>
    <r>
      <t xml:space="preserve">ABAS  -  </t>
    </r>
    <r>
      <rPr>
        <sz val="11"/>
        <rFont val="Verdana"/>
        <family val="2"/>
      </rPr>
      <t>KOTA BARU</t>
    </r>
  </si>
  <si>
    <r>
      <t xml:space="preserve">SUGIANTO - </t>
    </r>
    <r>
      <rPr>
        <sz val="11"/>
        <rFont val="Verdana"/>
        <family val="2"/>
      </rPr>
      <t>SEI.PIRING/KM.INDAH ALMA</t>
    </r>
  </si>
  <si>
    <t>/KB-ABAS/ PBL/IV/ 2017</t>
  </si>
  <si>
    <r>
      <t xml:space="preserve">M.FUADI R. - </t>
    </r>
    <r>
      <rPr>
        <sz val="11"/>
        <rFont val="Verdana"/>
        <family val="2"/>
      </rPr>
      <t>TBH</t>
    </r>
  </si>
  <si>
    <t>JAMALUDDIN</t>
  </si>
  <si>
    <t>AMIRUDDIN - P.ENOK</t>
  </si>
  <si>
    <t>JAMALUDDIN - ENOK/KM.ABADI</t>
  </si>
  <si>
    <t xml:space="preserve">                             </t>
  </si>
  <si>
    <r>
      <t>H.ARBANI</t>
    </r>
    <r>
      <rPr>
        <sz val="11"/>
        <rFont val="Verdana"/>
        <family val="2"/>
      </rPr>
      <t xml:space="preserve"> - L.BARU/KM.BERKAT 3</t>
    </r>
  </si>
  <si>
    <t>/KB-JAMALUDDIN/ PBL/XI/2017</t>
  </si>
  <si>
    <r>
      <t xml:space="preserve">ADEN - </t>
    </r>
    <r>
      <rPr>
        <sz val="11"/>
        <rFont val="Verdana"/>
        <family val="2"/>
      </rPr>
      <t>ENOK</t>
    </r>
  </si>
  <si>
    <r>
      <t>INDRAYANI</t>
    </r>
    <r>
      <rPr>
        <sz val="11"/>
        <rFont val="Verdana"/>
        <family val="2"/>
      </rPr>
      <t xml:space="preserve"> - SEI SEJUK</t>
    </r>
  </si>
  <si>
    <r>
      <t xml:space="preserve">AHMAD TARMIZI - </t>
    </r>
    <r>
      <rPr>
        <sz val="11"/>
        <rFont val="Verdana"/>
        <family val="2"/>
      </rPr>
      <t>PELANDUK</t>
    </r>
  </si>
  <si>
    <t>UPE</t>
  </si>
  <si>
    <t>BM 8790 GA</t>
  </si>
  <si>
    <t>REFY</t>
  </si>
  <si>
    <t>BM 8909 GA</t>
  </si>
  <si>
    <t>ALI</t>
  </si>
  <si>
    <t>BE 9234 M</t>
  </si>
  <si>
    <t>SANDI</t>
  </si>
  <si>
    <t>BM 8489 GA</t>
  </si>
  <si>
    <t>S.SALAK</t>
  </si>
  <si>
    <t>133</t>
  </si>
  <si>
    <t>MARWAN</t>
  </si>
  <si>
    <t>TAMSIR</t>
  </si>
  <si>
    <t>B.PTL.C6</t>
  </si>
  <si>
    <r>
      <t xml:space="preserve">POW HELEN - </t>
    </r>
    <r>
      <rPr>
        <sz val="11"/>
        <rFont val="Verdana"/>
        <family val="2"/>
      </rPr>
      <t>K.ENOK/KM.KEMBAR JAYA</t>
    </r>
  </si>
  <si>
    <t>BAIN</t>
  </si>
  <si>
    <t>BM 8812 GA</t>
  </si>
  <si>
    <t>ACOK</t>
  </si>
  <si>
    <t>BM 8520 GB</t>
  </si>
  <si>
    <t>B.PTL.C7</t>
  </si>
  <si>
    <t>HERI</t>
  </si>
  <si>
    <t>BM 9313 GU</t>
  </si>
  <si>
    <t>B.PTL.C5</t>
  </si>
  <si>
    <r>
      <t xml:space="preserve">HERTUMINA - </t>
    </r>
    <r>
      <rPr>
        <sz val="11"/>
        <rFont val="Verdana"/>
        <family val="2"/>
      </rPr>
      <t>SIMBAR/KM.MELBA 4</t>
    </r>
  </si>
  <si>
    <t>SUB TOTAL (  1+2  )</t>
  </si>
  <si>
    <t>31 Oktober 2017</t>
  </si>
  <si>
    <t>Sei Sejuk, 01 November 2017</t>
  </si>
  <si>
    <t>Sei Sejuk, 02 November 2017</t>
  </si>
  <si>
    <t>FAHMI</t>
  </si>
  <si>
    <t>BM 8915 GA</t>
  </si>
  <si>
    <t>DEWA</t>
  </si>
  <si>
    <t>BM 9301 BG</t>
  </si>
  <si>
    <t>BM 8645 GA</t>
  </si>
  <si>
    <t>RIZAL</t>
  </si>
  <si>
    <t>/KB-H.ARBANI/ PBL/XI/ 2017</t>
  </si>
  <si>
    <t>GUNAWAN</t>
  </si>
  <si>
    <r>
      <t xml:space="preserve">KOJIM - </t>
    </r>
    <r>
      <rPr>
        <sz val="11"/>
        <rFont val="Verdana"/>
        <family val="2"/>
      </rPr>
      <t>TBH/KM.ABI JAYA 2</t>
    </r>
  </si>
  <si>
    <t>B.PTL.D1</t>
  </si>
  <si>
    <t>YANI</t>
  </si>
  <si>
    <t>BM 8526 GB</t>
  </si>
  <si>
    <t>B 9948 TDA</t>
  </si>
  <si>
    <t>BM 8280 GA</t>
  </si>
  <si>
    <t>IMIS</t>
  </si>
  <si>
    <t>BM 8253 PC</t>
  </si>
  <si>
    <t>BAI</t>
  </si>
  <si>
    <t>B.PTL.C1</t>
  </si>
  <si>
    <t>02 Januari 2018</t>
  </si>
  <si>
    <t>Sei Sejuk, 03 Januari 2018</t>
  </si>
  <si>
    <t>/KB-HERTUMINA/ PBL/I/2018</t>
  </si>
  <si>
    <t>BUKU PEMBELIAN  KELAPA BULAT TYPE A PER SUPPLIER</t>
  </si>
  <si>
    <t>FRM-PBL-017-06</t>
  </si>
  <si>
    <t>Mulai Berlaku : 02 Januari 2018</t>
  </si>
  <si>
    <t>11145</t>
  </si>
  <si>
    <t>11159</t>
  </si>
  <si>
    <t>11163</t>
  </si>
  <si>
    <t>11175</t>
  </si>
  <si>
    <t>11194</t>
  </si>
  <si>
    <t>11125</t>
  </si>
  <si>
    <t>11136</t>
  </si>
  <si>
    <t>11151</t>
  </si>
  <si>
    <t>/KB A-M.ASNAWI/ PBL/I/2018</t>
  </si>
  <si>
    <r>
      <t xml:space="preserve">M.ALI-KTM - </t>
    </r>
    <r>
      <rPr>
        <sz val="11"/>
        <rFont val="Verdana"/>
        <family val="2"/>
      </rPr>
      <t>KATEMAN/KM.MITRA SA'BAN</t>
    </r>
  </si>
  <si>
    <t>11202</t>
  </si>
  <si>
    <t>11209</t>
  </si>
  <si>
    <t>11214</t>
  </si>
  <si>
    <t>11217</t>
  </si>
  <si>
    <t>11219</t>
  </si>
  <si>
    <t>11225</t>
  </si>
  <si>
    <r>
      <t xml:space="preserve">M.ALI-KTM - </t>
    </r>
    <r>
      <rPr>
        <sz val="11"/>
        <rFont val="Verdana"/>
        <family val="2"/>
      </rPr>
      <t>KATEMAN/KM.POMPONG</t>
    </r>
  </si>
  <si>
    <t>11166</t>
  </si>
  <si>
    <r>
      <t xml:space="preserve">M.ALI-KTM - </t>
    </r>
    <r>
      <rPr>
        <sz val="11"/>
        <rFont val="Verdana"/>
        <family val="2"/>
      </rPr>
      <t>KATEMAN/KM.PUTRA SOLO</t>
    </r>
  </si>
  <si>
    <t>11128</t>
  </si>
  <si>
    <t>11134</t>
  </si>
  <si>
    <t>11220</t>
  </si>
  <si>
    <t>11223</t>
  </si>
  <si>
    <t>11226</t>
  </si>
  <si>
    <r>
      <t xml:space="preserve">M.ALI-KTM - </t>
    </r>
    <r>
      <rPr>
        <sz val="11"/>
        <rFont val="Verdana"/>
        <family val="2"/>
      </rPr>
      <t>KATEMAN/KM.RIZQIA 2</t>
    </r>
  </si>
  <si>
    <t>11173</t>
  </si>
  <si>
    <t>11178</t>
  </si>
  <si>
    <r>
      <t xml:space="preserve">M.ALI-KTM - </t>
    </r>
    <r>
      <rPr>
        <sz val="11"/>
        <rFont val="Verdana"/>
        <family val="2"/>
      </rPr>
      <t>KATEMAN/KM.SEPAKAT JAYA</t>
    </r>
  </si>
  <si>
    <r>
      <t xml:space="preserve">M.ALI-KTM - </t>
    </r>
    <r>
      <rPr>
        <sz val="11"/>
        <rFont val="Verdana"/>
        <family val="2"/>
      </rPr>
      <t>KATEMAN/KM.YAR JAYA</t>
    </r>
  </si>
  <si>
    <t>11141</t>
  </si>
  <si>
    <t>11155</t>
  </si>
  <si>
    <t>TOTAL   3</t>
  </si>
  <si>
    <t>TOTAL   4</t>
  </si>
  <si>
    <t>TOTAL   5</t>
  </si>
  <si>
    <t>TOTAL   6</t>
  </si>
  <si>
    <t>TOTAL   7</t>
  </si>
  <si>
    <t>SUB TOTAL   (1+2+3+4+5+6+7 )</t>
  </si>
  <si>
    <t>1 dari 2</t>
  </si>
  <si>
    <t>2 dari 2</t>
  </si>
  <si>
    <r>
      <t xml:space="preserve">M.ALI-KTM - </t>
    </r>
    <r>
      <rPr>
        <sz val="11"/>
        <rFont val="Verdana"/>
        <family val="2"/>
      </rPr>
      <t>KATEMAN/KM.INDRAWAN</t>
    </r>
  </si>
  <si>
    <t>/KB A-M.ALI-KTM/ PBL/I/2018</t>
  </si>
  <si>
    <t>001</t>
  </si>
  <si>
    <t>03 Januari 2018</t>
  </si>
  <si>
    <t>Sei Sejuk, 04 Januari 2018</t>
  </si>
  <si>
    <t>11278</t>
  </si>
  <si>
    <t>11284</t>
  </si>
  <si>
    <t>11288</t>
  </si>
  <si>
    <t>11296</t>
  </si>
  <si>
    <t>11301</t>
  </si>
  <si>
    <t>11307</t>
  </si>
  <si>
    <t>11312</t>
  </si>
  <si>
    <r>
      <t xml:space="preserve">M.ALI-KTM - </t>
    </r>
    <r>
      <rPr>
        <sz val="11"/>
        <rFont val="Verdana"/>
        <family val="2"/>
      </rPr>
      <t>KATEMAN/KM.DUA PERMATA</t>
    </r>
  </si>
  <si>
    <t>11286</t>
  </si>
  <si>
    <r>
      <t xml:space="preserve">M.ALI-KTM - </t>
    </r>
    <r>
      <rPr>
        <sz val="11"/>
        <rFont val="Verdana"/>
        <family val="2"/>
      </rPr>
      <t>KATEMAN/KM.JAYA PURI</t>
    </r>
  </si>
  <si>
    <t>11228</t>
  </si>
  <si>
    <t>11238</t>
  </si>
  <si>
    <r>
      <t xml:space="preserve">M.ALI-KTM - </t>
    </r>
    <r>
      <rPr>
        <sz val="11"/>
        <rFont val="Verdana"/>
        <family val="2"/>
      </rPr>
      <t>KATEMAN/KM.SUKUR</t>
    </r>
  </si>
  <si>
    <t>11229</t>
  </si>
  <si>
    <t>11240</t>
  </si>
  <si>
    <t>11248</t>
  </si>
  <si>
    <t>11255</t>
  </si>
  <si>
    <t>11264</t>
  </si>
  <si>
    <t>11268</t>
  </si>
  <si>
    <t>11272</t>
  </si>
  <si>
    <t>11273</t>
  </si>
  <si>
    <t>11280</t>
  </si>
  <si>
    <t>11282</t>
  </si>
  <si>
    <t>11233</t>
  </si>
  <si>
    <t>AGUNG</t>
  </si>
  <si>
    <t>BM 5591 BG</t>
  </si>
  <si>
    <t>11265</t>
  </si>
  <si>
    <t>BM 8874 G</t>
  </si>
  <si>
    <t>11293</t>
  </si>
  <si>
    <t>KOMAR</t>
  </si>
  <si>
    <t>BM 8639 GB</t>
  </si>
  <si>
    <t>SUGENG</t>
  </si>
  <si>
    <t>BM 8940 GA</t>
  </si>
  <si>
    <t>B 9966 SAG</t>
  </si>
  <si>
    <t>B.PTL.C4</t>
  </si>
  <si>
    <t>11315</t>
  </si>
  <si>
    <t>11319</t>
  </si>
  <si>
    <t>11323</t>
  </si>
  <si>
    <t>11326</t>
  </si>
  <si>
    <t>11327</t>
  </si>
  <si>
    <t>11329</t>
  </si>
  <si>
    <t>04 Januari 2018</t>
  </si>
  <si>
    <t>Sei Sejuk, 05 Januari 2018</t>
  </si>
  <si>
    <t>SUB TOTAL   (1+2+3+4+5 )</t>
  </si>
  <si>
    <t>MITRO</t>
  </si>
  <si>
    <t>BM 9304 GU</t>
  </si>
  <si>
    <t>11337</t>
  </si>
  <si>
    <t>11372</t>
  </si>
  <si>
    <t>11395</t>
  </si>
  <si>
    <r>
      <t xml:space="preserve">M.ALI-KTM - </t>
    </r>
    <r>
      <rPr>
        <sz val="11"/>
        <rFont val="Verdana"/>
        <family val="2"/>
      </rPr>
      <t>KATEMAN</t>
    </r>
  </si>
  <si>
    <t>11347</t>
  </si>
  <si>
    <t>11348</t>
  </si>
  <si>
    <t>11353</t>
  </si>
  <si>
    <t>11362</t>
  </si>
  <si>
    <t>11390</t>
  </si>
  <si>
    <t>BM 8612 GB</t>
  </si>
  <si>
    <t>11407</t>
  </si>
  <si>
    <t>11412</t>
  </si>
  <si>
    <t>WONDO</t>
  </si>
  <si>
    <t>BM 9318 GU</t>
  </si>
  <si>
    <t>11334</t>
  </si>
  <si>
    <t>11345</t>
  </si>
  <si>
    <t>11342</t>
  </si>
  <si>
    <t>11354</t>
  </si>
  <si>
    <t>11388</t>
  </si>
  <si>
    <t>11392</t>
  </si>
  <si>
    <t>11359</t>
  </si>
  <si>
    <t>11364</t>
  </si>
  <si>
    <t>11368</t>
  </si>
  <si>
    <t>11378</t>
  </si>
  <si>
    <t>11383</t>
  </si>
  <si>
    <t>11387</t>
  </si>
  <si>
    <t>11396</t>
  </si>
  <si>
    <t>11401</t>
  </si>
  <si>
    <t>11403</t>
  </si>
  <si>
    <r>
      <t xml:space="preserve">M.ALI-KTM - </t>
    </r>
    <r>
      <rPr>
        <sz val="11"/>
        <rFont val="Verdana"/>
        <family val="2"/>
      </rPr>
      <t>KATEMAN/KM.KARYA MUDA</t>
    </r>
  </si>
  <si>
    <t>11397</t>
  </si>
  <si>
    <t>11408</t>
  </si>
  <si>
    <t>11414</t>
  </si>
  <si>
    <t>11415</t>
  </si>
  <si>
    <t>11416</t>
  </si>
  <si>
    <t>SUB TOTAL   (1+2+3+4+5+6 )</t>
  </si>
  <si>
    <t>05 Januari 2018</t>
  </si>
  <si>
    <t>Sei Sejuk, 06 Januari 2018</t>
  </si>
  <si>
    <t>004</t>
  </si>
  <si>
    <t>BM 8607 PU</t>
  </si>
  <si>
    <t>11421</t>
  </si>
  <si>
    <t>11429</t>
  </si>
  <si>
    <t>11452</t>
  </si>
  <si>
    <t>11459</t>
  </si>
  <si>
    <t>RULI</t>
  </si>
  <si>
    <t>BM 8138 CJ</t>
  </si>
  <si>
    <t>11472</t>
  </si>
  <si>
    <t>11419</t>
  </si>
  <si>
    <t>UNTAD</t>
  </si>
  <si>
    <t>BM 8826 GA</t>
  </si>
  <si>
    <t>11431</t>
  </si>
  <si>
    <t>11436</t>
  </si>
  <si>
    <t>ABU</t>
  </si>
  <si>
    <t>BM 8109 GA</t>
  </si>
  <si>
    <t>11438</t>
  </si>
  <si>
    <t>11448</t>
  </si>
  <si>
    <t>SUB TOTAL   ( 1+2 )</t>
  </si>
  <si>
    <t>11458</t>
  </si>
  <si>
    <t>11460</t>
  </si>
  <si>
    <t>11469</t>
  </si>
  <si>
    <t>11474</t>
  </si>
  <si>
    <t>11479</t>
  </si>
  <si>
    <t>11481</t>
  </si>
  <si>
    <r>
      <t xml:space="preserve">M.ALI-KTM - </t>
    </r>
    <r>
      <rPr>
        <sz val="11"/>
        <rFont val="Verdana"/>
        <family val="2"/>
      </rPr>
      <t>KATEMAN/KM.CITRA BARU</t>
    </r>
  </si>
  <si>
    <t>06 Januari 2018</t>
  </si>
  <si>
    <t>Sei Sejuk, 07 Januari 2018</t>
  </si>
  <si>
    <t>11495</t>
  </si>
  <si>
    <t>11512</t>
  </si>
  <si>
    <t>11533</t>
  </si>
  <si>
    <t>11546</t>
  </si>
  <si>
    <t>11550</t>
  </si>
  <si>
    <t>11549</t>
  </si>
  <si>
    <t>BOWO</t>
  </si>
  <si>
    <t>BM 8531 GB</t>
  </si>
  <si>
    <t>11560</t>
  </si>
  <si>
    <t>11537</t>
  </si>
  <si>
    <t>SUB TOTAL   ( 1+2+3 )</t>
  </si>
  <si>
    <t>11520</t>
  </si>
  <si>
    <t>11523</t>
  </si>
  <si>
    <t>11528</t>
  </si>
  <si>
    <t>11532</t>
  </si>
  <si>
    <t>11534</t>
  </si>
  <si>
    <t>11538</t>
  </si>
  <si>
    <r>
      <t xml:space="preserve">M.ALI-KTM - </t>
    </r>
    <r>
      <rPr>
        <sz val="11"/>
        <rFont val="Verdana"/>
        <family val="2"/>
      </rPr>
      <t>KATEMAN/KM.PUTRA TUNGGAL</t>
    </r>
  </si>
  <si>
    <t>07 Januari 2018</t>
  </si>
  <si>
    <t>Sei Sejuk, 08 Januari 2018</t>
  </si>
  <si>
    <t>006</t>
  </si>
  <si>
    <t>11576</t>
  </si>
  <si>
    <t>11572</t>
  </si>
  <si>
    <t>BA'I</t>
  </si>
  <si>
    <t>11573</t>
  </si>
  <si>
    <t>11577</t>
  </si>
  <si>
    <t>11597</t>
  </si>
  <si>
    <t>007</t>
  </si>
  <si>
    <t>08 Januari 2018</t>
  </si>
  <si>
    <t>Sei Sejuk, 09 Januari 2018</t>
  </si>
  <si>
    <t>11621</t>
  </si>
  <si>
    <t>11652</t>
  </si>
  <si>
    <r>
      <t xml:space="preserve">M.ALI-KTM - </t>
    </r>
    <r>
      <rPr>
        <sz val="11"/>
        <rFont val="Verdana"/>
        <family val="2"/>
      </rPr>
      <t>KATEMAN/KM.CENDRAWASIH</t>
    </r>
  </si>
  <si>
    <t>11661</t>
  </si>
  <si>
    <t>SUB TOTAL   (1+2+3)</t>
  </si>
  <si>
    <t>11612</t>
  </si>
  <si>
    <t>11618</t>
  </si>
  <si>
    <t>11608</t>
  </si>
  <si>
    <t>11609</t>
  </si>
  <si>
    <t>11617</t>
  </si>
  <si>
    <t>11628</t>
  </si>
  <si>
    <t>11639</t>
  </si>
  <si>
    <t>11646</t>
  </si>
  <si>
    <t>11666</t>
  </si>
  <si>
    <t>008</t>
  </si>
  <si>
    <t>09 Januari 2018</t>
  </si>
  <si>
    <t>Sei Sejuk, 10 Januari 2018</t>
  </si>
  <si>
    <t>11680</t>
  </si>
  <si>
    <t>11696</t>
  </si>
  <si>
    <t>MONO</t>
  </si>
  <si>
    <t>BM 8643 GB</t>
  </si>
  <si>
    <t>11685</t>
  </si>
  <si>
    <t>11682</t>
  </si>
  <si>
    <t>SUB TOTAL   (1+2)</t>
  </si>
  <si>
    <t>11703</t>
  </si>
  <si>
    <t>10 Januari 2018</t>
  </si>
  <si>
    <t>Sei Sejuk, 11 Januari 2018</t>
  </si>
  <si>
    <t>009</t>
  </si>
  <si>
    <t>/KB A-POW HELEN/ PBL/I/2018</t>
  </si>
  <si>
    <t>/KB A -KOJIM/ PBL/I/2018</t>
  </si>
  <si>
    <t>/KB A-M. ALI AKBAR/ PBL/I/2018</t>
  </si>
  <si>
    <t>sdh</t>
  </si>
  <si>
    <t>SUB TOTAL  ( 1+2 )</t>
  </si>
  <si>
    <t>11766</t>
  </si>
  <si>
    <t>11769</t>
  </si>
  <si>
    <t>11773</t>
  </si>
  <si>
    <t>11776</t>
  </si>
  <si>
    <t>11778</t>
  </si>
  <si>
    <r>
      <t xml:space="preserve">M.ALI-KTM - </t>
    </r>
    <r>
      <rPr>
        <sz val="11"/>
        <rFont val="Verdana"/>
        <family val="2"/>
      </rPr>
      <t>KATEMAN/KM.DUA PUTRA</t>
    </r>
  </si>
  <si>
    <t>11748</t>
  </si>
  <si>
    <t>11754</t>
  </si>
  <si>
    <t>11724</t>
  </si>
  <si>
    <t>11728</t>
  </si>
  <si>
    <t>BM 8049 GB</t>
  </si>
  <si>
    <t>11731</t>
  </si>
  <si>
    <t>11744</t>
  </si>
  <si>
    <t>ITAY</t>
  </si>
  <si>
    <t>BM 9378 GU</t>
  </si>
  <si>
    <t>11774</t>
  </si>
  <si>
    <t>11779</t>
  </si>
  <si>
    <t>11780</t>
  </si>
  <si>
    <t>010</t>
  </si>
  <si>
    <t>11 Januari 2018</t>
  </si>
  <si>
    <t>Sei Sejuk, 12 Januari 2018</t>
  </si>
  <si>
    <t>11809</t>
  </si>
  <si>
    <t>11828</t>
  </si>
  <si>
    <t>11830</t>
  </si>
  <si>
    <t>11794</t>
  </si>
  <si>
    <t>11798</t>
  </si>
  <si>
    <t>BM 9319 GU</t>
  </si>
  <si>
    <t>11804</t>
  </si>
  <si>
    <t>SUTRISNO</t>
  </si>
  <si>
    <t>BH 8104 NU</t>
  </si>
  <si>
    <t>11808</t>
  </si>
  <si>
    <t>11829</t>
  </si>
  <si>
    <t>11849</t>
  </si>
  <si>
    <t>11851</t>
  </si>
  <si>
    <t>11854</t>
  </si>
  <si>
    <t>11861</t>
  </si>
  <si>
    <r>
      <t xml:space="preserve">M.ALI-KTM - </t>
    </r>
    <r>
      <rPr>
        <sz val="11"/>
        <rFont val="Verdana"/>
        <family val="2"/>
      </rPr>
      <t>KATEMAN/KM.BERKAH ABADI</t>
    </r>
  </si>
  <si>
    <t>11782</t>
  </si>
  <si>
    <t>11785</t>
  </si>
  <si>
    <t>11787</t>
  </si>
  <si>
    <t>11790</t>
  </si>
  <si>
    <t>11793</t>
  </si>
  <si>
    <t>11797</t>
  </si>
  <si>
    <t>11786</t>
  </si>
  <si>
    <t>11788</t>
  </si>
  <si>
    <t>11792</t>
  </si>
  <si>
    <t>11795</t>
  </si>
  <si>
    <t>11799</t>
  </si>
  <si>
    <r>
      <t xml:space="preserve">M.ALI-KTM - </t>
    </r>
    <r>
      <rPr>
        <sz val="11"/>
        <rFont val="Verdana"/>
        <family val="2"/>
      </rPr>
      <t>KATEMAN/KM.MERPATI JAYA</t>
    </r>
  </si>
  <si>
    <t>11848</t>
  </si>
  <si>
    <t>11852</t>
  </si>
  <si>
    <t>11857</t>
  </si>
  <si>
    <t>11863</t>
  </si>
  <si>
    <r>
      <t xml:space="preserve">M.ALI-KTM - </t>
    </r>
    <r>
      <rPr>
        <sz val="11"/>
        <rFont val="Verdana"/>
        <family val="2"/>
      </rPr>
      <t>KATEMAN/KM.TARUNA JAYA</t>
    </r>
  </si>
  <si>
    <r>
      <t xml:space="preserve">M.ASNAWI - </t>
    </r>
    <r>
      <rPr>
        <sz val="11"/>
        <rFont val="Verdana"/>
        <family val="2"/>
      </rPr>
      <t>ENOK/KM.POMPONG</t>
    </r>
  </si>
  <si>
    <t>11841</t>
  </si>
  <si>
    <t>11867</t>
  </si>
  <si>
    <t>11872</t>
  </si>
  <si>
    <r>
      <t xml:space="preserve">M.ALI-KTM - </t>
    </r>
    <r>
      <rPr>
        <sz val="11"/>
        <rFont val="Verdana"/>
        <family val="2"/>
      </rPr>
      <t>KATEMAN/KM.NAYLA</t>
    </r>
  </si>
  <si>
    <t>11864</t>
  </si>
  <si>
    <t>11869</t>
  </si>
  <si>
    <t>11870</t>
  </si>
  <si>
    <t>SUB TOTAL   (1+2+3+4+5+6)</t>
  </si>
  <si>
    <t>11868</t>
  </si>
  <si>
    <t>11873</t>
  </si>
  <si>
    <t>11874</t>
  </si>
  <si>
    <t>11862</t>
  </si>
  <si>
    <t>BM 9815 BD</t>
  </si>
  <si>
    <t>011</t>
  </si>
  <si>
    <t>12 Januari 2018</t>
  </si>
  <si>
    <t>Sei Sejuk, 13 Januari 2018</t>
  </si>
  <si>
    <t>11900</t>
  </si>
  <si>
    <t>11880</t>
  </si>
  <si>
    <t>11888</t>
  </si>
  <si>
    <t>11894</t>
  </si>
  <si>
    <t>11895</t>
  </si>
  <si>
    <t>11896</t>
  </si>
  <si>
    <t>11897</t>
  </si>
  <si>
    <t>11899</t>
  </si>
  <si>
    <t>ADI</t>
  </si>
  <si>
    <t>BH 8329 GU</t>
  </si>
  <si>
    <t>11906</t>
  </si>
  <si>
    <t>SUARSONO</t>
  </si>
  <si>
    <t>BM 8592 GB</t>
  </si>
  <si>
    <t>11930</t>
  </si>
  <si>
    <t>11937</t>
  </si>
  <si>
    <t>11938</t>
  </si>
  <si>
    <t>SIAM</t>
  </si>
  <si>
    <t>11921</t>
  </si>
  <si>
    <t>11925</t>
  </si>
  <si>
    <t>11931</t>
  </si>
  <si>
    <t>11939</t>
  </si>
  <si>
    <t>11944</t>
  </si>
  <si>
    <t>11949</t>
  </si>
  <si>
    <t>11952</t>
  </si>
  <si>
    <r>
      <t xml:space="preserve">M.ALI-KTM - </t>
    </r>
    <r>
      <rPr>
        <sz val="11"/>
        <rFont val="Verdana"/>
        <family val="2"/>
      </rPr>
      <t>KATEMAN/KM.LISNA 02</t>
    </r>
  </si>
  <si>
    <t>11947</t>
  </si>
  <si>
    <t>11916</t>
  </si>
  <si>
    <t>11923</t>
  </si>
  <si>
    <t>11928</t>
  </si>
  <si>
    <t>11933</t>
  </si>
  <si>
    <t>11940</t>
  </si>
  <si>
    <r>
      <t xml:space="preserve">M.ALI-KTM - </t>
    </r>
    <r>
      <rPr>
        <sz val="11"/>
        <rFont val="Verdana"/>
        <family val="2"/>
      </rPr>
      <t>KATEMAN/KM.RAHMAT</t>
    </r>
  </si>
  <si>
    <t>11907</t>
  </si>
  <si>
    <t>11909</t>
  </si>
  <si>
    <t>11954</t>
  </si>
  <si>
    <t>11957</t>
  </si>
  <si>
    <t>11951</t>
  </si>
  <si>
    <t>11953</t>
  </si>
  <si>
    <t>11956</t>
  </si>
  <si>
    <t>11958</t>
  </si>
  <si>
    <t>SUB TOTAL   ( 1+2+3+4+5 )</t>
  </si>
  <si>
    <t>13 Januari 2018</t>
  </si>
  <si>
    <t>Sei Sejuk, 14 Januari 2018</t>
  </si>
  <si>
    <t>012</t>
  </si>
  <si>
    <t>12014</t>
  </si>
  <si>
    <t>11961</t>
  </si>
  <si>
    <t>11964</t>
  </si>
  <si>
    <t>11965</t>
  </si>
  <si>
    <t>HARNO</t>
  </si>
  <si>
    <t>BM 9221 GU</t>
  </si>
  <si>
    <t>11970</t>
  </si>
  <si>
    <t>11980</t>
  </si>
  <si>
    <t>12000</t>
  </si>
  <si>
    <t>12005</t>
  </si>
  <si>
    <t>12010</t>
  </si>
  <si>
    <t>12011</t>
  </si>
  <si>
    <t>12013</t>
  </si>
  <si>
    <t>11960</t>
  </si>
  <si>
    <t>11966</t>
  </si>
  <si>
    <t>11973</t>
  </si>
  <si>
    <t>11977</t>
  </si>
  <si>
    <t>11978</t>
  </si>
  <si>
    <r>
      <t xml:space="preserve">M.ALI-KTM - </t>
    </r>
    <r>
      <rPr>
        <sz val="11"/>
        <rFont val="Verdana"/>
        <family val="2"/>
      </rPr>
      <t>KATEMAN/KM.MITRA SYA'BAN</t>
    </r>
  </si>
  <si>
    <t>12024</t>
  </si>
  <si>
    <t>11976</t>
  </si>
  <si>
    <t>11985</t>
  </si>
  <si>
    <t>12035</t>
  </si>
  <si>
    <t>12036</t>
  </si>
  <si>
    <t>14 Januari 2018</t>
  </si>
  <si>
    <t>Sei Sejuk, 15 Januari 2018</t>
  </si>
  <si>
    <t>013</t>
  </si>
  <si>
    <t>12076</t>
  </si>
  <si>
    <t>12078</t>
  </si>
  <si>
    <t>12049</t>
  </si>
  <si>
    <t>12056</t>
  </si>
  <si>
    <t>12057</t>
  </si>
  <si>
    <t>12068</t>
  </si>
  <si>
    <t>12074</t>
  </si>
  <si>
    <t>12077</t>
  </si>
  <si>
    <t>15 Januari 2018</t>
  </si>
  <si>
    <t>Sei Sejuk, 16 Januari 2018</t>
  </si>
  <si>
    <t>014</t>
  </si>
  <si>
    <t>12107</t>
  </si>
  <si>
    <t>12122</t>
  </si>
  <si>
    <t>12170</t>
  </si>
  <si>
    <t>12095</t>
  </si>
  <si>
    <t>12101</t>
  </si>
  <si>
    <t>12109</t>
  </si>
  <si>
    <t>12117</t>
  </si>
  <si>
    <t>12125</t>
  </si>
  <si>
    <t>12151</t>
  </si>
  <si>
    <t>12158</t>
  </si>
  <si>
    <r>
      <t xml:space="preserve">M.ALI-KTM - </t>
    </r>
    <r>
      <rPr>
        <sz val="11"/>
        <rFont val="Verdana"/>
        <family val="2"/>
      </rPr>
      <t>KATEMAN/KM.LISNA 01</t>
    </r>
  </si>
  <si>
    <t>12172</t>
  </si>
  <si>
    <t>12183</t>
  </si>
  <si>
    <t>12195</t>
  </si>
  <si>
    <t>12200</t>
  </si>
  <si>
    <t>12203</t>
  </si>
  <si>
    <t>12205</t>
  </si>
  <si>
    <t>12153</t>
  </si>
  <si>
    <r>
      <t xml:space="preserve">M.ALI-KTM - </t>
    </r>
    <r>
      <rPr>
        <sz val="11"/>
        <rFont val="Verdana"/>
        <family val="2"/>
      </rPr>
      <t>KATEMAN/KM.POMPONG 2</t>
    </r>
  </si>
  <si>
    <t>12154</t>
  </si>
  <si>
    <t>12182</t>
  </si>
  <si>
    <t>12191</t>
  </si>
  <si>
    <t>12197</t>
  </si>
  <si>
    <t>12202</t>
  </si>
  <si>
    <t>12204</t>
  </si>
  <si>
    <t>12149</t>
  </si>
  <si>
    <t>12156</t>
  </si>
  <si>
    <t>12159</t>
  </si>
  <si>
    <t>12173</t>
  </si>
  <si>
    <t>12185</t>
  </si>
  <si>
    <t>12193</t>
  </si>
  <si>
    <r>
      <t xml:space="preserve">M.ALI-KTM - </t>
    </r>
    <r>
      <rPr>
        <sz val="11"/>
        <rFont val="Verdana"/>
        <family val="2"/>
      </rPr>
      <t>KATEMAN/KM.REZKIA 2</t>
    </r>
  </si>
  <si>
    <r>
      <t xml:space="preserve">M.ALI-KTM - </t>
    </r>
    <r>
      <rPr>
        <sz val="11"/>
        <rFont val="Verdana"/>
        <family val="2"/>
      </rPr>
      <t>KATEMAN/KM.SAHABAT RISKI</t>
    </r>
  </si>
  <si>
    <t>TOTAL   8</t>
  </si>
  <si>
    <t>TOTAL   9</t>
  </si>
  <si>
    <t>12093</t>
  </si>
  <si>
    <t>12111</t>
  </si>
  <si>
    <t>12120</t>
  </si>
  <si>
    <t>12131</t>
  </si>
  <si>
    <t>12138</t>
  </si>
  <si>
    <t>12143</t>
  </si>
  <si>
    <t>12100</t>
  </si>
  <si>
    <t>12106</t>
  </si>
  <si>
    <r>
      <t xml:space="preserve">M.ALI-KTM - </t>
    </r>
    <r>
      <rPr>
        <sz val="11"/>
        <rFont val="Verdana"/>
        <family val="2"/>
      </rPr>
      <t>KATEMAN/KM.AMAT</t>
    </r>
  </si>
  <si>
    <t>12186</t>
  </si>
  <si>
    <t>12189</t>
  </si>
  <si>
    <r>
      <t xml:space="preserve">M.ALI-KTM - </t>
    </r>
    <r>
      <rPr>
        <sz val="11"/>
        <rFont val="Verdana"/>
        <family val="2"/>
      </rPr>
      <t>KATEMAN/KM.DUA PUTRI JAYA</t>
    </r>
  </si>
  <si>
    <t>12245</t>
  </si>
  <si>
    <t>12249</t>
  </si>
  <si>
    <t>12235</t>
  </si>
  <si>
    <t>12238</t>
  </si>
  <si>
    <t>12241</t>
  </si>
  <si>
    <t>12243</t>
  </si>
  <si>
    <t>12246</t>
  </si>
  <si>
    <t>12250</t>
  </si>
  <si>
    <t>TOTAL   10</t>
  </si>
  <si>
    <t>TOTAL   11</t>
  </si>
  <si>
    <t>1 dari 4</t>
  </si>
  <si>
    <t>2 dari 4</t>
  </si>
  <si>
    <t>TOTAL   12</t>
  </si>
  <si>
    <t>SUB TOTAL   (1+2+3+4+5+6+7+8+9+10+11+12 )</t>
  </si>
  <si>
    <t>3 dari 4</t>
  </si>
  <si>
    <t>4 dari 4</t>
  </si>
  <si>
    <t>015</t>
  </si>
  <si>
    <t>16 Januari 2018</t>
  </si>
  <si>
    <t>Sei Sejuk, 17 Januari 2018</t>
  </si>
  <si>
    <t>SDH</t>
  </si>
  <si>
    <t>12301</t>
  </si>
  <si>
    <t>12307</t>
  </si>
  <si>
    <t>12316</t>
  </si>
  <si>
    <t>12324</t>
  </si>
  <si>
    <t>12328</t>
  </si>
  <si>
    <t>12333</t>
  </si>
  <si>
    <r>
      <t xml:space="preserve">M.ALI-KTM - </t>
    </r>
    <r>
      <rPr>
        <sz val="11"/>
        <rFont val="Verdana"/>
        <family val="2"/>
      </rPr>
      <t>KATEMAN/KM.DUA PUTRI</t>
    </r>
  </si>
  <si>
    <t>12259</t>
  </si>
  <si>
    <t>12273</t>
  </si>
  <si>
    <t>12276</t>
  </si>
  <si>
    <t>12255</t>
  </si>
  <si>
    <t>12299</t>
  </si>
  <si>
    <t>12337</t>
  </si>
  <si>
    <t>12346</t>
  </si>
  <si>
    <t>12353</t>
  </si>
  <si>
    <t>12359</t>
  </si>
  <si>
    <t>12327</t>
  </si>
  <si>
    <t>12330</t>
  </si>
  <si>
    <t>12338</t>
  </si>
  <si>
    <t>12341</t>
  </si>
  <si>
    <t>12345</t>
  </si>
  <si>
    <t>12349</t>
  </si>
  <si>
    <t>12272</t>
  </si>
  <si>
    <t>12284</t>
  </si>
  <si>
    <t>12310</t>
  </si>
  <si>
    <t>BATAM</t>
  </si>
  <si>
    <t>SUB TOTAL   (1+2+3+4+5+6+7+8 )</t>
  </si>
  <si>
    <t>2 dari 3</t>
  </si>
  <si>
    <t>3 dari 3</t>
  </si>
  <si>
    <t>17 Januari 2018</t>
  </si>
  <si>
    <t>Sei Sejuk, 18 Januari 2018</t>
  </si>
  <si>
    <t>016</t>
  </si>
  <si>
    <t>29 Januari 2018</t>
  </si>
  <si>
    <t>Sei Sejuk, 30 Januari 2018</t>
  </si>
  <si>
    <t>TUGINO</t>
  </si>
  <si>
    <t>IWAN</t>
  </si>
  <si>
    <t>BM 9559 BC</t>
  </si>
  <si>
    <r>
      <t xml:space="preserve">AHUAT - </t>
    </r>
    <r>
      <rPr>
        <sz val="11"/>
        <rFont val="Verdana"/>
        <family val="2"/>
      </rPr>
      <t>BELARAS/KM.PUTRA SUKSES</t>
    </r>
  </si>
  <si>
    <t>MUMPA</t>
  </si>
  <si>
    <r>
      <t xml:space="preserve">MINSAR - </t>
    </r>
    <r>
      <rPr>
        <sz val="11"/>
        <rFont val="Verdana"/>
        <family val="2"/>
      </rPr>
      <t>LAHANG/KM.ANUGERAH</t>
    </r>
  </si>
  <si>
    <t>NO.</t>
  </si>
  <si>
    <t>NAMA SHEET</t>
  </si>
  <si>
    <t>KET 1</t>
  </si>
  <si>
    <t>KET 2</t>
  </si>
  <si>
    <t>KET 3</t>
  </si>
  <si>
    <t>KET 4</t>
  </si>
  <si>
    <t>H. ARBANI</t>
  </si>
  <si>
    <t>M.RIDWAN A</t>
  </si>
  <si>
    <t xml:space="preserve">ISANG </t>
  </si>
  <si>
    <t>SITI FATIMAH</t>
  </si>
  <si>
    <t>SAIRI</t>
  </si>
  <si>
    <t>H. HAMID</t>
  </si>
  <si>
    <t>INDRAYANI</t>
  </si>
  <si>
    <t>M. ALI AKBAR</t>
  </si>
  <si>
    <t>JOHAN</t>
  </si>
  <si>
    <t>AMIRUDDIN</t>
  </si>
  <si>
    <t>AHMAD TARMIZI</t>
  </si>
  <si>
    <t xml:space="preserve">KB JBL GDL </t>
  </si>
  <si>
    <t>NOPE RELASI</t>
  </si>
  <si>
    <t>By : RUDI - 1408150608890904</t>
  </si>
  <si>
    <t>D1</t>
  </si>
  <si>
    <t>E1</t>
  </si>
  <si>
    <t>F1</t>
  </si>
  <si>
    <r>
      <t>H.HARIS</t>
    </r>
    <r>
      <rPr>
        <sz val="11"/>
        <rFont val="Verdana"/>
        <family val="2"/>
      </rPr>
      <t xml:space="preserve"> - T.PINANG/KM.RANA</t>
    </r>
  </si>
  <si>
    <t>28 Maret 2018</t>
  </si>
  <si>
    <t>Sei Sejuk, 29 Maret 2018</t>
  </si>
  <si>
    <t>EDBERT</t>
  </si>
  <si>
    <t>/KB A-H. HAMID/ PBL/IV/2018</t>
  </si>
  <si>
    <t>p</t>
  </si>
  <si>
    <t>14 = (12 X 0.25%)</t>
  </si>
  <si>
    <t>Kompensasi PPh Pasal 22 (Rp 0.25% dari harga)</t>
  </si>
  <si>
    <t>17=(16x0.25 %)</t>
  </si>
  <si>
    <r>
      <t xml:space="preserve">SIHOMBING- </t>
    </r>
    <r>
      <rPr>
        <sz val="11"/>
        <rFont val="Verdana"/>
        <family val="2"/>
      </rPr>
      <t>MUMPA</t>
    </r>
  </si>
  <si>
    <t>SIHOMBING</t>
  </si>
  <si>
    <t/>
  </si>
  <si>
    <t>MISDI</t>
  </si>
  <si>
    <t>BM 8733 GB</t>
  </si>
  <si>
    <t>p2</t>
  </si>
  <si>
    <t>HERMAN</t>
  </si>
  <si>
    <t>BM 8217 GB</t>
  </si>
  <si>
    <t>BM 8713 GB</t>
  </si>
  <si>
    <t>017</t>
  </si>
  <si>
    <t>JO</t>
  </si>
  <si>
    <t>BM 9076 GU</t>
  </si>
  <si>
    <t>AMIR</t>
  </si>
  <si>
    <t>ARGO</t>
  </si>
  <si>
    <t>BM 9004 GU</t>
  </si>
  <si>
    <t>MURYADI</t>
  </si>
  <si>
    <t>B.PTL.C8</t>
  </si>
  <si>
    <t>BM 8088 GA</t>
  </si>
  <si>
    <t>SAMUEL</t>
  </si>
  <si>
    <t>BM 8208 GB</t>
  </si>
  <si>
    <t>Sei Sejuk, 02 Agustus 2018</t>
  </si>
  <si>
    <t>01 Agustus 2018</t>
  </si>
  <si>
    <t>170</t>
  </si>
  <si>
    <t>/ KB A-ADEN/ PBL /VIII/2018</t>
  </si>
  <si>
    <t>/KB A-AHMAD TARMIZI/ PBL/VIII/2018</t>
  </si>
  <si>
    <t>/KB A-H.HARIS/ PBL/VIII/2018</t>
  </si>
  <si>
    <t>36316</t>
  </si>
  <si>
    <t>AMAN</t>
  </si>
  <si>
    <t>BM 8052 GA</t>
  </si>
  <si>
    <t>36323</t>
  </si>
  <si>
    <t>36428</t>
  </si>
  <si>
    <t>BM 8135 GB</t>
  </si>
  <si>
    <t>36451</t>
  </si>
  <si>
    <t>SUMAN</t>
  </si>
  <si>
    <t>36456</t>
  </si>
  <si>
    <t>BM 8810 GB</t>
  </si>
  <si>
    <t>36493</t>
  </si>
  <si>
    <t>36495</t>
  </si>
  <si>
    <t>36496</t>
  </si>
  <si>
    <t>36508</t>
  </si>
  <si>
    <t>36543</t>
  </si>
  <si>
    <t>MARDI</t>
  </si>
  <si>
    <t>BM 8169 BE</t>
  </si>
  <si>
    <t>BM 9608 OU</t>
  </si>
  <si>
    <t>LIZAR</t>
  </si>
  <si>
    <t>RIYAN</t>
  </si>
  <si>
    <t>ANGGA</t>
  </si>
  <si>
    <t>02 Agustus 2018</t>
  </si>
  <si>
    <t>Sei Sejuk, 03 Agustus 2018</t>
  </si>
  <si>
    <t>171</t>
  </si>
  <si>
    <t>36586</t>
  </si>
  <si>
    <t>36595</t>
  </si>
  <si>
    <t>36604</t>
  </si>
  <si>
    <t>BM 9563 BA</t>
  </si>
  <si>
    <t>36610</t>
  </si>
  <si>
    <t>AMIN</t>
  </si>
  <si>
    <t>BM 9352 YX</t>
  </si>
  <si>
    <t>36618</t>
  </si>
  <si>
    <t>36630</t>
  </si>
  <si>
    <t>36635</t>
  </si>
  <si>
    <t>BM 8580 GB</t>
  </si>
  <si>
    <t>36656</t>
  </si>
  <si>
    <t>36658</t>
  </si>
  <si>
    <t>36682</t>
  </si>
  <si>
    <t>BM 8037 GU</t>
  </si>
  <si>
    <t>03 Agustus 2018</t>
  </si>
  <si>
    <t>Sei Sejuk, 04 Agustus 2018</t>
  </si>
  <si>
    <t>172</t>
  </si>
  <si>
    <t>FIRMAN</t>
  </si>
  <si>
    <t>BM 8545 G</t>
  </si>
  <si>
    <t>36769</t>
  </si>
  <si>
    <t>36773</t>
  </si>
  <si>
    <t>36777</t>
  </si>
  <si>
    <t>36779</t>
  </si>
  <si>
    <t>36784</t>
  </si>
  <si>
    <t>36842</t>
  </si>
  <si>
    <t>PO</t>
  </si>
  <si>
    <t>04 Agustus 2018</t>
  </si>
  <si>
    <t>173</t>
  </si>
  <si>
    <t>Sei Sejuk, 05 Agustus 2018</t>
  </si>
  <si>
    <t>36937</t>
  </si>
  <si>
    <t>ALDI</t>
  </si>
  <si>
    <t>BM 8841 BG</t>
  </si>
  <si>
    <t>36952</t>
  </si>
  <si>
    <t>36955</t>
  </si>
  <si>
    <t>36959</t>
  </si>
  <si>
    <t>36961</t>
  </si>
  <si>
    <t>36962</t>
  </si>
  <si>
    <t>36964</t>
  </si>
  <si>
    <t>36968</t>
  </si>
  <si>
    <t>36969</t>
  </si>
  <si>
    <t>36970</t>
  </si>
  <si>
    <t>36976</t>
  </si>
  <si>
    <t>JILI</t>
  </si>
  <si>
    <t>BM 8515 GB</t>
  </si>
  <si>
    <t>37019</t>
  </si>
  <si>
    <t>37021</t>
  </si>
  <si>
    <t>37025</t>
  </si>
  <si>
    <t>MUHDI</t>
  </si>
  <si>
    <t>BM 8460 GA</t>
  </si>
  <si>
    <t>MAN</t>
  </si>
  <si>
    <t>BM 9081 GA</t>
  </si>
  <si>
    <t>BM 9883 BE</t>
  </si>
  <si>
    <t>BM 9395 GU</t>
  </si>
  <si>
    <t>05 Agustus 2018</t>
  </si>
  <si>
    <t>Sei Sejuk, 06 Agustus 2018</t>
  </si>
  <si>
    <t>174</t>
  </si>
  <si>
    <t>37127</t>
  </si>
  <si>
    <t>37121</t>
  </si>
  <si>
    <t>BM 9187 YY</t>
  </si>
  <si>
    <t>37140</t>
  </si>
  <si>
    <t>37157</t>
  </si>
  <si>
    <t>ALEX</t>
  </si>
  <si>
    <t>37227</t>
  </si>
  <si>
    <t xml:space="preserve">   </t>
  </si>
  <si>
    <t>06 Agustus 2018</t>
  </si>
  <si>
    <t>Sei Sejuk, 07 Agustus 2018</t>
  </si>
  <si>
    <t>175</t>
  </si>
  <si>
    <t>37254</t>
  </si>
  <si>
    <t>37295</t>
  </si>
  <si>
    <t>37323</t>
  </si>
  <si>
    <t>37325</t>
  </si>
  <si>
    <t>37342</t>
  </si>
  <si>
    <t>RENO</t>
  </si>
  <si>
    <t>BM 8277 GA</t>
  </si>
  <si>
    <t>07 Agustus 2018</t>
  </si>
  <si>
    <t>Sei Sejuk, 08 Agustus 2018</t>
  </si>
  <si>
    <t>176</t>
  </si>
  <si>
    <t>37433</t>
  </si>
  <si>
    <t>37486</t>
  </si>
  <si>
    <t>37494</t>
  </si>
  <si>
    <t>37512</t>
  </si>
  <si>
    <t>ANDI</t>
  </si>
  <si>
    <t>BM 9697 AI</t>
  </si>
  <si>
    <t>08 Agustus 2018</t>
  </si>
  <si>
    <t>Sei Sejuk, 09 Agustus 2018</t>
  </si>
  <si>
    <t>177</t>
  </si>
  <si>
    <t>37580</t>
  </si>
  <si>
    <t>37641</t>
  </si>
  <si>
    <t>37647</t>
  </si>
  <si>
    <t>37666</t>
  </si>
  <si>
    <t>37673</t>
  </si>
  <si>
    <t>37678</t>
  </si>
  <si>
    <t>SLAMET</t>
  </si>
  <si>
    <t>178</t>
  </si>
  <si>
    <t>09 Agustus 2018</t>
  </si>
  <si>
    <t>Sei Sejuk, 10 Agustus 2018</t>
  </si>
  <si>
    <t>37740</t>
  </si>
  <si>
    <t>37760</t>
  </si>
  <si>
    <t>37771</t>
  </si>
  <si>
    <t>37800</t>
  </si>
  <si>
    <t>37805</t>
  </si>
  <si>
    <t>37806</t>
  </si>
  <si>
    <t>37823</t>
  </si>
  <si>
    <t>37826</t>
  </si>
  <si>
    <t>BM 8042 GU</t>
  </si>
  <si>
    <t>WENDY</t>
  </si>
  <si>
    <t>10 Agustus 2018</t>
  </si>
  <si>
    <t>Sei Sejuk, 11 Agustus 2018</t>
  </si>
  <si>
    <t>179</t>
  </si>
  <si>
    <t>37889</t>
  </si>
  <si>
    <t>37890</t>
  </si>
  <si>
    <t>37900</t>
  </si>
  <si>
    <t>37919</t>
  </si>
  <si>
    <t>37967</t>
  </si>
  <si>
    <t>37976</t>
  </si>
  <si>
    <t>DANI</t>
  </si>
  <si>
    <t>BM 8365 BU</t>
  </si>
  <si>
    <t>11 Agustus 2018</t>
  </si>
  <si>
    <t>Sei Sejuk, 12 Agustus 2018</t>
  </si>
  <si>
    <t>38042</t>
  </si>
  <si>
    <t>38055</t>
  </si>
  <si>
    <t>38082</t>
  </si>
  <si>
    <t>38084</t>
  </si>
  <si>
    <t>JAMIL</t>
  </si>
  <si>
    <t>BM 9086 GU</t>
  </si>
  <si>
    <t>12 Agustus 2018</t>
  </si>
  <si>
    <t>181</t>
  </si>
  <si>
    <t>38213</t>
  </si>
  <si>
    <t>38216</t>
  </si>
  <si>
    <t>38218</t>
  </si>
  <si>
    <t>38220</t>
  </si>
  <si>
    <t>38257</t>
  </si>
  <si>
    <t>38260</t>
  </si>
  <si>
    <t>38263</t>
  </si>
  <si>
    <t>38291</t>
  </si>
  <si>
    <t>38296</t>
  </si>
  <si>
    <t>38310</t>
  </si>
  <si>
    <t>38322</t>
  </si>
  <si>
    <t>13 Agustus 2018</t>
  </si>
  <si>
    <t>Sei Sejuk, 14 Agustus 2018</t>
  </si>
  <si>
    <t>182</t>
  </si>
  <si>
    <t>38372</t>
  </si>
  <si>
    <t>38373</t>
  </si>
  <si>
    <t>38378</t>
  </si>
  <si>
    <t>38381</t>
  </si>
  <si>
    <t>38395</t>
  </si>
  <si>
    <t>38412</t>
  </si>
  <si>
    <t>38437</t>
  </si>
  <si>
    <t>38439</t>
  </si>
  <si>
    <t>RANDI</t>
  </si>
  <si>
    <t>BM 8347 FA</t>
  </si>
  <si>
    <t>38440</t>
  </si>
  <si>
    <t>38453</t>
  </si>
  <si>
    <t>14 Agustus 2018</t>
  </si>
  <si>
    <t>Sei Sejuk, 15 Agustus 2018</t>
  </si>
  <si>
    <t>183</t>
  </si>
  <si>
    <t>38573</t>
  </si>
  <si>
    <t>38581</t>
  </si>
  <si>
    <t>38583</t>
  </si>
  <si>
    <t>38586</t>
  </si>
  <si>
    <t>38628</t>
  </si>
  <si>
    <t>38631</t>
  </si>
  <si>
    <t>38650</t>
  </si>
  <si>
    <t>38653</t>
  </si>
  <si>
    <t>38661</t>
  </si>
  <si>
    <t>15 Agustus 2018</t>
  </si>
  <si>
    <t>Sei Sejuk, 16 Agustus 2018</t>
  </si>
  <si>
    <t>184</t>
  </si>
  <si>
    <t>38732</t>
  </si>
  <si>
    <t>38742</t>
  </si>
  <si>
    <t>38743</t>
  </si>
  <si>
    <t>38752</t>
  </si>
  <si>
    <t>38782</t>
  </si>
  <si>
    <t>38784</t>
  </si>
  <si>
    <t>185</t>
  </si>
  <si>
    <t>16 Agustus 2018</t>
  </si>
  <si>
    <t>Sei Sejuk, 17 Agustus 2018</t>
  </si>
  <si>
    <t>38932</t>
  </si>
  <si>
    <t>38933</t>
  </si>
  <si>
    <t>38936</t>
  </si>
  <si>
    <t>38941</t>
  </si>
  <si>
    <t>38953</t>
  </si>
  <si>
    <t>38954</t>
  </si>
  <si>
    <t>38965</t>
  </si>
  <si>
    <t>38969</t>
  </si>
  <si>
    <t>38976</t>
  </si>
  <si>
    <t>39009</t>
  </si>
  <si>
    <t>39019</t>
  </si>
  <si>
    <t>39023</t>
  </si>
  <si>
    <t>EKO</t>
  </si>
  <si>
    <t>PT.SINAR KELAPA TBH</t>
  </si>
  <si>
    <t>BUMDESA AMANAH N</t>
  </si>
  <si>
    <t>17 Agustus 2018</t>
  </si>
  <si>
    <t>Sei Sejuk, 18 Agustus 2018</t>
  </si>
  <si>
    <t>186</t>
  </si>
  <si>
    <t>39132</t>
  </si>
  <si>
    <t>39137</t>
  </si>
  <si>
    <t>39138</t>
  </si>
  <si>
    <t>39142</t>
  </si>
  <si>
    <t>39146</t>
  </si>
  <si>
    <t>39147</t>
  </si>
  <si>
    <t>39153</t>
  </si>
  <si>
    <t>BM 9931 AQ</t>
  </si>
  <si>
    <t>39168</t>
  </si>
  <si>
    <t>187</t>
  </si>
  <si>
    <t>18 Agustus 2018</t>
  </si>
  <si>
    <t>Sei Sejuk, 19 Agustus 2018</t>
  </si>
  <si>
    <t>39266</t>
  </si>
  <si>
    <t>39270</t>
  </si>
  <si>
    <t>39276</t>
  </si>
  <si>
    <t>39279</t>
  </si>
  <si>
    <t>39282</t>
  </si>
  <si>
    <t>39315</t>
  </si>
  <si>
    <t>39320</t>
  </si>
  <si>
    <t>39321</t>
  </si>
  <si>
    <t>39323</t>
  </si>
  <si>
    <t>39335</t>
  </si>
  <si>
    <t>UPIK</t>
  </si>
  <si>
    <t>BM 8856 GA</t>
  </si>
  <si>
    <t>39336</t>
  </si>
  <si>
    <t>BM 9341 GU</t>
  </si>
  <si>
    <t>39339</t>
  </si>
  <si>
    <t>39381</t>
  </si>
  <si>
    <t>UDIN</t>
  </si>
  <si>
    <t>BM 9067 GU</t>
  </si>
  <si>
    <t>39389</t>
  </si>
  <si>
    <t>MUDING</t>
  </si>
  <si>
    <t>BM 9986 KA</t>
  </si>
  <si>
    <t>19 Agustus 2018</t>
  </si>
  <si>
    <t>Sei Sejuk, 20 Agustus 2018</t>
  </si>
  <si>
    <t>188</t>
  </si>
  <si>
    <t>39484</t>
  </si>
  <si>
    <t>39503</t>
  </si>
  <si>
    <t>39505</t>
  </si>
  <si>
    <t>39533</t>
  </si>
  <si>
    <t>39535</t>
  </si>
  <si>
    <t>39546</t>
  </si>
  <si>
    <t>39548</t>
  </si>
  <si>
    <t>39550</t>
  </si>
  <si>
    <t>39562</t>
  </si>
  <si>
    <t>20 Agustus 2018</t>
  </si>
  <si>
    <t>Sei Sejuk, 21 Agustus 2018</t>
  </si>
  <si>
    <t>189</t>
  </si>
  <si>
    <t>BUMDESA AMANAH NEGERI</t>
  </si>
  <si>
    <t>39587</t>
  </si>
  <si>
    <t>39642</t>
  </si>
  <si>
    <t>39653</t>
  </si>
  <si>
    <t>39682</t>
  </si>
  <si>
    <t>39683</t>
  </si>
  <si>
    <t>39691</t>
  </si>
  <si>
    <t>39644</t>
  </si>
  <si>
    <t>39716</t>
  </si>
  <si>
    <t>39689</t>
  </si>
  <si>
    <t>39738</t>
  </si>
  <si>
    <t>39742</t>
  </si>
  <si>
    <t>39779</t>
  </si>
  <si>
    <r>
      <t xml:space="preserve">ADEN - </t>
    </r>
    <r>
      <rPr>
        <sz val="11"/>
        <rFont val="Verdana"/>
        <family val="2"/>
      </rPr>
      <t>ENOK/KM.RISKI ILAHI</t>
    </r>
  </si>
  <si>
    <t>39842</t>
  </si>
  <si>
    <t>39846</t>
  </si>
  <si>
    <t>21 Agustus 2018</t>
  </si>
  <si>
    <t>Sei Sejuk, 22 Agustus 2018</t>
  </si>
  <si>
    <t>190</t>
  </si>
  <si>
    <t>YANADI</t>
  </si>
  <si>
    <t>JOHAN/KM.YARJAYA</t>
  </si>
  <si>
    <t>ERHAMNI</t>
  </si>
  <si>
    <t>066</t>
  </si>
  <si>
    <t>SELLY</t>
  </si>
  <si>
    <r>
      <t xml:space="preserve">AHWA - </t>
    </r>
    <r>
      <rPr>
        <sz val="11"/>
        <rFont val="Verdana"/>
        <family val="2"/>
      </rPr>
      <t>SEI.PIRING/KM.SUKUR 2</t>
    </r>
  </si>
  <si>
    <t>BM 8681 GB</t>
  </si>
  <si>
    <t>BM 9995 XX</t>
  </si>
  <si>
    <t>EDI</t>
  </si>
  <si>
    <t>BM 8892 GB</t>
  </si>
  <si>
    <t>BM 8893 GB</t>
  </si>
  <si>
    <t>BM 8894 GB</t>
  </si>
  <si>
    <t>BM 8890 GB</t>
  </si>
  <si>
    <t>BM 8891 GB</t>
  </si>
  <si>
    <t>BM 8317 GA</t>
  </si>
  <si>
    <t>BM 8843 BG</t>
  </si>
  <si>
    <t>01 Oktober 2018</t>
  </si>
  <si>
    <t>Sei Sejuk, 02 Oktober 2018</t>
  </si>
  <si>
    <t>/KB A-AHWA/ PBL/X/2018</t>
  </si>
  <si>
    <t>/KB A-SIHOMBING/ PBL/X/2018</t>
  </si>
  <si>
    <t>/KB A-DARMI/ PBL/X/2018</t>
  </si>
  <si>
    <t>/KB A-AHUAT/ PBL/X/2018</t>
  </si>
  <si>
    <t>45511</t>
  </si>
  <si>
    <t>BM 9674 TW</t>
  </si>
  <si>
    <t>45519</t>
  </si>
  <si>
    <t>45520</t>
  </si>
  <si>
    <t>YUNUS</t>
  </si>
  <si>
    <t xml:space="preserve">BM 8054 LG </t>
  </si>
  <si>
    <t>45527</t>
  </si>
  <si>
    <t>AMRAN</t>
  </si>
  <si>
    <t>45539</t>
  </si>
  <si>
    <t>45574</t>
  </si>
  <si>
    <t>45588</t>
  </si>
  <si>
    <t>RAFA'I</t>
  </si>
  <si>
    <t>BM 8544 GB</t>
  </si>
  <si>
    <t>45616</t>
  </si>
  <si>
    <t>45613</t>
  </si>
  <si>
    <t>BM 9738 BE</t>
  </si>
  <si>
    <t>02 Oktober 2018</t>
  </si>
  <si>
    <t>Sei Sejuk, 03 Oktober 2018</t>
  </si>
  <si>
    <t>45681</t>
  </si>
  <si>
    <t>ANDIK</t>
  </si>
  <si>
    <t>BM 8708 GB</t>
  </si>
  <si>
    <t>45687</t>
  </si>
  <si>
    <t>45690</t>
  </si>
  <si>
    <t>BM 8857 GB</t>
  </si>
  <si>
    <t>45704</t>
  </si>
  <si>
    <t>45716</t>
  </si>
  <si>
    <t>WAHONO</t>
  </si>
  <si>
    <t>BM 8167 GB</t>
  </si>
  <si>
    <t>45735</t>
  </si>
  <si>
    <t>45754</t>
  </si>
  <si>
    <t xml:space="preserve">ANDI </t>
  </si>
  <si>
    <t>45755</t>
  </si>
  <si>
    <t>45756</t>
  </si>
  <si>
    <t>45783</t>
  </si>
  <si>
    <t>RIAN</t>
  </si>
  <si>
    <t>BM 9029 GU</t>
  </si>
  <si>
    <t>03 Oktober 2018</t>
  </si>
  <si>
    <t>Sei Sejuk, 04 Oktober 2018</t>
  </si>
  <si>
    <t>45826</t>
  </si>
  <si>
    <t>45830</t>
  </si>
  <si>
    <t>45836</t>
  </si>
  <si>
    <t>45867</t>
  </si>
  <si>
    <t>45899</t>
  </si>
  <si>
    <t>MANSUR</t>
  </si>
  <si>
    <t>45907</t>
  </si>
  <si>
    <t>45908</t>
  </si>
  <si>
    <t>04 Oktober 2018</t>
  </si>
  <si>
    <t>Sei Sejuk, 05 Oktober 2018</t>
  </si>
  <si>
    <t>45973</t>
  </si>
  <si>
    <t>46007</t>
  </si>
  <si>
    <t>46011</t>
  </si>
  <si>
    <t>46017</t>
  </si>
  <si>
    <t>46023</t>
  </si>
  <si>
    <t>ANDI ANSAR</t>
  </si>
  <si>
    <t>05 Oktober 2018</t>
  </si>
  <si>
    <t>Sei Sejuk, 06 Oktober 2018</t>
  </si>
  <si>
    <t>46044</t>
  </si>
  <si>
    <t>46050</t>
  </si>
  <si>
    <t>46092</t>
  </si>
  <si>
    <t>MOKO</t>
  </si>
  <si>
    <t>BM 8626 GB</t>
  </si>
  <si>
    <t>46099</t>
  </si>
  <si>
    <t>46103</t>
  </si>
  <si>
    <t>SULTON</t>
  </si>
  <si>
    <t>BM 8267 GA</t>
  </si>
  <si>
    <t>46128</t>
  </si>
  <si>
    <t>06 Oktober 2018</t>
  </si>
  <si>
    <t>Sei Sejuk, 07 Oktober 2018</t>
  </si>
  <si>
    <t>46179</t>
  </si>
  <si>
    <t>46195</t>
  </si>
  <si>
    <t>46234</t>
  </si>
  <si>
    <t>ZIA</t>
  </si>
  <si>
    <t>07 Oktober 2018</t>
  </si>
  <si>
    <t>Sei Sejuk, 08 Oktober 2018</t>
  </si>
  <si>
    <t>46255</t>
  </si>
  <si>
    <t>46256</t>
  </si>
  <si>
    <t>JURIMAN</t>
  </si>
  <si>
    <t>BM 8578 GA</t>
  </si>
  <si>
    <t>46259</t>
  </si>
  <si>
    <t>46273</t>
  </si>
  <si>
    <t>BM 8441 TV</t>
  </si>
  <si>
    <t>08 Oktober 2018</t>
  </si>
  <si>
    <t>Sei Sejuk, 09 Oktober 2018</t>
  </si>
  <si>
    <t>46298</t>
  </si>
  <si>
    <t>46305</t>
  </si>
  <si>
    <t>46347</t>
  </si>
  <si>
    <t>46348</t>
  </si>
  <si>
    <t>46383</t>
  </si>
  <si>
    <t>46392</t>
  </si>
  <si>
    <t>09 Oktober 2018</t>
  </si>
  <si>
    <t>Sei Sejuk, 10 Oktober 2018</t>
  </si>
  <si>
    <t>ERI</t>
  </si>
  <si>
    <t>46475</t>
  </si>
  <si>
    <t>46493</t>
  </si>
  <si>
    <t>233</t>
  </si>
  <si>
    <t>10 Oktober 2018</t>
  </si>
  <si>
    <t>Sei Sejuk, 11 Oktober 2018</t>
  </si>
  <si>
    <r>
      <t xml:space="preserve">H.ARSAD - </t>
    </r>
    <r>
      <rPr>
        <sz val="11"/>
        <rFont val="Verdana"/>
        <family val="2"/>
      </rPr>
      <t>TOKOLAN/KM.NAZAR SAPUTERA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</si>
  <si>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</si>
  <si>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ERAWATI</t>
  </si>
  <si>
    <t>OKTOBER</t>
  </si>
  <si>
    <t>JOHAN/KM.LANTA BURA 01</t>
  </si>
  <si>
    <t>JOHAN/KM.MAJU JAYA</t>
  </si>
  <si>
    <t xml:space="preserve">JOHAN/KM.MOHON JAYA </t>
  </si>
  <si>
    <t>JOHAN/KM.SABAR</t>
  </si>
  <si>
    <t>M.AMIN/KM.MOHON JAYA 2</t>
  </si>
  <si>
    <t>MASRI/KM.ISMAIL JAYA</t>
  </si>
  <si>
    <t>MASRI/KM.WIJAYA</t>
  </si>
  <si>
    <t>WARTINI/KM.DAVA JAYA</t>
  </si>
  <si>
    <r>
      <t xml:space="preserve">M.RIDWAN ARSYAD - </t>
    </r>
    <r>
      <rPr>
        <sz val="11"/>
        <rFont val="Verdana"/>
        <family val="2"/>
      </rPr>
      <t xml:space="preserve">TOKOLAN/KM.HIDUP BARU </t>
    </r>
  </si>
  <si>
    <t>BH 8318 MG</t>
  </si>
  <si>
    <r>
      <t xml:space="preserve">JOHAN - </t>
    </r>
    <r>
      <rPr>
        <sz val="11"/>
        <rFont val="Verdana"/>
        <family val="2"/>
      </rPr>
      <t>BATAM</t>
    </r>
  </si>
  <si>
    <r>
      <t xml:space="preserve">JOHAN - </t>
    </r>
    <r>
      <rPr>
        <sz val="11"/>
        <rFont val="Verdana"/>
        <family val="2"/>
      </rPr>
      <t>BATAM/KM.POMPONG</t>
    </r>
  </si>
  <si>
    <t>MAIL</t>
  </si>
  <si>
    <t>BM 9144 GU</t>
  </si>
  <si>
    <t>SUB TOTAL   ( 1 + 2 )</t>
  </si>
  <si>
    <t>/KB A-JOHAN/ PBL/I/2019</t>
  </si>
  <si>
    <t>02 Januari 2019</t>
  </si>
  <si>
    <t>Sei Sejuk, 03 Januari 2019</t>
  </si>
  <si>
    <t>R.MAKMUR</t>
  </si>
  <si>
    <t>B.TUAKA</t>
  </si>
  <si>
    <t xml:space="preserve">                              </t>
  </si>
  <si>
    <r>
      <t xml:space="preserve">ISANG - </t>
    </r>
    <r>
      <rPr>
        <sz val="11"/>
        <rFont val="Verdana"/>
        <family val="2"/>
      </rPr>
      <t>GUNTUNG/KM.USAHA BARU</t>
    </r>
  </si>
  <si>
    <t>01 Februari 2019</t>
  </si>
  <si>
    <t>Sei Sejuk, 02 Februari 2019</t>
  </si>
  <si>
    <r>
      <t xml:space="preserve">RUSLAN JAYA, SH </t>
    </r>
    <r>
      <rPr>
        <sz val="11"/>
        <rFont val="Verdana"/>
        <family val="2"/>
      </rPr>
      <t>- TEMBILAHAN</t>
    </r>
  </si>
  <si>
    <t>ZAINAL ABIDIN.AAN</t>
  </si>
  <si>
    <t>ROSDIANTO</t>
  </si>
  <si>
    <t>RUSLAN JAYA, SH</t>
  </si>
  <si>
    <t>TELUK PINANG</t>
  </si>
  <si>
    <r>
      <t xml:space="preserve">JULYASNO  </t>
    </r>
    <r>
      <rPr>
        <sz val="11"/>
        <rFont val="Verdana"/>
        <family val="2"/>
      </rPr>
      <t>-  TELUK PINANG/KM.NY RAISA</t>
    </r>
  </si>
  <si>
    <t>01 Maret 2019</t>
  </si>
  <si>
    <t xml:space="preserve">Sei Sejuk, 02 Maret 2019 </t>
  </si>
  <si>
    <t>AZZAM</t>
  </si>
  <si>
    <t>051</t>
  </si>
  <si>
    <t>BM 8630 GA</t>
  </si>
  <si>
    <t>/KB A-MINSAR/ PBL/IV/2019</t>
  </si>
  <si>
    <t>/KB A-M. RIDWAN ARSYAD/PBL/IV/2019</t>
  </si>
  <si>
    <t>/KB A-ISANG/ PBL/IV/2019</t>
  </si>
  <si>
    <t>/KB A-H.ARSAD/ PBL/IV/2019</t>
  </si>
  <si>
    <t>/KB A-M.FUADI R./ PBL/IV/2019</t>
  </si>
  <si>
    <t>/KB A-JULYASNO/ PBL/IV/2019</t>
  </si>
  <si>
    <t>01 April 2019</t>
  </si>
  <si>
    <t>Sei Sejuk, 02 April 2019</t>
  </si>
  <si>
    <t>JULYASNO</t>
  </si>
  <si>
    <t>Dibikin pada : 07 April 2019 08:41</t>
  </si>
  <si>
    <r>
      <t xml:space="preserve">SITI FATIMAH - </t>
    </r>
    <r>
      <rPr>
        <sz val="11"/>
        <rFont val="Verdana"/>
        <family val="2"/>
      </rPr>
      <t>TBH/KM.SINAR LINGGAR</t>
    </r>
  </si>
  <si>
    <t>020</t>
  </si>
  <si>
    <r>
      <t xml:space="preserve">IWAN - </t>
    </r>
    <r>
      <rPr>
        <sz val="12"/>
        <rFont val="Verdana"/>
        <family val="2"/>
      </rPr>
      <t>B.TUAKA/KM.BANUA LAWAS</t>
    </r>
  </si>
  <si>
    <r>
      <t xml:space="preserve">H.SALINDRI - </t>
    </r>
    <r>
      <rPr>
        <sz val="11"/>
        <rFont val="Verdana"/>
        <family val="2"/>
      </rPr>
      <t>SIMBAR/KM.SINAR APUNG 08</t>
    </r>
  </si>
  <si>
    <t>030</t>
  </si>
  <si>
    <r>
      <t xml:space="preserve">ABU NAWAS - </t>
    </r>
    <r>
      <rPr>
        <sz val="11"/>
        <rFont val="Verdana"/>
        <family val="2"/>
      </rPr>
      <t>SIMBAR/KM.AMINAH</t>
    </r>
  </si>
  <si>
    <r>
      <t xml:space="preserve">M.AMIN - </t>
    </r>
    <r>
      <rPr>
        <sz val="11"/>
        <rFont val="Verdana"/>
        <family val="2"/>
      </rPr>
      <t>LAHANG/KM.MOHON JAYA 2</t>
    </r>
  </si>
  <si>
    <t>032</t>
  </si>
  <si>
    <r>
      <t xml:space="preserve">SAIRI - </t>
    </r>
    <r>
      <rPr>
        <sz val="11"/>
        <rFont val="Verdana"/>
        <family val="2"/>
      </rPr>
      <t>R.MAKMUR</t>
    </r>
  </si>
  <si>
    <t>02 Juli 2019</t>
  </si>
  <si>
    <t>Sei Sejuk, 03 Juli 2019</t>
  </si>
  <si>
    <r>
      <t xml:space="preserve">BUMDESA AMANAH NEGERI - </t>
    </r>
    <r>
      <rPr>
        <sz val="12"/>
        <rFont val="Verdana"/>
        <family val="2"/>
      </rPr>
      <t>MUMPA/KM.AMOY JAYA</t>
    </r>
  </si>
  <si>
    <r>
      <t xml:space="preserve">MURYADI - </t>
    </r>
    <r>
      <rPr>
        <sz val="11"/>
        <rFont val="Verdana"/>
        <family val="2"/>
      </rPr>
      <t>SP.GAUNG/KM.RIZKI HIDAYAT TULLAH</t>
    </r>
  </si>
  <si>
    <t>/KB A-SITI FATIMAH/ PBL/VIII/2019</t>
  </si>
  <si>
    <t>/KB A-IWAN/PBL/VIII/2019</t>
  </si>
  <si>
    <t>/KB A-M.AMIN/ PBL/VIII/2019</t>
  </si>
  <si>
    <t>089</t>
  </si>
  <si>
    <t>TOTAL  1</t>
  </si>
  <si>
    <t>TOTAL  2</t>
  </si>
  <si>
    <t>/KB A-MURYADI/ PBL/X/2019</t>
  </si>
  <si>
    <t>/KB A-H.SALINDRI/ PBL/X/2019</t>
  </si>
  <si>
    <t>/KB A-BUMDESA AMANAH NEGERI/PBL/X/2019</t>
  </si>
  <si>
    <t>/KB A-AMIRUDDIN/PBL/X/2019</t>
  </si>
  <si>
    <t>/KB A-ABU NAWAS/ PBL/X/2019</t>
  </si>
  <si>
    <t>02 Oktober 2019</t>
  </si>
  <si>
    <t>Sei Sejuk, 03 Oktober 2019</t>
  </si>
  <si>
    <r>
      <t xml:space="preserve">EDBERT - </t>
    </r>
    <r>
      <rPr>
        <sz val="12"/>
        <rFont val="Verdana"/>
        <family val="2"/>
      </rPr>
      <t>TBH/KM.POMPONG</t>
    </r>
  </si>
  <si>
    <r>
      <t xml:space="preserve">HENDRY JOHANES - </t>
    </r>
    <r>
      <rPr>
        <sz val="11"/>
        <rFont val="Verdana"/>
        <family val="2"/>
      </rPr>
      <t>K.ENOK/KM.ACC 3</t>
    </r>
  </si>
  <si>
    <r>
      <t xml:space="preserve">MUHAMMAD ARAB - </t>
    </r>
    <r>
      <rPr>
        <sz val="11"/>
        <rFont val="Verdana"/>
        <family val="2"/>
      </rPr>
      <t>L.HULU/KM.PAISAL</t>
    </r>
  </si>
  <si>
    <t>02 Januari 2020</t>
  </si>
  <si>
    <t>Sei Sejuk, 03 Januari 2020</t>
  </si>
  <si>
    <r>
      <t xml:space="preserve">ERAWATI - </t>
    </r>
    <r>
      <rPr>
        <sz val="11"/>
        <rFont val="Verdana"/>
        <family val="2"/>
      </rPr>
      <t>SEI SEJUK</t>
    </r>
  </si>
  <si>
    <t>SEI SIMBAR</t>
  </si>
  <si>
    <t>MUHAMAD ARAB</t>
  </si>
  <si>
    <t>ABUNAWAS</t>
  </si>
  <si>
    <t>M.FUADI R</t>
  </si>
  <si>
    <t>PT.SINAR KELAPA TEMBILAHAN</t>
  </si>
  <si>
    <t>ZAINAL ABIDIN / AAN</t>
  </si>
  <si>
    <t xml:space="preserve">JULYASNO </t>
  </si>
  <si>
    <t>CALON AVL</t>
  </si>
  <si>
    <t>JML DOC</t>
  </si>
  <si>
    <t>JML KAPAL MASUK</t>
  </si>
  <si>
    <t>TOTAL NOTA</t>
  </si>
  <si>
    <t>BM 8914 GB</t>
  </si>
  <si>
    <t>RELASI SUNGAI</t>
  </si>
  <si>
    <t>NAMA</t>
  </si>
  <si>
    <t>RELASI DARAT</t>
  </si>
  <si>
    <t xml:space="preserve"> (Jarak Dekat)</t>
  </si>
  <si>
    <t>(Jarak Jauh)</t>
  </si>
  <si>
    <t>(Paling Jauh)</t>
  </si>
  <si>
    <r>
      <t xml:space="preserve">YANADI - </t>
    </r>
    <r>
      <rPr>
        <sz val="11"/>
        <rFont val="Verdana"/>
        <family val="2"/>
      </rPr>
      <t>ENOK</t>
    </r>
  </si>
  <si>
    <t>28 Januari 2020</t>
  </si>
  <si>
    <t>Sei Sejuk, 29 Januari 2020</t>
  </si>
  <si>
    <t>/KB-SUGIANTO/ PBL/I/ 2020</t>
  </si>
  <si>
    <t>SUB TOTAL  (  1+2 )</t>
  </si>
  <si>
    <r>
      <t xml:space="preserve">PT.SINAR KELAPA TEMBILAHAN - </t>
    </r>
    <r>
      <rPr>
        <sz val="11"/>
        <rFont val="Verdana"/>
        <family val="2"/>
      </rPr>
      <t>BATAM/KM.MERPATI JAYA</t>
    </r>
  </si>
  <si>
    <r>
      <t xml:space="preserve">PT.SINAR KELAPA TEMBILAHAN - </t>
    </r>
    <r>
      <rPr>
        <sz val="11"/>
        <rFont val="Verdana"/>
        <family val="2"/>
      </rPr>
      <t>BATAM/KM.YARJAYA</t>
    </r>
  </si>
  <si>
    <t>/KB A-EDBERT/PBL/II/2020</t>
  </si>
  <si>
    <t>01 Februari 2020</t>
  </si>
  <si>
    <t>Sei Sejuk, 02 Februari 2020</t>
  </si>
  <si>
    <t>PT.INHIL SARIMAS KELAPA</t>
  </si>
  <si>
    <t>87872</t>
  </si>
  <si>
    <t>87874</t>
  </si>
  <si>
    <t>87848</t>
  </si>
  <si>
    <t>87850</t>
  </si>
  <si>
    <t>03 Februari 2020</t>
  </si>
  <si>
    <t>Sei Sejuk, 04 Februari 2020</t>
  </si>
  <si>
    <t>87943</t>
  </si>
  <si>
    <t>87944</t>
  </si>
  <si>
    <t>87886</t>
  </si>
  <si>
    <t>87891</t>
  </si>
  <si>
    <r>
      <t xml:space="preserve">PT.SINAR KELAPA TEMBILAHAN - </t>
    </r>
    <r>
      <rPr>
        <sz val="11"/>
        <rFont val="Verdana"/>
        <family val="2"/>
      </rPr>
      <t>BATAM/KM.INDRAWAN</t>
    </r>
  </si>
  <si>
    <r>
      <t xml:space="preserve">PT.SINAR KELAPA TEMBILAHAN - </t>
    </r>
    <r>
      <rPr>
        <sz val="11"/>
        <rFont val="Verdana"/>
        <family val="2"/>
      </rPr>
      <t>BATAM/KM.BINTANG SELATAN</t>
    </r>
  </si>
  <si>
    <t>87936</t>
  </si>
  <si>
    <t>87939</t>
  </si>
  <si>
    <t>87889</t>
  </si>
  <si>
    <t>87895</t>
  </si>
  <si>
    <r>
      <t xml:space="preserve">PT.SINAR KELAPA TEMBILAHAN - </t>
    </r>
    <r>
      <rPr>
        <sz val="11"/>
        <rFont val="Verdana"/>
        <family val="2"/>
      </rPr>
      <t>BATAM/KM.SUMBER REZEKI 2</t>
    </r>
  </si>
  <si>
    <t>87903</t>
  </si>
  <si>
    <t>87908</t>
  </si>
  <si>
    <t>BM 9087 GU</t>
  </si>
  <si>
    <t>NOPA</t>
  </si>
  <si>
    <t>BM 8946 TC</t>
  </si>
  <si>
    <r>
      <t xml:space="preserve">SUKAMTO - </t>
    </r>
    <r>
      <rPr>
        <sz val="11"/>
        <rFont val="Verdana"/>
        <family val="2"/>
      </rPr>
      <t>S.SALAK/KM.APAN</t>
    </r>
  </si>
  <si>
    <r>
      <t xml:space="preserve">PT.SINAR KELAPA TEMBILAHAN - </t>
    </r>
    <r>
      <rPr>
        <sz val="11"/>
        <rFont val="Verdana"/>
        <family val="2"/>
      </rPr>
      <t>BATAM/KM.POMPONG</t>
    </r>
  </si>
  <si>
    <t>87963</t>
  </si>
  <si>
    <t>87965</t>
  </si>
  <si>
    <t>SUB TOTAL  (  1+2+3+4+5+6 )</t>
  </si>
  <si>
    <t>04 Februari 2020</t>
  </si>
  <si>
    <t>Sei Sejuk, 05 Februari 2020</t>
  </si>
  <si>
    <t>025</t>
  </si>
  <si>
    <r>
      <t xml:space="preserve">AMIR - </t>
    </r>
    <r>
      <rPr>
        <sz val="12"/>
        <rFont val="Verdana"/>
        <family val="2"/>
      </rPr>
      <t>K.ENOK/KM.PUTRA MANDIRI</t>
    </r>
  </si>
  <si>
    <t>88017</t>
  </si>
  <si>
    <t>05 Februari 2020</t>
  </si>
  <si>
    <t>Sei Sejuk, 06 Februari 2020</t>
  </si>
  <si>
    <t>026</t>
  </si>
  <si>
    <t>SUB TOTAL  ( 1+2+3 )</t>
  </si>
  <si>
    <t>BM 9439 GU</t>
  </si>
  <si>
    <t>88056</t>
  </si>
  <si>
    <t>88057</t>
  </si>
  <si>
    <t>06 Februari 2020</t>
  </si>
  <si>
    <t>Sei Sejuk, 07 Februari 2020</t>
  </si>
  <si>
    <t>027</t>
  </si>
  <si>
    <t>88058</t>
  </si>
  <si>
    <t>88060</t>
  </si>
  <si>
    <t>88063</t>
  </si>
  <si>
    <t>88067</t>
  </si>
  <si>
    <r>
      <t xml:space="preserve">PT.SINAR KELAPA TEMBILAHAN - </t>
    </r>
    <r>
      <rPr>
        <sz val="11"/>
        <rFont val="Verdana"/>
        <family val="2"/>
      </rPr>
      <t>BATAM/KM.BERKAH</t>
    </r>
  </si>
  <si>
    <t>88095</t>
  </si>
  <si>
    <t>88100</t>
  </si>
  <si>
    <t>88102</t>
  </si>
  <si>
    <r>
      <t xml:space="preserve">ROSDIANTO - </t>
    </r>
    <r>
      <rPr>
        <sz val="11"/>
        <rFont val="Verdana"/>
        <family val="2"/>
      </rPr>
      <t>SEI PIRING/KM.SUKUR 1</t>
    </r>
  </si>
  <si>
    <t>07 Februari 2020</t>
  </si>
  <si>
    <t>Sei Sejuk, 08 Februari 2020</t>
  </si>
  <si>
    <t>88113</t>
  </si>
  <si>
    <t>88115</t>
  </si>
  <si>
    <t>88111</t>
  </si>
  <si>
    <r>
      <t xml:space="preserve">PT.SINAR KELAPA TEMBILAHAN - </t>
    </r>
    <r>
      <rPr>
        <sz val="11"/>
        <rFont val="Verdana"/>
        <family val="2"/>
      </rPr>
      <t>BATAM/KM.SEPAKAT JAYA</t>
    </r>
  </si>
  <si>
    <t>88108</t>
  </si>
  <si>
    <t>88109</t>
  </si>
  <si>
    <t>88110</t>
  </si>
  <si>
    <t>88112</t>
  </si>
  <si>
    <r>
      <t xml:space="preserve">PT.SINAR KELAPA TEMBILAHAN - </t>
    </r>
    <r>
      <rPr>
        <sz val="11"/>
        <rFont val="Verdana"/>
        <family val="2"/>
      </rPr>
      <t>BATAM/KM.SETIA DAMAI</t>
    </r>
  </si>
  <si>
    <t>88131</t>
  </si>
  <si>
    <t>88134</t>
  </si>
  <si>
    <t>SUB TOTAL  ( 1+2+3+4 )</t>
  </si>
  <si>
    <t>08 Februari 2020</t>
  </si>
  <si>
    <t>Sei Sejuk, 09 Februari 2020</t>
  </si>
  <si>
    <t>IKAN NILA BAKAR</t>
  </si>
  <si>
    <t>AYAM BAKAR</t>
  </si>
  <si>
    <t>HATI AYAM GULAI</t>
  </si>
  <si>
    <t>MENU</t>
  </si>
  <si>
    <t>RENDANG DAGING</t>
  </si>
  <si>
    <t>SAYAP AYAM GORENG</t>
  </si>
  <si>
    <t>AYAM BAKAR SAYAP</t>
  </si>
  <si>
    <t>SUB TOTAL  ( 1+2+3+4+5 )</t>
  </si>
  <si>
    <t>88147</t>
  </si>
  <si>
    <t>88148</t>
  </si>
  <si>
    <t>88161</t>
  </si>
  <si>
    <t>88163</t>
  </si>
  <si>
    <r>
      <t xml:space="preserve">PT.SINAR KELAPA TEMBILAHAN - </t>
    </r>
    <r>
      <rPr>
        <sz val="11"/>
        <rFont val="Verdana"/>
        <family val="2"/>
      </rPr>
      <t>BATAM/KM.MERPATI JAYA 1</t>
    </r>
  </si>
  <si>
    <t>88160</t>
  </si>
  <si>
    <t>88162</t>
  </si>
  <si>
    <t>88151</t>
  </si>
  <si>
    <t>88155</t>
  </si>
  <si>
    <t>88143</t>
  </si>
  <si>
    <t>10 Februari 2020</t>
  </si>
  <si>
    <t>Sei Sejuk, 11 Februari 2020</t>
  </si>
  <si>
    <t>88173</t>
  </si>
  <si>
    <t>88179</t>
  </si>
  <si>
    <t>88183</t>
  </si>
  <si>
    <r>
      <t xml:space="preserve">PT.SINAR KELAPA TEMBILAHAN - </t>
    </r>
    <r>
      <rPr>
        <sz val="11"/>
        <rFont val="Verdana"/>
        <family val="2"/>
      </rPr>
      <t>BATAM/KM.MERPATI JAYA 01</t>
    </r>
  </si>
  <si>
    <t>88198</t>
  </si>
  <si>
    <t>88200</t>
  </si>
  <si>
    <r>
      <t xml:space="preserve">PT.SINAR KELAPA TEMBILAHAN - </t>
    </r>
    <r>
      <rPr>
        <sz val="11"/>
        <rFont val="Verdana"/>
        <family val="2"/>
      </rPr>
      <t>BATAM/KM.MERPATI JAYA 2</t>
    </r>
  </si>
  <si>
    <t>88166</t>
  </si>
  <si>
    <t>88169</t>
  </si>
  <si>
    <t>SEI.SALAK</t>
  </si>
  <si>
    <t>HELMANSYAH</t>
  </si>
  <si>
    <t>BM 8922 GB</t>
  </si>
  <si>
    <r>
      <t xml:space="preserve">HELMANSYAH </t>
    </r>
    <r>
      <rPr>
        <sz val="11"/>
        <color theme="1"/>
        <rFont val="Verdana"/>
        <family val="2"/>
      </rPr>
      <t>- SEI.SALAK/KM.POMPONG</t>
    </r>
  </si>
  <si>
    <r>
      <t xml:space="preserve">HELMANSYAH </t>
    </r>
    <r>
      <rPr>
        <sz val="11"/>
        <color theme="1"/>
        <rFont val="Verdana"/>
        <family val="2"/>
      </rPr>
      <t>- SEI.SALAK/KM.YARJAYA</t>
    </r>
  </si>
  <si>
    <t>HAMLAN</t>
  </si>
  <si>
    <t>H.SYAMSUDDIN</t>
  </si>
  <si>
    <t>RUMBAI</t>
  </si>
  <si>
    <t>PT.ALAM SEJUK SEJAHTERA</t>
  </si>
  <si>
    <r>
      <t xml:space="preserve">HELMANSYAH </t>
    </r>
    <r>
      <rPr>
        <sz val="11"/>
        <color theme="1"/>
        <rFont val="Verdana"/>
        <family val="2"/>
      </rPr>
      <t>- SEI.SALAK/KM.MERPATI JAYA</t>
    </r>
  </si>
  <si>
    <t>034</t>
  </si>
  <si>
    <r>
      <t xml:space="preserve">ZAINAL ABIDIN/AAN - </t>
    </r>
    <r>
      <rPr>
        <sz val="11"/>
        <rFont val="Verdana"/>
        <family val="2"/>
      </rPr>
      <t xml:space="preserve">S.SALAK/KM.SUMBER REZKI </t>
    </r>
  </si>
  <si>
    <r>
      <t xml:space="preserve">HELMANSYAH </t>
    </r>
    <r>
      <rPr>
        <sz val="11"/>
        <color theme="1"/>
        <rFont val="Verdana"/>
        <family val="2"/>
      </rPr>
      <t>- SEI.SALAK/KM.MERPATI JAYA 2</t>
    </r>
  </si>
  <si>
    <t>SUB TOTAL   ( 1+2+3+4+5)</t>
  </si>
  <si>
    <t>18 Februari 2020</t>
  </si>
  <si>
    <t>Sei Sejuk, 19 Februari 2020</t>
  </si>
  <si>
    <t>035</t>
  </si>
  <si>
    <t>BM 8989 RS</t>
  </si>
  <si>
    <t>038</t>
  </si>
  <si>
    <t>ERWIN</t>
  </si>
  <si>
    <t>042</t>
  </si>
  <si>
    <t>044</t>
  </si>
  <si>
    <t>88178</t>
  </si>
  <si>
    <t>01 Maret 2020</t>
  </si>
  <si>
    <t>Sei Sejuk, 02 Maret 2020</t>
  </si>
  <si>
    <t>/KB A-WARTINI/ PBL/III/2020</t>
  </si>
  <si>
    <t>/ KB A-ZAINAL ABIDIN/AAN/ PBL /III/2020</t>
  </si>
  <si>
    <t>/KB A-RITA ERNITA/ PBL/III/2020</t>
  </si>
  <si>
    <t>/KB A-M.ARAB/ PBL/III/2020</t>
  </si>
  <si>
    <t>/KB A-MASRI/ PBL/III/2020</t>
  </si>
  <si>
    <t>/KB A -SUKAMTO/ PBL/III/2020</t>
  </si>
  <si>
    <t>/KB A -HENDRY JOHANES/ PBL/III/2020</t>
  </si>
  <si>
    <t>/KB A-ROSDIANTO/ PBL/III/2020</t>
  </si>
  <si>
    <t>/KB A-MARTONO/ PBL/III/2020</t>
  </si>
  <si>
    <t>/KB A-DINI C/ PBL/III/2020</t>
  </si>
  <si>
    <t>/KB A-AMIR/PBL/III/2020</t>
  </si>
  <si>
    <t>/KB A-SAIRI/ PBL/III/2020</t>
  </si>
  <si>
    <t>/KB A-RUSLAN JAYA, SH/ PBL/III/2020</t>
  </si>
  <si>
    <t>/KB A-INDRAYANI/ PBL/III/2020</t>
  </si>
  <si>
    <t>/KB A-ERAWATI/ PBL/III/2020</t>
  </si>
  <si>
    <t>/KB A-PT.SINAR KELAPA TEMBILAHAN/ PBL/III/2020</t>
  </si>
  <si>
    <t>/KB A-HELMANSYAH/PBL/III/2020</t>
  </si>
  <si>
    <t>/KB A-HENDRI/PBL/III/2020</t>
  </si>
  <si>
    <t>/ KB A-YANADI/ PBL /III/2020</t>
  </si>
  <si>
    <t>88749</t>
  </si>
  <si>
    <r>
      <t xml:space="preserve">DINI CHAIRANI </t>
    </r>
    <r>
      <rPr>
        <b/>
        <sz val="11"/>
        <rFont val="Verdana"/>
        <family val="2"/>
      </rPr>
      <t>-</t>
    </r>
    <r>
      <rPr>
        <sz val="11"/>
        <color theme="1"/>
        <rFont val="Verdana"/>
        <family val="2"/>
      </rPr>
      <t xml:space="preserve"> P.PALAS/KM.ALIPA</t>
    </r>
  </si>
  <si>
    <t>02 Maret 2020</t>
  </si>
  <si>
    <t>Sei Sejuk, 03 Maret 2020</t>
  </si>
  <si>
    <t>88736</t>
  </si>
  <si>
    <r>
      <t>MARTONO -</t>
    </r>
    <r>
      <rPr>
        <sz val="11"/>
        <color theme="1"/>
        <rFont val="Verdana"/>
        <family val="2"/>
      </rPr>
      <t xml:space="preserve"> TBH/KM.HASLINA</t>
    </r>
  </si>
  <si>
    <t>88738</t>
  </si>
  <si>
    <r>
      <t>MARTONO -</t>
    </r>
    <r>
      <rPr>
        <sz val="11"/>
        <color theme="1"/>
        <rFont val="Verdana"/>
        <family val="2"/>
      </rPr>
      <t xml:space="preserve"> TBH/KM.HASLINA 1</t>
    </r>
  </si>
  <si>
    <t>88757</t>
  </si>
  <si>
    <r>
      <t>MARTONO -</t>
    </r>
    <r>
      <rPr>
        <sz val="11"/>
        <color theme="1"/>
        <rFont val="Verdana"/>
        <family val="2"/>
      </rPr>
      <t xml:space="preserve"> TBH/KM.RUPI</t>
    </r>
  </si>
  <si>
    <t>88754</t>
  </si>
  <si>
    <t>TOTAL  3</t>
  </si>
  <si>
    <t>TOTAL  4</t>
  </si>
  <si>
    <t>88742</t>
  </si>
  <si>
    <t>TIAR</t>
  </si>
  <si>
    <t>BM 8559 G</t>
  </si>
  <si>
    <t>88746</t>
  </si>
  <si>
    <t>88747</t>
  </si>
  <si>
    <t>88748</t>
  </si>
  <si>
    <t>88751</t>
  </si>
  <si>
    <t>TONI</t>
  </si>
  <si>
    <t>88739</t>
  </si>
  <si>
    <t>88740</t>
  </si>
  <si>
    <t>88744</t>
  </si>
  <si>
    <t>BH 8625 LL</t>
  </si>
  <si>
    <t>88741</t>
  </si>
  <si>
    <t>88743</t>
  </si>
  <si>
    <t>BM 7486 BU</t>
  </si>
  <si>
    <t>88750</t>
  </si>
  <si>
    <t>88755</t>
  </si>
  <si>
    <t>88756</t>
  </si>
  <si>
    <t>88758</t>
  </si>
  <si>
    <t>88759</t>
  </si>
  <si>
    <t>BM 9080 GB</t>
  </si>
  <si>
    <t>88752</t>
  </si>
  <si>
    <t>88745</t>
  </si>
  <si>
    <t>BM 9399 GU</t>
  </si>
  <si>
    <t>03 Maret 2020</t>
  </si>
  <si>
    <t>Sei Sejuk, 04 Maret 2020</t>
  </si>
  <si>
    <t>045</t>
  </si>
  <si>
    <t>043</t>
  </si>
  <si>
    <t>033</t>
  </si>
  <si>
    <t>028</t>
  </si>
  <si>
    <t>036</t>
  </si>
  <si>
    <t>039</t>
  </si>
  <si>
    <r>
      <t xml:space="preserve">HENDRI </t>
    </r>
    <r>
      <rPr>
        <b/>
        <sz val="11"/>
        <rFont val="Verdana"/>
        <family val="2"/>
      </rPr>
      <t>-</t>
    </r>
    <r>
      <rPr>
        <sz val="11"/>
        <color theme="1"/>
        <rFont val="Verdana"/>
        <family val="2"/>
      </rPr>
      <t xml:space="preserve"> TEMBILAHAN/KM.HARAPAN JAYA</t>
    </r>
  </si>
  <si>
    <t>88771</t>
  </si>
  <si>
    <r>
      <t xml:space="preserve">DINI CHAIRANI </t>
    </r>
    <r>
      <rPr>
        <b/>
        <sz val="11"/>
        <rFont val="Verdana"/>
        <family val="2"/>
      </rPr>
      <t>-</t>
    </r>
    <r>
      <rPr>
        <sz val="11"/>
        <color theme="1"/>
        <rFont val="Verdana"/>
        <family val="2"/>
      </rPr>
      <t xml:space="preserve"> P.PALAS/KM.WASI</t>
    </r>
  </si>
  <si>
    <t>88766</t>
  </si>
  <si>
    <t>88767</t>
  </si>
  <si>
    <t>88761</t>
  </si>
  <si>
    <t>BM 9872 XX</t>
  </si>
  <si>
    <t>88762</t>
  </si>
  <si>
    <t>88763</t>
  </si>
  <si>
    <t>88764</t>
  </si>
  <si>
    <t>88765</t>
  </si>
  <si>
    <t>BM 9919 BE</t>
  </si>
  <si>
    <t>88768</t>
  </si>
  <si>
    <t>88770</t>
  </si>
  <si>
    <t>88760</t>
  </si>
  <si>
    <t>DODI</t>
  </si>
  <si>
    <t>88769</t>
  </si>
  <si>
    <t>BM 8559 GB</t>
  </si>
  <si>
    <t>04 Maret 2020</t>
  </si>
  <si>
    <t>Sei Sejuk, 05 Maret 2020</t>
  </si>
  <si>
    <t>046</t>
  </si>
  <si>
    <t>029</t>
  </si>
  <si>
    <t>037</t>
  </si>
  <si>
    <t>LAPORAN PER RELASI KELAPA BULAT BULAN MARET 2020</t>
  </si>
  <si>
    <r>
      <t xml:space="preserve">DINI CHAIRANI </t>
    </r>
    <r>
      <rPr>
        <b/>
        <sz val="11"/>
        <rFont val="Verdana"/>
        <family val="2"/>
      </rPr>
      <t>-</t>
    </r>
    <r>
      <rPr>
        <sz val="11"/>
        <color theme="1"/>
        <rFont val="Verdana"/>
        <family val="2"/>
      </rPr>
      <t xml:space="preserve"> P.PALAS/KM.AQILA</t>
    </r>
  </si>
  <si>
    <t>88781</t>
  </si>
  <si>
    <t>88782</t>
  </si>
  <si>
    <t>88784</t>
  </si>
  <si>
    <t>88779</t>
  </si>
  <si>
    <t>88774</t>
  </si>
  <si>
    <t>88775</t>
  </si>
  <si>
    <t>88772</t>
  </si>
  <si>
    <t>88773</t>
  </si>
  <si>
    <t>MAMAN</t>
  </si>
  <si>
    <t>BM 9054 GB</t>
  </si>
  <si>
    <t>88776</t>
  </si>
  <si>
    <t>AMBRAN</t>
  </si>
  <si>
    <t>88778</t>
  </si>
  <si>
    <t>BM 8112 GB</t>
  </si>
  <si>
    <t>88783</t>
  </si>
  <si>
    <t>IYUS</t>
  </si>
  <si>
    <t>BH 1996 AI</t>
  </si>
  <si>
    <t>88785</t>
  </si>
  <si>
    <t>WALDI</t>
  </si>
  <si>
    <t>BM 9141 PB</t>
  </si>
  <si>
    <t>88787</t>
  </si>
  <si>
    <t>BM 9272 TA</t>
  </si>
  <si>
    <t>05 Maret 2020</t>
  </si>
  <si>
    <t>Sei Sejuk, 06 Maret 2020</t>
  </si>
  <si>
    <t>047</t>
  </si>
  <si>
    <t>88790</t>
  </si>
  <si>
    <t>SABRAN</t>
  </si>
  <si>
    <t>BM 8054 LG</t>
  </si>
  <si>
    <t>88793</t>
  </si>
  <si>
    <t>88806</t>
  </si>
  <si>
    <t>YUS</t>
  </si>
  <si>
    <t>88791</t>
  </si>
  <si>
    <t>BM 8682 GB</t>
  </si>
  <si>
    <t>88804</t>
  </si>
  <si>
    <t>BM 8187 GA</t>
  </si>
  <si>
    <t>88805</t>
  </si>
  <si>
    <t>88789</t>
  </si>
  <si>
    <t>88792</t>
  </si>
  <si>
    <t>88798</t>
  </si>
  <si>
    <t>INDRA</t>
  </si>
  <si>
    <t>BM 9154 GB</t>
  </si>
  <si>
    <r>
      <t xml:space="preserve">YANADI - </t>
    </r>
    <r>
      <rPr>
        <sz val="11"/>
        <rFont val="Verdana"/>
        <family val="2"/>
      </rPr>
      <t>ENOK/KM.CHANDRA JAYA</t>
    </r>
  </si>
  <si>
    <t>88803</t>
  </si>
  <si>
    <r>
      <t xml:space="preserve">HENDRI </t>
    </r>
    <r>
      <rPr>
        <b/>
        <sz val="11"/>
        <rFont val="Verdana"/>
        <family val="2"/>
      </rPr>
      <t>-</t>
    </r>
    <r>
      <rPr>
        <sz val="11"/>
        <color theme="1"/>
        <rFont val="Verdana"/>
        <family val="2"/>
      </rPr>
      <t xml:space="preserve"> TEMBILAHAN/KM.ROBI JAYA</t>
    </r>
  </si>
  <si>
    <t>88795</t>
  </si>
  <si>
    <t>88796</t>
  </si>
  <si>
    <t>88797</t>
  </si>
  <si>
    <t>88794</t>
  </si>
  <si>
    <t>88802</t>
  </si>
  <si>
    <t>06 Maret 2020</t>
  </si>
  <si>
    <t>Sei Sejuk, 07 Maret 2020</t>
  </si>
  <si>
    <t>048</t>
  </si>
  <si>
    <t>040</t>
  </si>
  <si>
    <t>88826</t>
  </si>
  <si>
    <t>88823</t>
  </si>
  <si>
    <r>
      <t xml:space="preserve">DINI CHAIRANI </t>
    </r>
    <r>
      <rPr>
        <b/>
        <sz val="11"/>
        <rFont val="Verdana"/>
        <family val="2"/>
      </rPr>
      <t>-</t>
    </r>
    <r>
      <rPr>
        <sz val="11"/>
        <color theme="1"/>
        <rFont val="Verdana"/>
        <family val="2"/>
      </rPr>
      <t xml:space="preserve"> P.PALAS/KM.LISSA</t>
    </r>
  </si>
  <si>
    <t>88825</t>
  </si>
  <si>
    <t>88813</t>
  </si>
  <si>
    <t>88814</t>
  </si>
  <si>
    <t>88816</t>
  </si>
  <si>
    <t>88817</t>
  </si>
  <si>
    <t>88820</t>
  </si>
  <si>
    <t>88821</t>
  </si>
  <si>
    <t>88822</t>
  </si>
  <si>
    <t>88824</t>
  </si>
  <si>
    <t>88811</t>
  </si>
  <si>
    <t>88812</t>
  </si>
  <si>
    <t>88809</t>
  </si>
  <si>
    <t>88807</t>
  </si>
  <si>
    <t>BH 8618 HC</t>
  </si>
  <si>
    <t>88808</t>
  </si>
  <si>
    <t>BM 9368 GU</t>
  </si>
  <si>
    <t>88810</t>
  </si>
  <si>
    <t>88815</t>
  </si>
  <si>
    <t>88818</t>
  </si>
  <si>
    <t>BM 8767 GB</t>
  </si>
  <si>
    <t>88819</t>
  </si>
  <si>
    <t>88828</t>
  </si>
  <si>
    <t>07 Maret 2020</t>
  </si>
  <si>
    <t>Sei Sejuk, 08 Maret 2020</t>
  </si>
  <si>
    <t>049</t>
  </si>
  <si>
    <t>041</t>
  </si>
  <si>
    <r>
      <t xml:space="preserve">MASRI </t>
    </r>
    <r>
      <rPr>
        <b/>
        <sz val="11"/>
        <rFont val="Verdana"/>
        <family val="2"/>
      </rPr>
      <t>-</t>
    </r>
    <r>
      <rPr>
        <sz val="11"/>
        <color theme="1"/>
        <rFont val="Verdana"/>
        <family val="2"/>
      </rPr>
      <t xml:space="preserve"> PELANDUK/KM.BUTIRAN MAS 01</t>
    </r>
  </si>
  <si>
    <t>88843</t>
  </si>
  <si>
    <t>88841</t>
  </si>
  <si>
    <t>88842</t>
  </si>
  <si>
    <t>88844</t>
  </si>
  <si>
    <t>88845</t>
  </si>
  <si>
    <t>88848</t>
  </si>
  <si>
    <t>IRHAM</t>
  </si>
  <si>
    <t>BM 9831 CK</t>
  </si>
  <si>
    <t>88832</t>
  </si>
  <si>
    <t>88833</t>
  </si>
  <si>
    <t>88834</t>
  </si>
  <si>
    <t>88835</t>
  </si>
  <si>
    <t>88836</t>
  </si>
  <si>
    <t>88837</t>
  </si>
  <si>
    <t>88838</t>
  </si>
  <si>
    <t>88839</t>
  </si>
  <si>
    <t>88840</t>
  </si>
  <si>
    <t>88847</t>
  </si>
  <si>
    <t>88849</t>
  </si>
  <si>
    <t>09 Maret 2020</t>
  </si>
  <si>
    <t>Sei Sejuk, 10 Maret 2020</t>
  </si>
  <si>
    <t>050</t>
  </si>
  <si>
    <r>
      <t>MARTONO -</t>
    </r>
    <r>
      <rPr>
        <sz val="11"/>
        <color theme="1"/>
        <rFont val="Verdana"/>
        <family val="2"/>
      </rPr>
      <t xml:space="preserve"> TBH/KM.WASI</t>
    </r>
  </si>
  <si>
    <r>
      <t xml:space="preserve">HENDRI </t>
    </r>
    <r>
      <rPr>
        <b/>
        <sz val="11"/>
        <rFont val="Verdana"/>
        <family val="2"/>
      </rPr>
      <t>-</t>
    </r>
    <r>
      <rPr>
        <sz val="11"/>
        <color theme="1"/>
        <rFont val="Verdana"/>
        <family val="2"/>
      </rPr>
      <t xml:space="preserve"> TEMBILAHAN/KM.NAFISA</t>
    </r>
  </si>
  <si>
    <t>88861</t>
  </si>
  <si>
    <t>88853</t>
  </si>
  <si>
    <t>88854</t>
  </si>
  <si>
    <t>88855</t>
  </si>
  <si>
    <t>88862</t>
  </si>
  <si>
    <t>88863</t>
  </si>
  <si>
    <t>88856</t>
  </si>
  <si>
    <t>88857</t>
  </si>
  <si>
    <t>88858</t>
  </si>
  <si>
    <t>88859</t>
  </si>
  <si>
    <t>88860</t>
  </si>
  <si>
    <t>88864</t>
  </si>
  <si>
    <t>88865</t>
  </si>
  <si>
    <t>88866</t>
  </si>
  <si>
    <t>88867</t>
  </si>
  <si>
    <r>
      <t xml:space="preserve">YANADI - </t>
    </r>
    <r>
      <rPr>
        <sz val="11"/>
        <rFont val="Verdana"/>
        <family val="2"/>
      </rPr>
      <t>ENOK/KM.SUMBER REZEKI 2</t>
    </r>
  </si>
  <si>
    <t>88868</t>
  </si>
  <si>
    <t>88869</t>
  </si>
  <si>
    <t>10 Maret 2020</t>
  </si>
  <si>
    <t>Sei Sejuk, 11 Maret 2020</t>
  </si>
  <si>
    <r>
      <t xml:space="preserve">RITA ERNITA - </t>
    </r>
    <r>
      <rPr>
        <sz val="11"/>
        <rFont val="Verdana"/>
        <family val="2"/>
      </rPr>
      <t>LAHANG/KM.BINTANG JAYA</t>
    </r>
  </si>
  <si>
    <r>
      <t>MARTONO -</t>
    </r>
    <r>
      <rPr>
        <sz val="11"/>
        <color theme="1"/>
        <rFont val="Verdana"/>
        <family val="2"/>
      </rPr>
      <t xml:space="preserve"> TBH/KM.MUSLIM</t>
    </r>
  </si>
  <si>
    <t>88881</t>
  </si>
  <si>
    <t>88886</t>
  </si>
  <si>
    <t>88887</t>
  </si>
  <si>
    <t>88890</t>
  </si>
  <si>
    <t>88891</t>
  </si>
  <si>
    <t>88882</t>
  </si>
  <si>
    <t>88870</t>
  </si>
  <si>
    <t>88871</t>
  </si>
  <si>
    <t>88872</t>
  </si>
  <si>
    <t>88873</t>
  </si>
  <si>
    <t>88874</t>
  </si>
  <si>
    <t>88876</t>
  </si>
  <si>
    <t>88879</t>
  </si>
  <si>
    <t>88880</t>
  </si>
  <si>
    <t>88884</t>
  </si>
  <si>
    <t>88885</t>
  </si>
  <si>
    <t>88877</t>
  </si>
  <si>
    <t>88875</t>
  </si>
  <si>
    <t>BM 9033 GB</t>
  </si>
  <si>
    <t>88883</t>
  </si>
  <si>
    <t>88892</t>
  </si>
  <si>
    <t>88878</t>
  </si>
  <si>
    <t>88888</t>
  </si>
  <si>
    <t>88889</t>
  </si>
  <si>
    <t>88893</t>
  </si>
  <si>
    <t>88894</t>
  </si>
  <si>
    <t>88895</t>
  </si>
  <si>
    <t>11 Maret 2020</t>
  </si>
  <si>
    <t>Sei Sejuk, 12 Maret 2020</t>
  </si>
  <si>
    <t>052</t>
  </si>
  <si>
    <r>
      <t>MARTONO -</t>
    </r>
    <r>
      <rPr>
        <sz val="11"/>
        <color theme="1"/>
        <rFont val="Verdana"/>
        <family val="2"/>
      </rPr>
      <t xml:space="preserve"> TBH/KM.HASLINA </t>
    </r>
  </si>
  <si>
    <r>
      <t xml:space="preserve">SUKAMTO - </t>
    </r>
    <r>
      <rPr>
        <sz val="11"/>
        <rFont val="Verdana"/>
        <family val="2"/>
      </rPr>
      <t>S.SALAK/KM.HASLINA 2</t>
    </r>
  </si>
  <si>
    <r>
      <t xml:space="preserve">YANADI - </t>
    </r>
    <r>
      <rPr>
        <sz val="11"/>
        <rFont val="Verdana"/>
        <family val="2"/>
      </rPr>
      <t>ENOK/KM.SAHABAT</t>
    </r>
  </si>
  <si>
    <t>88907</t>
  </si>
  <si>
    <t>88909</t>
  </si>
  <si>
    <t>88896</t>
  </si>
  <si>
    <t>88897</t>
  </si>
  <si>
    <t>88898</t>
  </si>
  <si>
    <t>88908</t>
  </si>
  <si>
    <t>TOTAL    1</t>
  </si>
  <si>
    <t>TOTAL    2</t>
  </si>
  <si>
    <t xml:space="preserve">88900 </t>
  </si>
  <si>
    <t xml:space="preserve">88899 </t>
  </si>
  <si>
    <t xml:space="preserve">88901 </t>
  </si>
  <si>
    <t xml:space="preserve">88902 </t>
  </si>
  <si>
    <t xml:space="preserve">88903 </t>
  </si>
  <si>
    <t>AWIK</t>
  </si>
  <si>
    <t xml:space="preserve">88904 </t>
  </si>
  <si>
    <t xml:space="preserve">88905 </t>
  </si>
  <si>
    <t xml:space="preserve">88906 </t>
  </si>
  <si>
    <t>BM 8373 GA</t>
  </si>
  <si>
    <t>BM 8488 LG</t>
  </si>
  <si>
    <t>12 Maret 2020</t>
  </si>
  <si>
    <t>Sei Sejuk, 13 Maret 2020</t>
  </si>
  <si>
    <t>053</t>
  </si>
  <si>
    <t xml:space="preserve">88911 </t>
  </si>
  <si>
    <t xml:space="preserve">88912 </t>
  </si>
  <si>
    <t xml:space="preserve">88913 </t>
  </si>
  <si>
    <t xml:space="preserve">88914 </t>
  </si>
  <si>
    <t xml:space="preserve">88915 </t>
  </si>
  <si>
    <t xml:space="preserve">88917 </t>
  </si>
  <si>
    <t xml:space="preserve">88916 </t>
  </si>
  <si>
    <t xml:space="preserve">88918 </t>
  </si>
  <si>
    <t xml:space="preserve">88919 </t>
  </si>
  <si>
    <t xml:space="preserve">88921 </t>
  </si>
  <si>
    <t xml:space="preserve">88920 </t>
  </si>
  <si>
    <t xml:space="preserve">88922 </t>
  </si>
  <si>
    <t xml:space="preserve">88923 </t>
  </si>
  <si>
    <t>13 Maret 2020</t>
  </si>
  <si>
    <t>Sei Sejuk, 14 Maret 2020</t>
  </si>
  <si>
    <t>054</t>
  </si>
  <si>
    <r>
      <t xml:space="preserve">MASRI </t>
    </r>
    <r>
      <rPr>
        <b/>
        <sz val="11"/>
        <rFont val="Verdana"/>
        <family val="2"/>
      </rPr>
      <t>-</t>
    </r>
    <r>
      <rPr>
        <sz val="11"/>
        <color theme="1"/>
        <rFont val="Verdana"/>
        <family val="2"/>
      </rPr>
      <t xml:space="preserve"> PELANDUK/KM.BUTIRAN MAS 03</t>
    </r>
  </si>
  <si>
    <r>
      <t xml:space="preserve">DINI CHAIRANI </t>
    </r>
    <r>
      <rPr>
        <b/>
        <sz val="11"/>
        <rFont val="Verdana"/>
        <family val="2"/>
      </rPr>
      <t>-</t>
    </r>
    <r>
      <rPr>
        <sz val="11"/>
        <color theme="1"/>
        <rFont val="Verdana"/>
        <family val="2"/>
      </rPr>
      <t xml:space="preserve"> P.PALAS/KM.RUSLI</t>
    </r>
  </si>
  <si>
    <t xml:space="preserve">88924 </t>
  </si>
  <si>
    <t xml:space="preserve">88926 </t>
  </si>
  <si>
    <t xml:space="preserve">88928 </t>
  </si>
  <si>
    <t xml:space="preserve">88930 </t>
  </si>
  <si>
    <t xml:space="preserve">88931 </t>
  </si>
  <si>
    <t xml:space="preserve">88932 </t>
  </si>
  <si>
    <t xml:space="preserve">88935 </t>
  </si>
  <si>
    <t xml:space="preserve">88936 </t>
  </si>
  <si>
    <t xml:space="preserve">88937 </t>
  </si>
  <si>
    <t xml:space="preserve">88938 </t>
  </si>
  <si>
    <t xml:space="preserve">88941 </t>
  </si>
  <si>
    <t xml:space="preserve">88942 </t>
  </si>
  <si>
    <t xml:space="preserve">88945 </t>
  </si>
  <si>
    <t xml:space="preserve">88948 </t>
  </si>
  <si>
    <t xml:space="preserve">88949 </t>
  </si>
  <si>
    <t xml:space="preserve">88927 </t>
  </si>
  <si>
    <t xml:space="preserve">88929 </t>
  </si>
  <si>
    <t xml:space="preserve">88940 </t>
  </si>
  <si>
    <t xml:space="preserve">88925 </t>
  </si>
  <si>
    <t xml:space="preserve">88933 </t>
  </si>
  <si>
    <t xml:space="preserve">88944 </t>
  </si>
  <si>
    <t xml:space="preserve">88946 </t>
  </si>
  <si>
    <t xml:space="preserve">88947 </t>
  </si>
  <si>
    <t xml:space="preserve">88934 </t>
  </si>
  <si>
    <t xml:space="preserve">88943 </t>
  </si>
  <si>
    <t xml:space="preserve">88950 </t>
  </si>
  <si>
    <t xml:space="preserve">88951 </t>
  </si>
  <si>
    <t xml:space="preserve">88952 </t>
  </si>
  <si>
    <t xml:space="preserve">88955 </t>
  </si>
  <si>
    <t xml:space="preserve">88956 </t>
  </si>
  <si>
    <t xml:space="preserve">88957 </t>
  </si>
  <si>
    <t>88959</t>
  </si>
  <si>
    <t>88958</t>
  </si>
  <si>
    <t>055</t>
  </si>
  <si>
    <t>14 Maret 2020</t>
  </si>
  <si>
    <t>Sei Sejuk, 15 Maret 2020</t>
  </si>
  <si>
    <t>88968</t>
  </si>
  <si>
    <t>88969</t>
  </si>
  <si>
    <t>88972</t>
  </si>
  <si>
    <t>88973</t>
  </si>
  <si>
    <t>88960</t>
  </si>
  <si>
    <t>88961</t>
  </si>
  <si>
    <t>88963</t>
  </si>
  <si>
    <t>88964</t>
  </si>
  <si>
    <t>88965</t>
  </si>
  <si>
    <t>88966</t>
  </si>
  <si>
    <t>88967</t>
  </si>
  <si>
    <t>88970</t>
  </si>
  <si>
    <t>88971</t>
  </si>
  <si>
    <t>88974</t>
  </si>
  <si>
    <t>88962</t>
  </si>
  <si>
    <t>Sei Sejuk, 17 Maret 2020</t>
  </si>
  <si>
    <t>16 Maret 2020</t>
  </si>
  <si>
    <t>88985</t>
  </si>
  <si>
    <t>88983</t>
  </si>
  <si>
    <t>88991</t>
  </si>
  <si>
    <t>88990</t>
  </si>
  <si>
    <t>88988</t>
  </si>
  <si>
    <t>88982</t>
  </si>
  <si>
    <t>056</t>
  </si>
  <si>
    <t>88987</t>
  </si>
  <si>
    <t>88986</t>
  </si>
  <si>
    <t>88984</t>
  </si>
  <si>
    <t>88989</t>
  </si>
  <si>
    <t>88981</t>
  </si>
  <si>
    <t>88993</t>
  </si>
  <si>
    <t>88992</t>
  </si>
  <si>
    <t>89000</t>
  </si>
  <si>
    <t>88995</t>
  </si>
  <si>
    <t>88994</t>
  </si>
  <si>
    <t>88996</t>
  </si>
  <si>
    <t>88998</t>
  </si>
  <si>
    <t>88997</t>
  </si>
  <si>
    <r>
      <t xml:space="preserve">SUKAMTO - </t>
    </r>
    <r>
      <rPr>
        <sz val="11"/>
        <rFont val="Verdana"/>
        <family val="2"/>
      </rPr>
      <t>S.SALAK/KM.HASLINA</t>
    </r>
  </si>
  <si>
    <t>SUB TOTAL    ( 1+2 )</t>
  </si>
  <si>
    <t>17 Maret 2020</t>
  </si>
  <si>
    <t>Sei Sejuk, 18 Maret 2020</t>
  </si>
  <si>
    <t>89004</t>
  </si>
  <si>
    <t>89003</t>
  </si>
  <si>
    <t>89005</t>
  </si>
  <si>
    <t>89006</t>
  </si>
  <si>
    <t>057</t>
  </si>
  <si>
    <t>89007</t>
  </si>
  <si>
    <t>18 Maret 2020</t>
  </si>
  <si>
    <t>Sei Sejuk, 19 Maret 2020</t>
  </si>
  <si>
    <t>058</t>
  </si>
  <si>
    <t>89010</t>
  </si>
  <si>
    <t>89013</t>
  </si>
  <si>
    <t>89009</t>
  </si>
  <si>
    <t>89014</t>
  </si>
  <si>
    <r>
      <t xml:space="preserve">ERAWATI - </t>
    </r>
    <r>
      <rPr>
        <sz val="11"/>
        <rFont val="Verdana"/>
        <family val="2"/>
      </rPr>
      <t>SEI SEJUK/KM.TIRTA KENCANA</t>
    </r>
  </si>
  <si>
    <t>89016</t>
  </si>
  <si>
    <t>89012</t>
  </si>
  <si>
    <t>89011</t>
  </si>
  <si>
    <t>89008</t>
  </si>
  <si>
    <t>89015</t>
  </si>
  <si>
    <t>89017</t>
  </si>
  <si>
    <t>Sei Sejuk, 20 Maret 2020</t>
  </si>
  <si>
    <t>19 Maret 2020</t>
  </si>
  <si>
    <t>059</t>
  </si>
  <si>
    <t>89021</t>
  </si>
  <si>
    <t>89018</t>
  </si>
  <si>
    <t>89019</t>
  </si>
  <si>
    <t>89020</t>
  </si>
  <si>
    <t>89022</t>
  </si>
  <si>
    <t>89024</t>
  </si>
  <si>
    <t>89025</t>
  </si>
  <si>
    <t>89026</t>
  </si>
  <si>
    <r>
      <t>MARTONO -</t>
    </r>
    <r>
      <rPr>
        <sz val="11"/>
        <color theme="1"/>
        <rFont val="Verdana"/>
        <family val="2"/>
      </rPr>
      <t xml:space="preserve"> TBH/KM.SYIRA</t>
    </r>
  </si>
  <si>
    <t>060</t>
  </si>
  <si>
    <t>89029</t>
  </si>
  <si>
    <t>89031</t>
  </si>
  <si>
    <t>20 Maret 2020</t>
  </si>
  <si>
    <t>Sei Sejuk, 21 Maret 2020</t>
  </si>
  <si>
    <t>89030</t>
  </si>
  <si>
    <t>89028</t>
  </si>
  <si>
    <t>21 Maret 2020</t>
  </si>
  <si>
    <t>Sei Sejuk, 23 Maret 2020</t>
  </si>
  <si>
    <t>061</t>
  </si>
  <si>
    <t>21  Maret 2020</t>
  </si>
  <si>
    <t>Sei Sejuk, 23  Maret 2020</t>
  </si>
  <si>
    <t>89039</t>
  </si>
  <si>
    <t>89040</t>
  </si>
  <si>
    <t>89042</t>
  </si>
  <si>
    <t>89043</t>
  </si>
  <si>
    <t>89041</t>
  </si>
  <si>
    <t>062</t>
  </si>
  <si>
    <t>23 Maret 2020</t>
  </si>
  <si>
    <t>Sei Sejuk, 24 Maret 2020</t>
  </si>
  <si>
    <t>Sei Sejuk, 24  Maret 2020</t>
  </si>
  <si>
    <t xml:space="preserve">89045 </t>
  </si>
  <si>
    <t xml:space="preserve">89047 </t>
  </si>
  <si>
    <t xml:space="preserve">89050 </t>
  </si>
  <si>
    <t xml:space="preserve">89060 </t>
  </si>
  <si>
    <t xml:space="preserve">89056 </t>
  </si>
  <si>
    <t xml:space="preserve">89066 </t>
  </si>
  <si>
    <t>89076</t>
  </si>
  <si>
    <t>89044</t>
  </si>
  <si>
    <t>89046</t>
  </si>
  <si>
    <t>89048</t>
  </si>
  <si>
    <t>89049</t>
  </si>
  <si>
    <t>89051</t>
  </si>
  <si>
    <t>89052</t>
  </si>
  <si>
    <t>89053</t>
  </si>
  <si>
    <t>89054</t>
  </si>
  <si>
    <t>89055</t>
  </si>
  <si>
    <t>89058</t>
  </si>
  <si>
    <t>89059</t>
  </si>
  <si>
    <t>89062</t>
  </si>
  <si>
    <t>89063</t>
  </si>
  <si>
    <t>89064</t>
  </si>
  <si>
    <t>89065</t>
  </si>
  <si>
    <t>89067</t>
  </si>
  <si>
    <t>89068</t>
  </si>
  <si>
    <t>89070</t>
  </si>
  <si>
    <t>89071</t>
  </si>
  <si>
    <t>89072</t>
  </si>
  <si>
    <t>89073</t>
  </si>
  <si>
    <t>89074</t>
  </si>
  <si>
    <t>89075</t>
  </si>
  <si>
    <t>89077</t>
  </si>
  <si>
    <t>89079</t>
  </si>
  <si>
    <r>
      <t xml:space="preserve">WARTINI - </t>
    </r>
    <r>
      <rPr>
        <sz val="11"/>
        <rFont val="Verdana"/>
        <family val="2"/>
      </rPr>
      <t>SENDAWA/KM.KOTA MISISSIPI</t>
    </r>
  </si>
  <si>
    <r>
      <t xml:space="preserve">HENDRI </t>
    </r>
    <r>
      <rPr>
        <b/>
        <sz val="11"/>
        <rFont val="Verdana"/>
        <family val="2"/>
      </rPr>
      <t>-</t>
    </r>
    <r>
      <rPr>
        <sz val="11"/>
        <color theme="1"/>
        <rFont val="Verdana"/>
        <family val="2"/>
      </rPr>
      <t xml:space="preserve"> TEMBILAHAN/KM.NAPISA</t>
    </r>
  </si>
  <si>
    <t>89057</t>
  </si>
  <si>
    <t>89069</t>
  </si>
  <si>
    <t>89078</t>
  </si>
  <si>
    <t>89080</t>
  </si>
  <si>
    <t>89061</t>
  </si>
  <si>
    <t>031</t>
  </si>
  <si>
    <t>24 Maret 2020</t>
  </si>
  <si>
    <t>063</t>
  </si>
  <si>
    <t>89095</t>
  </si>
  <si>
    <t>89092</t>
  </si>
  <si>
    <t>89094</t>
  </si>
  <si>
    <t>89090</t>
  </si>
  <si>
    <t>89105</t>
  </si>
  <si>
    <t xml:space="preserve">89083 </t>
  </si>
  <si>
    <t xml:space="preserve">89084 </t>
  </si>
  <si>
    <t xml:space="preserve">89091 </t>
  </si>
  <si>
    <t xml:space="preserve">89102 </t>
  </si>
  <si>
    <r>
      <t xml:space="preserve">HENDRI </t>
    </r>
    <r>
      <rPr>
        <b/>
        <sz val="11"/>
        <rFont val="Verdana"/>
        <family val="2"/>
      </rPr>
      <t>-</t>
    </r>
    <r>
      <rPr>
        <sz val="11"/>
        <color theme="1"/>
        <rFont val="Verdana"/>
        <family val="2"/>
      </rPr>
      <t xml:space="preserve"> TEMBILAHAN/KM.CHANDRAJAYA</t>
    </r>
  </si>
  <si>
    <r>
      <t xml:space="preserve">HENDRI </t>
    </r>
    <r>
      <rPr>
        <b/>
        <sz val="11"/>
        <rFont val="Verdana"/>
        <family val="2"/>
      </rPr>
      <t>-</t>
    </r>
    <r>
      <rPr>
        <sz val="11"/>
        <color theme="1"/>
        <rFont val="Verdana"/>
        <family val="2"/>
      </rPr>
      <t xml:space="preserve"> TEMBILAHAN/KM.SETIA</t>
    </r>
  </si>
  <si>
    <t>89081</t>
  </si>
  <si>
    <t>89082</t>
  </si>
  <si>
    <t>89085</t>
  </si>
  <si>
    <t>89086</t>
  </si>
  <si>
    <t>89087</t>
  </si>
  <si>
    <t>89088</t>
  </si>
  <si>
    <t>89093</t>
  </si>
  <si>
    <t>89096</t>
  </si>
  <si>
    <t>89097</t>
  </si>
  <si>
    <t>89098</t>
  </si>
  <si>
    <t>89099</t>
  </si>
  <si>
    <t>89100</t>
  </si>
  <si>
    <t>89101</t>
  </si>
  <si>
    <t>89103</t>
  </si>
  <si>
    <t>89104</t>
  </si>
  <si>
    <t>89106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</si>
  <si>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</si>
  <si>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</si>
  <si>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</si>
  <si>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</si>
  <si>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</si>
  <si>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</si>
  <si>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</si>
  <si>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</si>
  <si>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</si>
  <si>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</si>
  <si>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</si>
  <si>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</si>
  <si>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26 Maret 2020</t>
  </si>
  <si>
    <t>Sei Sejuk, 27  Maret 2020</t>
  </si>
  <si>
    <t>Sei Sejuk, 27 Maret 2020</t>
  </si>
  <si>
    <t>064</t>
  </si>
  <si>
    <t>89121</t>
  </si>
  <si>
    <t>89120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</si>
  <si>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</si>
  <si>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</si>
  <si>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</si>
  <si>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</si>
  <si>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</si>
  <si>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</si>
  <si>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</si>
  <si>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</si>
  <si>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</si>
  <si>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89132</t>
  </si>
  <si>
    <t>89133</t>
  </si>
  <si>
    <t>89134</t>
  </si>
  <si>
    <t>89131</t>
  </si>
  <si>
    <t>89138</t>
  </si>
  <si>
    <t>89137</t>
  </si>
  <si>
    <t>27 Maret 2020</t>
  </si>
  <si>
    <t>Sei Sejuk, 28  Maret 2020</t>
  </si>
  <si>
    <t>Sei Sejuk, 28 Maret 2020</t>
  </si>
  <si>
    <t>065</t>
  </si>
  <si>
    <t>SUB  TOTAL  ( 1+2 )</t>
  </si>
  <si>
    <t>89143</t>
  </si>
  <si>
    <t>89139</t>
  </si>
  <si>
    <r>
      <t xml:space="preserve">HENDRI </t>
    </r>
    <r>
      <rPr>
        <b/>
        <sz val="11"/>
        <rFont val="Verdana"/>
        <family val="2"/>
      </rPr>
      <t>-</t>
    </r>
    <r>
      <rPr>
        <sz val="11"/>
        <color theme="1"/>
        <rFont val="Verdana"/>
        <family val="2"/>
      </rPr>
      <t xml:space="preserve"> TEMBILAHAN/KM.WASI</t>
    </r>
  </si>
  <si>
    <t>89144</t>
  </si>
  <si>
    <t>89142</t>
  </si>
  <si>
    <t>89147</t>
  </si>
  <si>
    <t>28 Maret 2020</t>
  </si>
  <si>
    <t>Sei Sejuk, 29 Maret 2020</t>
  </si>
  <si>
    <t>89151</t>
  </si>
  <si>
    <t>89159</t>
  </si>
  <si>
    <t>89157</t>
  </si>
  <si>
    <t>89154</t>
  </si>
  <si>
    <t>89155</t>
  </si>
  <si>
    <t>89156</t>
  </si>
  <si>
    <t>89163</t>
  </si>
  <si>
    <t xml:space="preserve">BM 8894 GB </t>
  </si>
  <si>
    <r>
      <t xml:space="preserve">HENDRI </t>
    </r>
    <r>
      <rPr>
        <b/>
        <sz val="11"/>
        <rFont val="Verdana"/>
        <family val="2"/>
      </rPr>
      <t>-</t>
    </r>
    <r>
      <rPr>
        <sz val="11"/>
        <color theme="1"/>
        <rFont val="Verdana"/>
        <family val="2"/>
      </rPr>
      <t xml:space="preserve"> TEMBILAHAN/KM.TIRTA</t>
    </r>
  </si>
  <si>
    <t>30 Maret 2020</t>
  </si>
  <si>
    <t>Sei Sejuk, 31 Maret 2020</t>
  </si>
  <si>
    <t>S/D TGL 29 MARET 2020</t>
  </si>
  <si>
    <t xml:space="preserve">89168 </t>
  </si>
  <si>
    <t xml:space="preserve">89169 </t>
  </si>
  <si>
    <t xml:space="preserve">89164 </t>
  </si>
  <si>
    <t xml:space="preserve">89166 </t>
  </si>
  <si>
    <t xml:space="preserve">89170 </t>
  </si>
  <si>
    <r>
      <t xml:space="preserve">HENDRI </t>
    </r>
    <r>
      <rPr>
        <b/>
        <sz val="11"/>
        <rFont val="Verdana"/>
        <family val="2"/>
      </rPr>
      <t>-</t>
    </r>
    <r>
      <rPr>
        <sz val="11"/>
        <color theme="1"/>
        <rFont val="Verdana"/>
        <family val="2"/>
      </rPr>
      <t xml:space="preserve"> TEMBILAHAN/KM.BERSAMA</t>
    </r>
  </si>
  <si>
    <t xml:space="preserve">89176 </t>
  </si>
  <si>
    <t xml:space="preserve">89165 </t>
  </si>
  <si>
    <t xml:space="preserve">89167 </t>
  </si>
  <si>
    <t xml:space="preserve">89182 </t>
  </si>
  <si>
    <t xml:space="preserve">89171 </t>
  </si>
  <si>
    <t>AMAD</t>
  </si>
  <si>
    <t>BM 8807 GB</t>
  </si>
  <si>
    <t xml:space="preserve">89173 </t>
  </si>
  <si>
    <t>BM 9272T A</t>
  </si>
  <si>
    <t xml:space="preserve">89177 </t>
  </si>
  <si>
    <t xml:space="preserve">89181 </t>
  </si>
  <si>
    <t xml:space="preserve">89174 </t>
  </si>
  <si>
    <t xml:space="preserve">89175 </t>
  </si>
  <si>
    <t xml:space="preserve">89178 </t>
  </si>
  <si>
    <t xml:space="preserve">89180 </t>
  </si>
  <si>
    <t>BM 908 7GU</t>
  </si>
  <si>
    <t xml:space="preserve">89172 </t>
  </si>
  <si>
    <t xml:space="preserve">89179 </t>
  </si>
  <si>
    <t>BM 8139 GA</t>
  </si>
  <si>
    <t>01 April 2020</t>
  </si>
  <si>
    <t>Sei Sejuk, 02 April 2020</t>
  </si>
  <si>
    <r>
      <t xml:space="preserve">HENDRI </t>
    </r>
    <r>
      <rPr>
        <b/>
        <sz val="11"/>
        <rFont val="Verdana"/>
        <family val="2"/>
      </rPr>
      <t>-</t>
    </r>
    <r>
      <rPr>
        <sz val="11"/>
        <color theme="1"/>
        <rFont val="Verdana"/>
        <family val="2"/>
      </rPr>
      <t xml:space="preserve"> TEMBILAHAN/KM.RESKI</t>
    </r>
  </si>
  <si>
    <r>
      <t xml:space="preserve">HENDRI </t>
    </r>
    <r>
      <rPr>
        <b/>
        <sz val="11"/>
        <rFont val="Verdana"/>
        <family val="2"/>
      </rPr>
      <t>-</t>
    </r>
    <r>
      <rPr>
        <sz val="11"/>
        <color theme="1"/>
        <rFont val="Verdana"/>
        <family val="2"/>
      </rPr>
      <t xml:space="preserve"> TEMBILAHAN/KM.INDRA JAYA</t>
    </r>
  </si>
  <si>
    <t>/KB A-HENDRI/PBL/IV/2020</t>
  </si>
  <si>
    <t>02 April 2020</t>
  </si>
  <si>
    <t>Sei Sejuk, 03 April 2020</t>
  </si>
</sst>
</file>

<file path=xl/styles.xml><?xml version="1.0" encoding="utf-8"?>
<styleSheet xmlns="http://schemas.openxmlformats.org/spreadsheetml/2006/main">
  <numFmts count="10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#.00"/>
    <numFmt numFmtId="166" formatCode="_(* #,##0.0_);_(* \(#,##0.0\);_(* &quot;-&quot;_);_(@_)"/>
    <numFmt numFmtId="167" formatCode="_(* #,##0.00_);_(* \(#,##0.00\);_(* &quot;-&quot;_);_(@_)"/>
    <numFmt numFmtId="168" formatCode="#,##0.000"/>
    <numFmt numFmtId="169" formatCode="dd\ mmmm\ yyyy"/>
    <numFmt numFmtId="170" formatCode="[$Rp-421]#,##0.00"/>
    <numFmt numFmtId="171" formatCode="0_);\(0\)"/>
  </numFmts>
  <fonts count="13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color indexed="63"/>
      <name val="新細明體"/>
      <family val="1"/>
      <charset val="136"/>
    </font>
    <font>
      <sz val="12"/>
      <color indexed="9"/>
      <name val="新細明體"/>
      <family val="1"/>
      <charset val="136"/>
    </font>
    <font>
      <sz val="12"/>
      <color indexed="8"/>
      <name val="Courier"/>
      <family val="3"/>
    </font>
    <font>
      <sz val="18"/>
      <color indexed="8"/>
      <name val="Courier"/>
      <family val="3"/>
    </font>
    <font>
      <sz val="8"/>
      <color indexed="8"/>
      <name val="Courier"/>
      <family val="3"/>
    </font>
    <font>
      <i/>
      <sz val="12"/>
      <color indexed="8"/>
      <name val="Courier"/>
      <family val="3"/>
    </font>
    <font>
      <b/>
      <sz val="18"/>
      <color indexed="8"/>
      <name val="Courier"/>
      <family val="3"/>
    </font>
    <font>
      <b/>
      <sz val="12"/>
      <color indexed="8"/>
      <name val="Courier"/>
      <family val="3"/>
    </font>
    <font>
      <u/>
      <sz val="10"/>
      <color indexed="12"/>
      <name val="Arial"/>
      <family val="2"/>
    </font>
    <font>
      <sz val="12"/>
      <color indexed="60"/>
      <name val="新細明體"/>
      <family val="1"/>
      <charset val="136"/>
    </font>
    <font>
      <sz val="12"/>
      <name val="新細明體"/>
      <family val="1"/>
      <charset val="136"/>
    </font>
    <font>
      <b/>
      <sz val="12"/>
      <color indexed="63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12"/>
      <color indexed="17"/>
      <name val="新細明體"/>
      <family val="1"/>
      <charset val="136"/>
    </font>
    <font>
      <b/>
      <sz val="18"/>
      <color indexed="62"/>
      <name val="新細明體"/>
      <family val="1"/>
      <charset val="136"/>
    </font>
    <font>
      <b/>
      <sz val="15"/>
      <color indexed="62"/>
      <name val="新細明體"/>
      <family val="1"/>
      <charset val="136"/>
    </font>
    <font>
      <b/>
      <sz val="13"/>
      <color indexed="62"/>
      <name val="新細明體"/>
      <family val="1"/>
      <charset val="136"/>
    </font>
    <font>
      <b/>
      <sz val="11"/>
      <color indexed="62"/>
      <name val="新細明體"/>
      <family val="1"/>
      <charset val="136"/>
    </font>
    <font>
      <b/>
      <sz val="12"/>
      <color indexed="9"/>
      <name val="新細明體"/>
      <family val="1"/>
      <charset val="136"/>
    </font>
    <font>
      <b/>
      <sz val="12"/>
      <color indexed="52"/>
      <name val="新細明體"/>
      <family val="1"/>
      <charset val="136"/>
    </font>
    <font>
      <i/>
      <sz val="12"/>
      <color indexed="23"/>
      <name val="新細明體"/>
      <family val="1"/>
      <charset val="136"/>
    </font>
    <font>
      <sz val="12"/>
      <color indexed="10"/>
      <name val="新細明體"/>
      <family val="1"/>
      <charset val="136"/>
    </font>
    <font>
      <sz val="12"/>
      <color indexed="62"/>
      <name val="新細明體"/>
      <family val="1"/>
      <charset val="136"/>
    </font>
    <font>
      <sz val="12"/>
      <color indexed="52"/>
      <name val="新細明體"/>
      <family val="1"/>
      <charset val="136"/>
    </font>
    <font>
      <sz val="8"/>
      <name val="Arial"/>
      <family val="2"/>
    </font>
    <font>
      <sz val="8"/>
      <name val="Trebuchet MS"/>
      <family val="2"/>
    </font>
    <font>
      <sz val="10"/>
      <name val="Arial"/>
      <family val="2"/>
    </font>
    <font>
      <b/>
      <sz val="8"/>
      <name val="Trebuchet MS"/>
      <family val="2"/>
    </font>
    <font>
      <b/>
      <sz val="8"/>
      <name val="Arial"/>
      <family val="2"/>
    </font>
    <font>
      <sz val="10"/>
      <name val="Trebuchet MS"/>
      <family val="2"/>
    </font>
    <font>
      <b/>
      <sz val="10"/>
      <name val="Microsoft Sans Serif"/>
      <family val="2"/>
    </font>
    <font>
      <sz val="8"/>
      <name val="Microsoft Sans Serif"/>
      <family val="2"/>
    </font>
    <font>
      <sz val="10"/>
      <name val="Microsoft Sans Serif"/>
      <family val="2"/>
    </font>
    <font>
      <b/>
      <sz val="12"/>
      <name val="Microsoft Sans Serif"/>
      <family val="2"/>
    </font>
    <font>
      <sz val="9"/>
      <name val="Microsoft Sans Serif"/>
      <family val="2"/>
    </font>
    <font>
      <b/>
      <sz val="8"/>
      <name val="Microsoft Sans Serif"/>
      <family val="2"/>
    </font>
    <font>
      <sz val="11"/>
      <color indexed="8"/>
      <name val="Calibri"/>
      <family val="2"/>
    </font>
    <font>
      <sz val="8"/>
      <name val="Arial"/>
      <family val="2"/>
    </font>
    <font>
      <sz val="12"/>
      <color indexed="17"/>
      <name val="????"/>
      <family val="1"/>
      <charset val="136"/>
    </font>
    <font>
      <sz val="12"/>
      <name val="????"/>
      <family val="1"/>
      <charset val="136"/>
    </font>
    <font>
      <b/>
      <sz val="15"/>
      <color indexed="62"/>
      <name val="????"/>
      <family val="1"/>
      <charset val="136"/>
    </font>
    <font>
      <b/>
      <sz val="13"/>
      <color indexed="62"/>
      <name val="????"/>
      <family val="1"/>
      <charset val="136"/>
    </font>
    <font>
      <b/>
      <sz val="11"/>
      <color indexed="62"/>
      <name val="????"/>
      <family val="1"/>
      <charset val="136"/>
    </font>
    <font>
      <i/>
      <sz val="12"/>
      <color indexed="23"/>
      <name val="????"/>
      <family val="1"/>
      <charset val="136"/>
    </font>
    <font>
      <b/>
      <sz val="12"/>
      <color indexed="9"/>
      <name val="????"/>
      <family val="1"/>
      <charset val="136"/>
    </font>
    <font>
      <sz val="12"/>
      <color indexed="52"/>
      <name val="????"/>
      <family val="1"/>
      <charset val="136"/>
    </font>
    <font>
      <sz val="12"/>
      <color indexed="10"/>
      <name val="????"/>
      <family val="1"/>
      <charset val="136"/>
    </font>
    <font>
      <b/>
      <sz val="12"/>
      <color indexed="63"/>
      <name val="????"/>
      <family val="1"/>
      <charset val="136"/>
    </font>
    <font>
      <sz val="12"/>
      <color indexed="9"/>
      <name val="????"/>
      <family val="1"/>
      <charset val="136"/>
    </font>
    <font>
      <sz val="12"/>
      <color indexed="20"/>
      <name val="????"/>
      <family val="1"/>
      <charset val="136"/>
    </font>
    <font>
      <sz val="12"/>
      <color indexed="63"/>
      <name val="????"/>
      <family val="1"/>
      <charset val="136"/>
    </font>
    <font>
      <sz val="12"/>
      <name val="Times New Roman"/>
      <family val="1"/>
    </font>
    <font>
      <sz val="10"/>
      <name val="Arial"/>
      <family val="2"/>
    </font>
    <font>
      <sz val="10"/>
      <name val="Arial"/>
      <family val="2"/>
    </font>
    <font>
      <sz val="11"/>
      <name val="Verdana"/>
      <family val="2"/>
    </font>
    <font>
      <u/>
      <sz val="11"/>
      <name val="Verdana"/>
      <family val="2"/>
    </font>
    <font>
      <sz val="9"/>
      <name val="Verdana"/>
      <family val="2"/>
    </font>
    <font>
      <b/>
      <sz val="11"/>
      <name val="Verdana"/>
      <family val="2"/>
    </font>
    <font>
      <sz val="11"/>
      <color indexed="10"/>
      <name val="Verdana"/>
      <family val="2"/>
    </font>
    <font>
      <sz val="10"/>
      <name val="Verdana"/>
      <family val="2"/>
    </font>
    <font>
      <b/>
      <sz val="10"/>
      <name val="Verdana"/>
      <family val="2"/>
    </font>
    <font>
      <sz val="10"/>
      <color indexed="10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sz val="12"/>
      <name val="Verdana"/>
      <family val="2"/>
    </font>
    <font>
      <sz val="14"/>
      <name val="Verdana"/>
      <family val="2"/>
    </font>
    <font>
      <b/>
      <sz val="9"/>
      <name val="Verdana"/>
      <family val="2"/>
    </font>
    <font>
      <b/>
      <sz val="7"/>
      <color indexed="63"/>
      <name val="Verdana"/>
      <family val="2"/>
    </font>
    <font>
      <sz val="7"/>
      <name val="Verdana"/>
      <family val="2"/>
    </font>
    <font>
      <sz val="8"/>
      <color indexed="10"/>
      <name val="Verdana"/>
      <family val="2"/>
    </font>
    <font>
      <sz val="8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2"/>
      <name val="Verdana"/>
      <family val="2"/>
    </font>
    <font>
      <sz val="8"/>
      <name val="Arial"/>
      <family val="2"/>
    </font>
    <font>
      <sz val="9"/>
      <name val="Trebuchet MS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name val="Times New Roman"/>
      <family val="1"/>
    </font>
    <font>
      <sz val="10"/>
      <name val="Arial"/>
      <family val="2"/>
    </font>
    <font>
      <sz val="12"/>
      <name val="Arial"/>
      <family val="2"/>
    </font>
    <font>
      <sz val="10"/>
      <name val="Arial"/>
      <family val="2"/>
    </font>
    <font>
      <b/>
      <sz val="11"/>
      <name val="Microsoft Sans Serif"/>
      <family val="2"/>
    </font>
    <font>
      <sz val="11"/>
      <name val="Microsoft Sans Serif"/>
      <family val="2"/>
    </font>
    <font>
      <sz val="6"/>
      <name val="Verdana"/>
      <family val="2"/>
    </font>
    <font>
      <sz val="6"/>
      <color indexed="63"/>
      <name val="Verdana"/>
      <family val="2"/>
    </font>
    <font>
      <sz val="10"/>
      <color indexed="9"/>
      <name val="Arial"/>
      <family val="2"/>
    </font>
    <font>
      <sz val="11"/>
      <color indexed="9"/>
      <name val="Verdana"/>
      <family val="2"/>
    </font>
    <font>
      <sz val="10"/>
      <color indexed="9"/>
      <name val="Verdana"/>
      <family val="2"/>
    </font>
    <font>
      <sz val="12"/>
      <color indexed="9"/>
      <name val="Verdana"/>
      <family val="2"/>
    </font>
    <font>
      <sz val="11"/>
      <color indexed="10"/>
      <name val="Verdana"/>
      <family val="2"/>
    </font>
    <font>
      <sz val="10"/>
      <color indexed="10"/>
      <name val="Verdana"/>
      <family val="2"/>
    </font>
    <font>
      <sz val="10"/>
      <color indexed="10"/>
      <name val="Arial"/>
      <family val="2"/>
    </font>
    <font>
      <b/>
      <sz val="11"/>
      <color indexed="10"/>
      <name val="Verdana"/>
      <family val="2"/>
    </font>
    <font>
      <b/>
      <sz val="2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0"/>
      <name val="Sylfaen"/>
      <family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0"/>
      <color rgb="FFFF0000"/>
      <name val="Verdana"/>
      <family val="2"/>
    </font>
    <font>
      <sz val="11"/>
      <color rgb="FFFF0000"/>
      <name val="Verdana"/>
      <family val="2"/>
    </font>
    <font>
      <sz val="10"/>
      <name val="Rockwell Extra Bold"/>
      <family val="1"/>
    </font>
    <font>
      <b/>
      <sz val="16"/>
      <name val="Rockwell Extra Bold"/>
      <family val="1"/>
    </font>
    <font>
      <sz val="9"/>
      <name val="Comic Sans MS"/>
      <family val="4"/>
    </font>
    <font>
      <sz val="20"/>
      <color indexed="8"/>
      <name val="Verdana"/>
      <family val="2"/>
    </font>
    <font>
      <sz val="10"/>
      <color rgb="FFFF0000"/>
      <name val="Trebuchet MS"/>
      <family val="2"/>
    </font>
    <font>
      <u/>
      <sz val="10"/>
      <color theme="10"/>
      <name val="Arial"/>
      <family val="2"/>
    </font>
    <font>
      <b/>
      <sz val="10"/>
      <name val="Arial"/>
      <family val="2"/>
    </font>
    <font>
      <b/>
      <sz val="10"/>
      <color indexed="9"/>
      <name val="Arial"/>
      <family val="2"/>
    </font>
    <font>
      <sz val="9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4"/>
      <name val="Arial"/>
      <family val="2"/>
    </font>
    <font>
      <sz val="11"/>
      <name val="Trebuchet MS"/>
      <family val="2"/>
    </font>
    <font>
      <b/>
      <sz val="11"/>
      <color theme="1"/>
      <name val="Verdana"/>
      <family val="2"/>
    </font>
    <font>
      <sz val="11"/>
      <color theme="1"/>
      <name val="Verdana"/>
      <family val="2"/>
    </font>
    <font>
      <b/>
      <sz val="8"/>
      <name val="Agency FB"/>
      <family val="2"/>
    </font>
    <font>
      <b/>
      <sz val="10"/>
      <name val="Trebuchet MS"/>
      <family val="2"/>
    </font>
    <font>
      <sz val="28"/>
      <name val="Arial"/>
      <family val="2"/>
    </font>
    <font>
      <sz val="28"/>
      <name val="Verdana"/>
      <family val="2"/>
    </font>
    <font>
      <b/>
      <sz val="6"/>
      <name val="Agency FB"/>
      <family val="2"/>
    </font>
    <font>
      <b/>
      <sz val="10"/>
      <name val="Cambria"/>
      <family val="1"/>
      <scheme val="major"/>
    </font>
    <font>
      <b/>
      <sz val="22"/>
      <name val="Elephant"/>
      <family val="1"/>
    </font>
    <font>
      <sz val="11"/>
      <name val="Georgia"/>
      <family val="1"/>
    </font>
    <font>
      <sz val="10"/>
      <name val="Georgia"/>
      <family val="1"/>
    </font>
    <font>
      <sz val="9"/>
      <name val="Georgia"/>
      <family val="1"/>
    </font>
    <font>
      <sz val="16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indexed="9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5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80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hair">
        <color indexed="12"/>
      </bottom>
      <diagonal/>
    </border>
    <border>
      <left/>
      <right/>
      <top style="thin">
        <color indexed="64"/>
      </top>
      <bottom style="hair">
        <color indexed="1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12"/>
      </bottom>
      <diagonal/>
    </border>
    <border>
      <left style="thin">
        <color indexed="8"/>
      </left>
      <right style="thin">
        <color indexed="8"/>
      </right>
      <top style="hair">
        <color indexed="12"/>
      </top>
      <bottom/>
      <diagonal/>
    </border>
    <border>
      <left style="thin">
        <color indexed="8"/>
      </left>
      <right/>
      <top style="hair">
        <color indexed="12"/>
      </top>
      <bottom/>
      <diagonal/>
    </border>
    <border>
      <left style="thin">
        <color indexed="64"/>
      </left>
      <right style="thin">
        <color indexed="8"/>
      </right>
      <top style="hair">
        <color indexed="12"/>
      </top>
      <bottom/>
      <diagonal/>
    </border>
    <border>
      <left style="thin">
        <color indexed="8"/>
      </left>
      <right style="thin">
        <color indexed="64"/>
      </right>
      <top style="hair">
        <color indexed="12"/>
      </top>
      <bottom/>
      <diagonal/>
    </border>
    <border>
      <left/>
      <right/>
      <top style="hair">
        <color indexed="12"/>
      </top>
      <bottom/>
      <diagonal/>
    </border>
    <border>
      <left style="thin">
        <color indexed="64"/>
      </left>
      <right style="thin">
        <color indexed="64"/>
      </right>
      <top style="hair">
        <color indexed="12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12"/>
      </bottom>
      <diagonal/>
    </border>
    <border>
      <left/>
      <right style="thin">
        <color indexed="64"/>
      </right>
      <top style="thin">
        <color indexed="64"/>
      </top>
      <bottom style="hair">
        <color indexed="12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 style="hair">
        <color indexed="12"/>
      </bottom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hair">
        <color indexed="12"/>
      </top>
      <bottom/>
      <diagonal/>
    </border>
    <border>
      <left style="thin">
        <color indexed="8"/>
      </left>
      <right/>
      <top style="hair">
        <color indexed="12"/>
      </top>
      <bottom/>
      <diagonal/>
    </border>
    <border>
      <left style="thin">
        <color indexed="64"/>
      </left>
      <right style="thin">
        <color indexed="8"/>
      </right>
      <top style="hair">
        <color indexed="12"/>
      </top>
      <bottom/>
      <diagonal/>
    </border>
    <border>
      <left style="thin">
        <color indexed="8"/>
      </left>
      <right style="thin">
        <color indexed="64"/>
      </right>
      <top style="hair">
        <color indexed="12"/>
      </top>
      <bottom/>
      <diagonal/>
    </border>
    <border>
      <left/>
      <right/>
      <top style="hair">
        <color indexed="12"/>
      </top>
      <bottom/>
      <diagonal/>
    </border>
    <border>
      <left style="thin">
        <color indexed="64"/>
      </left>
      <right style="thin">
        <color indexed="64"/>
      </right>
      <top style="hair">
        <color indexed="12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hair">
        <color indexed="12"/>
      </top>
      <bottom/>
      <diagonal/>
    </border>
    <border>
      <left/>
      <right style="thin">
        <color indexed="64"/>
      </right>
      <top style="hair">
        <color indexed="12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hair">
        <color indexed="12"/>
      </top>
      <bottom/>
      <diagonal/>
    </border>
    <border>
      <left style="thin">
        <color indexed="8"/>
      </left>
      <right/>
      <top style="hair">
        <color indexed="12"/>
      </top>
      <bottom/>
      <diagonal/>
    </border>
    <border>
      <left style="thin">
        <color indexed="64"/>
      </left>
      <right style="thin">
        <color indexed="8"/>
      </right>
      <top style="hair">
        <color indexed="12"/>
      </top>
      <bottom/>
      <diagonal/>
    </border>
    <border>
      <left style="thin">
        <color indexed="8"/>
      </left>
      <right style="thin">
        <color indexed="64"/>
      </right>
      <top style="hair">
        <color indexed="12"/>
      </top>
      <bottom/>
      <diagonal/>
    </border>
    <border>
      <left/>
      <right/>
      <top style="hair">
        <color indexed="12"/>
      </top>
      <bottom/>
      <diagonal/>
    </border>
    <border>
      <left style="thin">
        <color indexed="64"/>
      </left>
      <right style="thin">
        <color indexed="64"/>
      </right>
      <top style="hair">
        <color indexed="12"/>
      </top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hair">
        <color indexed="12"/>
      </top>
      <bottom/>
      <diagonal/>
    </border>
    <border>
      <left style="thin">
        <color indexed="8"/>
      </left>
      <right/>
      <top style="hair">
        <color indexed="12"/>
      </top>
      <bottom/>
      <diagonal/>
    </border>
    <border>
      <left style="thin">
        <color indexed="64"/>
      </left>
      <right style="thin">
        <color indexed="8"/>
      </right>
      <top style="hair">
        <color indexed="12"/>
      </top>
      <bottom/>
      <diagonal/>
    </border>
    <border>
      <left style="thin">
        <color indexed="8"/>
      </left>
      <right style="thin">
        <color indexed="64"/>
      </right>
      <top style="hair">
        <color indexed="12"/>
      </top>
      <bottom/>
      <diagonal/>
    </border>
    <border>
      <left/>
      <right/>
      <top style="hair">
        <color indexed="12"/>
      </top>
      <bottom/>
      <diagonal/>
    </border>
    <border>
      <left style="thin">
        <color indexed="64"/>
      </left>
      <right style="thin">
        <color indexed="64"/>
      </right>
      <top style="hair">
        <color indexed="12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hair">
        <color indexed="12"/>
      </top>
      <bottom/>
      <diagonal/>
    </border>
    <border>
      <left style="thin">
        <color indexed="8"/>
      </left>
      <right/>
      <top style="hair">
        <color indexed="12"/>
      </top>
      <bottom/>
      <diagonal/>
    </border>
    <border>
      <left style="thin">
        <color indexed="64"/>
      </left>
      <right style="thin">
        <color indexed="8"/>
      </right>
      <top style="hair">
        <color indexed="12"/>
      </top>
      <bottom/>
      <diagonal/>
    </border>
    <border>
      <left style="thin">
        <color indexed="8"/>
      </left>
      <right style="thin">
        <color indexed="64"/>
      </right>
      <top style="hair">
        <color indexed="12"/>
      </top>
      <bottom/>
      <diagonal/>
    </border>
    <border>
      <left/>
      <right/>
      <top style="hair">
        <color indexed="12"/>
      </top>
      <bottom/>
      <diagonal/>
    </border>
    <border>
      <left style="thin">
        <color indexed="64"/>
      </left>
      <right style="thin">
        <color indexed="64"/>
      </right>
      <top style="hair">
        <color indexed="12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hair">
        <color indexed="12"/>
      </top>
      <bottom/>
      <diagonal/>
    </border>
    <border>
      <left style="thin">
        <color indexed="8"/>
      </left>
      <right/>
      <top style="hair">
        <color indexed="12"/>
      </top>
      <bottom/>
      <diagonal/>
    </border>
    <border>
      <left style="thin">
        <color indexed="64"/>
      </left>
      <right style="thin">
        <color indexed="8"/>
      </right>
      <top style="hair">
        <color indexed="12"/>
      </top>
      <bottom/>
      <diagonal/>
    </border>
    <border>
      <left style="thin">
        <color indexed="8"/>
      </left>
      <right style="thin">
        <color indexed="64"/>
      </right>
      <top style="hair">
        <color indexed="12"/>
      </top>
      <bottom/>
      <diagonal/>
    </border>
    <border>
      <left/>
      <right/>
      <top style="hair">
        <color indexed="12"/>
      </top>
      <bottom/>
      <diagonal/>
    </border>
    <border>
      <left style="thin">
        <color indexed="64"/>
      </left>
      <right style="thin">
        <color indexed="64"/>
      </right>
      <top style="hair">
        <color indexed="12"/>
      </top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8"/>
      </left>
      <right style="thin">
        <color indexed="8"/>
      </right>
      <top style="hair">
        <color indexed="12"/>
      </top>
      <bottom/>
      <diagonal/>
    </border>
    <border>
      <left style="thin">
        <color indexed="8"/>
      </left>
      <right/>
      <top style="hair">
        <color indexed="12"/>
      </top>
      <bottom/>
      <diagonal/>
    </border>
    <border>
      <left style="thin">
        <color indexed="64"/>
      </left>
      <right style="thin">
        <color indexed="8"/>
      </right>
      <top style="hair">
        <color indexed="12"/>
      </top>
      <bottom/>
      <diagonal/>
    </border>
    <border>
      <left style="thin">
        <color indexed="8"/>
      </left>
      <right style="thin">
        <color indexed="64"/>
      </right>
      <top style="hair">
        <color indexed="12"/>
      </top>
      <bottom/>
      <diagonal/>
    </border>
    <border>
      <left/>
      <right/>
      <top style="hair">
        <color indexed="12"/>
      </top>
      <bottom/>
      <diagonal/>
    </border>
    <border>
      <left style="thin">
        <color indexed="64"/>
      </left>
      <right style="thin">
        <color indexed="64"/>
      </right>
      <top style="hair">
        <color indexed="12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</borders>
  <cellStyleXfs count="2526">
    <xf numFmtId="0" fontId="0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2" fillId="2" borderId="0" applyNumberFormat="0" applyBorder="0" applyAlignment="0" applyProtection="0">
      <alignment vertical="center"/>
    </xf>
    <xf numFmtId="0" fontId="43" fillId="3" borderId="1" applyNumberFormat="0" applyFont="0" applyAlignment="0" applyProtection="0">
      <alignment vertical="center"/>
    </xf>
    <xf numFmtId="0" fontId="44" fillId="0" borderId="2" applyNumberFormat="0" applyFill="0" applyAlignment="0" applyProtection="0">
      <alignment vertical="center"/>
    </xf>
    <xf numFmtId="0" fontId="45" fillId="0" borderId="3" applyNumberFormat="0" applyFill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4" borderId="5" applyNumberFormat="0" applyAlignment="0" applyProtection="0">
      <alignment vertical="center"/>
    </xf>
    <xf numFmtId="0" fontId="49" fillId="0" borderId="6" applyNumberFormat="0" applyFill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52" fillId="5" borderId="0" applyNumberFormat="0" applyBorder="0" applyAlignment="0" applyProtection="0">
      <alignment vertical="center"/>
    </xf>
    <xf numFmtId="0" fontId="52" fillId="6" borderId="0" applyNumberFormat="0" applyBorder="0" applyAlignment="0" applyProtection="0">
      <alignment vertical="center"/>
    </xf>
    <xf numFmtId="0" fontId="52" fillId="7" borderId="0" applyNumberFormat="0" applyBorder="0" applyAlignment="0" applyProtection="0">
      <alignment vertical="center"/>
    </xf>
    <xf numFmtId="0" fontId="52" fillId="8" borderId="0" applyNumberFormat="0" applyBorder="0" applyAlignment="0" applyProtection="0">
      <alignment vertical="center"/>
    </xf>
    <xf numFmtId="0" fontId="52" fillId="5" borderId="0" applyNumberFormat="0" applyBorder="0" applyAlignment="0" applyProtection="0">
      <alignment vertical="center"/>
    </xf>
    <xf numFmtId="0" fontId="52" fillId="9" borderId="0" applyNumberFormat="0" applyBorder="0" applyAlignment="0" applyProtection="0">
      <alignment vertical="center"/>
    </xf>
    <xf numFmtId="0" fontId="53" fillId="10" borderId="0" applyNumberFormat="0" applyBorder="0" applyAlignment="0" applyProtection="0">
      <alignment vertical="center"/>
    </xf>
    <xf numFmtId="0" fontId="54" fillId="11" borderId="0" applyNumberFormat="0" applyBorder="0" applyAlignment="0" applyProtection="0">
      <alignment vertical="center"/>
    </xf>
    <xf numFmtId="0" fontId="54" fillId="12" borderId="0" applyNumberFormat="0" applyBorder="0" applyAlignment="0" applyProtection="0">
      <alignment vertical="center"/>
    </xf>
    <xf numFmtId="0" fontId="54" fillId="3" borderId="0" applyNumberFormat="0" applyBorder="0" applyAlignment="0" applyProtection="0">
      <alignment vertical="center"/>
    </xf>
    <xf numFmtId="0" fontId="54" fillId="11" borderId="0" applyNumberFormat="0" applyBorder="0" applyAlignment="0" applyProtection="0">
      <alignment vertical="center"/>
    </xf>
    <xf numFmtId="0" fontId="54" fillId="13" borderId="0" applyNumberFormat="0" applyBorder="0" applyAlignment="0" applyProtection="0">
      <alignment vertical="center"/>
    </xf>
    <xf numFmtId="0" fontId="54" fillId="12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54" fillId="14" borderId="0" applyNumberFormat="0" applyBorder="0" applyAlignment="0" applyProtection="0">
      <alignment vertical="center"/>
    </xf>
    <xf numFmtId="0" fontId="54" fillId="15" borderId="0" applyNumberFormat="0" applyBorder="0" applyAlignment="0" applyProtection="0">
      <alignment vertical="center"/>
    </xf>
    <xf numFmtId="0" fontId="54" fillId="16" borderId="0" applyNumberFormat="0" applyBorder="0" applyAlignment="0" applyProtection="0">
      <alignment vertical="center"/>
    </xf>
    <xf numFmtId="0" fontId="54" fillId="14" borderId="0" applyNumberFormat="0" applyBorder="0" applyAlignment="0" applyProtection="0">
      <alignment vertical="center"/>
    </xf>
    <xf numFmtId="0" fontId="54" fillId="17" borderId="0" applyNumberFormat="0" applyBorder="0" applyAlignment="0" applyProtection="0">
      <alignment vertical="center"/>
    </xf>
    <xf numFmtId="0" fontId="54" fillId="12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52" fillId="5" borderId="0" applyNumberFormat="0" applyBorder="0" applyAlignment="0" applyProtection="0">
      <alignment vertical="center"/>
    </xf>
    <xf numFmtId="0" fontId="52" fillId="15" borderId="0" applyNumberFormat="0" applyBorder="0" applyAlignment="0" applyProtection="0">
      <alignment vertical="center"/>
    </xf>
    <xf numFmtId="0" fontId="52" fillId="16" borderId="0" applyNumberFormat="0" applyBorder="0" applyAlignment="0" applyProtection="0">
      <alignment vertical="center"/>
    </xf>
    <xf numFmtId="0" fontId="52" fillId="14" borderId="0" applyNumberFormat="0" applyBorder="0" applyAlignment="0" applyProtection="0">
      <alignment vertical="center"/>
    </xf>
    <xf numFmtId="0" fontId="52" fillId="5" borderId="0" applyNumberFormat="0" applyBorder="0" applyAlignment="0" applyProtection="0">
      <alignment vertical="center"/>
    </xf>
    <xf numFmtId="0" fontId="52" fillId="12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57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75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82" fillId="0" borderId="0" applyFont="0" applyFill="0" applyBorder="0" applyAlignment="0" applyProtection="0"/>
    <xf numFmtId="41" fontId="84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8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40" fillId="0" borderId="0" applyFont="0" applyFill="0" applyBorder="0" applyAlignment="0" applyProtection="0"/>
    <xf numFmtId="41" fontId="40" fillId="0" borderId="0" applyFont="0" applyFill="0" applyBorder="0" applyAlignment="0" applyProtection="0"/>
    <xf numFmtId="41" fontId="4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56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8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83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88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6" fillId="0" borderId="0">
      <protection locked="0"/>
    </xf>
    <xf numFmtId="0" fontId="30" fillId="0" borderId="0" applyFont="0" applyFill="0" applyBorder="0" applyAlignment="0" applyProtection="0"/>
    <xf numFmtId="0" fontId="7" fillId="0" borderId="0">
      <protection locked="0"/>
    </xf>
    <xf numFmtId="0" fontId="8" fillId="0" borderId="0">
      <protection locked="0"/>
    </xf>
    <xf numFmtId="0" fontId="9" fillId="0" borderId="0">
      <protection locked="0"/>
    </xf>
    <xf numFmtId="0" fontId="6" fillId="0" borderId="0">
      <protection locked="0"/>
    </xf>
    <xf numFmtId="0" fontId="7" fillId="0" borderId="0">
      <protection locked="0"/>
    </xf>
    <xf numFmtId="0" fontId="8" fillId="0" borderId="0">
      <protection locked="0"/>
    </xf>
    <xf numFmtId="0" fontId="9" fillId="0" borderId="0">
      <protection locked="0"/>
    </xf>
    <xf numFmtId="165" fontId="6" fillId="0" borderId="0">
      <protection locked="0"/>
    </xf>
    <xf numFmtId="0" fontId="10" fillId="0" borderId="0">
      <protection locked="0"/>
    </xf>
    <xf numFmtId="0" fontId="11" fillId="0" borderId="0"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10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05" fillId="0" borderId="0"/>
    <xf numFmtId="0" fontId="30" fillId="0" borderId="0"/>
    <xf numFmtId="0" fontId="40" fillId="0" borderId="0"/>
    <xf numFmtId="0" fontId="30" fillId="0" borderId="0"/>
    <xf numFmtId="0" fontId="3" fillId="0" borderId="0"/>
    <xf numFmtId="0" fontId="30" fillId="0" borderId="0"/>
    <xf numFmtId="0" fontId="30" fillId="0" borderId="0"/>
    <xf numFmtId="0" fontId="30" fillId="0" borderId="0"/>
    <xf numFmtId="0" fontId="81" fillId="0" borderId="0"/>
    <xf numFmtId="0" fontId="88" fillId="0" borderId="0"/>
    <xf numFmtId="0" fontId="30" fillId="0" borderId="0"/>
    <xf numFmtId="0" fontId="3" fillId="0" borderId="0"/>
    <xf numFmtId="0" fontId="30" fillId="0" borderId="0"/>
    <xf numFmtId="0" fontId="30" fillId="0" borderId="0"/>
    <xf numFmtId="0" fontId="88" fillId="0" borderId="0"/>
    <xf numFmtId="0" fontId="55" fillId="0" borderId="0" applyAlignment="0"/>
    <xf numFmtId="0" fontId="6" fillId="0" borderId="10">
      <protection locked="0"/>
    </xf>
    <xf numFmtId="0" fontId="13" fillId="16" borderId="0" applyNumberFormat="0" applyBorder="0" applyAlignment="0" applyProtection="0">
      <alignment vertical="center"/>
    </xf>
    <xf numFmtId="0" fontId="14" fillId="3" borderId="1" applyNumberFormat="0" applyFon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7" fillId="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4" borderId="5" applyNumberFormat="0" applyAlignment="0" applyProtection="0">
      <alignment vertical="center"/>
    </xf>
    <xf numFmtId="0" fontId="23" fillId="11" borderId="8" applyNumberForma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26" fillId="12" borderId="8" applyNumberFormat="0" applyAlignment="0" applyProtection="0">
      <alignment vertical="center"/>
    </xf>
    <xf numFmtId="0" fontId="15" fillId="11" borderId="9" applyNumberFormat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3" fillId="0" borderId="0"/>
    <xf numFmtId="0" fontId="3" fillId="0" borderId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4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3" fillId="3" borderId="106" applyNumberFormat="0" applyFont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3" fillId="0" borderId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3" borderId="106" applyNumberFormat="0" applyFont="0" applyAlignment="0" applyProtection="0">
      <alignment vertical="center"/>
    </xf>
    <xf numFmtId="0" fontId="15" fillId="0" borderId="107" applyNumberFormat="0" applyFill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3" fillId="11" borderId="108" applyNumberFormat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6" fillId="12" borderId="108" applyNumberFormat="0" applyAlignment="0" applyProtection="0">
      <alignment vertical="center"/>
    </xf>
    <xf numFmtId="0" fontId="15" fillId="11" borderId="109" applyNumberFormat="0" applyAlignment="0" applyProtection="0">
      <alignment vertical="center"/>
    </xf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3" fillId="0" borderId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107" applyNumberFormat="0" applyFill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3" fillId="11" borderId="108" applyNumberFormat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6" fillId="12" borderId="108" applyNumberFormat="0" applyAlignment="0" applyProtection="0">
      <alignment vertical="center"/>
    </xf>
    <xf numFmtId="0" fontId="15" fillId="11" borderId="109" applyNumberFormat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8" fillId="4" borderId="110" applyNumberFormat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3" fillId="0" borderId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107" applyNumberFormat="0" applyFill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2" fillId="4" borderId="110" applyNumberFormat="0" applyAlignment="0" applyProtection="0">
      <alignment vertical="center"/>
    </xf>
    <xf numFmtId="0" fontId="23" fillId="11" borderId="108" applyNumberFormat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6" fillId="12" borderId="108" applyNumberFormat="0" applyAlignment="0" applyProtection="0">
      <alignment vertical="center"/>
    </xf>
    <xf numFmtId="0" fontId="15" fillId="11" borderId="109" applyNumberFormat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8" fillId="4" borderId="111" applyNumberFormat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3" fillId="0" borderId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0" fontId="3" fillId="0" borderId="0"/>
    <xf numFmtId="0" fontId="3" fillId="0" borderId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107" applyNumberFormat="0" applyFill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2" fillId="4" borderId="111" applyNumberFormat="0" applyAlignment="0" applyProtection="0">
      <alignment vertical="center"/>
    </xf>
    <xf numFmtId="0" fontId="23" fillId="11" borderId="108" applyNumberFormat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6" fillId="12" borderId="108" applyNumberFormat="0" applyAlignment="0" applyProtection="0">
      <alignment vertical="center"/>
    </xf>
    <xf numFmtId="0" fontId="15" fillId="11" borderId="109" applyNumberFormat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8" fillId="4" borderId="111" applyNumberFormat="0" applyAlignment="0" applyProtection="0">
      <alignment vertical="center"/>
    </xf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15" fillId="0" borderId="107" applyNumberFormat="0" applyFill="0" applyAlignment="0" applyProtection="0">
      <alignment vertical="center"/>
    </xf>
    <xf numFmtId="0" fontId="22" fillId="4" borderId="111" applyNumberFormat="0" applyAlignment="0" applyProtection="0">
      <alignment vertical="center"/>
    </xf>
    <xf numFmtId="0" fontId="23" fillId="11" borderId="108" applyNumberFormat="0" applyAlignment="0" applyProtection="0">
      <alignment vertical="center"/>
    </xf>
    <xf numFmtId="0" fontId="26" fillId="12" borderId="108" applyNumberFormat="0" applyAlignment="0" applyProtection="0">
      <alignment vertical="center"/>
    </xf>
    <xf numFmtId="0" fontId="15" fillId="11" borderId="109" applyNumberFormat="0" applyAlignment="0" applyProtection="0">
      <alignment vertical="center"/>
    </xf>
    <xf numFmtId="0" fontId="3" fillId="0" borderId="0"/>
    <xf numFmtId="0" fontId="3" fillId="0" borderId="0"/>
    <xf numFmtId="43" fontId="1" fillId="0" borderId="0" applyFont="0" applyFill="0" applyBorder="0" applyAlignment="0" applyProtection="0"/>
    <xf numFmtId="0" fontId="1" fillId="0" borderId="0"/>
  </cellStyleXfs>
  <cellXfs count="2362">
    <xf numFmtId="0" fontId="0" fillId="0" borderId="0" xfId="0"/>
    <xf numFmtId="0" fontId="33" fillId="0" borderId="0" xfId="0" applyFont="1"/>
    <xf numFmtId="0" fontId="58" fillId="0" borderId="13" xfId="936" applyFont="1" applyFill="1" applyBorder="1" applyAlignment="1">
      <alignment horizontal="center" vertical="center"/>
    </xf>
    <xf numFmtId="0" fontId="58" fillId="0" borderId="0" xfId="936" applyFont="1" applyFill="1" applyBorder="1"/>
    <xf numFmtId="0" fontId="61" fillId="0" borderId="0" xfId="936" applyFont="1" applyFill="1" applyBorder="1"/>
    <xf numFmtId="167" fontId="58" fillId="0" borderId="0" xfId="936" applyNumberFormat="1" applyFont="1" applyFill="1" applyBorder="1"/>
    <xf numFmtId="0" fontId="58" fillId="0" borderId="0" xfId="0" applyFont="1" applyFill="1"/>
    <xf numFmtId="0" fontId="58" fillId="0" borderId="0" xfId="936" applyFont="1" applyFill="1" applyBorder="1" applyAlignment="1">
      <alignment horizontal="center" vertical="center"/>
    </xf>
    <xf numFmtId="0" fontId="58" fillId="0" borderId="0" xfId="936" applyFont="1" applyFill="1" applyBorder="1" applyAlignment="1">
      <alignment horizontal="left" vertical="center"/>
    </xf>
    <xf numFmtId="167" fontId="58" fillId="0" borderId="0" xfId="936" applyNumberFormat="1" applyFont="1" applyFill="1" applyBorder="1" applyAlignment="1">
      <alignment horizontal="left" vertical="center"/>
    </xf>
    <xf numFmtId="0" fontId="58" fillId="0" borderId="16" xfId="936" applyFont="1" applyFill="1" applyBorder="1" applyAlignment="1">
      <alignment horizontal="center" vertical="center"/>
    </xf>
    <xf numFmtId="0" fontId="61" fillId="0" borderId="0" xfId="0" applyFont="1"/>
    <xf numFmtId="0" fontId="63" fillId="0" borderId="21" xfId="943" applyFont="1" applyFill="1" applyBorder="1" applyAlignment="1">
      <alignment vertical="center"/>
    </xf>
    <xf numFmtId="0" fontId="63" fillId="0" borderId="0" xfId="0" applyFont="1"/>
    <xf numFmtId="0" fontId="63" fillId="0" borderId="15" xfId="936" applyFont="1" applyFill="1" applyBorder="1" applyAlignment="1">
      <alignment horizontal="left" vertical="center"/>
    </xf>
    <xf numFmtId="0" fontId="63" fillId="0" borderId="0" xfId="0" applyFont="1" applyFill="1"/>
    <xf numFmtId="0" fontId="63" fillId="0" borderId="0" xfId="936" applyFont="1" applyFill="1" applyBorder="1" applyAlignment="1">
      <alignment horizontal="left" vertical="center"/>
    </xf>
    <xf numFmtId="167" fontId="63" fillId="0" borderId="0" xfId="936" applyNumberFormat="1" applyFont="1" applyFill="1" applyBorder="1" applyAlignment="1">
      <alignment horizontal="left" vertical="center"/>
    </xf>
    <xf numFmtId="0" fontId="64" fillId="0" borderId="0" xfId="0" applyFont="1"/>
    <xf numFmtId="0" fontId="65" fillId="0" borderId="0" xfId="943" applyFont="1" applyFill="1" applyBorder="1" applyAlignment="1">
      <alignment horizontal="left" vertical="center"/>
    </xf>
    <xf numFmtId="41" fontId="66" fillId="0" borderId="25" xfId="936" applyNumberFormat="1" applyFont="1" applyFill="1" applyBorder="1" applyAlignment="1">
      <alignment horizontal="center" vertical="center"/>
    </xf>
    <xf numFmtId="0" fontId="66" fillId="0" borderId="27" xfId="936" quotePrefix="1" applyFont="1" applyFill="1" applyBorder="1" applyAlignment="1">
      <alignment horizontal="center" vertical="center"/>
    </xf>
    <xf numFmtId="0" fontId="66" fillId="0" borderId="27" xfId="943" applyFont="1" applyFill="1" applyBorder="1" applyAlignment="1">
      <alignment horizontal="center" vertical="center"/>
    </xf>
    <xf numFmtId="20" fontId="66" fillId="0" borderId="27" xfId="943" applyNumberFormat="1" applyFont="1" applyFill="1" applyBorder="1" applyAlignment="1">
      <alignment horizontal="center" vertical="center"/>
    </xf>
    <xf numFmtId="41" fontId="66" fillId="0" borderId="27" xfId="936" applyNumberFormat="1" applyFont="1" applyFill="1" applyBorder="1" applyAlignment="1">
      <alignment horizontal="center" vertical="center"/>
    </xf>
    <xf numFmtId="0" fontId="66" fillId="0" borderId="30" xfId="943" applyFont="1" applyFill="1" applyBorder="1" applyAlignment="1">
      <alignment horizontal="left" vertical="center"/>
    </xf>
    <xf numFmtId="0" fontId="66" fillId="0" borderId="21" xfId="943" quotePrefix="1" applyFont="1" applyFill="1" applyBorder="1" applyAlignment="1">
      <alignment horizontal="right" vertical="center"/>
    </xf>
    <xf numFmtId="0" fontId="66" fillId="0" borderId="21" xfId="943" applyFont="1" applyFill="1" applyBorder="1" applyAlignment="1">
      <alignment vertical="center"/>
    </xf>
    <xf numFmtId="0" fontId="66" fillId="0" borderId="22" xfId="943" applyFont="1" applyFill="1" applyBorder="1" applyAlignment="1">
      <alignment vertical="center"/>
    </xf>
    <xf numFmtId="0" fontId="66" fillId="0" borderId="28" xfId="943" applyFont="1" applyFill="1" applyBorder="1" applyAlignment="1">
      <alignment horizontal="left" vertical="center"/>
    </xf>
    <xf numFmtId="15" fontId="66" fillId="0" borderId="23" xfId="936" applyNumberFormat="1" applyFont="1" applyFill="1" applyBorder="1" applyAlignment="1">
      <alignment horizontal="left" vertical="center"/>
    </xf>
    <xf numFmtId="0" fontId="66" fillId="0" borderId="23" xfId="943" applyFont="1" applyFill="1" applyBorder="1" applyAlignment="1">
      <alignment horizontal="left" vertical="center"/>
    </xf>
    <xf numFmtId="0" fontId="66" fillId="0" borderId="24" xfId="943" applyFont="1" applyFill="1" applyBorder="1" applyAlignment="1">
      <alignment horizontal="left" vertical="center"/>
    </xf>
    <xf numFmtId="0" fontId="68" fillId="0" borderId="14" xfId="936" applyFont="1" applyFill="1" applyBorder="1" applyAlignment="1">
      <alignment horizontal="center" vertical="center"/>
    </xf>
    <xf numFmtId="0" fontId="68" fillId="0" borderId="15" xfId="936" applyFont="1" applyFill="1" applyBorder="1" applyAlignment="1">
      <alignment horizontal="center" vertical="center"/>
    </xf>
    <xf numFmtId="0" fontId="69" fillId="0" borderId="20" xfId="936" applyFont="1" applyFill="1" applyBorder="1" applyAlignment="1">
      <alignment horizontal="center" vertical="center"/>
    </xf>
    <xf numFmtId="0" fontId="68" fillId="0" borderId="0" xfId="936" applyFont="1" applyFill="1" applyBorder="1" applyAlignment="1">
      <alignment horizontal="right" vertical="center"/>
    </xf>
    <xf numFmtId="167" fontId="66" fillId="0" borderId="0" xfId="936" applyNumberFormat="1" applyFont="1" applyFill="1" applyBorder="1" applyAlignment="1">
      <alignment horizontal="left" vertical="center"/>
    </xf>
    <xf numFmtId="0" fontId="63" fillId="0" borderId="0" xfId="792" applyFont="1"/>
    <xf numFmtId="0" fontId="66" fillId="0" borderId="30" xfId="944" applyFont="1" applyFill="1" applyBorder="1" applyAlignment="1">
      <alignment horizontal="left" vertical="center"/>
    </xf>
    <xf numFmtId="0" fontId="66" fillId="0" borderId="21" xfId="944" quotePrefix="1" applyFont="1" applyFill="1" applyBorder="1" applyAlignment="1">
      <alignment horizontal="right" vertical="center"/>
    </xf>
    <xf numFmtId="0" fontId="66" fillId="0" borderId="21" xfId="944" applyFont="1" applyFill="1" applyBorder="1" applyAlignment="1">
      <alignment vertical="center"/>
    </xf>
    <xf numFmtId="0" fontId="66" fillId="0" borderId="22" xfId="944" applyFont="1" applyFill="1" applyBorder="1" applyAlignment="1">
      <alignment vertical="center"/>
    </xf>
    <xf numFmtId="0" fontId="66" fillId="0" borderId="28" xfId="944" applyFont="1" applyFill="1" applyBorder="1" applyAlignment="1">
      <alignment horizontal="left" vertical="center"/>
    </xf>
    <xf numFmtId="15" fontId="66" fillId="0" borderId="23" xfId="937" applyNumberFormat="1" applyFont="1" applyFill="1" applyBorder="1" applyAlignment="1">
      <alignment horizontal="left" vertical="center"/>
    </xf>
    <xf numFmtId="0" fontId="66" fillId="0" borderId="23" xfId="944" applyFont="1" applyFill="1" applyBorder="1" applyAlignment="1">
      <alignment horizontal="left" vertical="center"/>
    </xf>
    <xf numFmtId="0" fontId="66" fillId="0" borderId="24" xfId="944" applyFont="1" applyFill="1" applyBorder="1" applyAlignment="1">
      <alignment horizontal="left" vertical="center"/>
    </xf>
    <xf numFmtId="0" fontId="68" fillId="0" borderId="14" xfId="937" applyFont="1" applyFill="1" applyBorder="1" applyAlignment="1">
      <alignment horizontal="center" vertical="center"/>
    </xf>
    <xf numFmtId="0" fontId="68" fillId="0" borderId="15" xfId="937" applyFont="1" applyFill="1" applyBorder="1" applyAlignment="1">
      <alignment horizontal="center" vertical="center"/>
    </xf>
    <xf numFmtId="0" fontId="63" fillId="0" borderId="15" xfId="937" applyFont="1" applyFill="1" applyBorder="1" applyAlignment="1">
      <alignment horizontal="left" vertical="center"/>
    </xf>
    <xf numFmtId="0" fontId="69" fillId="0" borderId="20" xfId="937" applyFont="1" applyFill="1" applyBorder="1" applyAlignment="1">
      <alignment horizontal="center" vertical="center"/>
    </xf>
    <xf numFmtId="0" fontId="58" fillId="0" borderId="13" xfId="937" applyFont="1" applyFill="1" applyBorder="1" applyAlignment="1">
      <alignment horizontal="center" vertical="center"/>
    </xf>
    <xf numFmtId="0" fontId="58" fillId="0" borderId="0" xfId="937" applyFont="1" applyFill="1" applyBorder="1"/>
    <xf numFmtId="167" fontId="58" fillId="0" borderId="0" xfId="937" applyNumberFormat="1" applyFont="1" applyFill="1" applyBorder="1"/>
    <xf numFmtId="0" fontId="68" fillId="0" borderId="0" xfId="937" applyFont="1" applyFill="1" applyBorder="1" applyAlignment="1">
      <alignment horizontal="right" vertical="center"/>
    </xf>
    <xf numFmtId="0" fontId="63" fillId="0" borderId="0" xfId="792" applyFont="1" applyFill="1"/>
    <xf numFmtId="0" fontId="58" fillId="0" borderId="0" xfId="937" applyFont="1" applyFill="1" applyBorder="1" applyAlignment="1">
      <alignment horizontal="center" vertical="center"/>
    </xf>
    <xf numFmtId="0" fontId="58" fillId="0" borderId="0" xfId="937" applyFont="1" applyFill="1" applyBorder="1" applyAlignment="1">
      <alignment horizontal="left" vertical="center"/>
    </xf>
    <xf numFmtId="167" fontId="66" fillId="0" borderId="0" xfId="937" applyNumberFormat="1" applyFont="1" applyFill="1" applyBorder="1" applyAlignment="1">
      <alignment horizontal="left" vertical="center"/>
    </xf>
    <xf numFmtId="0" fontId="58" fillId="0" borderId="16" xfId="937" applyFont="1" applyFill="1" applyBorder="1" applyAlignment="1">
      <alignment horizontal="center" vertical="center"/>
    </xf>
    <xf numFmtId="0" fontId="65" fillId="0" borderId="0" xfId="944" applyFont="1" applyFill="1" applyBorder="1" applyAlignment="1">
      <alignment horizontal="left" vertical="center"/>
    </xf>
    <xf numFmtId="0" fontId="60" fillId="0" borderId="21" xfId="943" applyFont="1" applyFill="1" applyBorder="1" applyAlignment="1">
      <alignment vertical="center"/>
    </xf>
    <xf numFmtId="0" fontId="60" fillId="0" borderId="22" xfId="943" applyFont="1" applyFill="1" applyBorder="1" applyAlignment="1">
      <alignment vertical="center"/>
    </xf>
    <xf numFmtId="0" fontId="60" fillId="0" borderId="23" xfId="943" applyFont="1" applyFill="1" applyBorder="1" applyAlignment="1">
      <alignment horizontal="left" vertical="center"/>
    </xf>
    <xf numFmtId="0" fontId="60" fillId="0" borderId="24" xfId="943" applyFont="1" applyFill="1" applyBorder="1" applyAlignment="1">
      <alignment horizontal="left" vertical="center"/>
    </xf>
    <xf numFmtId="0" fontId="60" fillId="0" borderId="13" xfId="936" applyFont="1" applyFill="1" applyBorder="1" applyAlignment="1">
      <alignment horizontal="center" vertical="center"/>
    </xf>
    <xf numFmtId="0" fontId="60" fillId="0" borderId="0" xfId="936" applyFont="1" applyFill="1" applyBorder="1"/>
    <xf numFmtId="0" fontId="70" fillId="0" borderId="0" xfId="936" applyFont="1" applyFill="1" applyBorder="1"/>
    <xf numFmtId="167" fontId="60" fillId="0" borderId="0" xfId="936" applyNumberFormat="1" applyFont="1" applyFill="1" applyBorder="1"/>
    <xf numFmtId="0" fontId="60" fillId="0" borderId="0" xfId="0" applyFont="1" applyFill="1"/>
    <xf numFmtId="167" fontId="60" fillId="0" borderId="0" xfId="936" applyNumberFormat="1" applyFont="1" applyFill="1" applyBorder="1" applyAlignment="1">
      <alignment horizontal="left" vertical="center"/>
    </xf>
    <xf numFmtId="0" fontId="60" fillId="0" borderId="16" xfId="936" applyFont="1" applyFill="1" applyBorder="1" applyAlignment="1">
      <alignment horizontal="center" vertical="center"/>
    </xf>
    <xf numFmtId="0" fontId="60" fillId="0" borderId="25" xfId="936" quotePrefix="1" applyFont="1" applyFill="1" applyBorder="1" applyAlignment="1">
      <alignment horizontal="center" vertical="center"/>
    </xf>
    <xf numFmtId="4" fontId="66" fillId="0" borderId="27" xfId="305" applyNumberFormat="1" applyFont="1" applyFill="1" applyBorder="1" applyAlignment="1">
      <alignment vertical="center"/>
    </xf>
    <xf numFmtId="167" fontId="66" fillId="0" borderId="27" xfId="305" applyNumberFormat="1" applyFont="1" applyFill="1" applyBorder="1" applyAlignment="1">
      <alignment vertical="center"/>
    </xf>
    <xf numFmtId="167" fontId="66" fillId="0" borderId="27" xfId="304" applyNumberFormat="1" applyFont="1" applyFill="1" applyBorder="1" applyAlignment="1">
      <alignment vertical="center"/>
    </xf>
    <xf numFmtId="167" fontId="66" fillId="0" borderId="27" xfId="305" applyNumberFormat="1" applyFont="1" applyFill="1" applyBorder="1" applyAlignment="1">
      <alignment horizontal="center" vertical="center"/>
    </xf>
    <xf numFmtId="167" fontId="67" fillId="0" borderId="29" xfId="305" applyNumberFormat="1" applyFont="1" applyFill="1" applyBorder="1" applyAlignment="1">
      <alignment horizontal="center" vertical="center"/>
    </xf>
    <xf numFmtId="4" fontId="60" fillId="0" borderId="25" xfId="305" applyNumberFormat="1" applyFont="1" applyFill="1" applyBorder="1" applyAlignment="1">
      <alignment vertical="center"/>
    </xf>
    <xf numFmtId="167" fontId="60" fillId="0" borderId="25" xfId="305" applyNumberFormat="1" applyFont="1" applyFill="1" applyBorder="1" applyAlignment="1">
      <alignment vertical="center"/>
    </xf>
    <xf numFmtId="167" fontId="60" fillId="0" borderId="25" xfId="304" applyNumberFormat="1" applyFont="1" applyFill="1" applyBorder="1" applyAlignment="1">
      <alignment vertical="center"/>
    </xf>
    <xf numFmtId="0" fontId="58" fillId="0" borderId="0" xfId="937" applyFont="1" applyFill="1" applyBorder="1" applyAlignment="1">
      <alignment horizontal="right" vertical="center"/>
    </xf>
    <xf numFmtId="15" fontId="68" fillId="0" borderId="0" xfId="937" quotePrefix="1" applyNumberFormat="1" applyFont="1" applyFill="1" applyBorder="1" applyAlignment="1">
      <alignment horizontal="left" vertical="center"/>
    </xf>
    <xf numFmtId="0" fontId="61" fillId="0" borderId="0" xfId="937" quotePrefix="1" applyFont="1" applyFill="1" applyBorder="1"/>
    <xf numFmtId="0" fontId="65" fillId="0" borderId="18" xfId="944" applyFont="1" applyFill="1" applyBorder="1" applyAlignment="1">
      <alignment horizontal="left" vertical="center"/>
    </xf>
    <xf numFmtId="15" fontId="58" fillId="0" borderId="0" xfId="937" quotePrefix="1" applyNumberFormat="1" applyFont="1" applyFill="1" applyBorder="1" applyAlignment="1">
      <alignment horizontal="left" vertical="center"/>
    </xf>
    <xf numFmtId="4" fontId="60" fillId="0" borderId="25" xfId="317" applyNumberFormat="1" applyFont="1" applyFill="1" applyBorder="1" applyAlignment="1">
      <alignment vertical="center"/>
    </xf>
    <xf numFmtId="167" fontId="60" fillId="0" borderId="25" xfId="317" applyNumberFormat="1" applyFont="1" applyFill="1" applyBorder="1" applyAlignment="1">
      <alignment vertical="center"/>
    </xf>
    <xf numFmtId="167" fontId="60" fillId="0" borderId="25" xfId="521" applyNumberFormat="1" applyFont="1" applyFill="1" applyBorder="1" applyAlignment="1">
      <alignment vertical="center"/>
    </xf>
    <xf numFmtId="167" fontId="60" fillId="0" borderId="25" xfId="317" applyNumberFormat="1" applyFont="1" applyFill="1" applyBorder="1" applyAlignment="1">
      <alignment horizontal="center" vertical="center"/>
    </xf>
    <xf numFmtId="3" fontId="66" fillId="0" borderId="26" xfId="792" quotePrefix="1" applyNumberFormat="1" applyFont="1" applyFill="1" applyBorder="1" applyAlignment="1">
      <alignment horizontal="center" vertical="center"/>
    </xf>
    <xf numFmtId="0" fontId="33" fillId="0" borderId="0" xfId="792" applyFont="1"/>
    <xf numFmtId="0" fontId="63" fillId="0" borderId="21" xfId="944" applyFont="1" applyFill="1" applyBorder="1" applyAlignment="1">
      <alignment vertical="center"/>
    </xf>
    <xf numFmtId="0" fontId="30" fillId="0" borderId="0" xfId="792"/>
    <xf numFmtId="0" fontId="63" fillId="0" borderId="23" xfId="944" applyFont="1" applyFill="1" applyBorder="1" applyAlignment="1">
      <alignment horizontal="left" vertical="center"/>
    </xf>
    <xf numFmtId="167" fontId="63" fillId="0" borderId="0" xfId="937" applyNumberFormat="1" applyFont="1" applyFill="1" applyBorder="1" applyAlignment="1">
      <alignment horizontal="left" vertical="center"/>
    </xf>
    <xf numFmtId="0" fontId="30" fillId="0" borderId="0" xfId="792" applyAlignment="1">
      <alignment horizontal="center"/>
    </xf>
    <xf numFmtId="0" fontId="30" fillId="0" borderId="0" xfId="792" applyFill="1"/>
    <xf numFmtId="4" fontId="28" fillId="0" borderId="0" xfId="792" applyNumberFormat="1" applyFont="1"/>
    <xf numFmtId="4" fontId="28" fillId="18" borderId="0" xfId="792" applyNumberFormat="1" applyFont="1" applyFill="1" applyAlignment="1">
      <alignment horizontal="center" vertical="center" wrapText="1"/>
    </xf>
    <xf numFmtId="4" fontId="28" fillId="18" borderId="0" xfId="792" applyNumberFormat="1" applyFont="1" applyFill="1" applyAlignment="1">
      <alignment horizontal="center"/>
    </xf>
    <xf numFmtId="4" fontId="28" fillId="19" borderId="0" xfId="792" applyNumberFormat="1" applyFont="1" applyFill="1" applyAlignment="1">
      <alignment horizontal="center" vertical="center" wrapText="1"/>
    </xf>
    <xf numFmtId="4" fontId="28" fillId="0" borderId="0" xfId="792" applyNumberFormat="1" applyFont="1" applyFill="1" applyAlignment="1">
      <alignment horizontal="center" vertical="center" wrapText="1"/>
    </xf>
    <xf numFmtId="0" fontId="30" fillId="0" borderId="50" xfId="792" applyBorder="1" applyAlignment="1">
      <alignment horizontal="center"/>
    </xf>
    <xf numFmtId="4" fontId="28" fillId="0" borderId="50" xfId="792" applyNumberFormat="1" applyFont="1" applyBorder="1"/>
    <xf numFmtId="4" fontId="28" fillId="0" borderId="50" xfId="792" applyNumberFormat="1" applyFont="1" applyFill="1" applyBorder="1"/>
    <xf numFmtId="0" fontId="30" fillId="0" borderId="51" xfId="792" applyBorder="1" applyAlignment="1">
      <alignment horizontal="center"/>
    </xf>
    <xf numFmtId="4" fontId="28" fillId="0" borderId="51" xfId="792" applyNumberFormat="1" applyFont="1" applyBorder="1"/>
    <xf numFmtId="4" fontId="28" fillId="0" borderId="51" xfId="792" applyNumberFormat="1" applyFont="1" applyFill="1" applyBorder="1"/>
    <xf numFmtId="4" fontId="32" fillId="0" borderId="51" xfId="792" applyNumberFormat="1" applyFont="1" applyBorder="1"/>
    <xf numFmtId="4" fontId="28" fillId="20" borderId="51" xfId="792" applyNumberFormat="1" applyFont="1" applyFill="1" applyBorder="1"/>
    <xf numFmtId="0" fontId="30" fillId="0" borderId="51" xfId="792" applyBorder="1"/>
    <xf numFmtId="0" fontId="30" fillId="0" borderId="51" xfId="792" applyFill="1" applyBorder="1"/>
    <xf numFmtId="43" fontId="29" fillId="0" borderId="51" xfId="942" applyNumberFormat="1" applyFont="1" applyFill="1" applyBorder="1" applyAlignment="1">
      <alignment horizontal="center"/>
    </xf>
    <xf numFmtId="0" fontId="30" fillId="0" borderId="52" xfId="792" applyBorder="1" applyAlignment="1">
      <alignment horizontal="center"/>
    </xf>
    <xf numFmtId="0" fontId="30" fillId="0" borderId="52" xfId="792" applyBorder="1"/>
    <xf numFmtId="0" fontId="30" fillId="0" borderId="52" xfId="792" applyFill="1" applyBorder="1"/>
    <xf numFmtId="167" fontId="60" fillId="0" borderId="25" xfId="420" applyNumberFormat="1" applyFont="1" applyFill="1" applyBorder="1" applyAlignment="1">
      <alignment vertical="center"/>
    </xf>
    <xf numFmtId="15" fontId="58" fillId="0" borderId="0" xfId="937" applyNumberFormat="1" applyFont="1" applyFill="1" applyBorder="1" applyAlignment="1">
      <alignment horizontal="left" vertical="center"/>
    </xf>
    <xf numFmtId="0" fontId="30" fillId="0" borderId="51" xfId="792" applyFill="1" applyBorder="1" applyAlignment="1">
      <alignment horizontal="center"/>
    </xf>
    <xf numFmtId="4" fontId="32" fillId="0" borderId="51" xfId="792" applyNumberFormat="1" applyFont="1" applyFill="1" applyBorder="1"/>
    <xf numFmtId="0" fontId="66" fillId="0" borderId="40" xfId="944" applyFont="1" applyFill="1" applyBorder="1" applyAlignment="1">
      <alignment vertical="center"/>
    </xf>
    <xf numFmtId="0" fontId="29" fillId="0" borderId="11" xfId="944" applyFont="1" applyFill="1" applyBorder="1" applyAlignment="1">
      <alignment vertical="center"/>
    </xf>
    <xf numFmtId="167" fontId="29" fillId="0" borderId="11" xfId="944" applyNumberFormat="1" applyFont="1" applyFill="1" applyBorder="1" applyAlignment="1">
      <alignment vertical="center"/>
    </xf>
    <xf numFmtId="166" fontId="29" fillId="0" borderId="11" xfId="944" applyNumberFormat="1" applyFont="1" applyFill="1" applyBorder="1" applyAlignment="1">
      <alignment vertical="center"/>
    </xf>
    <xf numFmtId="0" fontId="29" fillId="0" borderId="11" xfId="944" applyFont="1" applyFill="1" applyBorder="1" applyAlignment="1">
      <alignment horizontal="right" vertical="center"/>
    </xf>
    <xf numFmtId="0" fontId="29" fillId="0" borderId="12" xfId="944" applyFont="1" applyFill="1" applyBorder="1" applyAlignment="1">
      <alignment horizontal="right" vertical="center"/>
    </xf>
    <xf numFmtId="167" fontId="66" fillId="0" borderId="0" xfId="940" applyNumberFormat="1" applyFont="1" applyFill="1" applyBorder="1" applyAlignment="1">
      <alignment horizontal="left" vertical="center"/>
    </xf>
    <xf numFmtId="0" fontId="58" fillId="0" borderId="0" xfId="940" applyFont="1" applyFill="1" applyBorder="1" applyAlignment="1">
      <alignment horizontal="left" vertical="center"/>
    </xf>
    <xf numFmtId="167" fontId="73" fillId="0" borderId="0" xfId="940" applyNumberFormat="1" applyFont="1" applyFill="1" applyBorder="1" applyAlignment="1">
      <alignment horizontal="left" vertical="center"/>
    </xf>
    <xf numFmtId="4" fontId="30" fillId="0" borderId="0" xfId="792" applyNumberFormat="1"/>
    <xf numFmtId="167" fontId="66" fillId="0" borderId="52" xfId="586" applyNumberFormat="1" applyFont="1" applyFill="1" applyBorder="1" applyAlignment="1">
      <alignment vertical="center"/>
    </xf>
    <xf numFmtId="43" fontId="31" fillId="0" borderId="51" xfId="942" applyNumberFormat="1" applyFont="1" applyFill="1" applyBorder="1" applyAlignment="1">
      <alignment horizontal="center"/>
    </xf>
    <xf numFmtId="0" fontId="85" fillId="0" borderId="0" xfId="0" applyFont="1" applyAlignment="1">
      <alignment horizontal="justify"/>
    </xf>
    <xf numFmtId="0" fontId="85" fillId="0" borderId="0" xfId="0" applyFont="1" applyAlignment="1"/>
    <xf numFmtId="0" fontId="58" fillId="0" borderId="0" xfId="0" applyFont="1" applyAlignment="1">
      <alignment horizontal="left" vertical="center"/>
    </xf>
    <xf numFmtId="0" fontId="58" fillId="0" borderId="0" xfId="0" applyFont="1" applyAlignment="1">
      <alignment vertical="center"/>
    </xf>
    <xf numFmtId="0" fontId="58" fillId="0" borderId="16" xfId="937" applyFont="1" applyFill="1" applyBorder="1" applyAlignment="1">
      <alignment horizontal="left" vertical="center"/>
    </xf>
    <xf numFmtId="0" fontId="93" fillId="0" borderId="0" xfId="0" applyFont="1"/>
    <xf numFmtId="0" fontId="33" fillId="0" borderId="0" xfId="792" applyFont="1" applyFill="1"/>
    <xf numFmtId="0" fontId="94" fillId="0" borderId="0" xfId="937" applyFont="1" applyFill="1" applyBorder="1" applyAlignment="1">
      <alignment horizontal="left" vertical="center"/>
    </xf>
    <xf numFmtId="0" fontId="95" fillId="0" borderId="0" xfId="944" applyFont="1" applyFill="1" applyBorder="1" applyAlignment="1">
      <alignment horizontal="left" vertical="center"/>
    </xf>
    <xf numFmtId="0" fontId="95" fillId="0" borderId="0" xfId="792" applyFont="1" applyFill="1"/>
    <xf numFmtId="0" fontId="96" fillId="0" borderId="0" xfId="937" applyFont="1" applyFill="1" applyBorder="1" applyAlignment="1">
      <alignment horizontal="right" vertical="center"/>
    </xf>
    <xf numFmtId="0" fontId="30" fillId="0" borderId="0" xfId="0" applyFont="1"/>
    <xf numFmtId="0" fontId="58" fillId="0" borderId="0" xfId="0" applyFont="1" applyFill="1" applyAlignment="1">
      <alignment horizontal="left" vertical="center"/>
    </xf>
    <xf numFmtId="0" fontId="30" fillId="0" borderId="0" xfId="0" applyFont="1" applyFill="1"/>
    <xf numFmtId="0" fontId="94" fillId="0" borderId="0" xfId="0" applyFont="1" applyAlignment="1">
      <alignment horizontal="left" vertical="center"/>
    </xf>
    <xf numFmtId="0" fontId="94" fillId="0" borderId="0" xfId="0" applyFont="1" applyAlignment="1">
      <alignment vertical="center"/>
    </xf>
    <xf numFmtId="0" fontId="95" fillId="0" borderId="0" xfId="937" applyFont="1" applyFill="1" applyBorder="1" applyAlignment="1">
      <alignment horizontal="left" vertical="center"/>
    </xf>
    <xf numFmtId="0" fontId="94" fillId="0" borderId="0" xfId="936" applyFont="1" applyFill="1" applyBorder="1" applyAlignment="1">
      <alignment horizontal="left" vertical="center"/>
    </xf>
    <xf numFmtId="0" fontId="58" fillId="0" borderId="0" xfId="0" applyFont="1" applyFill="1" applyAlignment="1">
      <alignment vertical="center"/>
    </xf>
    <xf numFmtId="0" fontId="94" fillId="0" borderId="0" xfId="0" applyFont="1" applyFill="1" applyAlignment="1">
      <alignment horizontal="left" vertical="center"/>
    </xf>
    <xf numFmtId="0" fontId="93" fillId="0" borderId="0" xfId="0" applyFont="1" applyFill="1"/>
    <xf numFmtId="0" fontId="94" fillId="0" borderId="0" xfId="0" applyFont="1" applyFill="1" applyAlignment="1">
      <alignment vertical="center"/>
    </xf>
    <xf numFmtId="0" fontId="94" fillId="0" borderId="0" xfId="940" applyFont="1" applyFill="1" applyBorder="1" applyAlignment="1">
      <alignment horizontal="center" vertical="center"/>
    </xf>
    <xf numFmtId="0" fontId="95" fillId="0" borderId="0" xfId="792" applyFont="1" applyFill="1" applyBorder="1"/>
    <xf numFmtId="0" fontId="94" fillId="0" borderId="0" xfId="0" applyFont="1" applyFill="1" applyBorder="1" applyAlignment="1">
      <alignment vertical="center"/>
    </xf>
    <xf numFmtId="0" fontId="33" fillId="0" borderId="0" xfId="792" applyFont="1" applyFill="1" applyBorder="1"/>
    <xf numFmtId="49" fontId="66" fillId="0" borderId="26" xfId="792" quotePrefix="1" applyNumberFormat="1" applyFont="1" applyFill="1" applyBorder="1" applyAlignment="1">
      <alignment horizontal="center" vertical="center"/>
    </xf>
    <xf numFmtId="0" fontId="66" fillId="0" borderId="21" xfId="946" applyFont="1" applyFill="1" applyBorder="1" applyAlignment="1">
      <alignment vertical="center"/>
    </xf>
    <xf numFmtId="0" fontId="66" fillId="0" borderId="22" xfId="946" applyFont="1" applyFill="1" applyBorder="1" applyAlignment="1">
      <alignment vertical="center"/>
    </xf>
    <xf numFmtId="0" fontId="66" fillId="0" borderId="23" xfId="946" applyFont="1" applyFill="1" applyBorder="1" applyAlignment="1">
      <alignment horizontal="left" vertical="center"/>
    </xf>
    <xf numFmtId="0" fontId="66" fillId="0" borderId="24" xfId="946" applyFont="1" applyFill="1" applyBorder="1" applyAlignment="1">
      <alignment horizontal="left" vertical="center"/>
    </xf>
    <xf numFmtId="0" fontId="58" fillId="0" borderId="13" xfId="941" applyFont="1" applyFill="1" applyBorder="1" applyAlignment="1">
      <alignment horizontal="center" vertical="center"/>
    </xf>
    <xf numFmtId="0" fontId="61" fillId="0" borderId="0" xfId="941" applyFont="1" applyFill="1" applyBorder="1"/>
    <xf numFmtId="167" fontId="58" fillId="0" borderId="0" xfId="941" applyNumberFormat="1" applyFont="1" applyFill="1" applyBorder="1"/>
    <xf numFmtId="49" fontId="58" fillId="0" borderId="0" xfId="937" applyNumberFormat="1" applyFont="1" applyFill="1" applyBorder="1" applyAlignment="1">
      <alignment horizontal="left" vertical="center"/>
    </xf>
    <xf numFmtId="0" fontId="63" fillId="0" borderId="13" xfId="941" applyFont="1" applyFill="1" applyBorder="1" applyAlignment="1">
      <alignment horizontal="center" vertical="center"/>
    </xf>
    <xf numFmtId="0" fontId="63" fillId="0" borderId="0" xfId="941" applyFont="1" applyFill="1" applyBorder="1"/>
    <xf numFmtId="0" fontId="64" fillId="0" borderId="0" xfId="0" applyFont="1" applyFill="1"/>
    <xf numFmtId="0" fontId="64" fillId="0" borderId="0" xfId="941" applyFont="1" applyFill="1" applyBorder="1"/>
    <xf numFmtId="167" fontId="63" fillId="0" borderId="0" xfId="941" applyNumberFormat="1" applyFont="1" applyFill="1" applyBorder="1"/>
    <xf numFmtId="0" fontId="63" fillId="0" borderId="0" xfId="941" applyFont="1" applyFill="1" applyBorder="1" applyAlignment="1">
      <alignment horizontal="right" vertical="center"/>
    </xf>
    <xf numFmtId="0" fontId="66" fillId="0" borderId="31" xfId="941" applyFont="1" applyFill="1" applyBorder="1" applyAlignment="1">
      <alignment horizontal="center"/>
    </xf>
    <xf numFmtId="0" fontId="66" fillId="0" borderId="31" xfId="941" applyFont="1" applyFill="1" applyBorder="1" applyAlignment="1">
      <alignment horizontal="center" vertical="center"/>
    </xf>
    <xf numFmtId="0" fontId="66" fillId="0" borderId="32" xfId="941" applyFont="1" applyFill="1" applyBorder="1" applyAlignment="1">
      <alignment horizontal="center"/>
    </xf>
    <xf numFmtId="0" fontId="66" fillId="0" borderId="33" xfId="941" applyFont="1" applyFill="1" applyBorder="1" applyAlignment="1">
      <alignment horizontal="center"/>
    </xf>
    <xf numFmtId="0" fontId="66" fillId="0" borderId="33" xfId="946" applyFont="1" applyFill="1" applyBorder="1" applyAlignment="1">
      <alignment horizontal="center" vertical="center"/>
    </xf>
    <xf numFmtId="0" fontId="66" fillId="0" borderId="0" xfId="0" applyFont="1" applyFill="1"/>
    <xf numFmtId="0" fontId="66" fillId="0" borderId="34" xfId="941" applyFont="1" applyFill="1" applyBorder="1" applyAlignment="1">
      <alignment horizontal="center"/>
    </xf>
    <xf numFmtId="0" fontId="66" fillId="0" borderId="35" xfId="941" applyFont="1" applyFill="1" applyBorder="1" applyAlignment="1">
      <alignment horizontal="center"/>
    </xf>
    <xf numFmtId="167" fontId="66" fillId="0" borderId="36" xfId="941" applyNumberFormat="1" applyFont="1" applyFill="1" applyBorder="1" applyAlignment="1">
      <alignment horizontal="center"/>
    </xf>
    <xf numFmtId="0" fontId="66" fillId="0" borderId="37" xfId="941" applyFont="1" applyFill="1" applyBorder="1" applyAlignment="1">
      <alignment horizontal="center"/>
    </xf>
    <xf numFmtId="0" fontId="66" fillId="0" borderId="38" xfId="941" applyFont="1" applyFill="1" applyBorder="1" applyAlignment="1">
      <alignment horizontal="center"/>
    </xf>
    <xf numFmtId="0" fontId="66" fillId="0" borderId="39" xfId="941" applyFont="1" applyFill="1" applyBorder="1" applyAlignment="1">
      <alignment horizontal="center"/>
    </xf>
    <xf numFmtId="0" fontId="66" fillId="0" borderId="39" xfId="946" applyFont="1" applyFill="1" applyBorder="1" applyAlignment="1">
      <alignment horizontal="center" vertical="center"/>
    </xf>
    <xf numFmtId="0" fontId="71" fillId="0" borderId="44" xfId="941" applyFont="1" applyFill="1" applyBorder="1" applyAlignment="1">
      <alignment horizontal="center" vertical="center" wrapText="1"/>
    </xf>
    <xf numFmtId="0" fontId="71" fillId="0" borderId="45" xfId="941" applyFont="1" applyFill="1" applyBorder="1" applyAlignment="1">
      <alignment horizontal="center" vertical="center"/>
    </xf>
    <xf numFmtId="0" fontId="71" fillId="0" borderId="45" xfId="941" applyFont="1" applyFill="1" applyBorder="1" applyAlignment="1">
      <alignment horizontal="center" vertical="center" wrapText="1"/>
    </xf>
    <xf numFmtId="0" fontId="71" fillId="0" borderId="46" xfId="941" applyFont="1" applyFill="1" applyBorder="1" applyAlignment="1">
      <alignment horizontal="center" vertical="center"/>
    </xf>
    <xf numFmtId="41" fontId="71" fillId="0" borderId="47" xfId="941" applyNumberFormat="1" applyFont="1" applyFill="1" applyBorder="1" applyAlignment="1">
      <alignment horizontal="center" vertical="center"/>
    </xf>
    <xf numFmtId="0" fontId="71" fillId="0" borderId="10" xfId="941" applyFont="1" applyFill="1" applyBorder="1" applyAlignment="1">
      <alignment horizontal="center" vertical="center"/>
    </xf>
    <xf numFmtId="0" fontId="71" fillId="0" borderId="47" xfId="941" applyFont="1" applyFill="1" applyBorder="1" applyAlignment="1">
      <alignment horizontal="center" vertical="center"/>
    </xf>
    <xf numFmtId="0" fontId="72" fillId="0" borderId="0" xfId="0" applyFont="1" applyFill="1"/>
    <xf numFmtId="0" fontId="66" fillId="0" borderId="52" xfId="941" quotePrefix="1" applyFont="1" applyFill="1" applyBorder="1" applyAlignment="1">
      <alignment horizontal="center" vertical="center"/>
    </xf>
    <xf numFmtId="3" fontId="66" fillId="0" borderId="52" xfId="0" quotePrefix="1" applyNumberFormat="1" applyFont="1" applyFill="1" applyBorder="1" applyAlignment="1">
      <alignment horizontal="center" vertical="center"/>
    </xf>
    <xf numFmtId="0" fontId="66" fillId="0" borderId="52" xfId="946" applyFont="1" applyFill="1" applyBorder="1" applyAlignment="1">
      <alignment horizontal="center" vertical="center"/>
    </xf>
    <xf numFmtId="20" fontId="66" fillId="0" borderId="52" xfId="946" applyNumberFormat="1" applyFont="1" applyFill="1" applyBorder="1" applyAlignment="1">
      <alignment horizontal="center" vertical="center"/>
    </xf>
    <xf numFmtId="4" fontId="66" fillId="0" borderId="52" xfId="946" applyNumberFormat="1" applyFont="1" applyFill="1" applyBorder="1" applyAlignment="1">
      <alignment horizontal="center" vertical="center"/>
    </xf>
    <xf numFmtId="41" fontId="66" fillId="0" borderId="52" xfId="941" applyNumberFormat="1" applyFont="1" applyFill="1" applyBorder="1" applyAlignment="1">
      <alignment horizontal="center" vertical="center"/>
    </xf>
    <xf numFmtId="0" fontId="58" fillId="0" borderId="13" xfId="813" applyFont="1" applyFill="1" applyBorder="1"/>
    <xf numFmtId="0" fontId="58" fillId="0" borderId="0" xfId="813" applyFont="1" applyFill="1" applyBorder="1"/>
    <xf numFmtId="0" fontId="58" fillId="0" borderId="0" xfId="813" applyFont="1" applyFill="1" applyBorder="1" applyAlignment="1">
      <alignment horizontal="left"/>
    </xf>
    <xf numFmtId="0" fontId="58" fillId="0" borderId="0" xfId="813" applyFont="1" applyFill="1" applyBorder="1" applyAlignment="1">
      <alignment horizontal="center"/>
    </xf>
    <xf numFmtId="49" fontId="58" fillId="0" borderId="0" xfId="813" applyNumberFormat="1" applyFont="1" applyFill="1" applyBorder="1"/>
    <xf numFmtId="43" fontId="58" fillId="0" borderId="0" xfId="692" applyNumberFormat="1" applyFont="1" applyFill="1" applyBorder="1"/>
    <xf numFmtId="164" fontId="58" fillId="0" borderId="0" xfId="692" applyNumberFormat="1" applyFont="1" applyFill="1" applyBorder="1"/>
    <xf numFmtId="0" fontId="30" fillId="0" borderId="0" xfId="813" applyFont="1" applyFill="1" applyBorder="1"/>
    <xf numFmtId="0" fontId="30" fillId="0" borderId="16" xfId="813" applyFont="1" applyFill="1" applyBorder="1"/>
    <xf numFmtId="0" fontId="30" fillId="0" borderId="0" xfId="813" applyFont="1" applyFill="1"/>
    <xf numFmtId="0" fontId="58" fillId="0" borderId="0" xfId="792" applyFont="1" applyFill="1" applyBorder="1"/>
    <xf numFmtId="0" fontId="33" fillId="0" borderId="0" xfId="0" applyFont="1" applyFill="1"/>
    <xf numFmtId="49" fontId="33" fillId="0" borderId="0" xfId="0" applyNumberFormat="1" applyFont="1" applyFill="1"/>
    <xf numFmtId="0" fontId="66" fillId="0" borderId="0" xfId="0" applyFont="1" applyFill="1" applyBorder="1"/>
    <xf numFmtId="3" fontId="66" fillId="0" borderId="27" xfId="0" quotePrefix="1" applyNumberFormat="1" applyFont="1" applyFill="1" applyBorder="1" applyAlignment="1">
      <alignment horizontal="center" vertical="center"/>
    </xf>
    <xf numFmtId="0" fontId="63" fillId="0" borderId="0" xfId="0" applyFont="1" applyFill="1" applyBorder="1"/>
    <xf numFmtId="0" fontId="72" fillId="0" borderId="0" xfId="0" applyFont="1" applyFill="1" applyBorder="1"/>
    <xf numFmtId="0" fontId="33" fillId="0" borderId="0" xfId="0" applyFont="1" applyFill="1" applyBorder="1"/>
    <xf numFmtId="0" fontId="85" fillId="0" borderId="0" xfId="0" applyFont="1" applyFill="1" applyAlignment="1">
      <alignment horizontal="justify"/>
    </xf>
    <xf numFmtId="0" fontId="85" fillId="0" borderId="0" xfId="0" applyFont="1" applyFill="1" applyAlignment="1">
      <alignment horizontal="left"/>
    </xf>
    <xf numFmtId="0" fontId="61" fillId="0" borderId="0" xfId="0" applyFont="1" applyFill="1"/>
    <xf numFmtId="0" fontId="63" fillId="0" borderId="0" xfId="792" applyFont="1" applyFill="1" applyBorder="1"/>
    <xf numFmtId="167" fontId="63" fillId="0" borderId="0" xfId="792" applyNumberFormat="1" applyFont="1" applyFill="1"/>
    <xf numFmtId="49" fontId="63" fillId="0" borderId="15" xfId="937" applyNumberFormat="1" applyFont="1" applyFill="1" applyBorder="1" applyAlignment="1">
      <alignment horizontal="left" vertical="center"/>
    </xf>
    <xf numFmtId="49" fontId="33" fillId="0" borderId="0" xfId="792" applyNumberFormat="1" applyFont="1" applyFill="1"/>
    <xf numFmtId="167" fontId="58" fillId="0" borderId="0" xfId="813" applyNumberFormat="1" applyFont="1" applyFill="1" applyBorder="1"/>
    <xf numFmtId="0" fontId="58" fillId="0" borderId="0" xfId="0" applyFont="1" applyFill="1" applyBorder="1" applyAlignment="1">
      <alignment horizontal="left"/>
    </xf>
    <xf numFmtId="0" fontId="58" fillId="0" borderId="0" xfId="0" applyFont="1" applyFill="1" applyBorder="1" applyAlignment="1"/>
    <xf numFmtId="0" fontId="58" fillId="0" borderId="0" xfId="0" applyFont="1" applyFill="1" applyBorder="1"/>
    <xf numFmtId="0" fontId="59" fillId="0" borderId="0" xfId="0" applyFont="1" applyFill="1" applyBorder="1" applyAlignment="1"/>
    <xf numFmtId="0" fontId="58" fillId="0" borderId="18" xfId="0" applyFont="1" applyFill="1" applyBorder="1" applyAlignment="1">
      <alignment horizontal="left" vertical="top"/>
    </xf>
    <xf numFmtId="0" fontId="0" fillId="0" borderId="0" xfId="0" applyFill="1"/>
    <xf numFmtId="167" fontId="66" fillId="0" borderId="0" xfId="813" applyNumberFormat="1" applyFont="1" applyFill="1" applyBorder="1"/>
    <xf numFmtId="0" fontId="0" fillId="0" borderId="0" xfId="0" applyAlignment="1">
      <alignment horizontal="center"/>
    </xf>
    <xf numFmtId="49" fontId="66" fillId="0" borderId="26" xfId="792" applyNumberFormat="1" applyFont="1" applyFill="1" applyBorder="1" applyAlignment="1">
      <alignment horizontal="center" vertical="center"/>
    </xf>
    <xf numFmtId="167" fontId="66" fillId="0" borderId="0" xfId="317" applyNumberFormat="1" applyFont="1" applyFill="1" applyBorder="1" applyAlignment="1">
      <alignment horizontal="center" vertical="center"/>
    </xf>
    <xf numFmtId="167" fontId="60" fillId="0" borderId="25" xfId="374" applyNumberFormat="1" applyFont="1" applyFill="1" applyBorder="1" applyAlignment="1">
      <alignment horizontal="center" vertical="center"/>
    </xf>
    <xf numFmtId="167" fontId="60" fillId="0" borderId="25" xfId="374" applyNumberFormat="1" applyFont="1" applyFill="1" applyBorder="1" applyAlignment="1">
      <alignment vertical="center"/>
    </xf>
    <xf numFmtId="167" fontId="29" fillId="0" borderId="28" xfId="317" applyNumberFormat="1" applyFont="1" applyFill="1" applyBorder="1" applyAlignment="1">
      <alignment vertical="center"/>
    </xf>
    <xf numFmtId="0" fontId="30" fillId="0" borderId="0" xfId="814" applyFont="1" applyFill="1"/>
    <xf numFmtId="0" fontId="58" fillId="0" borderId="13" xfId="814" applyFont="1" applyFill="1" applyBorder="1"/>
    <xf numFmtId="0" fontId="30" fillId="0" borderId="0" xfId="814" applyFont="1" applyFill="1" applyBorder="1"/>
    <xf numFmtId="0" fontId="30" fillId="0" borderId="16" xfId="814" applyFont="1" applyFill="1" applyBorder="1"/>
    <xf numFmtId="0" fontId="58" fillId="0" borderId="17" xfId="814" applyFont="1" applyFill="1" applyBorder="1"/>
    <xf numFmtId="0" fontId="30" fillId="0" borderId="18" xfId="814" applyFont="1" applyFill="1" applyBorder="1" applyAlignment="1">
      <alignment vertical="top"/>
    </xf>
    <xf numFmtId="0" fontId="30" fillId="0" borderId="19" xfId="814" applyFont="1" applyFill="1" applyBorder="1" applyAlignment="1">
      <alignment vertical="top"/>
    </xf>
    <xf numFmtId="0" fontId="58" fillId="0" borderId="0" xfId="938" applyFont="1" applyFill="1" applyBorder="1" applyAlignment="1">
      <alignment horizontal="left" vertical="center"/>
    </xf>
    <xf numFmtId="0" fontId="58" fillId="0" borderId="0" xfId="938" applyFont="1" applyFill="1" applyBorder="1" applyAlignment="1">
      <alignment horizontal="right" vertical="center"/>
    </xf>
    <xf numFmtId="15" fontId="58" fillId="0" borderId="0" xfId="938" quotePrefix="1" applyNumberFormat="1" applyFont="1" applyFill="1" applyBorder="1" applyAlignment="1">
      <alignment horizontal="left" vertical="center"/>
    </xf>
    <xf numFmtId="15" fontId="58" fillId="0" borderId="16" xfId="938" quotePrefix="1" applyNumberFormat="1" applyFont="1" applyFill="1" applyBorder="1" applyAlignment="1">
      <alignment horizontal="left" vertical="center"/>
    </xf>
    <xf numFmtId="167" fontId="63" fillId="0" borderId="0" xfId="938" applyNumberFormat="1" applyFont="1" applyFill="1" applyBorder="1" applyAlignment="1">
      <alignment horizontal="left" vertical="center"/>
    </xf>
    <xf numFmtId="0" fontId="92" fillId="0" borderId="47" xfId="941" applyFont="1" applyFill="1" applyBorder="1" applyAlignment="1">
      <alignment horizontal="center" vertical="center"/>
    </xf>
    <xf numFmtId="0" fontId="66" fillId="0" borderId="25" xfId="938" quotePrefix="1" applyFont="1" applyFill="1" applyBorder="1" applyAlignment="1">
      <alignment horizontal="center" vertical="center"/>
    </xf>
    <xf numFmtId="0" fontId="66" fillId="0" borderId="25" xfId="945" applyFont="1" applyFill="1" applyBorder="1" applyAlignment="1">
      <alignment horizontal="center" vertical="center"/>
    </xf>
    <xf numFmtId="20" fontId="66" fillId="0" borderId="25" xfId="945" applyNumberFormat="1" applyFont="1" applyFill="1" applyBorder="1" applyAlignment="1">
      <alignment horizontal="center" vertical="center"/>
    </xf>
    <xf numFmtId="4" fontId="66" fillId="0" borderId="26" xfId="945" applyNumberFormat="1" applyFont="1" applyFill="1" applyBorder="1" applyAlignment="1">
      <alignment horizontal="center" vertical="center"/>
    </xf>
    <xf numFmtId="41" fontId="66" fillId="0" borderId="25" xfId="938" applyNumberFormat="1" applyFont="1" applyFill="1" applyBorder="1" applyAlignment="1">
      <alignment horizontal="center" vertical="center"/>
    </xf>
    <xf numFmtId="4" fontId="66" fillId="0" borderId="52" xfId="374" applyNumberFormat="1" applyFont="1" applyFill="1" applyBorder="1" applyAlignment="1">
      <alignment vertical="center"/>
    </xf>
    <xf numFmtId="167" fontId="66" fillId="0" borderId="52" xfId="374" applyNumberFormat="1" applyFont="1" applyFill="1" applyBorder="1" applyAlignment="1">
      <alignment vertical="center"/>
    </xf>
    <xf numFmtId="167" fontId="66" fillId="0" borderId="52" xfId="374" applyNumberFormat="1" applyFont="1" applyFill="1" applyBorder="1" applyAlignment="1">
      <alignment horizontal="center" vertical="center"/>
    </xf>
    <xf numFmtId="167" fontId="66" fillId="0" borderId="29" xfId="374" applyNumberFormat="1" applyFont="1" applyFill="1" applyBorder="1" applyAlignment="1">
      <alignment horizontal="center" vertical="center"/>
    </xf>
    <xf numFmtId="167" fontId="66" fillId="0" borderId="40" xfId="374" applyNumberFormat="1" applyFont="1" applyFill="1" applyBorder="1" applyAlignment="1">
      <alignment horizontal="center" vertical="center"/>
    </xf>
    <xf numFmtId="0" fontId="67" fillId="0" borderId="13" xfId="941" applyFont="1" applyFill="1" applyBorder="1" applyAlignment="1">
      <alignment horizontal="center" vertical="center"/>
    </xf>
    <xf numFmtId="0" fontId="67" fillId="0" borderId="0" xfId="941" applyFont="1" applyFill="1" applyBorder="1" applyAlignment="1">
      <alignment horizontal="center" vertical="center"/>
    </xf>
    <xf numFmtId="167" fontId="66" fillId="0" borderId="0" xfId="374" applyNumberFormat="1" applyFont="1" applyFill="1" applyBorder="1" applyAlignment="1">
      <alignment horizontal="center" vertical="center"/>
    </xf>
    <xf numFmtId="167" fontId="66" fillId="0" borderId="16" xfId="374" applyNumberFormat="1" applyFont="1" applyFill="1" applyBorder="1" applyAlignment="1">
      <alignment horizontal="center" vertical="center"/>
    </xf>
    <xf numFmtId="0" fontId="99" fillId="0" borderId="0" xfId="0" applyFont="1" applyFill="1"/>
    <xf numFmtId="167" fontId="29" fillId="0" borderId="24" xfId="317" applyNumberFormat="1" applyFont="1" applyFill="1" applyBorder="1" applyAlignment="1">
      <alignment vertical="center"/>
    </xf>
    <xf numFmtId="0" fontId="63" fillId="0" borderId="20" xfId="937" applyFont="1" applyFill="1" applyBorder="1" applyAlignment="1">
      <alignment horizontal="left" vertical="center"/>
    </xf>
    <xf numFmtId="167" fontId="66" fillId="0" borderId="16" xfId="937" applyNumberFormat="1" applyFont="1" applyFill="1" applyBorder="1" applyAlignment="1">
      <alignment horizontal="left" vertical="center"/>
    </xf>
    <xf numFmtId="167" fontId="29" fillId="0" borderId="27" xfId="317" applyNumberFormat="1" applyFont="1" applyFill="1" applyBorder="1" applyAlignment="1">
      <alignment vertical="center"/>
    </xf>
    <xf numFmtId="0" fontId="61" fillId="0" borderId="0" xfId="937" applyFont="1" applyFill="1" applyBorder="1" applyAlignment="1"/>
    <xf numFmtId="49" fontId="58" fillId="0" borderId="0" xfId="941" applyNumberFormat="1" applyFont="1" applyFill="1" applyBorder="1"/>
    <xf numFmtId="49" fontId="63" fillId="0" borderId="0" xfId="941" applyNumberFormat="1" applyFont="1" applyFill="1" applyBorder="1"/>
    <xf numFmtId="49" fontId="66" fillId="0" borderId="31" xfId="941" applyNumberFormat="1" applyFont="1" applyFill="1" applyBorder="1" applyAlignment="1">
      <alignment horizontal="center"/>
    </xf>
    <xf numFmtId="49" fontId="66" fillId="0" borderId="34" xfId="941" applyNumberFormat="1" applyFont="1" applyFill="1" applyBorder="1" applyAlignment="1">
      <alignment horizontal="center"/>
    </xf>
    <xf numFmtId="49" fontId="71" fillId="0" borderId="45" xfId="941" applyNumberFormat="1" applyFont="1" applyFill="1" applyBorder="1" applyAlignment="1">
      <alignment horizontal="center" vertical="center"/>
    </xf>
    <xf numFmtId="49" fontId="66" fillId="0" borderId="52" xfId="0" quotePrefix="1" applyNumberFormat="1" applyFont="1" applyFill="1" applyBorder="1" applyAlignment="1">
      <alignment horizontal="center" vertical="center"/>
    </xf>
    <xf numFmtId="49" fontId="67" fillId="0" borderId="0" xfId="941" applyNumberFormat="1" applyFont="1" applyFill="1" applyBorder="1" applyAlignment="1">
      <alignment horizontal="center" vertical="center"/>
    </xf>
    <xf numFmtId="49" fontId="58" fillId="0" borderId="0" xfId="0" applyNumberFormat="1" applyFont="1" applyFill="1" applyBorder="1" applyAlignment="1">
      <alignment horizontal="left"/>
    </xf>
    <xf numFmtId="49" fontId="58" fillId="0" borderId="0" xfId="0" applyNumberFormat="1" applyFont="1" applyFill="1" applyBorder="1"/>
    <xf numFmtId="49" fontId="59" fillId="0" borderId="0" xfId="0" applyNumberFormat="1" applyFont="1" applyFill="1" applyBorder="1" applyAlignment="1">
      <alignment horizontal="left"/>
    </xf>
    <xf numFmtId="49" fontId="58" fillId="0" borderId="18" xfId="0" applyNumberFormat="1" applyFont="1" applyFill="1" applyBorder="1" applyAlignment="1">
      <alignment horizontal="left" vertical="top"/>
    </xf>
    <xf numFmtId="49" fontId="29" fillId="0" borderId="11" xfId="944" applyNumberFormat="1" applyFont="1" applyFill="1" applyBorder="1" applyAlignment="1">
      <alignment vertical="center"/>
    </xf>
    <xf numFmtId="49" fontId="33" fillId="0" borderId="0" xfId="0" applyNumberFormat="1" applyFont="1"/>
    <xf numFmtId="49" fontId="68" fillId="0" borderId="15" xfId="936" applyNumberFormat="1" applyFont="1" applyFill="1" applyBorder="1" applyAlignment="1">
      <alignment horizontal="center" vertical="center"/>
    </xf>
    <xf numFmtId="49" fontId="58" fillId="0" borderId="0" xfId="936" applyNumberFormat="1" applyFont="1" applyFill="1" applyBorder="1"/>
    <xf numFmtId="49" fontId="68" fillId="0" borderId="15" xfId="937" applyNumberFormat="1" applyFont="1" applyFill="1" applyBorder="1" applyAlignment="1">
      <alignment horizontal="center" vertical="center"/>
    </xf>
    <xf numFmtId="49" fontId="58" fillId="0" borderId="0" xfId="937" applyNumberFormat="1" applyFont="1" applyFill="1" applyBorder="1"/>
    <xf numFmtId="49" fontId="60" fillId="0" borderId="0" xfId="936" applyNumberFormat="1" applyFont="1" applyFill="1" applyBorder="1"/>
    <xf numFmtId="0" fontId="70" fillId="0" borderId="0" xfId="0" applyFont="1" applyFill="1"/>
    <xf numFmtId="49" fontId="33" fillId="0" borderId="0" xfId="792" applyNumberFormat="1" applyFont="1"/>
    <xf numFmtId="167" fontId="68" fillId="0" borderId="15" xfId="937" applyNumberFormat="1" applyFont="1" applyFill="1" applyBorder="1" applyAlignment="1">
      <alignment horizontal="center" vertical="center"/>
    </xf>
    <xf numFmtId="0" fontId="61" fillId="0" borderId="0" xfId="936" applyFont="1" applyFill="1" applyBorder="1" applyAlignment="1"/>
    <xf numFmtId="49" fontId="98" fillId="0" borderId="0" xfId="938" applyNumberFormat="1" applyFont="1" applyFill="1" applyBorder="1" applyAlignment="1">
      <alignment horizontal="left" vertical="center"/>
    </xf>
    <xf numFmtId="0" fontId="33" fillId="0" borderId="0" xfId="0" applyFont="1" applyBorder="1"/>
    <xf numFmtId="15" fontId="58" fillId="0" borderId="0" xfId="938" applyNumberFormat="1" applyFont="1" applyFill="1" applyBorder="1" applyAlignment="1">
      <alignment horizontal="left" vertical="center"/>
    </xf>
    <xf numFmtId="0" fontId="61" fillId="0" borderId="0" xfId="0" applyFont="1" applyFill="1" applyBorder="1"/>
    <xf numFmtId="0" fontId="64" fillId="0" borderId="0" xfId="0" applyFont="1" applyFill="1" applyBorder="1"/>
    <xf numFmtId="0" fontId="58" fillId="0" borderId="0" xfId="0" applyFont="1" applyFill="1" applyBorder="1" applyAlignment="1">
      <alignment horizontal="left" vertical="center"/>
    </xf>
    <xf numFmtId="0" fontId="58" fillId="0" borderId="0" xfId="0" applyFont="1" applyFill="1" applyBorder="1" applyAlignment="1">
      <alignment vertical="center"/>
    </xf>
    <xf numFmtId="0" fontId="98" fillId="0" borderId="0" xfId="792" applyFont="1" applyFill="1" applyBorder="1"/>
    <xf numFmtId="167" fontId="97" fillId="0" borderId="0" xfId="937" applyNumberFormat="1" applyFont="1" applyFill="1" applyBorder="1"/>
    <xf numFmtId="0" fontId="100" fillId="0" borderId="0" xfId="937" applyFont="1" applyFill="1" applyBorder="1"/>
    <xf numFmtId="168" fontId="28" fillId="0" borderId="51" xfId="792" applyNumberFormat="1" applyFont="1" applyBorder="1"/>
    <xf numFmtId="0" fontId="66" fillId="0" borderId="13" xfId="813" applyFont="1" applyFill="1" applyBorder="1"/>
    <xf numFmtId="49" fontId="66" fillId="0" borderId="0" xfId="813" applyNumberFormat="1" applyFont="1" applyFill="1" applyBorder="1"/>
    <xf numFmtId="0" fontId="66" fillId="0" borderId="0" xfId="813" applyFont="1" applyFill="1" applyBorder="1"/>
    <xf numFmtId="4" fontId="66" fillId="0" borderId="0" xfId="813" applyNumberFormat="1" applyFont="1" applyFill="1" applyBorder="1"/>
    <xf numFmtId="0" fontId="28" fillId="0" borderId="16" xfId="813" applyFont="1" applyFill="1" applyBorder="1"/>
    <xf numFmtId="0" fontId="65" fillId="0" borderId="0" xfId="792" applyFont="1" applyFill="1"/>
    <xf numFmtId="167" fontId="61" fillId="0" borderId="0" xfId="936" applyNumberFormat="1" applyFont="1" applyFill="1" applyBorder="1"/>
    <xf numFmtId="0" fontId="33" fillId="0" borderId="16" xfId="792" applyFont="1" applyFill="1" applyBorder="1"/>
    <xf numFmtId="0" fontId="33" fillId="0" borderId="19" xfId="792" applyFont="1" applyFill="1" applyBorder="1"/>
    <xf numFmtId="0" fontId="66" fillId="0" borderId="0" xfId="813" applyFont="1" applyFill="1" applyBorder="1" applyAlignment="1">
      <alignment horizontal="left"/>
    </xf>
    <xf numFmtId="0" fontId="66" fillId="0" borderId="0" xfId="813" applyFont="1" applyFill="1" applyBorder="1" applyAlignment="1">
      <alignment horizontal="center"/>
    </xf>
    <xf numFmtId="43" fontId="66" fillId="0" borderId="0" xfId="692" applyNumberFormat="1" applyFont="1" applyFill="1" applyBorder="1"/>
    <xf numFmtId="164" fontId="66" fillId="0" borderId="0" xfId="692" applyNumberFormat="1" applyFont="1" applyFill="1" applyBorder="1"/>
    <xf numFmtId="0" fontId="28" fillId="0" borderId="0" xfId="813" applyFont="1" applyFill="1" applyBorder="1"/>
    <xf numFmtId="0" fontId="102" fillId="0" borderId="0" xfId="0" applyFont="1" applyAlignment="1">
      <alignment horizontal="center"/>
    </xf>
    <xf numFmtId="0" fontId="102" fillId="21" borderId="0" xfId="0" applyFont="1" applyFill="1" applyAlignment="1">
      <alignment horizontal="center"/>
    </xf>
    <xf numFmtId="0" fontId="103" fillId="22" borderId="29" xfId="0" applyFont="1" applyFill="1" applyBorder="1" applyAlignment="1">
      <alignment horizontal="center" vertical="center"/>
    </xf>
    <xf numFmtId="0" fontId="101" fillId="23" borderId="29" xfId="0" applyFont="1" applyFill="1" applyBorder="1" applyAlignment="1">
      <alignment horizontal="center" vertical="center"/>
    </xf>
    <xf numFmtId="0" fontId="103" fillId="21" borderId="29" xfId="0" applyFont="1" applyFill="1" applyBorder="1" applyAlignment="1">
      <alignment horizontal="center" vertical="center"/>
    </xf>
    <xf numFmtId="0" fontId="103" fillId="23" borderId="29" xfId="0" applyFont="1" applyFill="1" applyBorder="1" applyAlignment="1">
      <alignment horizontal="center" vertical="center"/>
    </xf>
    <xf numFmtId="0" fontId="102" fillId="0" borderId="50" xfId="0" applyFont="1" applyBorder="1" applyAlignment="1">
      <alignment horizontal="center" vertical="center"/>
    </xf>
    <xf numFmtId="0" fontId="102" fillId="21" borderId="0" xfId="0" applyFont="1" applyFill="1" applyBorder="1" applyAlignment="1">
      <alignment horizontal="center" vertical="center"/>
    </xf>
    <xf numFmtId="0" fontId="104" fillId="0" borderId="49" xfId="0" applyFont="1" applyBorder="1" applyAlignment="1">
      <alignment horizontal="center"/>
    </xf>
    <xf numFmtId="0" fontId="87" fillId="0" borderId="49" xfId="0" applyFont="1" applyBorder="1" applyAlignment="1">
      <alignment horizontal="left"/>
    </xf>
    <xf numFmtId="0" fontId="102" fillId="0" borderId="49" xfId="0" applyFont="1" applyBorder="1" applyAlignment="1">
      <alignment horizontal="left"/>
    </xf>
    <xf numFmtId="0" fontId="102" fillId="21" borderId="54" xfId="0" applyFont="1" applyFill="1" applyBorder="1" applyAlignment="1">
      <alignment horizontal="left"/>
    </xf>
    <xf numFmtId="0" fontId="104" fillId="0" borderId="25" xfId="0" applyFont="1" applyBorder="1" applyAlignment="1">
      <alignment horizontal="center"/>
    </xf>
    <xf numFmtId="0" fontId="87" fillId="0" borderId="25" xfId="0" applyFont="1" applyBorder="1" applyAlignment="1">
      <alignment horizontal="left"/>
    </xf>
    <xf numFmtId="0" fontId="102" fillId="0" borderId="25" xfId="0" applyFont="1" applyBorder="1" applyAlignment="1">
      <alignment horizontal="left"/>
    </xf>
    <xf numFmtId="0" fontId="102" fillId="21" borderId="25" xfId="0" applyFont="1" applyFill="1" applyBorder="1" applyAlignment="1">
      <alignment horizontal="left"/>
    </xf>
    <xf numFmtId="0" fontId="87" fillId="0" borderId="25" xfId="0" applyFont="1" applyFill="1" applyBorder="1" applyAlignment="1">
      <alignment horizontal="left"/>
    </xf>
    <xf numFmtId="0" fontId="102" fillId="0" borderId="25" xfId="0" applyFont="1" applyFill="1" applyBorder="1" applyAlignment="1">
      <alignment horizontal="left"/>
    </xf>
    <xf numFmtId="0" fontId="102" fillId="24" borderId="25" xfId="0" applyFont="1" applyFill="1" applyBorder="1" applyAlignment="1">
      <alignment horizontal="left"/>
    </xf>
    <xf numFmtId="0" fontId="87" fillId="0" borderId="51" xfId="0" applyFont="1" applyFill="1" applyBorder="1" applyAlignment="1">
      <alignment horizontal="left"/>
    </xf>
    <xf numFmtId="0" fontId="30" fillId="0" borderId="0" xfId="0" applyFont="1" applyFill="1" applyBorder="1"/>
    <xf numFmtId="49" fontId="66" fillId="0" borderId="25" xfId="945" applyNumberFormat="1" applyFont="1" applyFill="1" applyBorder="1" applyAlignment="1">
      <alignment horizontal="center" vertical="center"/>
    </xf>
    <xf numFmtId="0" fontId="107" fillId="0" borderId="0" xfId="792" applyFont="1" applyFill="1"/>
    <xf numFmtId="0" fontId="65" fillId="0" borderId="0" xfId="0" applyFont="1" applyFill="1"/>
    <xf numFmtId="0" fontId="107" fillId="0" borderId="0" xfId="0" applyFont="1" applyFill="1"/>
    <xf numFmtId="3" fontId="61" fillId="0" borderId="0" xfId="937" applyNumberFormat="1" applyFont="1" applyFill="1" applyBorder="1"/>
    <xf numFmtId="43" fontId="66" fillId="0" borderId="25" xfId="304" applyFont="1" applyFill="1" applyBorder="1" applyAlignment="1">
      <alignment horizontal="center" vertical="center"/>
    </xf>
    <xf numFmtId="43" fontId="66" fillId="0" borderId="26" xfId="304" applyFont="1" applyFill="1" applyBorder="1" applyAlignment="1">
      <alignment horizontal="center" vertical="center"/>
    </xf>
    <xf numFmtId="43" fontId="60" fillId="0" borderId="25" xfId="304" applyFont="1" applyFill="1" applyBorder="1" applyAlignment="1">
      <alignment vertical="center"/>
    </xf>
    <xf numFmtId="43" fontId="60" fillId="0" borderId="25" xfId="304" applyFont="1" applyFill="1" applyBorder="1" applyAlignment="1">
      <alignment horizontal="center" vertical="center"/>
    </xf>
    <xf numFmtId="4" fontId="66" fillId="0" borderId="27" xfId="943" applyNumberFormat="1" applyFont="1" applyFill="1" applyBorder="1" applyAlignment="1">
      <alignment horizontal="center" vertical="center"/>
    </xf>
    <xf numFmtId="0" fontId="67" fillId="0" borderId="13" xfId="937" applyFont="1" applyFill="1" applyBorder="1" applyAlignment="1">
      <alignment horizontal="center" vertical="center"/>
    </xf>
    <xf numFmtId="0" fontId="67" fillId="0" borderId="0" xfId="937" applyFont="1" applyFill="1" applyBorder="1" applyAlignment="1">
      <alignment horizontal="center" vertical="center"/>
    </xf>
    <xf numFmtId="167" fontId="67" fillId="0" borderId="16" xfId="317" applyNumberFormat="1" applyFont="1" applyFill="1" applyBorder="1" applyAlignment="1">
      <alignment horizontal="center" vertical="center"/>
    </xf>
    <xf numFmtId="167" fontId="62" fillId="0" borderId="0" xfId="937" applyNumberFormat="1" applyFont="1" applyFill="1" applyBorder="1"/>
    <xf numFmtId="0" fontId="60" fillId="0" borderId="25" xfId="944" applyFont="1" applyFill="1" applyBorder="1" applyAlignment="1">
      <alignment horizontal="center" vertical="center"/>
    </xf>
    <xf numFmtId="20" fontId="60" fillId="0" borderId="25" xfId="944" applyNumberFormat="1" applyFont="1" applyFill="1" applyBorder="1" applyAlignment="1">
      <alignment horizontal="center" vertical="center"/>
    </xf>
    <xf numFmtId="4" fontId="60" fillId="0" borderId="25" xfId="944" applyNumberFormat="1" applyFont="1" applyFill="1" applyBorder="1" applyAlignment="1">
      <alignment horizontal="center" vertical="center"/>
    </xf>
    <xf numFmtId="0" fontId="62" fillId="0" borderId="0" xfId="941" applyFont="1" applyFill="1" applyBorder="1"/>
    <xf numFmtId="0" fontId="68" fillId="0" borderId="0" xfId="937" applyFont="1" applyFill="1" applyBorder="1" applyAlignment="1">
      <alignment horizontal="left" vertical="center"/>
    </xf>
    <xf numFmtId="0" fontId="108" fillId="0" borderId="0" xfId="937" applyFont="1" applyFill="1" applyBorder="1"/>
    <xf numFmtId="0" fontId="108" fillId="0" borderId="0" xfId="936" applyFont="1" applyFill="1" applyBorder="1"/>
    <xf numFmtId="167" fontId="108" fillId="0" borderId="0" xfId="937" applyNumberFormat="1" applyFont="1" applyFill="1" applyBorder="1"/>
    <xf numFmtId="0" fontId="58" fillId="0" borderId="13" xfId="813" applyFont="1" applyFill="1" applyBorder="1" applyAlignment="1"/>
    <xf numFmtId="0" fontId="58" fillId="0" borderId="0" xfId="813" applyFont="1" applyFill="1" applyBorder="1" applyAlignment="1"/>
    <xf numFmtId="0" fontId="58" fillId="0" borderId="13" xfId="814" applyFont="1" applyFill="1" applyBorder="1" applyAlignment="1"/>
    <xf numFmtId="0" fontId="3" fillId="0" borderId="67" xfId="0" applyFont="1" applyBorder="1" applyAlignment="1">
      <alignment horizontal="center"/>
    </xf>
    <xf numFmtId="0" fontId="3" fillId="0" borderId="66" xfId="0" applyFont="1" applyBorder="1" applyAlignment="1">
      <alignment horizontal="center"/>
    </xf>
    <xf numFmtId="0" fontId="109" fillId="0" borderId="65" xfId="0" applyFont="1" applyBorder="1" applyAlignment="1">
      <alignment horizontal="center"/>
    </xf>
    <xf numFmtId="0" fontId="109" fillId="0" borderId="63" xfId="0" applyFont="1" applyBorder="1" applyAlignment="1">
      <alignment horizontal="center"/>
    </xf>
    <xf numFmtId="0" fontId="109" fillId="0" borderId="64" xfId="0" applyFont="1" applyBorder="1" applyAlignment="1">
      <alignment horizontal="center"/>
    </xf>
    <xf numFmtId="0" fontId="110" fillId="0" borderId="68" xfId="0" applyFont="1" applyBorder="1" applyAlignment="1">
      <alignment horizontal="center"/>
    </xf>
    <xf numFmtId="0" fontId="110" fillId="0" borderId="59" xfId="0" applyFont="1" applyBorder="1" applyAlignment="1">
      <alignment horizontal="center"/>
    </xf>
    <xf numFmtId="0" fontId="110" fillId="0" borderId="69" xfId="0" applyFont="1" applyBorder="1" applyAlignment="1">
      <alignment horizontal="center"/>
    </xf>
    <xf numFmtId="0" fontId="109" fillId="0" borderId="70" xfId="0" applyFont="1" applyBorder="1" applyAlignment="1">
      <alignment horizontal="left"/>
    </xf>
    <xf numFmtId="0" fontId="109" fillId="0" borderId="71" xfId="0" applyFont="1" applyBorder="1" applyAlignment="1">
      <alignment horizontal="left"/>
    </xf>
    <xf numFmtId="0" fontId="109" fillId="0" borderId="72" xfId="0" applyFont="1" applyBorder="1" applyAlignment="1">
      <alignment horizontal="left"/>
    </xf>
    <xf numFmtId="0" fontId="109" fillId="0" borderId="59" xfId="0" applyFont="1" applyBorder="1" applyAlignment="1">
      <alignment horizontal="center"/>
    </xf>
    <xf numFmtId="0" fontId="58" fillId="0" borderId="0" xfId="792" applyFont="1" applyFill="1" applyBorder="1" applyAlignment="1"/>
    <xf numFmtId="167" fontId="58" fillId="0" borderId="0" xfId="813" applyNumberFormat="1" applyFont="1" applyFill="1" applyBorder="1" applyAlignment="1">
      <alignment horizontal="center"/>
    </xf>
    <xf numFmtId="41" fontId="66" fillId="0" borderId="73" xfId="938" applyNumberFormat="1" applyFont="1" applyFill="1" applyBorder="1" applyAlignment="1">
      <alignment horizontal="center" vertical="center"/>
    </xf>
    <xf numFmtId="0" fontId="66" fillId="0" borderId="21" xfId="944" quotePrefix="1" applyFont="1" applyFill="1" applyBorder="1" applyAlignment="1">
      <alignment horizontal="left" vertical="center"/>
    </xf>
    <xf numFmtId="0" fontId="58" fillId="0" borderId="18" xfId="0" applyFont="1" applyFill="1" applyBorder="1" applyAlignment="1">
      <alignment horizontal="center" vertical="top"/>
    </xf>
    <xf numFmtId="0" fontId="59" fillId="0" borderId="0" xfId="0" applyFont="1" applyFill="1" applyBorder="1" applyAlignment="1">
      <alignment horizontal="center"/>
    </xf>
    <xf numFmtId="0" fontId="61" fillId="0" borderId="0" xfId="937" applyFont="1" applyFill="1" applyBorder="1"/>
    <xf numFmtId="0" fontId="59" fillId="0" borderId="0" xfId="0" applyFont="1" applyFill="1" applyBorder="1" applyAlignment="1">
      <alignment horizontal="left"/>
    </xf>
    <xf numFmtId="0" fontId="63" fillId="0" borderId="25" xfId="938" quotePrefix="1" applyFont="1" applyFill="1" applyBorder="1" applyAlignment="1">
      <alignment horizontal="center" vertical="center"/>
    </xf>
    <xf numFmtId="167" fontId="63" fillId="0" borderId="25" xfId="420" applyNumberFormat="1" applyFont="1" applyFill="1" applyBorder="1" applyAlignment="1">
      <alignment vertical="center"/>
    </xf>
    <xf numFmtId="167" fontId="63" fillId="0" borderId="25" xfId="521" applyNumberFormat="1" applyFont="1" applyFill="1" applyBorder="1" applyAlignment="1">
      <alignment vertical="center"/>
    </xf>
    <xf numFmtId="167" fontId="63" fillId="0" borderId="25" xfId="317" applyNumberFormat="1" applyFont="1" applyFill="1" applyBorder="1" applyAlignment="1">
      <alignment vertical="center"/>
    </xf>
    <xf numFmtId="167" fontId="63" fillId="0" borderId="25" xfId="374" applyNumberFormat="1" applyFont="1" applyFill="1" applyBorder="1" applyAlignment="1">
      <alignment horizontal="center" vertical="center"/>
    </xf>
    <xf numFmtId="167" fontId="63" fillId="0" borderId="25" xfId="374" applyNumberFormat="1" applyFont="1" applyFill="1" applyBorder="1" applyAlignment="1">
      <alignment vertical="center"/>
    </xf>
    <xf numFmtId="0" fontId="63" fillId="0" borderId="52" xfId="941" quotePrefix="1" applyFont="1" applyFill="1" applyBorder="1" applyAlignment="1">
      <alignment horizontal="center" vertical="center"/>
    </xf>
    <xf numFmtId="3" fontId="63" fillId="0" borderId="52" xfId="0" quotePrefix="1" applyNumberFormat="1" applyFont="1" applyFill="1" applyBorder="1" applyAlignment="1">
      <alignment horizontal="center" vertical="center"/>
    </xf>
    <xf numFmtId="0" fontId="63" fillId="0" borderId="52" xfId="946" applyFont="1" applyFill="1" applyBorder="1" applyAlignment="1">
      <alignment horizontal="center" vertical="center"/>
    </xf>
    <xf numFmtId="20" fontId="63" fillId="0" borderId="52" xfId="946" applyNumberFormat="1" applyFont="1" applyFill="1" applyBorder="1" applyAlignment="1">
      <alignment horizontal="center" vertical="center"/>
    </xf>
    <xf numFmtId="4" fontId="63" fillId="0" borderId="52" xfId="946" applyNumberFormat="1" applyFont="1" applyFill="1" applyBorder="1" applyAlignment="1">
      <alignment horizontal="center" vertical="center"/>
    </xf>
    <xf numFmtId="4" fontId="63" fillId="0" borderId="52" xfId="374" applyNumberFormat="1" applyFont="1" applyFill="1" applyBorder="1" applyAlignment="1">
      <alignment vertical="center"/>
    </xf>
    <xf numFmtId="167" fontId="63" fillId="0" borderId="52" xfId="374" applyNumberFormat="1" applyFont="1" applyFill="1" applyBorder="1" applyAlignment="1">
      <alignment vertical="center"/>
    </xf>
    <xf numFmtId="167" fontId="63" fillId="0" borderId="52" xfId="586" applyNumberFormat="1" applyFont="1" applyFill="1" applyBorder="1" applyAlignment="1">
      <alignment vertical="center"/>
    </xf>
    <xf numFmtId="167" fontId="63" fillId="0" borderId="52" xfId="374" applyNumberFormat="1" applyFont="1" applyFill="1" applyBorder="1" applyAlignment="1">
      <alignment horizontal="center" vertical="center"/>
    </xf>
    <xf numFmtId="167" fontId="33" fillId="0" borderId="27" xfId="317" applyNumberFormat="1" applyFont="1" applyFill="1" applyBorder="1" applyAlignment="1">
      <alignment vertical="center"/>
    </xf>
    <xf numFmtId="167" fontId="63" fillId="0" borderId="29" xfId="374" applyNumberFormat="1" applyFont="1" applyFill="1" applyBorder="1" applyAlignment="1">
      <alignment horizontal="center" vertical="center"/>
    </xf>
    <xf numFmtId="167" fontId="63" fillId="0" borderId="40" xfId="374" applyNumberFormat="1" applyFont="1" applyFill="1" applyBorder="1" applyAlignment="1">
      <alignment horizontal="center" vertical="center"/>
    </xf>
    <xf numFmtId="4" fontId="63" fillId="0" borderId="25" xfId="317" applyNumberFormat="1" applyFont="1" applyFill="1" applyBorder="1" applyAlignment="1">
      <alignment vertical="center"/>
    </xf>
    <xf numFmtId="167" fontId="63" fillId="0" borderId="25" xfId="317" applyNumberFormat="1" applyFont="1" applyFill="1" applyBorder="1" applyAlignment="1">
      <alignment horizontal="center" vertical="center"/>
    </xf>
    <xf numFmtId="167" fontId="60" fillId="0" borderId="29" xfId="374" applyNumberFormat="1" applyFont="1" applyFill="1" applyBorder="1" applyAlignment="1">
      <alignment horizontal="center" vertical="center"/>
    </xf>
    <xf numFmtId="0" fontId="63" fillId="0" borderId="30" xfId="946" applyFont="1" applyFill="1" applyBorder="1" applyAlignment="1">
      <alignment horizontal="left" vertical="center"/>
    </xf>
    <xf numFmtId="0" fontId="63" fillId="0" borderId="21" xfId="946" applyFont="1" applyFill="1" applyBorder="1" applyAlignment="1">
      <alignment vertical="center"/>
    </xf>
    <xf numFmtId="0" fontId="63" fillId="0" borderId="28" xfId="946" applyFont="1" applyFill="1" applyBorder="1" applyAlignment="1">
      <alignment horizontal="left" vertical="center"/>
    </xf>
    <xf numFmtId="49" fontId="63" fillId="0" borderId="23" xfId="941" applyNumberFormat="1" applyFont="1" applyFill="1" applyBorder="1" applyAlignment="1">
      <alignment horizontal="left" vertical="center"/>
    </xf>
    <xf numFmtId="0" fontId="63" fillId="0" borderId="23" xfId="946" applyFont="1" applyFill="1" applyBorder="1" applyAlignment="1">
      <alignment horizontal="left" vertical="center"/>
    </xf>
    <xf numFmtId="0" fontId="63" fillId="0" borderId="21" xfId="943" quotePrefix="1" applyFont="1" applyFill="1" applyBorder="1" applyAlignment="1">
      <alignment horizontal="right" vertical="center"/>
    </xf>
    <xf numFmtId="49" fontId="63" fillId="0" borderId="52" xfId="0" quotePrefix="1" applyNumberFormat="1" applyFont="1" applyFill="1" applyBorder="1" applyAlignment="1">
      <alignment horizontal="center" vertical="center"/>
    </xf>
    <xf numFmtId="167" fontId="33" fillId="0" borderId="28" xfId="317" applyNumberFormat="1" applyFont="1" applyFill="1" applyBorder="1" applyAlignment="1">
      <alignment vertical="center"/>
    </xf>
    <xf numFmtId="41" fontId="63" fillId="0" borderId="52" xfId="941" applyNumberFormat="1" applyFont="1" applyFill="1" applyBorder="1" applyAlignment="1">
      <alignment horizontal="center" vertical="center"/>
    </xf>
    <xf numFmtId="43" fontId="63" fillId="0" borderId="29" xfId="304" applyNumberFormat="1" applyFont="1" applyFill="1" applyBorder="1" applyAlignment="1">
      <alignment horizontal="center" vertical="center"/>
    </xf>
    <xf numFmtId="0" fontId="63" fillId="0" borderId="30" xfId="944" applyFont="1" applyFill="1" applyBorder="1" applyAlignment="1">
      <alignment horizontal="left" vertical="center"/>
    </xf>
    <xf numFmtId="49" fontId="63" fillId="0" borderId="21" xfId="944" quotePrefix="1" applyNumberFormat="1" applyFont="1" applyFill="1" applyBorder="1" applyAlignment="1">
      <alignment horizontal="right" vertical="center"/>
    </xf>
    <xf numFmtId="0" fontId="63" fillId="0" borderId="28" xfId="944" applyFont="1" applyFill="1" applyBorder="1" applyAlignment="1">
      <alignment horizontal="left" vertical="center"/>
    </xf>
    <xf numFmtId="49" fontId="63" fillId="0" borderId="23" xfId="937" applyNumberFormat="1" applyFont="1" applyFill="1" applyBorder="1" applyAlignment="1">
      <alignment horizontal="left" vertical="center"/>
    </xf>
    <xf numFmtId="43" fontId="63" fillId="0" borderId="29" xfId="304" applyFont="1" applyFill="1" applyBorder="1" applyAlignment="1">
      <alignment horizontal="center" vertical="center"/>
    </xf>
    <xf numFmtId="0" fontId="58" fillId="0" borderId="30" xfId="944" applyFont="1" applyFill="1" applyBorder="1" applyAlignment="1">
      <alignment horizontal="left" vertical="center"/>
    </xf>
    <xf numFmtId="0" fontId="58" fillId="0" borderId="21" xfId="944" quotePrefix="1" applyFont="1" applyFill="1" applyBorder="1" applyAlignment="1">
      <alignment horizontal="right" vertical="center"/>
    </xf>
    <xf numFmtId="0" fontId="58" fillId="0" borderId="21" xfId="944" applyFont="1" applyFill="1" applyBorder="1" applyAlignment="1">
      <alignment vertical="center"/>
    </xf>
    <xf numFmtId="0" fontId="58" fillId="0" borderId="28" xfId="944" applyFont="1" applyFill="1" applyBorder="1" applyAlignment="1">
      <alignment horizontal="left" vertical="center"/>
    </xf>
    <xf numFmtId="15" fontId="58" fillId="0" borderId="23" xfId="937" applyNumberFormat="1" applyFont="1" applyFill="1" applyBorder="1" applyAlignment="1">
      <alignment horizontal="left" vertical="center"/>
    </xf>
    <xf numFmtId="0" fontId="58" fillId="0" borderId="23" xfId="944" applyFont="1" applyFill="1" applyBorder="1" applyAlignment="1">
      <alignment horizontal="left" vertical="center"/>
    </xf>
    <xf numFmtId="0" fontId="63" fillId="0" borderId="21" xfId="944" quotePrefix="1" applyFont="1" applyFill="1" applyBorder="1" applyAlignment="1">
      <alignment horizontal="right" vertical="center"/>
    </xf>
    <xf numFmtId="15" fontId="63" fillId="0" borderId="23" xfId="937" applyNumberFormat="1" applyFont="1" applyFill="1" applyBorder="1" applyAlignment="1">
      <alignment horizontal="left" vertical="center"/>
    </xf>
    <xf numFmtId="20" fontId="60" fillId="0" borderId="25" xfId="945" applyNumberFormat="1" applyFont="1" applyFill="1" applyBorder="1" applyAlignment="1">
      <alignment horizontal="center" vertical="center"/>
    </xf>
    <xf numFmtId="4" fontId="60" fillId="0" borderId="26" xfId="945" applyNumberFormat="1" applyFont="1" applyFill="1" applyBorder="1" applyAlignment="1">
      <alignment horizontal="center" vertical="center"/>
    </xf>
    <xf numFmtId="0" fontId="60" fillId="0" borderId="25" xfId="938" quotePrefix="1" applyFont="1" applyFill="1" applyBorder="1" applyAlignment="1">
      <alignment horizontal="center" vertical="center"/>
    </xf>
    <xf numFmtId="0" fontId="63" fillId="0" borderId="13" xfId="938" quotePrefix="1" applyFont="1" applyFill="1" applyBorder="1" applyAlignment="1">
      <alignment horizontal="center" vertical="center"/>
    </xf>
    <xf numFmtId="20" fontId="60" fillId="0" borderId="0" xfId="945" applyNumberFormat="1" applyFont="1" applyFill="1" applyBorder="1" applyAlignment="1">
      <alignment horizontal="center" vertical="center"/>
    </xf>
    <xf numFmtId="4" fontId="60" fillId="0" borderId="16" xfId="945" applyNumberFormat="1" applyFont="1" applyFill="1" applyBorder="1" applyAlignment="1">
      <alignment horizontal="center" vertical="center"/>
    </xf>
    <xf numFmtId="0" fontId="60" fillId="0" borderId="25" xfId="943" applyFont="1" applyFill="1" applyBorder="1" applyAlignment="1">
      <alignment horizontal="center" vertical="center"/>
    </xf>
    <xf numFmtId="20" fontId="60" fillId="0" borderId="25" xfId="943" applyNumberFormat="1" applyFont="1" applyFill="1" applyBorder="1" applyAlignment="1">
      <alignment horizontal="center" vertical="center"/>
    </xf>
    <xf numFmtId="49" fontId="60" fillId="0" borderId="73" xfId="0" quotePrefix="1" applyNumberFormat="1" applyFont="1" applyFill="1" applyBorder="1" applyAlignment="1">
      <alignment horizontal="center" vertical="center"/>
    </xf>
    <xf numFmtId="49" fontId="60" fillId="0" borderId="26" xfId="792" quotePrefix="1" applyNumberFormat="1" applyFont="1" applyFill="1" applyBorder="1" applyAlignment="1">
      <alignment horizontal="center" vertical="center"/>
    </xf>
    <xf numFmtId="3" fontId="60" fillId="0" borderId="25" xfId="0" quotePrefix="1" applyNumberFormat="1" applyFont="1" applyFill="1" applyBorder="1" applyAlignment="1">
      <alignment horizontal="center" vertical="center"/>
    </xf>
    <xf numFmtId="4" fontId="60" fillId="0" borderId="25" xfId="943" applyNumberFormat="1" applyFont="1" applyFill="1" applyBorder="1" applyAlignment="1">
      <alignment horizontal="center" vertical="center" wrapText="1"/>
    </xf>
    <xf numFmtId="43" fontId="60" fillId="0" borderId="29" xfId="304" applyNumberFormat="1" applyFont="1" applyFill="1" applyBorder="1" applyAlignment="1">
      <alignment horizontal="center" vertical="center"/>
    </xf>
    <xf numFmtId="4" fontId="63" fillId="0" borderId="51" xfId="317" applyNumberFormat="1" applyFont="1" applyFill="1" applyBorder="1" applyAlignment="1">
      <alignment vertical="center"/>
    </xf>
    <xf numFmtId="167" fontId="63" fillId="0" borderId="51" xfId="420" applyNumberFormat="1" applyFont="1" applyFill="1" applyBorder="1" applyAlignment="1">
      <alignment vertical="center"/>
    </xf>
    <xf numFmtId="167" fontId="63" fillId="0" borderId="51" xfId="317" applyNumberFormat="1" applyFont="1" applyFill="1" applyBorder="1" applyAlignment="1">
      <alignment vertical="center"/>
    </xf>
    <xf numFmtId="167" fontId="63" fillId="0" borderId="51" xfId="374" applyNumberFormat="1" applyFont="1" applyFill="1" applyBorder="1" applyAlignment="1">
      <alignment horizontal="center" vertical="center"/>
    </xf>
    <xf numFmtId="167" fontId="63" fillId="0" borderId="51" xfId="374" applyNumberFormat="1" applyFont="1" applyFill="1" applyBorder="1" applyAlignment="1">
      <alignment vertical="center"/>
    </xf>
    <xf numFmtId="49" fontId="63" fillId="0" borderId="0" xfId="792" quotePrefix="1" applyNumberFormat="1" applyFont="1" applyFill="1" applyBorder="1" applyAlignment="1">
      <alignment horizontal="center" vertical="center"/>
    </xf>
    <xf numFmtId="0" fontId="63" fillId="0" borderId="0" xfId="945" applyFont="1" applyFill="1" applyBorder="1" applyAlignment="1">
      <alignment horizontal="center" vertical="center"/>
    </xf>
    <xf numFmtId="167" fontId="63" fillId="0" borderId="51" xfId="317" applyNumberFormat="1" applyFont="1" applyFill="1" applyBorder="1" applyAlignment="1">
      <alignment horizontal="center" vertical="center"/>
    </xf>
    <xf numFmtId="167" fontId="63" fillId="0" borderId="13" xfId="374" applyNumberFormat="1" applyFont="1" applyFill="1" applyBorder="1" applyAlignment="1">
      <alignment horizontal="center" vertical="center"/>
    </xf>
    <xf numFmtId="41" fontId="63" fillId="0" borderId="51" xfId="938" applyNumberFormat="1" applyFont="1" applyFill="1" applyBorder="1" applyAlignment="1">
      <alignment horizontal="center" vertical="center"/>
    </xf>
    <xf numFmtId="167" fontId="60" fillId="0" borderId="40" xfId="374" applyNumberFormat="1" applyFont="1" applyFill="1" applyBorder="1" applyAlignment="1">
      <alignment horizontal="center" vertical="center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left"/>
    </xf>
    <xf numFmtId="0" fontId="64" fillId="0" borderId="13" xfId="941" applyFont="1" applyFill="1" applyBorder="1" applyAlignment="1">
      <alignment horizontal="center" vertical="center"/>
    </xf>
    <xf numFmtId="0" fontId="64" fillId="0" borderId="0" xfId="941" applyFont="1" applyFill="1" applyBorder="1" applyAlignment="1">
      <alignment horizontal="center" vertical="center"/>
    </xf>
    <xf numFmtId="167" fontId="60" fillId="0" borderId="0" xfId="374" applyNumberFormat="1" applyFont="1" applyFill="1" applyBorder="1" applyAlignment="1">
      <alignment horizontal="center" vertical="center"/>
    </xf>
    <xf numFmtId="167" fontId="63" fillId="0" borderId="16" xfId="374" applyNumberFormat="1" applyFont="1" applyFill="1" applyBorder="1" applyAlignment="1">
      <alignment horizontal="center" vertical="center"/>
    </xf>
    <xf numFmtId="41" fontId="28" fillId="0" borderId="25" xfId="938" applyNumberFormat="1" applyFont="1" applyFill="1" applyBorder="1" applyAlignment="1">
      <alignment horizontal="center" vertical="center"/>
    </xf>
    <xf numFmtId="4" fontId="60" fillId="0" borderId="81" xfId="974" applyNumberFormat="1" applyFont="1" applyFill="1" applyBorder="1" applyAlignment="1">
      <alignment vertical="center"/>
    </xf>
    <xf numFmtId="167" fontId="60" fillId="0" borderId="81" xfId="975" applyNumberFormat="1" applyFont="1" applyFill="1" applyBorder="1" applyAlignment="1">
      <alignment vertical="center"/>
    </xf>
    <xf numFmtId="167" fontId="60" fillId="0" borderId="81" xfId="976" applyNumberFormat="1" applyFont="1" applyFill="1" applyBorder="1" applyAlignment="1">
      <alignment vertical="center"/>
    </xf>
    <xf numFmtId="167" fontId="60" fillId="0" borderId="81" xfId="974" applyNumberFormat="1" applyFont="1" applyFill="1" applyBorder="1" applyAlignment="1">
      <alignment vertical="center"/>
    </xf>
    <xf numFmtId="167" fontId="60" fillId="0" borderId="81" xfId="974" applyNumberFormat="1" applyFont="1" applyFill="1" applyBorder="1" applyAlignment="1">
      <alignment horizontal="center" vertical="center"/>
    </xf>
    <xf numFmtId="167" fontId="60" fillId="0" borderId="81" xfId="977" applyNumberFormat="1" applyFont="1" applyFill="1" applyBorder="1" applyAlignment="1">
      <alignment horizontal="center" vertical="center"/>
    </xf>
    <xf numFmtId="167" fontId="60" fillId="0" borderId="81" xfId="977" applyNumberFormat="1" applyFont="1" applyFill="1" applyBorder="1" applyAlignment="1">
      <alignment vertical="center"/>
    </xf>
    <xf numFmtId="41" fontId="66" fillId="0" borderId="81" xfId="972" applyNumberFormat="1" applyFont="1" applyFill="1" applyBorder="1" applyAlignment="1">
      <alignment horizontal="center" vertical="center"/>
    </xf>
    <xf numFmtId="0" fontId="89" fillId="0" borderId="14" xfId="978" applyFont="1" applyFill="1" applyBorder="1" applyAlignment="1">
      <alignment vertical="center"/>
    </xf>
    <xf numFmtId="0" fontId="89" fillId="0" borderId="15" xfId="978" applyFont="1" applyFill="1" applyBorder="1" applyAlignment="1">
      <alignment vertical="center"/>
    </xf>
    <xf numFmtId="0" fontId="90" fillId="0" borderId="15" xfId="978" applyFont="1" applyFill="1" applyBorder="1" applyAlignment="1">
      <alignment horizontal="left" vertical="center"/>
    </xf>
    <xf numFmtId="0" fontId="90" fillId="0" borderId="15" xfId="979" applyFont="1" applyFill="1" applyBorder="1" applyAlignment="1">
      <alignment horizontal="center"/>
    </xf>
    <xf numFmtId="1" fontId="90" fillId="0" borderId="20" xfId="979" applyNumberFormat="1" applyFont="1" applyFill="1" applyBorder="1" applyAlignment="1">
      <alignment horizontal="center"/>
    </xf>
    <xf numFmtId="0" fontId="36" fillId="0" borderId="0" xfId="979" applyFont="1" applyFill="1" applyBorder="1"/>
    <xf numFmtId="0" fontId="89" fillId="0" borderId="13" xfId="978" applyFont="1" applyFill="1" applyBorder="1" applyAlignment="1">
      <alignment vertical="center"/>
    </xf>
    <xf numFmtId="0" fontId="89" fillId="0" borderId="0" xfId="978" applyFont="1" applyFill="1" applyBorder="1" applyAlignment="1">
      <alignment vertical="center"/>
    </xf>
    <xf numFmtId="0" fontId="90" fillId="0" borderId="0" xfId="978" applyFont="1" applyFill="1" applyBorder="1" applyAlignment="1">
      <alignment horizontal="left" vertical="center"/>
    </xf>
    <xf numFmtId="0" fontId="90" fillId="0" borderId="0" xfId="979" applyFont="1" applyFill="1" applyBorder="1" applyAlignment="1">
      <alignment horizontal="center"/>
    </xf>
    <xf numFmtId="1" fontId="90" fillId="0" borderId="16" xfId="979" applyNumberFormat="1" applyFont="1" applyFill="1" applyBorder="1" applyAlignment="1">
      <alignment horizontal="center"/>
    </xf>
    <xf numFmtId="0" fontId="37" fillId="0" borderId="17" xfId="978" applyFont="1" applyFill="1" applyBorder="1" applyAlignment="1">
      <alignment vertical="center"/>
    </xf>
    <xf numFmtId="0" fontId="37" fillId="0" borderId="18" xfId="978" applyFont="1" applyFill="1" applyBorder="1" applyAlignment="1">
      <alignment vertical="center"/>
    </xf>
    <xf numFmtId="0" fontId="35" fillId="0" borderId="18" xfId="978" applyFont="1" applyFill="1" applyBorder="1" applyAlignment="1">
      <alignment horizontal="left" vertical="center"/>
    </xf>
    <xf numFmtId="0" fontId="36" fillId="0" borderId="18" xfId="979" applyFont="1" applyFill="1" applyBorder="1" applyAlignment="1">
      <alignment horizontal="center"/>
    </xf>
    <xf numFmtId="1" fontId="36" fillId="0" borderId="19" xfId="979" applyNumberFormat="1" applyFont="1" applyFill="1" applyBorder="1" applyAlignment="1">
      <alignment horizontal="center"/>
    </xf>
    <xf numFmtId="0" fontId="60" fillId="0" borderId="31" xfId="978" applyFont="1" applyFill="1" applyBorder="1" applyAlignment="1">
      <alignment horizontal="center"/>
    </xf>
    <xf numFmtId="0" fontId="60" fillId="0" borderId="32" xfId="978" applyFont="1" applyFill="1" applyBorder="1" applyAlignment="1">
      <alignment horizontal="center"/>
    </xf>
    <xf numFmtId="0" fontId="60" fillId="0" borderId="33" xfId="978" applyFont="1" applyFill="1" applyBorder="1" applyAlignment="1">
      <alignment horizontal="center"/>
    </xf>
    <xf numFmtId="0" fontId="60" fillId="0" borderId="33" xfId="981" applyFont="1" applyFill="1" applyBorder="1" applyAlignment="1">
      <alignment horizontal="center" vertical="center"/>
    </xf>
    <xf numFmtId="0" fontId="36" fillId="0" borderId="0" xfId="982" applyFont="1" applyFill="1" applyBorder="1"/>
    <xf numFmtId="0" fontId="60" fillId="0" borderId="75" xfId="978" applyFont="1" applyFill="1" applyBorder="1" applyAlignment="1">
      <alignment horizontal="center"/>
    </xf>
    <xf numFmtId="0" fontId="60" fillId="0" borderId="76" xfId="978" applyFont="1" applyFill="1" applyBorder="1" applyAlignment="1">
      <alignment horizontal="center"/>
    </xf>
    <xf numFmtId="167" fontId="60" fillId="0" borderId="77" xfId="978" applyNumberFormat="1" applyFont="1" applyFill="1" applyBorder="1" applyAlignment="1">
      <alignment horizontal="center"/>
    </xf>
    <xf numFmtId="0" fontId="60" fillId="0" borderId="78" xfId="978" applyFont="1" applyFill="1" applyBorder="1" applyAlignment="1">
      <alignment horizontal="center"/>
    </xf>
    <xf numFmtId="0" fontId="60" fillId="0" borderId="79" xfId="978" applyFont="1" applyFill="1" applyBorder="1" applyAlignment="1">
      <alignment horizontal="center"/>
    </xf>
    <xf numFmtId="0" fontId="60" fillId="0" borderId="80" xfId="978" applyFont="1" applyFill="1" applyBorder="1" applyAlignment="1">
      <alignment horizontal="center"/>
    </xf>
    <xf numFmtId="0" fontId="60" fillId="0" borderId="80" xfId="981" applyFont="1" applyFill="1" applyBorder="1" applyAlignment="1">
      <alignment horizontal="center" vertical="center"/>
    </xf>
    <xf numFmtId="0" fontId="35" fillId="0" borderId="56" xfId="978" applyFont="1" applyFill="1" applyBorder="1" applyAlignment="1">
      <alignment horizontal="center" vertical="center" wrapText="1"/>
    </xf>
    <xf numFmtId="0" fontId="35" fillId="0" borderId="53" xfId="978" applyFont="1" applyFill="1" applyBorder="1" applyAlignment="1">
      <alignment horizontal="center" vertical="center" wrapText="1"/>
    </xf>
    <xf numFmtId="0" fontId="38" fillId="0" borderId="73" xfId="982" applyFont="1" applyFill="1" applyBorder="1" applyAlignment="1">
      <alignment horizontal="center"/>
    </xf>
    <xf numFmtId="0" fontId="38" fillId="0" borderId="0" xfId="982" applyFont="1" applyFill="1" applyBorder="1"/>
    <xf numFmtId="0" fontId="29" fillId="0" borderId="84" xfId="982" applyFont="1" applyFill="1" applyBorder="1"/>
    <xf numFmtId="0" fontId="29" fillId="0" borderId="84" xfId="982" applyFont="1" applyFill="1" applyBorder="1" applyAlignment="1">
      <alignment horizontal="left"/>
    </xf>
    <xf numFmtId="43" fontId="29" fillId="0" borderId="51" xfId="976" applyFont="1" applyFill="1" applyBorder="1"/>
    <xf numFmtId="0" fontId="29" fillId="0" borderId="73" xfId="982" applyFont="1" applyFill="1" applyBorder="1"/>
    <xf numFmtId="0" fontId="29" fillId="0" borderId="73" xfId="982" applyFont="1" applyFill="1" applyBorder="1" applyAlignment="1">
      <alignment horizontal="left"/>
    </xf>
    <xf numFmtId="43" fontId="29" fillId="0" borderId="73" xfId="976" applyFont="1" applyFill="1" applyBorder="1"/>
    <xf numFmtId="43" fontId="33" fillId="0" borderId="73" xfId="976" applyFont="1" applyFill="1" applyBorder="1"/>
    <xf numFmtId="0" fontId="35" fillId="0" borderId="0" xfId="982" applyFont="1" applyFill="1" applyBorder="1"/>
    <xf numFmtId="43" fontId="31" fillId="0" borderId="73" xfId="976" applyFont="1" applyFill="1" applyBorder="1"/>
    <xf numFmtId="0" fontId="36" fillId="0" borderId="85" xfId="982" applyFont="1" applyFill="1" applyBorder="1" applyAlignment="1">
      <alignment horizontal="center"/>
    </xf>
    <xf numFmtId="0" fontId="36" fillId="0" borderId="86" xfId="982" applyFont="1" applyFill="1" applyBorder="1"/>
    <xf numFmtId="43" fontId="36" fillId="0" borderId="86" xfId="976" applyFont="1" applyFill="1" applyBorder="1"/>
    <xf numFmtId="0" fontId="35" fillId="0" borderId="85" xfId="982" applyFont="1" applyFill="1" applyBorder="1" applyAlignment="1">
      <alignment horizontal="center"/>
    </xf>
    <xf numFmtId="0" fontId="35" fillId="0" borderId="86" xfId="982" applyFont="1" applyFill="1" applyBorder="1"/>
    <xf numFmtId="167" fontId="31" fillId="0" borderId="73" xfId="978" applyNumberFormat="1" applyFont="1" applyFill="1" applyBorder="1" applyAlignment="1">
      <alignment horizontal="right"/>
    </xf>
    <xf numFmtId="1" fontId="31" fillId="0" borderId="85" xfId="978" applyNumberFormat="1" applyFont="1" applyFill="1" applyBorder="1" applyAlignment="1">
      <alignment horizontal="center"/>
    </xf>
    <xf numFmtId="43" fontId="35" fillId="0" borderId="86" xfId="976" applyFont="1" applyFill="1" applyBorder="1"/>
    <xf numFmtId="1" fontId="35" fillId="0" borderId="86" xfId="976" applyNumberFormat="1" applyFont="1" applyFill="1" applyBorder="1" applyAlignment="1">
      <alignment horizontal="center"/>
    </xf>
    <xf numFmtId="0" fontId="3" fillId="0" borderId="0" xfId="982" applyBorder="1"/>
    <xf numFmtId="0" fontId="3" fillId="0" borderId="0" xfId="982"/>
    <xf numFmtId="1" fontId="3" fillId="0" borderId="0" xfId="982" applyNumberFormat="1" applyAlignment="1">
      <alignment horizontal="center"/>
    </xf>
    <xf numFmtId="0" fontId="29" fillId="0" borderId="81" xfId="982" applyFont="1" applyFill="1" applyBorder="1"/>
    <xf numFmtId="0" fontId="29" fillId="0" borderId="81" xfId="982" applyFont="1" applyFill="1" applyBorder="1" applyAlignment="1">
      <alignment horizontal="left"/>
    </xf>
    <xf numFmtId="43" fontId="29" fillId="0" borderId="81" xfId="976" applyFont="1" applyFill="1" applyBorder="1"/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1" fillId="0" borderId="0" xfId="937" applyFont="1" applyFill="1" applyBorder="1"/>
    <xf numFmtId="0" fontId="59" fillId="0" borderId="0" xfId="0" applyFont="1" applyFill="1" applyBorder="1" applyAlignment="1">
      <alignment horizontal="left"/>
    </xf>
    <xf numFmtId="0" fontId="66" fillId="0" borderId="21" xfId="983" applyFont="1" applyFill="1" applyBorder="1" applyAlignment="1">
      <alignment vertical="center"/>
    </xf>
    <xf numFmtId="0" fontId="66" fillId="0" borderId="22" xfId="983" applyFont="1" applyFill="1" applyBorder="1" applyAlignment="1">
      <alignment vertical="center"/>
    </xf>
    <xf numFmtId="0" fontId="66" fillId="0" borderId="89" xfId="983" applyFont="1" applyFill="1" applyBorder="1" applyAlignment="1">
      <alignment horizontal="left" vertical="center"/>
    </xf>
    <xf numFmtId="0" fontId="66" fillId="0" borderId="90" xfId="983" applyFont="1" applyFill="1" applyBorder="1" applyAlignment="1">
      <alignment horizontal="left" vertical="center"/>
    </xf>
    <xf numFmtId="0" fontId="68" fillId="0" borderId="14" xfId="984" applyFont="1" applyFill="1" applyBorder="1" applyAlignment="1">
      <alignment horizontal="center" vertical="center"/>
    </xf>
    <xf numFmtId="49" fontId="68" fillId="0" borderId="15" xfId="984" applyNumberFormat="1" applyFont="1" applyFill="1" applyBorder="1" applyAlignment="1">
      <alignment horizontal="center" vertical="center"/>
    </xf>
    <xf numFmtId="0" fontId="68" fillId="0" borderId="15" xfId="984" applyFont="1" applyFill="1" applyBorder="1" applyAlignment="1">
      <alignment horizontal="center" vertical="center"/>
    </xf>
    <xf numFmtId="0" fontId="63" fillId="0" borderId="15" xfId="984" applyFont="1" applyFill="1" applyBorder="1" applyAlignment="1">
      <alignment horizontal="left" vertical="center"/>
    </xf>
    <xf numFmtId="0" fontId="69" fillId="0" borderId="20" xfId="984" applyFont="1" applyFill="1" applyBorder="1" applyAlignment="1">
      <alignment horizontal="center" vertical="center"/>
    </xf>
    <xf numFmtId="0" fontId="58" fillId="0" borderId="13" xfId="984" applyFont="1" applyFill="1" applyBorder="1" applyAlignment="1">
      <alignment horizontal="center" vertical="center"/>
    </xf>
    <xf numFmtId="49" fontId="58" fillId="0" borderId="0" xfId="984" applyNumberFormat="1" applyFont="1" applyFill="1" applyBorder="1"/>
    <xf numFmtId="0" fontId="78" fillId="0" borderId="0" xfId="981" applyFont="1" applyFill="1" applyBorder="1" applyAlignment="1">
      <alignment horizontal="left" vertical="center"/>
    </xf>
    <xf numFmtId="167" fontId="58" fillId="0" borderId="0" xfId="984" applyNumberFormat="1" applyFont="1" applyFill="1" applyBorder="1"/>
    <xf numFmtId="0" fontId="58" fillId="0" borderId="0" xfId="984" applyFont="1" applyFill="1" applyBorder="1"/>
    <xf numFmtId="0" fontId="95" fillId="0" borderId="0" xfId="973" applyFont="1"/>
    <xf numFmtId="0" fontId="58" fillId="0" borderId="0" xfId="985" applyFont="1" applyFill="1" applyBorder="1" applyAlignment="1">
      <alignment horizontal="center" vertical="center"/>
    </xf>
    <xf numFmtId="167" fontId="58" fillId="0" borderId="0" xfId="985" applyNumberFormat="1" applyFont="1" applyFill="1" applyBorder="1" applyAlignment="1">
      <alignment horizontal="left" vertical="center"/>
    </xf>
    <xf numFmtId="167" fontId="66" fillId="0" borderId="0" xfId="984" applyNumberFormat="1" applyFont="1" applyFill="1" applyBorder="1" applyAlignment="1">
      <alignment horizontal="left" vertical="center"/>
    </xf>
    <xf numFmtId="0" fontId="58" fillId="0" borderId="16" xfId="984" applyFont="1" applyFill="1" applyBorder="1" applyAlignment="1">
      <alignment horizontal="center" vertical="center"/>
    </xf>
    <xf numFmtId="0" fontId="61" fillId="0" borderId="0" xfId="984" applyFont="1" applyFill="1" applyBorder="1"/>
    <xf numFmtId="0" fontId="63" fillId="0" borderId="0" xfId="973" applyFont="1"/>
    <xf numFmtId="0" fontId="60" fillId="0" borderId="0" xfId="985" applyFont="1" applyFill="1" applyBorder="1" applyAlignment="1">
      <alignment horizontal="center" vertical="center"/>
    </xf>
    <xf numFmtId="0" fontId="60" fillId="0" borderId="0" xfId="985" applyFont="1" applyFill="1" applyBorder="1" applyAlignment="1">
      <alignment horizontal="left" vertical="center"/>
    </xf>
    <xf numFmtId="167" fontId="60" fillId="0" borderId="0" xfId="985" applyNumberFormat="1" applyFont="1" applyFill="1" applyBorder="1" applyAlignment="1">
      <alignment horizontal="left" vertical="center"/>
    </xf>
    <xf numFmtId="49" fontId="66" fillId="0" borderId="31" xfId="986" applyNumberFormat="1" applyFont="1" applyFill="1" applyBorder="1" applyAlignment="1">
      <alignment horizontal="center"/>
    </xf>
    <xf numFmtId="0" fontId="66" fillId="0" borderId="31" xfId="986" applyFont="1" applyFill="1" applyBorder="1" applyAlignment="1">
      <alignment horizontal="center" vertical="center"/>
    </xf>
    <xf numFmtId="0" fontId="66" fillId="0" borderId="31" xfId="986" applyFont="1" applyFill="1" applyBorder="1" applyAlignment="1">
      <alignment horizontal="center"/>
    </xf>
    <xf numFmtId="0" fontId="66" fillId="0" borderId="32" xfId="986" applyFont="1" applyFill="1" applyBorder="1" applyAlignment="1">
      <alignment horizontal="center"/>
    </xf>
    <xf numFmtId="0" fontId="66" fillId="0" borderId="33" xfId="986" applyFont="1" applyFill="1" applyBorder="1" applyAlignment="1">
      <alignment horizontal="center"/>
    </xf>
    <xf numFmtId="0" fontId="66" fillId="0" borderId="33" xfId="988" applyFont="1" applyFill="1" applyBorder="1" applyAlignment="1">
      <alignment horizontal="center" vertical="center"/>
    </xf>
    <xf numFmtId="49" fontId="66" fillId="0" borderId="91" xfId="986" applyNumberFormat="1" applyFont="1" applyFill="1" applyBorder="1" applyAlignment="1">
      <alignment horizontal="center"/>
    </xf>
    <xf numFmtId="0" fontId="66" fillId="0" borderId="91" xfId="986" applyFont="1" applyFill="1" applyBorder="1" applyAlignment="1">
      <alignment horizontal="center"/>
    </xf>
    <xf numFmtId="0" fontId="66" fillId="0" borderId="92" xfId="986" applyFont="1" applyFill="1" applyBorder="1" applyAlignment="1">
      <alignment horizontal="center"/>
    </xf>
    <xf numFmtId="167" fontId="66" fillId="0" borderId="93" xfId="986" applyNumberFormat="1" applyFont="1" applyFill="1" applyBorder="1" applyAlignment="1">
      <alignment horizontal="center"/>
    </xf>
    <xf numFmtId="0" fontId="66" fillId="0" borderId="94" xfId="986" applyFont="1" applyFill="1" applyBorder="1" applyAlignment="1">
      <alignment horizontal="center"/>
    </xf>
    <xf numFmtId="0" fontId="66" fillId="0" borderId="95" xfId="986" applyFont="1" applyFill="1" applyBorder="1" applyAlignment="1">
      <alignment horizontal="center"/>
    </xf>
    <xf numFmtId="0" fontId="66" fillId="0" borderId="96" xfId="986" applyFont="1" applyFill="1" applyBorder="1" applyAlignment="1">
      <alignment horizontal="center"/>
    </xf>
    <xf numFmtId="0" fontId="66" fillId="0" borderId="96" xfId="988" applyFont="1" applyFill="1" applyBorder="1" applyAlignment="1">
      <alignment horizontal="center" vertical="center"/>
    </xf>
    <xf numFmtId="0" fontId="71" fillId="0" borderId="44" xfId="986" applyFont="1" applyFill="1" applyBorder="1" applyAlignment="1">
      <alignment horizontal="center" vertical="center" wrapText="1"/>
    </xf>
    <xf numFmtId="49" fontId="71" fillId="0" borderId="45" xfId="986" applyNumberFormat="1" applyFont="1" applyFill="1" applyBorder="1" applyAlignment="1">
      <alignment horizontal="center" vertical="center"/>
    </xf>
    <xf numFmtId="0" fontId="71" fillId="0" borderId="45" xfId="986" applyFont="1" applyFill="1" applyBorder="1" applyAlignment="1">
      <alignment horizontal="center" vertical="center" wrapText="1"/>
    </xf>
    <xf numFmtId="0" fontId="71" fillId="0" borderId="45" xfId="986" applyFont="1" applyFill="1" applyBorder="1" applyAlignment="1">
      <alignment horizontal="center" vertical="center"/>
    </xf>
    <xf numFmtId="0" fontId="71" fillId="0" borderId="46" xfId="986" applyFont="1" applyFill="1" applyBorder="1" applyAlignment="1">
      <alignment horizontal="center" vertical="center"/>
    </xf>
    <xf numFmtId="41" fontId="71" fillId="0" borderId="47" xfId="986" applyNumberFormat="1" applyFont="1" applyFill="1" applyBorder="1" applyAlignment="1">
      <alignment horizontal="center" vertical="center"/>
    </xf>
    <xf numFmtId="0" fontId="71" fillId="0" borderId="10" xfId="986" applyFont="1" applyFill="1" applyBorder="1" applyAlignment="1">
      <alignment horizontal="center" vertical="center"/>
    </xf>
    <xf numFmtId="0" fontId="71" fillId="0" borderId="47" xfId="986" applyFont="1" applyFill="1" applyBorder="1" applyAlignment="1">
      <alignment horizontal="center" vertical="center"/>
    </xf>
    <xf numFmtId="0" fontId="92" fillId="0" borderId="47" xfId="986" applyFont="1" applyFill="1" applyBorder="1" applyAlignment="1">
      <alignment horizontal="center" vertical="center"/>
    </xf>
    <xf numFmtId="167" fontId="66" fillId="0" borderId="29" xfId="977" applyNumberFormat="1" applyFont="1" applyFill="1" applyBorder="1" applyAlignment="1">
      <alignment horizontal="center" vertical="center"/>
    </xf>
    <xf numFmtId="0" fontId="67" fillId="0" borderId="13" xfId="986" applyFont="1" applyFill="1" applyBorder="1" applyAlignment="1">
      <alignment horizontal="center" vertical="center"/>
    </xf>
    <xf numFmtId="0" fontId="67" fillId="0" borderId="0" xfId="986" applyFont="1" applyFill="1" applyBorder="1" applyAlignment="1">
      <alignment horizontal="center" vertical="center"/>
    </xf>
    <xf numFmtId="167" fontId="66" fillId="0" borderId="0" xfId="977" applyNumberFormat="1" applyFont="1" applyFill="1" applyBorder="1" applyAlignment="1">
      <alignment horizontal="center" vertical="center"/>
    </xf>
    <xf numFmtId="167" fontId="66" fillId="0" borderId="16" xfId="977" applyNumberFormat="1" applyFont="1" applyFill="1" applyBorder="1" applyAlignment="1">
      <alignment horizontal="center" vertical="center"/>
    </xf>
    <xf numFmtId="0" fontId="58" fillId="0" borderId="13" xfId="989" applyFont="1" applyFill="1" applyBorder="1"/>
    <xf numFmtId="49" fontId="58" fillId="0" borderId="0" xfId="989" applyNumberFormat="1" applyFont="1" applyFill="1" applyBorder="1"/>
    <xf numFmtId="0" fontId="58" fillId="0" borderId="0" xfId="989" applyFont="1" applyFill="1" applyBorder="1"/>
    <xf numFmtId="0" fontId="58" fillId="0" borderId="0" xfId="989" applyFont="1" applyFill="1" applyBorder="1" applyAlignment="1">
      <alignment horizontal="left"/>
    </xf>
    <xf numFmtId="0" fontId="58" fillId="0" borderId="0" xfId="989" applyFont="1" applyFill="1" applyBorder="1" applyAlignment="1">
      <alignment horizontal="center"/>
    </xf>
    <xf numFmtId="0" fontId="58" fillId="0" borderId="0" xfId="973" applyFont="1" applyFill="1" applyBorder="1"/>
    <xf numFmtId="0" fontId="3" fillId="0" borderId="0" xfId="989" applyFont="1" applyFill="1" applyBorder="1"/>
    <xf numFmtId="0" fontId="3" fillId="0" borderId="16" xfId="989" applyFont="1" applyFill="1" applyBorder="1"/>
    <xf numFmtId="0" fontId="58" fillId="0" borderId="13" xfId="990" applyFont="1" applyFill="1" applyBorder="1"/>
    <xf numFmtId="0" fontId="3" fillId="0" borderId="0" xfId="990" applyFont="1" applyFill="1" applyBorder="1"/>
    <xf numFmtId="0" fontId="3" fillId="0" borderId="16" xfId="990" applyFont="1" applyFill="1" applyBorder="1"/>
    <xf numFmtId="0" fontId="58" fillId="0" borderId="17" xfId="990" applyFont="1" applyFill="1" applyBorder="1"/>
    <xf numFmtId="0" fontId="3" fillId="0" borderId="0" xfId="990" applyFont="1" applyFill="1"/>
    <xf numFmtId="0" fontId="3" fillId="0" borderId="18" xfId="990" applyFont="1" applyFill="1" applyBorder="1" applyAlignment="1">
      <alignment vertical="top"/>
    </xf>
    <xf numFmtId="0" fontId="3" fillId="0" borderId="19" xfId="990" applyFont="1" applyFill="1" applyBorder="1" applyAlignment="1">
      <alignment vertical="top"/>
    </xf>
    <xf numFmtId="167" fontId="63" fillId="0" borderId="0" xfId="374" applyNumberFormat="1" applyFont="1" applyFill="1" applyBorder="1" applyAlignment="1">
      <alignment horizontal="center" vertical="center"/>
    </xf>
    <xf numFmtId="0" fontId="58" fillId="0" borderId="0" xfId="813" quotePrefix="1" applyFont="1" applyFill="1" applyBorder="1"/>
    <xf numFmtId="0" fontId="63" fillId="0" borderId="15" xfId="937" quotePrefix="1" applyFont="1" applyFill="1" applyBorder="1" applyAlignment="1">
      <alignment horizontal="left" vertical="center"/>
    </xf>
    <xf numFmtId="3" fontId="111" fillId="24" borderId="81" xfId="0" applyNumberFormat="1" applyFont="1" applyFill="1" applyBorder="1" applyAlignment="1">
      <alignment horizontal="left" vertical="center"/>
    </xf>
    <xf numFmtId="3" fontId="111" fillId="25" borderId="81" xfId="0" applyNumberFormat="1" applyFont="1" applyFill="1" applyBorder="1" applyAlignment="1">
      <alignment horizontal="left" vertical="center"/>
    </xf>
    <xf numFmtId="4" fontId="111" fillId="25" borderId="81" xfId="943" applyNumberFormat="1" applyFont="1" applyFill="1" applyBorder="1" applyAlignment="1">
      <alignment horizontal="center" vertical="center"/>
    </xf>
    <xf numFmtId="0" fontId="64" fillId="0" borderId="99" xfId="941" applyFont="1" applyFill="1" applyBorder="1" applyAlignment="1">
      <alignment horizontal="center" vertical="center"/>
    </xf>
    <xf numFmtId="0" fontId="67" fillId="0" borderId="99" xfId="941" applyFont="1" applyFill="1" applyBorder="1" applyAlignment="1">
      <alignment horizontal="center" vertical="center"/>
    </xf>
    <xf numFmtId="4" fontId="33" fillId="0" borderId="0" xfId="792" applyNumberFormat="1" applyFont="1" applyFill="1"/>
    <xf numFmtId="43" fontId="60" fillId="0" borderId="81" xfId="575" applyNumberFormat="1" applyFont="1" applyFill="1" applyBorder="1" applyAlignment="1">
      <alignment horizontal="right" vertical="center" wrapText="1"/>
    </xf>
    <xf numFmtId="49" fontId="66" fillId="0" borderId="81" xfId="0" quotePrefix="1" applyNumberFormat="1" applyFont="1" applyFill="1" applyBorder="1" applyAlignment="1">
      <alignment horizontal="center" vertical="center"/>
    </xf>
    <xf numFmtId="0" fontId="66" fillId="0" borderId="81" xfId="943" applyFont="1" applyFill="1" applyBorder="1" applyAlignment="1">
      <alignment horizontal="center" vertical="center"/>
    </xf>
    <xf numFmtId="20" fontId="66" fillId="0" borderId="81" xfId="943" applyNumberFormat="1" applyFont="1" applyFill="1" applyBorder="1" applyAlignment="1">
      <alignment horizontal="center" vertical="center"/>
    </xf>
    <xf numFmtId="4" fontId="66" fillId="0" borderId="81" xfId="943" applyNumberFormat="1" applyFont="1" applyFill="1" applyBorder="1" applyAlignment="1">
      <alignment horizontal="center" vertical="center"/>
    </xf>
    <xf numFmtId="167" fontId="60" fillId="0" borderId="0" xfId="813" applyNumberFormat="1" applyFont="1" applyFill="1" applyBorder="1"/>
    <xf numFmtId="0" fontId="58" fillId="0" borderId="99" xfId="814" applyFont="1" applyFill="1" applyBorder="1"/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left"/>
    </xf>
    <xf numFmtId="0" fontId="61" fillId="0" borderId="0" xfId="937" applyFont="1" applyFill="1" applyBorder="1"/>
    <xf numFmtId="167" fontId="33" fillId="0" borderId="52" xfId="317" applyNumberFormat="1" applyFont="1" applyFill="1" applyBorder="1" applyAlignment="1">
      <alignment vertical="center"/>
    </xf>
    <xf numFmtId="0" fontId="66" fillId="0" borderId="89" xfId="944" applyFont="1" applyFill="1" applyBorder="1" applyAlignment="1">
      <alignment horizontal="left" vertical="center"/>
    </xf>
    <xf numFmtId="0" fontId="66" fillId="0" borderId="90" xfId="944" applyFont="1" applyFill="1" applyBorder="1" applyAlignment="1">
      <alignment horizontal="left" vertical="center"/>
    </xf>
    <xf numFmtId="167" fontId="66" fillId="0" borderId="0" xfId="937" quotePrefix="1" applyNumberFormat="1" applyFont="1" applyFill="1" applyBorder="1" applyAlignment="1">
      <alignment horizontal="left" vertical="center"/>
    </xf>
    <xf numFmtId="0" fontId="58" fillId="0" borderId="19" xfId="937" applyFont="1" applyFill="1" applyBorder="1" applyAlignment="1">
      <alignment horizontal="center" vertical="center"/>
    </xf>
    <xf numFmtId="0" fontId="63" fillId="0" borderId="15" xfId="937" applyFont="1" applyFill="1" applyBorder="1" applyAlignment="1">
      <alignment horizontal="center" vertical="center"/>
    </xf>
    <xf numFmtId="0" fontId="61" fillId="0" borderId="0" xfId="937" applyFont="1" applyFill="1" applyBorder="1"/>
    <xf numFmtId="0" fontId="29" fillId="0" borderId="0" xfId="792" applyFont="1" applyFill="1"/>
    <xf numFmtId="0" fontId="59" fillId="0" borderId="0" xfId="0" applyFont="1" applyFill="1" applyBorder="1" applyAlignment="1">
      <alignment horizontal="left"/>
    </xf>
    <xf numFmtId="0" fontId="59" fillId="0" borderId="0" xfId="0" applyFont="1" applyFill="1" applyBorder="1" applyAlignment="1">
      <alignment horizontal="center"/>
    </xf>
    <xf numFmtId="0" fontId="58" fillId="0" borderId="0" xfId="0" applyFont="1" applyFill="1" applyBorder="1" applyAlignment="1">
      <alignment horizontal="center"/>
    </xf>
    <xf numFmtId="167" fontId="30" fillId="0" borderId="0" xfId="814" applyNumberFormat="1" applyFont="1" applyFill="1" applyBorder="1"/>
    <xf numFmtId="0" fontId="112" fillId="0" borderId="0" xfId="792" applyFont="1" applyFill="1"/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49" fontId="63" fillId="0" borderId="21" xfId="946" quotePrefix="1" applyNumberFormat="1" applyFont="1" applyFill="1" applyBorder="1" applyAlignment="1">
      <alignment horizontal="right" vertical="center"/>
    </xf>
    <xf numFmtId="167" fontId="58" fillId="0" borderId="25" xfId="420" applyNumberFormat="1" applyFont="1" applyFill="1" applyBorder="1" applyAlignment="1">
      <alignment vertical="center"/>
    </xf>
    <xf numFmtId="167" fontId="58" fillId="0" borderId="25" xfId="521" applyNumberFormat="1" applyFont="1" applyFill="1" applyBorder="1" applyAlignment="1">
      <alignment vertical="center"/>
    </xf>
    <xf numFmtId="167" fontId="58" fillId="0" borderId="25" xfId="317" applyNumberFormat="1" applyFont="1" applyFill="1" applyBorder="1" applyAlignment="1">
      <alignment vertical="center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113" fillId="0" borderId="0" xfId="792" applyFont="1" applyFill="1"/>
    <xf numFmtId="0" fontId="80" fillId="0" borderId="0" xfId="792" applyFont="1" applyFill="1"/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108" fillId="0" borderId="0" xfId="0" applyFont="1" applyFill="1" applyBorder="1"/>
    <xf numFmtId="0" fontId="63" fillId="0" borderId="99" xfId="939" applyFont="1" applyFill="1" applyBorder="1" applyAlignment="1">
      <alignment horizontal="center" vertical="center"/>
    </xf>
    <xf numFmtId="0" fontId="63" fillId="0" borderId="0" xfId="939" applyFont="1" applyFill="1" applyBorder="1" applyAlignment="1">
      <alignment horizontal="center" vertical="center"/>
    </xf>
    <xf numFmtId="0" fontId="66" fillId="0" borderId="0" xfId="944" applyFont="1" applyFill="1" applyBorder="1" applyAlignment="1">
      <alignment horizontal="left" vertical="center"/>
    </xf>
    <xf numFmtId="0" fontId="66" fillId="0" borderId="16" xfId="944" applyFont="1" applyFill="1" applyBorder="1" applyAlignment="1">
      <alignment horizontal="left" vertical="center"/>
    </xf>
    <xf numFmtId="0" fontId="29" fillId="0" borderId="0" xfId="0" applyFont="1"/>
    <xf numFmtId="0" fontId="63" fillId="0" borderId="0" xfId="937" applyFont="1" applyFill="1" applyBorder="1" applyAlignment="1">
      <alignment horizontal="center" vertical="center"/>
    </xf>
    <xf numFmtId="15" fontId="66" fillId="0" borderId="0" xfId="937" applyNumberFormat="1" applyFont="1" applyFill="1" applyBorder="1" applyAlignment="1">
      <alignment horizontal="left" vertical="center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14" xfId="944" applyFont="1" applyFill="1" applyBorder="1" applyAlignment="1">
      <alignment vertical="center"/>
    </xf>
    <xf numFmtId="0" fontId="29" fillId="0" borderId="15" xfId="944" applyFont="1" applyFill="1" applyBorder="1" applyAlignment="1">
      <alignment vertical="center"/>
    </xf>
    <xf numFmtId="0" fontId="29" fillId="0" borderId="15" xfId="944" applyFont="1" applyFill="1" applyBorder="1" applyAlignment="1">
      <alignment horizontal="right" vertical="center"/>
    </xf>
    <xf numFmtId="0" fontId="29" fillId="0" borderId="20" xfId="944" applyFont="1" applyFill="1" applyBorder="1" applyAlignment="1">
      <alignment horizontal="right" vertic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64" fillId="0" borderId="11" xfId="941" applyFont="1" applyFill="1" applyBorder="1" applyAlignment="1">
      <alignment horizontal="center" vertical="center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4" fillId="0" borderId="14" xfId="941" applyFont="1" applyFill="1" applyBorder="1" applyAlignment="1">
      <alignment horizontal="center" vertical="center"/>
    </xf>
    <xf numFmtId="0" fontId="64" fillId="0" borderId="15" xfId="941" applyFont="1" applyFill="1" applyBorder="1" applyAlignment="1">
      <alignment horizontal="center" vertical="center"/>
    </xf>
    <xf numFmtId="167" fontId="63" fillId="0" borderId="11" xfId="374" applyNumberFormat="1" applyFont="1" applyFill="1" applyBorder="1" applyAlignment="1">
      <alignment horizontal="center" vertical="center"/>
    </xf>
    <xf numFmtId="167" fontId="63" fillId="0" borderId="20" xfId="374" applyNumberFormat="1" applyFont="1" applyFill="1" applyBorder="1" applyAlignment="1">
      <alignment horizontal="center" vertical="center"/>
    </xf>
    <xf numFmtId="167" fontId="108" fillId="0" borderId="0" xfId="941" applyNumberFormat="1" applyFont="1" applyFill="1" applyBorder="1"/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49" fontId="29" fillId="0" borderId="15" xfId="944" applyNumberFormat="1" applyFont="1" applyFill="1" applyBorder="1" applyAlignment="1">
      <alignment vertic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3" fillId="0" borderId="0" xfId="944" applyFont="1" applyFill="1" applyBorder="1" applyAlignment="1">
      <alignment horizontal="left" vertical="center"/>
    </xf>
    <xf numFmtId="49" fontId="63" fillId="0" borderId="0" xfId="937" applyNumberFormat="1" applyFont="1" applyFill="1" applyBorder="1" applyAlignment="1">
      <alignment horizontal="left" vertic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167" fontId="58" fillId="0" borderId="29" xfId="374" applyNumberFormat="1" applyFont="1" applyFill="1" applyBorder="1" applyAlignment="1">
      <alignment horizontal="center" vertical="center"/>
    </xf>
    <xf numFmtId="167" fontId="68" fillId="0" borderId="29" xfId="374" applyNumberFormat="1" applyFont="1" applyFill="1" applyBorder="1" applyAlignment="1">
      <alignment horizontal="center" vertical="center"/>
    </xf>
    <xf numFmtId="167" fontId="68" fillId="0" borderId="40" xfId="374" applyNumberFormat="1" applyFont="1" applyFill="1" applyBorder="1" applyAlignment="1">
      <alignment horizontal="center" vertic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4" fillId="0" borderId="0" xfId="792" applyFont="1" applyFill="1"/>
    <xf numFmtId="0" fontId="59" fillId="0" borderId="0" xfId="0" applyFont="1" applyFill="1" applyBorder="1" applyAlignment="1">
      <alignment horizontal="left"/>
    </xf>
    <xf numFmtId="0" fontId="64" fillId="0" borderId="11" xfId="941" applyFont="1" applyFill="1" applyBorder="1" applyAlignment="1">
      <alignment horizontal="center" vertical="center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167" fontId="60" fillId="0" borderId="0" xfId="374" quotePrefix="1" applyNumberFormat="1" applyFont="1" applyFill="1" applyBorder="1" applyAlignment="1">
      <alignment horizontal="center" vertical="center"/>
    </xf>
    <xf numFmtId="0" fontId="63" fillId="0" borderId="0" xfId="937" applyFont="1" applyFill="1" applyBorder="1" applyAlignment="1">
      <alignment horizontal="left" vertical="center"/>
    </xf>
    <xf numFmtId="0" fontId="114" fillId="0" borderId="0" xfId="991" applyAlignment="1" applyProtection="1"/>
    <xf numFmtId="0" fontId="115" fillId="0" borderId="0" xfId="0" applyFont="1"/>
    <xf numFmtId="0" fontId="116" fillId="26" borderId="0" xfId="0" applyFont="1" applyFill="1" applyAlignment="1">
      <alignment horizontal="center"/>
    </xf>
    <xf numFmtId="0" fontId="28" fillId="0" borderId="0" xfId="0" applyFont="1" applyFill="1"/>
    <xf numFmtId="0" fontId="28" fillId="0" borderId="0" xfId="0" applyFont="1"/>
    <xf numFmtId="49" fontId="33" fillId="0" borderId="73" xfId="0" quotePrefix="1" applyNumberFormat="1" applyFont="1" applyFill="1" applyBorder="1" applyAlignment="1">
      <alignment horizontal="center" vertical="center"/>
    </xf>
    <xf numFmtId="0" fontId="33" fillId="0" borderId="25" xfId="945" applyFont="1" applyFill="1" applyBorder="1" applyAlignment="1">
      <alignment horizontal="center" vertical="center"/>
    </xf>
    <xf numFmtId="20" fontId="33" fillId="0" borderId="25" xfId="945" applyNumberFormat="1" applyFont="1" applyFill="1" applyBorder="1" applyAlignment="1">
      <alignment horizontal="center" vertical="center"/>
    </xf>
    <xf numFmtId="4" fontId="33" fillId="0" borderId="26" xfId="945" applyNumberFormat="1" applyFont="1" applyFill="1" applyBorder="1" applyAlignment="1">
      <alignment horizontal="center" vertical="center"/>
    </xf>
    <xf numFmtId="4" fontId="33" fillId="0" borderId="25" xfId="317" applyNumberFormat="1" applyFont="1" applyFill="1" applyBorder="1" applyAlignment="1">
      <alignment vertical="center"/>
    </xf>
    <xf numFmtId="167" fontId="33" fillId="0" borderId="25" xfId="420" applyNumberFormat="1" applyFont="1" applyFill="1" applyBorder="1" applyAlignment="1">
      <alignment vertical="center"/>
    </xf>
    <xf numFmtId="167" fontId="33" fillId="0" borderId="25" xfId="521" applyNumberFormat="1" applyFont="1" applyFill="1" applyBorder="1" applyAlignment="1">
      <alignment vertical="center"/>
    </xf>
    <xf numFmtId="167" fontId="33" fillId="0" borderId="25" xfId="317" applyNumberFormat="1" applyFont="1" applyFill="1" applyBorder="1" applyAlignment="1">
      <alignment vertical="center"/>
    </xf>
    <xf numFmtId="167" fontId="33" fillId="0" borderId="25" xfId="317" applyNumberFormat="1" applyFont="1" applyFill="1" applyBorder="1" applyAlignment="1">
      <alignment horizontal="center" vertical="center"/>
    </xf>
    <xf numFmtId="167" fontId="33" fillId="0" borderId="25" xfId="374" applyNumberFormat="1" applyFont="1" applyFill="1" applyBorder="1" applyAlignment="1">
      <alignment horizontal="center" vertical="center"/>
    </xf>
    <xf numFmtId="167" fontId="33" fillId="0" borderId="25" xfId="374" applyNumberFormat="1" applyFont="1" applyFill="1" applyBorder="1" applyAlignment="1">
      <alignment vertical="center"/>
    </xf>
    <xf numFmtId="41" fontId="33" fillId="0" borderId="25" xfId="938" applyNumberFormat="1" applyFont="1" applyFill="1" applyBorder="1" applyAlignment="1">
      <alignment horizontal="center" vertical="center"/>
    </xf>
    <xf numFmtId="0" fontId="3" fillId="0" borderId="25" xfId="938" quotePrefix="1" applyFont="1" applyFill="1" applyBorder="1" applyAlignment="1">
      <alignment horizontal="center" vertical="center"/>
    </xf>
    <xf numFmtId="3" fontId="3" fillId="0" borderId="26" xfId="792" quotePrefix="1" applyNumberFormat="1" applyFont="1" applyFill="1" applyBorder="1" applyAlignment="1">
      <alignment horizontal="center" vertical="center"/>
    </xf>
    <xf numFmtId="0" fontId="3" fillId="0" borderId="25" xfId="945" applyFont="1" applyFill="1" applyBorder="1" applyAlignment="1">
      <alignment horizontal="center" vertical="center"/>
    </xf>
    <xf numFmtId="20" fontId="3" fillId="0" borderId="25" xfId="945" applyNumberFormat="1" applyFont="1" applyFill="1" applyBorder="1" applyAlignment="1">
      <alignment horizontal="center" vertical="center"/>
    </xf>
    <xf numFmtId="4" fontId="3" fillId="0" borderId="26" xfId="945" applyNumberFormat="1" applyFont="1" applyFill="1" applyBorder="1" applyAlignment="1">
      <alignment horizontal="center" vertical="center"/>
    </xf>
    <xf numFmtId="4" fontId="3" fillId="0" borderId="25" xfId="317" applyNumberFormat="1" applyFont="1" applyFill="1" applyBorder="1" applyAlignment="1">
      <alignment vertical="center"/>
    </xf>
    <xf numFmtId="167" fontId="3" fillId="0" borderId="25" xfId="420" applyNumberFormat="1" applyFont="1" applyFill="1" applyBorder="1" applyAlignment="1">
      <alignment vertical="center"/>
    </xf>
    <xf numFmtId="167" fontId="3" fillId="0" borderId="25" xfId="521" applyNumberFormat="1" applyFont="1" applyFill="1" applyBorder="1" applyAlignment="1">
      <alignment vertical="center"/>
    </xf>
    <xf numFmtId="167" fontId="3" fillId="0" borderId="25" xfId="317" applyNumberFormat="1" applyFont="1" applyFill="1" applyBorder="1" applyAlignment="1">
      <alignment vertical="center"/>
    </xf>
    <xf numFmtId="167" fontId="3" fillId="0" borderId="25" xfId="317" applyNumberFormat="1" applyFont="1" applyFill="1" applyBorder="1" applyAlignment="1">
      <alignment horizontal="center" vertical="center"/>
    </xf>
    <xf numFmtId="167" fontId="3" fillId="0" borderId="25" xfId="374" applyNumberFormat="1" applyFont="1" applyFill="1" applyBorder="1" applyAlignment="1">
      <alignment horizontal="center" vertical="center"/>
    </xf>
    <xf numFmtId="167" fontId="3" fillId="0" borderId="25" xfId="374" applyNumberFormat="1" applyFont="1" applyFill="1" applyBorder="1" applyAlignment="1">
      <alignment vertical="center"/>
    </xf>
    <xf numFmtId="41" fontId="3" fillId="0" borderId="25" xfId="938" applyNumberFormat="1" applyFont="1" applyFill="1" applyBorder="1" applyAlignment="1">
      <alignment horizontal="center" vertical="center"/>
    </xf>
    <xf numFmtId="0" fontId="3" fillId="0" borderId="0" xfId="792" applyFont="1" applyFill="1"/>
    <xf numFmtId="0" fontId="3" fillId="0" borderId="52" xfId="941" quotePrefix="1" applyFont="1" applyFill="1" applyBorder="1" applyAlignment="1">
      <alignment horizontal="center" vertical="center"/>
    </xf>
    <xf numFmtId="3" fontId="3" fillId="0" borderId="52" xfId="0" quotePrefix="1" applyNumberFormat="1" applyFont="1" applyFill="1" applyBorder="1" applyAlignment="1">
      <alignment horizontal="center" vertical="center"/>
    </xf>
    <xf numFmtId="0" fontId="3" fillId="0" borderId="52" xfId="946" applyFont="1" applyFill="1" applyBorder="1" applyAlignment="1">
      <alignment horizontal="center" vertical="center"/>
    </xf>
    <xf numFmtId="20" fontId="3" fillId="0" borderId="52" xfId="946" applyNumberFormat="1" applyFont="1" applyFill="1" applyBorder="1" applyAlignment="1">
      <alignment horizontal="center" vertical="center"/>
    </xf>
    <xf numFmtId="4" fontId="3" fillId="0" borderId="52" xfId="946" applyNumberFormat="1" applyFont="1" applyFill="1" applyBorder="1" applyAlignment="1">
      <alignment horizontal="center" vertical="center"/>
    </xf>
    <xf numFmtId="4" fontId="3" fillId="0" borderId="52" xfId="374" applyNumberFormat="1" applyFont="1" applyFill="1" applyBorder="1" applyAlignment="1">
      <alignment vertical="center"/>
    </xf>
    <xf numFmtId="167" fontId="3" fillId="0" borderId="52" xfId="374" applyNumberFormat="1" applyFont="1" applyFill="1" applyBorder="1" applyAlignment="1">
      <alignment vertical="center"/>
    </xf>
    <xf numFmtId="167" fontId="3" fillId="0" borderId="52" xfId="586" applyNumberFormat="1" applyFont="1" applyFill="1" applyBorder="1" applyAlignment="1">
      <alignment vertical="center"/>
    </xf>
    <xf numFmtId="167" fontId="3" fillId="0" borderId="52" xfId="374" applyNumberFormat="1" applyFont="1" applyFill="1" applyBorder="1" applyAlignment="1">
      <alignment horizontal="center" vertical="center"/>
    </xf>
    <xf numFmtId="41" fontId="3" fillId="0" borderId="52" xfId="941" applyNumberFormat="1" applyFont="1" applyFill="1" applyBorder="1" applyAlignment="1">
      <alignment horizontal="center" vertical="center"/>
    </xf>
    <xf numFmtId="0" fontId="28" fillId="0" borderId="81" xfId="972" quotePrefix="1" applyFont="1" applyFill="1" applyBorder="1" applyAlignment="1">
      <alignment horizontal="center" vertical="center"/>
    </xf>
    <xf numFmtId="167" fontId="117" fillId="0" borderId="81" xfId="976" applyNumberFormat="1" applyFont="1" applyFill="1" applyBorder="1" applyAlignment="1">
      <alignment vertical="center"/>
    </xf>
    <xf numFmtId="167" fontId="117" fillId="0" borderId="81" xfId="974" applyNumberFormat="1" applyFont="1" applyFill="1" applyBorder="1" applyAlignment="1">
      <alignment horizontal="center" vertical="center"/>
    </xf>
    <xf numFmtId="41" fontId="28" fillId="0" borderId="81" xfId="972" applyNumberFormat="1" applyFont="1" applyFill="1" applyBorder="1" applyAlignment="1">
      <alignment horizontal="center" vertical="center"/>
    </xf>
    <xf numFmtId="0" fontId="3" fillId="0" borderId="0" xfId="0" applyFont="1"/>
    <xf numFmtId="0" fontId="28" fillId="0" borderId="52" xfId="986" quotePrefix="1" applyFont="1" applyFill="1" applyBorder="1" applyAlignment="1">
      <alignment horizontal="center" vertical="center"/>
    </xf>
    <xf numFmtId="49" fontId="28" fillId="0" borderId="52" xfId="0" quotePrefix="1" applyNumberFormat="1" applyFont="1" applyFill="1" applyBorder="1" applyAlignment="1">
      <alignment horizontal="center" vertical="center"/>
    </xf>
    <xf numFmtId="0" fontId="28" fillId="0" borderId="52" xfId="988" applyFont="1" applyFill="1" applyBorder="1" applyAlignment="1">
      <alignment horizontal="center" vertical="center"/>
    </xf>
    <xf numFmtId="20" fontId="28" fillId="0" borderId="52" xfId="988" applyNumberFormat="1" applyFont="1" applyFill="1" applyBorder="1" applyAlignment="1">
      <alignment horizontal="center" vertical="center"/>
    </xf>
    <xf numFmtId="4" fontId="28" fillId="0" borderId="52" xfId="988" applyNumberFormat="1" applyFont="1" applyFill="1" applyBorder="1" applyAlignment="1">
      <alignment horizontal="center" vertical="center"/>
    </xf>
    <xf numFmtId="4" fontId="28" fillId="0" borderId="52" xfId="977" applyNumberFormat="1" applyFont="1" applyFill="1" applyBorder="1" applyAlignment="1">
      <alignment vertical="center"/>
    </xf>
    <xf numFmtId="167" fontId="28" fillId="0" borderId="52" xfId="977" applyNumberFormat="1" applyFont="1" applyFill="1" applyBorder="1" applyAlignment="1">
      <alignment vertical="center"/>
    </xf>
    <xf numFmtId="167" fontId="28" fillId="0" borderId="52" xfId="977" applyNumberFormat="1" applyFont="1" applyFill="1" applyBorder="1" applyAlignment="1">
      <alignment horizontal="center" vertical="center"/>
    </xf>
    <xf numFmtId="0" fontId="117" fillId="0" borderId="25" xfId="938" quotePrefix="1" applyFont="1" applyFill="1" applyBorder="1" applyAlignment="1">
      <alignment horizontal="center" vertical="center"/>
    </xf>
    <xf numFmtId="0" fontId="28" fillId="0" borderId="52" xfId="941" quotePrefix="1" applyFont="1" applyFill="1" applyBorder="1" applyAlignment="1">
      <alignment horizontal="center" vertical="center"/>
    </xf>
    <xf numFmtId="0" fontId="28" fillId="0" borderId="52" xfId="946" applyFont="1" applyFill="1" applyBorder="1" applyAlignment="1">
      <alignment horizontal="center" vertical="center"/>
    </xf>
    <xf numFmtId="20" fontId="28" fillId="0" borderId="52" xfId="946" applyNumberFormat="1" applyFont="1" applyFill="1" applyBorder="1" applyAlignment="1">
      <alignment horizontal="center" vertical="center"/>
    </xf>
    <xf numFmtId="4" fontId="28" fillId="0" borderId="52" xfId="946" applyNumberFormat="1" applyFont="1" applyFill="1" applyBorder="1" applyAlignment="1">
      <alignment horizontal="center" vertical="center"/>
    </xf>
    <xf numFmtId="4" fontId="28" fillId="0" borderId="52" xfId="374" applyNumberFormat="1" applyFont="1" applyFill="1" applyBorder="1" applyAlignment="1">
      <alignment vertical="center"/>
    </xf>
    <xf numFmtId="167" fontId="28" fillId="0" borderId="52" xfId="374" applyNumberFormat="1" applyFont="1" applyFill="1" applyBorder="1" applyAlignment="1">
      <alignment vertical="center"/>
    </xf>
    <xf numFmtId="167" fontId="28" fillId="0" borderId="52" xfId="374" applyNumberFormat="1" applyFont="1" applyFill="1" applyBorder="1" applyAlignment="1">
      <alignment horizontal="center" vertical="center"/>
    </xf>
    <xf numFmtId="167" fontId="28" fillId="0" borderId="28" xfId="317" applyNumberFormat="1" applyFont="1" applyFill="1" applyBorder="1" applyAlignment="1">
      <alignment vertical="center"/>
    </xf>
    <xf numFmtId="167" fontId="28" fillId="0" borderId="27" xfId="317" applyNumberFormat="1" applyFont="1" applyFill="1" applyBorder="1" applyAlignment="1">
      <alignment vertical="center"/>
    </xf>
    <xf numFmtId="49" fontId="3" fillId="0" borderId="73" xfId="0" quotePrefix="1" applyNumberFormat="1" applyFont="1" applyFill="1" applyBorder="1" applyAlignment="1">
      <alignment horizontal="center" vertical="center"/>
    </xf>
    <xf numFmtId="49" fontId="3" fillId="0" borderId="52" xfId="0" quotePrefix="1" applyNumberFormat="1" applyFont="1" applyFill="1" applyBorder="1" applyAlignment="1">
      <alignment horizontal="center" vertical="center"/>
    </xf>
    <xf numFmtId="167" fontId="3" fillId="0" borderId="28" xfId="317" applyNumberFormat="1" applyFont="1" applyFill="1" applyBorder="1" applyAlignment="1">
      <alignment vertical="center"/>
    </xf>
    <xf numFmtId="167" fontId="3" fillId="0" borderId="27" xfId="317" applyNumberFormat="1" applyFont="1" applyFill="1" applyBorder="1" applyAlignment="1">
      <alignment vertical="center"/>
    </xf>
    <xf numFmtId="0" fontId="3" fillId="0" borderId="81" xfId="972" quotePrefix="1" applyFont="1" applyFill="1" applyBorder="1" applyAlignment="1">
      <alignment horizontal="center" vertical="center"/>
    </xf>
    <xf numFmtId="0" fontId="3" fillId="0" borderId="81" xfId="943" applyFont="1" applyFill="1" applyBorder="1" applyAlignment="1">
      <alignment horizontal="center" vertical="center"/>
    </xf>
    <xf numFmtId="20" fontId="3" fillId="0" borderId="81" xfId="943" applyNumberFormat="1" applyFont="1" applyFill="1" applyBorder="1" applyAlignment="1">
      <alignment horizontal="center" vertical="center"/>
    </xf>
    <xf numFmtId="4" fontId="3" fillId="0" borderId="81" xfId="943" applyNumberFormat="1" applyFont="1" applyFill="1" applyBorder="1" applyAlignment="1">
      <alignment horizontal="center" vertical="center"/>
    </xf>
    <xf numFmtId="4" fontId="3" fillId="0" borderId="81" xfId="575" applyNumberFormat="1" applyFont="1" applyFill="1" applyBorder="1" applyAlignment="1">
      <alignment vertical="center"/>
    </xf>
    <xf numFmtId="4" fontId="3" fillId="0" borderId="81" xfId="975" applyNumberFormat="1" applyFont="1" applyFill="1" applyBorder="1" applyAlignment="1">
      <alignment vertical="center"/>
    </xf>
    <xf numFmtId="167" fontId="3" fillId="0" borderId="81" xfId="976" applyNumberFormat="1" applyFont="1" applyFill="1" applyBorder="1" applyAlignment="1">
      <alignment vertical="center"/>
    </xf>
    <xf numFmtId="167" fontId="3" fillId="0" borderId="81" xfId="974" applyNumberFormat="1" applyFont="1" applyFill="1" applyBorder="1" applyAlignment="1">
      <alignment vertical="center"/>
    </xf>
    <xf numFmtId="167" fontId="3" fillId="0" borderId="81" xfId="974" applyNumberFormat="1" applyFont="1" applyFill="1" applyBorder="1" applyAlignment="1">
      <alignment horizontal="center" vertical="center"/>
    </xf>
    <xf numFmtId="167" fontId="3" fillId="0" borderId="81" xfId="977" applyNumberFormat="1" applyFont="1" applyFill="1" applyBorder="1" applyAlignment="1">
      <alignment horizontal="center" vertical="center"/>
    </xf>
    <xf numFmtId="167" fontId="3" fillId="0" borderId="81" xfId="977" applyNumberFormat="1" applyFont="1" applyFill="1" applyBorder="1" applyAlignment="1">
      <alignment vertical="center"/>
    </xf>
    <xf numFmtId="41" fontId="3" fillId="0" borderId="81" xfId="972" applyNumberFormat="1" applyFont="1" applyFill="1" applyBorder="1" applyAlignment="1">
      <alignment horizontal="center" vertical="center"/>
    </xf>
    <xf numFmtId="0" fontId="3" fillId="0" borderId="0" xfId="792" applyFont="1" applyFill="1" applyBorder="1"/>
    <xf numFmtId="49" fontId="3" fillId="0" borderId="81" xfId="0" quotePrefix="1" applyNumberFormat="1" applyFont="1" applyFill="1" applyBorder="1" applyAlignment="1">
      <alignment horizontal="center" vertical="center"/>
    </xf>
    <xf numFmtId="0" fontId="3" fillId="0" borderId="52" xfId="986" quotePrefix="1" applyFont="1" applyFill="1" applyBorder="1" applyAlignment="1">
      <alignment horizontal="center" vertical="center"/>
    </xf>
    <xf numFmtId="0" fontId="3" fillId="0" borderId="52" xfId="988" applyFont="1" applyFill="1" applyBorder="1" applyAlignment="1">
      <alignment horizontal="center" vertical="center"/>
    </xf>
    <xf numFmtId="20" fontId="3" fillId="0" borderId="52" xfId="988" applyNumberFormat="1" applyFont="1" applyFill="1" applyBorder="1" applyAlignment="1">
      <alignment horizontal="center" vertical="center"/>
    </xf>
    <xf numFmtId="4" fontId="3" fillId="0" borderId="52" xfId="988" applyNumberFormat="1" applyFont="1" applyFill="1" applyBorder="1" applyAlignment="1">
      <alignment horizontal="center" vertical="center"/>
    </xf>
    <xf numFmtId="4" fontId="3" fillId="0" borderId="52" xfId="977" applyNumberFormat="1" applyFont="1" applyFill="1" applyBorder="1" applyAlignment="1">
      <alignment vertical="center"/>
    </xf>
    <xf numFmtId="167" fontId="3" fillId="0" borderId="52" xfId="977" applyNumberFormat="1" applyFont="1" applyFill="1" applyBorder="1" applyAlignment="1">
      <alignment vertical="center"/>
    </xf>
    <xf numFmtId="167" fontId="3" fillId="0" borderId="52" xfId="977" applyNumberFormat="1" applyFont="1" applyFill="1" applyBorder="1" applyAlignment="1">
      <alignment horizontal="center" vertical="center"/>
    </xf>
    <xf numFmtId="0" fontId="3" fillId="0" borderId="0" xfId="792" applyFont="1"/>
    <xf numFmtId="49" fontId="3" fillId="0" borderId="26" xfId="792" quotePrefix="1" applyNumberFormat="1" applyFont="1" applyFill="1" applyBorder="1" applyAlignment="1">
      <alignment horizontal="center" vertical="center"/>
    </xf>
    <xf numFmtId="49" fontId="3" fillId="0" borderId="25" xfId="945" applyNumberFormat="1" applyFont="1" applyFill="1" applyBorder="1" applyAlignment="1">
      <alignment horizontal="center" vertical="center"/>
    </xf>
    <xf numFmtId="0" fontId="3" fillId="0" borderId="87" xfId="938" quotePrefix="1" applyFont="1" applyFill="1" applyBorder="1" applyAlignment="1">
      <alignment horizontal="center" vertical="center"/>
    </xf>
    <xf numFmtId="3" fontId="3" fillId="0" borderId="87" xfId="792" quotePrefix="1" applyNumberFormat="1" applyFont="1" applyFill="1" applyBorder="1" applyAlignment="1">
      <alignment horizontal="center" vertical="center"/>
    </xf>
    <xf numFmtId="0" fontId="3" fillId="0" borderId="87" xfId="945" applyFont="1" applyFill="1" applyBorder="1" applyAlignment="1">
      <alignment horizontal="center" vertical="center"/>
    </xf>
    <xf numFmtId="20" fontId="3" fillId="0" borderId="87" xfId="945" applyNumberFormat="1" applyFont="1" applyFill="1" applyBorder="1" applyAlignment="1">
      <alignment horizontal="center" vertical="center"/>
    </xf>
    <xf numFmtId="4" fontId="3" fillId="0" borderId="87" xfId="945" applyNumberFormat="1" applyFont="1" applyFill="1" applyBorder="1" applyAlignment="1">
      <alignment horizontal="center" vertical="center"/>
    </xf>
    <xf numFmtId="4" fontId="3" fillId="0" borderId="87" xfId="317" applyNumberFormat="1" applyFont="1" applyFill="1" applyBorder="1" applyAlignment="1">
      <alignment vertical="center"/>
    </xf>
    <xf numFmtId="167" fontId="3" fillId="0" borderId="87" xfId="420" applyNumberFormat="1" applyFont="1" applyFill="1" applyBorder="1" applyAlignment="1">
      <alignment vertical="center"/>
    </xf>
    <xf numFmtId="167" fontId="3" fillId="0" borderId="87" xfId="317" applyNumberFormat="1" applyFont="1" applyFill="1" applyBorder="1" applyAlignment="1">
      <alignment vertical="center"/>
    </xf>
    <xf numFmtId="167" fontId="3" fillId="0" borderId="81" xfId="317" applyNumberFormat="1" applyFont="1" applyFill="1" applyBorder="1" applyAlignment="1">
      <alignment horizontal="center" vertical="center"/>
    </xf>
    <xf numFmtId="167" fontId="3" fillId="0" borderId="87" xfId="374" applyNumberFormat="1" applyFont="1" applyFill="1" applyBorder="1" applyAlignment="1">
      <alignment horizontal="center" vertical="center"/>
    </xf>
    <xf numFmtId="167" fontId="3" fillId="0" borderId="87" xfId="374" applyNumberFormat="1" applyFont="1" applyFill="1" applyBorder="1" applyAlignment="1">
      <alignment vertical="center"/>
    </xf>
    <xf numFmtId="41" fontId="3" fillId="0" borderId="81" xfId="938" applyNumberFormat="1" applyFont="1" applyFill="1" applyBorder="1" applyAlignment="1">
      <alignment horizontal="center" vertical="center"/>
    </xf>
    <xf numFmtId="3" fontId="3" fillId="0" borderId="98" xfId="0" quotePrefix="1" applyNumberFormat="1" applyFont="1" applyBorder="1" applyAlignment="1">
      <alignment horizontal="center" vertical="center"/>
    </xf>
    <xf numFmtId="0" fontId="3" fillId="0" borderId="98" xfId="0" applyFont="1" applyBorder="1" applyAlignment="1">
      <alignment horizontal="center" vertical="center"/>
    </xf>
    <xf numFmtId="20" fontId="3" fillId="0" borderId="98" xfId="0" applyNumberFormat="1" applyFont="1" applyBorder="1" applyAlignment="1">
      <alignment horizontal="center" vertical="center"/>
    </xf>
    <xf numFmtId="4" fontId="3" fillId="0" borderId="98" xfId="0" applyNumberFormat="1" applyFont="1" applyBorder="1" applyAlignment="1">
      <alignment horizontal="center" vertical="center"/>
    </xf>
    <xf numFmtId="4" fontId="3" fillId="0" borderId="98" xfId="0" applyNumberFormat="1" applyFont="1" applyBorder="1" applyAlignment="1">
      <alignment vertical="center"/>
    </xf>
    <xf numFmtId="0" fontId="3" fillId="0" borderId="0" xfId="0" applyFont="1" applyFill="1"/>
    <xf numFmtId="0" fontId="3" fillId="0" borderId="0" xfId="0" applyFont="1" applyFill="1" applyBorder="1"/>
    <xf numFmtId="167" fontId="3" fillId="0" borderId="81" xfId="521" applyNumberFormat="1" applyFont="1" applyFill="1" applyBorder="1" applyAlignment="1">
      <alignment vertical="center"/>
    </xf>
    <xf numFmtId="167" fontId="3" fillId="0" borderId="81" xfId="374" applyNumberFormat="1" applyFont="1" applyFill="1" applyBorder="1" applyAlignment="1">
      <alignment horizontal="center" vertical="center"/>
    </xf>
    <xf numFmtId="167" fontId="3" fillId="0" borderId="81" xfId="374" applyNumberFormat="1" applyFont="1" applyFill="1" applyBorder="1" applyAlignment="1">
      <alignment vertical="center"/>
    </xf>
    <xf numFmtId="0" fontId="3" fillId="0" borderId="74" xfId="941" quotePrefix="1" applyFont="1" applyFill="1" applyBorder="1" applyAlignment="1">
      <alignment horizontal="center" vertical="center"/>
    </xf>
    <xf numFmtId="49" fontId="3" fillId="0" borderId="74" xfId="0" quotePrefix="1" applyNumberFormat="1" applyFont="1" applyFill="1" applyBorder="1" applyAlignment="1">
      <alignment horizontal="center" vertical="center"/>
    </xf>
    <xf numFmtId="0" fontId="3" fillId="0" borderId="74" xfId="946" applyFont="1" applyFill="1" applyBorder="1" applyAlignment="1">
      <alignment horizontal="center" vertical="center"/>
    </xf>
    <xf numFmtId="20" fontId="3" fillId="0" borderId="74" xfId="946" applyNumberFormat="1" applyFont="1" applyFill="1" applyBorder="1" applyAlignment="1">
      <alignment horizontal="center" vertical="center"/>
    </xf>
    <xf numFmtId="4" fontId="3" fillId="0" borderId="74" xfId="946" applyNumberFormat="1" applyFont="1" applyFill="1" applyBorder="1" applyAlignment="1">
      <alignment horizontal="center" vertical="center"/>
    </xf>
    <xf numFmtId="4" fontId="3" fillId="0" borderId="74" xfId="374" applyNumberFormat="1" applyFont="1" applyFill="1" applyBorder="1" applyAlignment="1">
      <alignment vertical="center"/>
    </xf>
    <xf numFmtId="167" fontId="3" fillId="0" borderId="74" xfId="374" applyNumberFormat="1" applyFont="1" applyFill="1" applyBorder="1" applyAlignment="1">
      <alignment vertical="center"/>
    </xf>
    <xf numFmtId="167" fontId="3" fillId="0" borderId="74" xfId="317" applyNumberFormat="1" applyFont="1" applyFill="1" applyBorder="1" applyAlignment="1">
      <alignment horizontal="center" vertical="center"/>
    </xf>
    <xf numFmtId="167" fontId="3" fillId="0" borderId="74" xfId="374" applyNumberFormat="1" applyFont="1" applyFill="1" applyBorder="1" applyAlignment="1">
      <alignment horizontal="center" vertical="center"/>
    </xf>
    <xf numFmtId="167" fontId="3" fillId="0" borderId="74" xfId="317" applyNumberFormat="1" applyFont="1" applyFill="1" applyBorder="1" applyAlignment="1">
      <alignment vertical="center"/>
    </xf>
    <xf numFmtId="0" fontId="3" fillId="0" borderId="81" xfId="938" quotePrefix="1" applyFont="1" applyFill="1" applyBorder="1" applyAlignment="1">
      <alignment horizontal="center" vertical="center"/>
    </xf>
    <xf numFmtId="167" fontId="3" fillId="0" borderId="24" xfId="317" applyNumberFormat="1" applyFont="1" applyFill="1" applyBorder="1" applyAlignment="1">
      <alignment vertical="center"/>
    </xf>
    <xf numFmtId="0" fontId="3" fillId="0" borderId="17" xfId="938" quotePrefix="1" applyFont="1" applyFill="1" applyBorder="1" applyAlignment="1">
      <alignment horizontal="center" vertical="center"/>
    </xf>
    <xf numFmtId="49" fontId="3" fillId="0" borderId="18" xfId="792" quotePrefix="1" applyNumberFormat="1" applyFont="1" applyFill="1" applyBorder="1" applyAlignment="1">
      <alignment horizontal="center" vertical="center"/>
    </xf>
    <xf numFmtId="0" fontId="3" fillId="0" borderId="18" xfId="945" applyFont="1" applyFill="1" applyBorder="1" applyAlignment="1">
      <alignment horizontal="center" vertical="center"/>
    </xf>
    <xf numFmtId="20" fontId="3" fillId="0" borderId="18" xfId="945" applyNumberFormat="1" applyFont="1" applyFill="1" applyBorder="1" applyAlignment="1">
      <alignment horizontal="center" vertical="center"/>
    </xf>
    <xf numFmtId="4" fontId="3" fillId="0" borderId="19" xfId="945" applyNumberFormat="1" applyFont="1" applyFill="1" applyBorder="1" applyAlignment="1">
      <alignment horizontal="center" vertical="center"/>
    </xf>
    <xf numFmtId="4" fontId="3" fillId="0" borderId="52" xfId="317" applyNumberFormat="1" applyFont="1" applyFill="1" applyBorder="1" applyAlignment="1">
      <alignment vertical="center"/>
    </xf>
    <xf numFmtId="167" fontId="3" fillId="0" borderId="52" xfId="420" applyNumberFormat="1" applyFont="1" applyFill="1" applyBorder="1" applyAlignment="1">
      <alignment vertical="center"/>
    </xf>
    <xf numFmtId="167" fontId="3" fillId="0" borderId="52" xfId="317" applyNumberFormat="1" applyFont="1" applyFill="1" applyBorder="1" applyAlignment="1">
      <alignment vertical="center"/>
    </xf>
    <xf numFmtId="41" fontId="3" fillId="0" borderId="52" xfId="938" applyNumberFormat="1" applyFont="1" applyFill="1" applyBorder="1" applyAlignment="1">
      <alignment horizontal="center" vertical="center"/>
    </xf>
    <xf numFmtId="0" fontId="3" fillId="0" borderId="25" xfId="944" applyFont="1" applyFill="1" applyBorder="1" applyAlignment="1">
      <alignment horizontal="center" vertical="center"/>
    </xf>
    <xf numFmtId="20" fontId="3" fillId="0" borderId="25" xfId="944" applyNumberFormat="1" applyFont="1" applyFill="1" applyBorder="1" applyAlignment="1">
      <alignment horizontal="center" vertical="center"/>
    </xf>
    <xf numFmtId="0" fontId="3" fillId="0" borderId="25" xfId="937" quotePrefix="1" applyFont="1" applyFill="1" applyBorder="1" applyAlignment="1">
      <alignment horizontal="center" vertical="center"/>
    </xf>
    <xf numFmtId="3" fontId="3" fillId="0" borderId="26" xfId="0" quotePrefix="1" applyNumberFormat="1" applyFont="1" applyFill="1" applyBorder="1" applyAlignment="1">
      <alignment horizontal="center" vertical="center"/>
    </xf>
    <xf numFmtId="4" fontId="3" fillId="0" borderId="26" xfId="944" applyNumberFormat="1" applyFont="1" applyFill="1" applyBorder="1" applyAlignment="1">
      <alignment horizontal="center" vertical="center"/>
    </xf>
    <xf numFmtId="167" fontId="3" fillId="0" borderId="43" xfId="317" applyNumberFormat="1" applyFont="1" applyFill="1" applyBorder="1" applyAlignment="1">
      <alignment vertical="center"/>
    </xf>
    <xf numFmtId="167" fontId="3" fillId="0" borderId="26" xfId="317" applyNumberFormat="1" applyFont="1" applyFill="1" applyBorder="1" applyAlignment="1">
      <alignment vertical="center"/>
    </xf>
    <xf numFmtId="41" fontId="3" fillId="0" borderId="25" xfId="937" applyNumberFormat="1" applyFont="1" applyFill="1" applyBorder="1" applyAlignment="1">
      <alignment horizontal="center" vertical="center"/>
    </xf>
    <xf numFmtId="4" fontId="3" fillId="0" borderId="81" xfId="974" applyNumberFormat="1" applyFont="1" applyFill="1" applyBorder="1" applyAlignment="1">
      <alignment vertical="center"/>
    </xf>
    <xf numFmtId="167" fontId="3" fillId="0" borderId="81" xfId="975" applyNumberFormat="1" applyFont="1" applyFill="1" applyBorder="1" applyAlignment="1">
      <alignment vertical="center"/>
    </xf>
    <xf numFmtId="0" fontId="3" fillId="0" borderId="56" xfId="938" quotePrefix="1" applyFont="1" applyFill="1" applyBorder="1" applyAlignment="1">
      <alignment horizontal="center" vertical="center"/>
    </xf>
    <xf numFmtId="49" fontId="3" fillId="0" borderId="56" xfId="0" quotePrefix="1" applyNumberFormat="1" applyFont="1" applyFill="1" applyBorder="1" applyAlignment="1">
      <alignment horizontal="center" vertical="center"/>
    </xf>
    <xf numFmtId="167" fontId="3" fillId="0" borderId="56" xfId="374" applyNumberFormat="1" applyFont="1" applyFill="1" applyBorder="1" applyAlignment="1">
      <alignment horizontal="center" vertical="center"/>
    </xf>
    <xf numFmtId="167" fontId="3" fillId="0" borderId="56" xfId="374" applyNumberFormat="1" applyFont="1" applyFill="1" applyBorder="1" applyAlignment="1">
      <alignment vertical="center"/>
    </xf>
    <xf numFmtId="49" fontId="3" fillId="0" borderId="97" xfId="973" quotePrefix="1" applyNumberFormat="1" applyFont="1" applyFill="1" applyBorder="1" applyAlignment="1">
      <alignment horizontal="center" vertical="center"/>
    </xf>
    <xf numFmtId="39" fontId="3" fillId="0" borderId="81" xfId="575" applyNumberFormat="1" applyFont="1" applyFill="1" applyBorder="1" applyAlignment="1">
      <alignment horizontal="right" vertical="center" wrapText="1"/>
    </xf>
    <xf numFmtId="167" fontId="3" fillId="0" borderId="73" xfId="317" applyNumberFormat="1" applyFont="1" applyFill="1" applyBorder="1" applyAlignment="1">
      <alignment horizontal="center" vertical="center"/>
    </xf>
    <xf numFmtId="0" fontId="3" fillId="0" borderId="0" xfId="0" applyFont="1" applyBorder="1"/>
    <xf numFmtId="167" fontId="33" fillId="0" borderId="29" xfId="374" applyNumberFormat="1" applyFont="1" applyFill="1" applyBorder="1" applyAlignment="1">
      <alignment horizontal="center" vertical="center"/>
    </xf>
    <xf numFmtId="4" fontId="63" fillId="0" borderId="81" xfId="974" applyNumberFormat="1" applyFont="1" applyFill="1" applyBorder="1" applyAlignment="1">
      <alignment vertical="center"/>
    </xf>
    <xf numFmtId="167" fontId="63" fillId="0" borderId="81" xfId="975" applyNumberFormat="1" applyFont="1" applyFill="1" applyBorder="1" applyAlignment="1">
      <alignment vertical="center"/>
    </xf>
    <xf numFmtId="167" fontId="63" fillId="0" borderId="81" xfId="976" applyNumberFormat="1" applyFont="1" applyFill="1" applyBorder="1" applyAlignment="1">
      <alignment vertical="center"/>
    </xf>
    <xf numFmtId="167" fontId="63" fillId="0" borderId="81" xfId="974" applyNumberFormat="1" applyFont="1" applyFill="1" applyBorder="1" applyAlignment="1">
      <alignment vertical="center"/>
    </xf>
    <xf numFmtId="167" fontId="63" fillId="0" borderId="81" xfId="974" applyNumberFormat="1" applyFont="1" applyFill="1" applyBorder="1" applyAlignment="1">
      <alignment horizontal="center" vertical="center"/>
    </xf>
    <xf numFmtId="0" fontId="63" fillId="0" borderId="30" xfId="983" applyFont="1" applyFill="1" applyBorder="1" applyAlignment="1">
      <alignment horizontal="left" vertical="center"/>
    </xf>
    <xf numFmtId="0" fontId="63" fillId="0" borderId="21" xfId="983" quotePrefix="1" applyFont="1" applyFill="1" applyBorder="1" applyAlignment="1">
      <alignment horizontal="right" vertical="center"/>
    </xf>
    <xf numFmtId="0" fontId="63" fillId="0" borderId="88" xfId="983" applyFont="1" applyFill="1" applyBorder="1" applyAlignment="1">
      <alignment horizontal="left" vertical="center"/>
    </xf>
    <xf numFmtId="15" fontId="63" fillId="0" borderId="89" xfId="984" applyNumberFormat="1" applyFont="1" applyFill="1" applyBorder="1" applyAlignment="1">
      <alignment horizontal="left" vertical="center"/>
    </xf>
    <xf numFmtId="0" fontId="63" fillId="0" borderId="21" xfId="983" applyFont="1" applyFill="1" applyBorder="1" applyAlignment="1">
      <alignment vertical="center"/>
    </xf>
    <xf numFmtId="0" fontId="63" fillId="0" borderId="89" xfId="983" applyFont="1" applyFill="1" applyBorder="1" applyAlignment="1">
      <alignment horizontal="left" vertical="center"/>
    </xf>
    <xf numFmtId="0" fontId="63" fillId="0" borderId="52" xfId="986" quotePrefix="1" applyFont="1" applyFill="1" applyBorder="1" applyAlignment="1">
      <alignment horizontal="center" vertical="center"/>
    </xf>
    <xf numFmtId="0" fontId="63" fillId="0" borderId="52" xfId="988" applyFont="1" applyFill="1" applyBorder="1" applyAlignment="1">
      <alignment horizontal="center" vertical="center"/>
    </xf>
    <xf numFmtId="20" fontId="63" fillId="0" borderId="52" xfId="988" applyNumberFormat="1" applyFont="1" applyFill="1" applyBorder="1" applyAlignment="1">
      <alignment horizontal="center" vertical="center"/>
    </xf>
    <xf numFmtId="4" fontId="63" fillId="0" borderId="52" xfId="988" applyNumberFormat="1" applyFont="1" applyFill="1" applyBorder="1" applyAlignment="1">
      <alignment horizontal="center" vertical="center"/>
    </xf>
    <xf numFmtId="4" fontId="63" fillId="0" borderId="52" xfId="977" applyNumberFormat="1" applyFont="1" applyFill="1" applyBorder="1" applyAlignment="1">
      <alignment vertical="center"/>
    </xf>
    <xf numFmtId="167" fontId="63" fillId="0" borderId="52" xfId="977" applyNumberFormat="1" applyFont="1" applyFill="1" applyBorder="1" applyAlignment="1">
      <alignment vertical="center"/>
    </xf>
    <xf numFmtId="167" fontId="63" fillId="0" borderId="52" xfId="977" applyNumberFormat="1" applyFont="1" applyFill="1" applyBorder="1" applyAlignment="1">
      <alignment horizontal="center" vertical="center"/>
    </xf>
    <xf numFmtId="41" fontId="63" fillId="0" borderId="81" xfId="972" applyNumberFormat="1" applyFont="1" applyFill="1" applyBorder="1" applyAlignment="1">
      <alignment horizontal="center" vertical="center"/>
    </xf>
    <xf numFmtId="167" fontId="63" fillId="0" borderId="29" xfId="977" applyNumberFormat="1" applyFont="1" applyFill="1" applyBorder="1" applyAlignment="1">
      <alignment horizontal="center" vertical="center"/>
    </xf>
    <xf numFmtId="167" fontId="63" fillId="0" borderId="40" xfId="977" applyNumberFormat="1" applyFont="1" applyFill="1" applyBorder="1" applyAlignment="1">
      <alignment horizontal="center" vertical="center"/>
    </xf>
    <xf numFmtId="0" fontId="63" fillId="0" borderId="30" xfId="943" applyFont="1" applyFill="1" applyBorder="1" applyAlignment="1">
      <alignment horizontal="left" vertical="center"/>
    </xf>
    <xf numFmtId="0" fontId="63" fillId="0" borderId="28" xfId="943" applyFont="1" applyFill="1" applyBorder="1" applyAlignment="1">
      <alignment horizontal="left" vertical="center"/>
    </xf>
    <xf numFmtId="15" fontId="63" fillId="0" borderId="23" xfId="936" applyNumberFormat="1" applyFont="1" applyFill="1" applyBorder="1" applyAlignment="1">
      <alignment horizontal="left" vertical="center"/>
    </xf>
    <xf numFmtId="0" fontId="63" fillId="0" borderId="23" xfId="943" applyFont="1" applyFill="1" applyBorder="1" applyAlignment="1">
      <alignment horizontal="left" vertical="center"/>
    </xf>
    <xf numFmtId="0" fontId="80" fillId="0" borderId="0" xfId="0" applyFont="1" applyFill="1"/>
    <xf numFmtId="167" fontId="60" fillId="0" borderId="29" xfId="317" applyNumberFormat="1" applyFont="1" applyFill="1" applyBorder="1" applyAlignment="1">
      <alignment horizontal="center" vertical="center"/>
    </xf>
    <xf numFmtId="43" fontId="60" fillId="0" borderId="29" xfId="317" applyNumberFormat="1" applyFont="1" applyFill="1" applyBorder="1" applyAlignment="1">
      <alignment horizontal="center" vertical="center"/>
    </xf>
    <xf numFmtId="167" fontId="60" fillId="0" borderId="40" xfId="317" applyNumberFormat="1" applyFont="1" applyFill="1" applyBorder="1" applyAlignment="1">
      <alignment horizontal="center" vertical="center"/>
    </xf>
    <xf numFmtId="167" fontId="70" fillId="0" borderId="29" xfId="317" applyNumberFormat="1" applyFont="1" applyFill="1" applyBorder="1" applyAlignment="1">
      <alignment horizontal="center" vertical="center"/>
    </xf>
    <xf numFmtId="0" fontId="63" fillId="0" borderId="88" xfId="944" applyFont="1" applyFill="1" applyBorder="1" applyAlignment="1">
      <alignment horizontal="left" vertical="center"/>
    </xf>
    <xf numFmtId="15" fontId="63" fillId="0" borderId="89" xfId="937" applyNumberFormat="1" applyFont="1" applyFill="1" applyBorder="1" applyAlignment="1">
      <alignment horizontal="left" vertical="center"/>
    </xf>
    <xf numFmtId="0" fontId="63" fillId="0" borderId="89" xfId="944" applyFont="1" applyFill="1" applyBorder="1" applyAlignment="1">
      <alignment horizontal="left" vertical="center"/>
    </xf>
    <xf numFmtId="167" fontId="28" fillId="0" borderId="81" xfId="374" applyNumberFormat="1" applyFont="1" applyFill="1" applyBorder="1" applyAlignment="1">
      <alignment horizontal="center" vertical="center"/>
    </xf>
    <xf numFmtId="15" fontId="63" fillId="0" borderId="0" xfId="937" applyNumberFormat="1" applyFont="1" applyFill="1" applyBorder="1" applyAlignment="1">
      <alignment horizontal="left" vertical="center"/>
    </xf>
    <xf numFmtId="4" fontId="3" fillId="0" borderId="25" xfId="944" applyNumberFormat="1" applyFont="1" applyFill="1" applyBorder="1" applyAlignment="1">
      <alignment horizontal="center" vertical="center"/>
    </xf>
    <xf numFmtId="43" fontId="3" fillId="0" borderId="25" xfId="575" applyNumberFormat="1" applyFont="1" applyFill="1" applyBorder="1" applyAlignment="1">
      <alignment vertical="center"/>
    </xf>
    <xf numFmtId="49" fontId="3" fillId="0" borderId="26" xfId="792" applyNumberFormat="1" applyFont="1" applyFill="1" applyBorder="1" applyAlignment="1">
      <alignment horizontal="center" vertical="center"/>
    </xf>
    <xf numFmtId="167" fontId="3" fillId="0" borderId="29" xfId="374" applyNumberFormat="1" applyFont="1" applyFill="1" applyBorder="1" applyAlignment="1">
      <alignment horizontal="center" vertical="center"/>
    </xf>
    <xf numFmtId="167" fontId="3" fillId="0" borderId="40" xfId="374" applyNumberFormat="1" applyFont="1" applyFill="1" applyBorder="1" applyAlignment="1">
      <alignment horizontal="center" vertical="center"/>
    </xf>
    <xf numFmtId="0" fontId="63" fillId="0" borderId="0" xfId="983" applyFont="1" applyFill="1" applyBorder="1" applyAlignment="1">
      <alignment horizontal="left" vertical="center"/>
    </xf>
    <xf numFmtId="15" fontId="63" fillId="0" borderId="0" xfId="984" applyNumberFormat="1" applyFont="1" applyFill="1" applyBorder="1" applyAlignment="1">
      <alignment horizontal="left" vertical="center"/>
    </xf>
    <xf numFmtId="0" fontId="66" fillId="0" borderId="0" xfId="983" applyFont="1" applyFill="1" applyBorder="1" applyAlignment="1">
      <alignment horizontal="left" vertical="center"/>
    </xf>
    <xf numFmtId="0" fontId="66" fillId="0" borderId="16" xfId="983" applyFont="1" applyFill="1" applyBorder="1" applyAlignment="1">
      <alignment horizontal="left" vertical="center"/>
    </xf>
    <xf numFmtId="167" fontId="3" fillId="0" borderId="29" xfId="977" applyNumberFormat="1" applyFont="1" applyFill="1" applyBorder="1" applyAlignment="1">
      <alignment horizontal="center" vertical="center"/>
    </xf>
    <xf numFmtId="167" fontId="3" fillId="0" borderId="40" xfId="977" applyNumberFormat="1" applyFont="1" applyFill="1" applyBorder="1" applyAlignment="1">
      <alignment horizontal="center" vertical="center"/>
    </xf>
    <xf numFmtId="0" fontId="59" fillId="0" borderId="0" xfId="0" applyFont="1" applyFill="1" applyBorder="1" applyAlignment="1">
      <alignment horizontal="left"/>
    </xf>
    <xf numFmtId="0" fontId="58" fillId="0" borderId="18" xfId="0" applyFont="1" applyFill="1" applyBorder="1" applyAlignment="1">
      <alignment horizontal="center" vertical="top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3" fillId="0" borderId="13" xfId="939" applyFont="1" applyFill="1" applyBorder="1" applyAlignment="1">
      <alignment horizontal="center" vertical="center"/>
    </xf>
    <xf numFmtId="0" fontId="107" fillId="0" borderId="0" xfId="0" applyFont="1"/>
    <xf numFmtId="167" fontId="33" fillId="0" borderId="0" xfId="374" applyNumberFormat="1" applyFont="1" applyFill="1" applyBorder="1" applyAlignment="1">
      <alignment horizontal="center" vertical="center"/>
    </xf>
    <xf numFmtId="0" fontId="67" fillId="0" borderId="99" xfId="937" applyFont="1" applyFill="1" applyBorder="1" applyAlignment="1">
      <alignment horizontal="center" vertical="center"/>
    </xf>
    <xf numFmtId="4" fontId="3" fillId="0" borderId="74" xfId="317" applyNumberFormat="1" applyFont="1" applyFill="1" applyBorder="1" applyAlignment="1">
      <alignment vertical="center"/>
    </xf>
    <xf numFmtId="167" fontId="3" fillId="0" borderId="74" xfId="420" applyNumberFormat="1" applyFont="1" applyFill="1" applyBorder="1" applyAlignment="1">
      <alignment vertical="center"/>
    </xf>
    <xf numFmtId="167" fontId="3" fillId="0" borderId="74" xfId="521" applyNumberFormat="1" applyFont="1" applyFill="1" applyBorder="1" applyAlignment="1">
      <alignment vertical="center"/>
    </xf>
    <xf numFmtId="4" fontId="3" fillId="0" borderId="87" xfId="974" applyNumberFormat="1" applyFont="1" applyFill="1" applyBorder="1" applyAlignment="1">
      <alignment vertical="center"/>
    </xf>
    <xf numFmtId="167" fontId="3" fillId="0" borderId="87" xfId="975" applyNumberFormat="1" applyFont="1" applyFill="1" applyBorder="1" applyAlignment="1">
      <alignment vertical="center"/>
    </xf>
    <xf numFmtId="167" fontId="3" fillId="0" borderId="87" xfId="974" applyNumberFormat="1" applyFont="1" applyFill="1" applyBorder="1" applyAlignment="1">
      <alignment vertical="center"/>
    </xf>
    <xf numFmtId="167" fontId="3" fillId="0" borderId="73" xfId="974" applyNumberFormat="1" applyFont="1" applyFill="1" applyBorder="1" applyAlignment="1">
      <alignment horizontal="center" vertical="center"/>
    </xf>
    <xf numFmtId="167" fontId="3" fillId="0" borderId="87" xfId="977" applyNumberFormat="1" applyFont="1" applyFill="1" applyBorder="1" applyAlignment="1">
      <alignment horizontal="center" vertical="center"/>
    </xf>
    <xf numFmtId="167" fontId="3" fillId="0" borderId="87" xfId="977" applyNumberFormat="1" applyFont="1" applyFill="1" applyBorder="1" applyAlignment="1">
      <alignment vertical="center"/>
    </xf>
    <xf numFmtId="167" fontId="3" fillId="0" borderId="87" xfId="521" applyNumberFormat="1" applyFont="1" applyFill="1" applyBorder="1" applyAlignment="1">
      <alignment vertical="center"/>
    </xf>
    <xf numFmtId="0" fontId="64" fillId="0" borderId="99" xfId="986" applyFont="1" applyFill="1" applyBorder="1" applyAlignment="1">
      <alignment horizontal="center" vertical="center"/>
    </xf>
    <xf numFmtId="0" fontId="64" fillId="0" borderId="0" xfId="986" applyFont="1" applyFill="1" applyBorder="1" applyAlignment="1">
      <alignment horizontal="center" vertical="center"/>
    </xf>
    <xf numFmtId="167" fontId="63" fillId="0" borderId="0" xfId="977" applyNumberFormat="1" applyFont="1" applyFill="1" applyBorder="1" applyAlignment="1">
      <alignment horizontal="center" vertical="center"/>
    </xf>
    <xf numFmtId="167" fontId="63" fillId="0" borderId="16" xfId="977" applyNumberFormat="1" applyFont="1" applyFill="1" applyBorder="1" applyAlignment="1">
      <alignment horizontal="center" vertical="center"/>
    </xf>
    <xf numFmtId="0" fontId="0" fillId="0" borderId="0" xfId="0" applyFill="1" applyBorder="1"/>
    <xf numFmtId="0" fontId="3" fillId="0" borderId="73" xfId="943" applyFont="1" applyFill="1" applyBorder="1" applyAlignment="1">
      <alignment horizontal="center" vertical="center"/>
    </xf>
    <xf numFmtId="20" fontId="3" fillId="0" borderId="73" xfId="943" applyNumberFormat="1" applyFont="1" applyFill="1" applyBorder="1" applyAlignment="1">
      <alignment horizontal="center" vertical="center"/>
    </xf>
    <xf numFmtId="4" fontId="3" fillId="0" borderId="73" xfId="943" applyNumberFormat="1" applyFont="1" applyFill="1" applyBorder="1" applyAlignment="1">
      <alignment horizontal="center" vertical="center"/>
    </xf>
    <xf numFmtId="0" fontId="3" fillId="0" borderId="74" xfId="938" quotePrefix="1" applyFont="1" applyFill="1" applyBorder="1" applyAlignment="1">
      <alignment horizontal="center" vertical="center"/>
    </xf>
    <xf numFmtId="49" fontId="3" fillId="0" borderId="74" xfId="792" quotePrefix="1" applyNumberFormat="1" applyFont="1" applyFill="1" applyBorder="1" applyAlignment="1">
      <alignment horizontal="center" vertical="center"/>
    </xf>
    <xf numFmtId="0" fontId="3" fillId="0" borderId="74" xfId="945" applyFont="1" applyFill="1" applyBorder="1" applyAlignment="1">
      <alignment horizontal="center" vertical="center"/>
    </xf>
    <xf numFmtId="20" fontId="3" fillId="0" borderId="74" xfId="945" applyNumberFormat="1" applyFont="1" applyFill="1" applyBorder="1" applyAlignment="1">
      <alignment horizontal="center" vertical="center"/>
    </xf>
    <xf numFmtId="4" fontId="3" fillId="0" borderId="74" xfId="945" applyNumberFormat="1" applyFont="1" applyFill="1" applyBorder="1" applyAlignment="1">
      <alignment horizontal="center" vertical="center"/>
    </xf>
    <xf numFmtId="49" fontId="63" fillId="0" borderId="21" xfId="946" applyNumberFormat="1" applyFont="1" applyFill="1" applyBorder="1" applyAlignment="1">
      <alignment horizontal="right" vertical="center"/>
    </xf>
    <xf numFmtId="0" fontId="3" fillId="0" borderId="56" xfId="981" applyFont="1" applyFill="1" applyBorder="1" applyAlignment="1">
      <alignment horizontal="center" vertical="center"/>
    </xf>
    <xf numFmtId="20" fontId="3" fillId="0" borderId="56" xfId="981" applyNumberFormat="1" applyFont="1" applyFill="1" applyBorder="1" applyAlignment="1">
      <alignment horizontal="center" vertical="center"/>
    </xf>
    <xf numFmtId="4" fontId="3" fillId="0" borderId="56" xfId="981" applyNumberFormat="1" applyFont="1" applyFill="1" applyBorder="1" applyAlignment="1">
      <alignment horizontal="center" vertical="center"/>
    </xf>
    <xf numFmtId="4" fontId="63" fillId="0" borderId="56" xfId="974" applyNumberFormat="1" applyFont="1" applyFill="1" applyBorder="1" applyAlignment="1">
      <alignment vertical="center"/>
    </xf>
    <xf numFmtId="167" fontId="63" fillId="0" borderId="56" xfId="974" applyNumberFormat="1" applyFont="1" applyFill="1" applyBorder="1" applyAlignment="1">
      <alignment vertical="center"/>
    </xf>
    <xf numFmtId="0" fontId="3" fillId="0" borderId="81" xfId="981" applyFont="1" applyFill="1" applyBorder="1" applyAlignment="1">
      <alignment horizontal="center" vertical="center"/>
    </xf>
    <xf numFmtId="20" fontId="3" fillId="0" borderId="81" xfId="981" applyNumberFormat="1" applyFont="1" applyFill="1" applyBorder="1" applyAlignment="1">
      <alignment horizontal="center" vertical="center"/>
    </xf>
    <xf numFmtId="4" fontId="3" fillId="0" borderId="81" xfId="981" applyNumberFormat="1" applyFont="1" applyFill="1" applyBorder="1" applyAlignment="1">
      <alignment horizontal="center" vertical="center"/>
    </xf>
    <xf numFmtId="167" fontId="63" fillId="0" borderId="104" xfId="975" applyNumberFormat="1" applyFont="1" applyFill="1" applyBorder="1" applyAlignment="1">
      <alignment vertical="center"/>
    </xf>
    <xf numFmtId="167" fontId="3" fillId="0" borderId="73" xfId="521" applyNumberFormat="1" applyFont="1" applyFill="1" applyBorder="1" applyAlignment="1">
      <alignment vertical="center"/>
    </xf>
    <xf numFmtId="0" fontId="59" fillId="0" borderId="0" xfId="0" applyFont="1" applyFill="1" applyBorder="1" applyAlignment="1">
      <alignment horizontal="left"/>
    </xf>
    <xf numFmtId="0" fontId="58" fillId="0" borderId="18" xfId="0" applyFont="1" applyFill="1" applyBorder="1" applyAlignment="1">
      <alignment horizontal="center" vertical="top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39" fontId="3" fillId="0" borderId="73" xfId="575" applyNumberFormat="1" applyFont="1" applyFill="1" applyBorder="1" applyAlignment="1">
      <alignment horizontal="right" vertical="center" wrapText="1"/>
    </xf>
    <xf numFmtId="0" fontId="59" fillId="0" borderId="0" xfId="0" applyFont="1" applyFill="1" applyBorder="1" applyAlignment="1">
      <alignment horizontal="left"/>
    </xf>
    <xf numFmtId="0" fontId="58" fillId="0" borderId="18" xfId="0" applyFont="1" applyFill="1" applyBorder="1" applyAlignment="1">
      <alignment horizontal="center" vertical="top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43" fontId="63" fillId="0" borderId="29" xfId="374" applyNumberFormat="1" applyFont="1" applyFill="1" applyBorder="1" applyAlignment="1">
      <alignment horizontal="center" vertical="center"/>
    </xf>
    <xf numFmtId="41" fontId="3" fillId="0" borderId="87" xfId="938" applyNumberFormat="1" applyFont="1" applyFill="1" applyBorder="1" applyAlignment="1">
      <alignment horizontal="center" vertic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3" fillId="24" borderId="0" xfId="0" applyFont="1" applyFill="1"/>
    <xf numFmtId="0" fontId="0" fillId="24" borderId="0" xfId="0" applyFill="1"/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29" fillId="0" borderId="87" xfId="973" applyFont="1" applyFill="1" applyBorder="1"/>
    <xf numFmtId="0" fontId="59" fillId="0" borderId="11" xfId="0" applyFont="1" applyFill="1" applyBorder="1" applyAlignment="1">
      <alignment horizontal="center"/>
    </xf>
    <xf numFmtId="167" fontId="63" fillId="0" borderId="87" xfId="317" applyNumberFormat="1" applyFont="1" applyFill="1" applyBorder="1" applyAlignment="1">
      <alignment horizontal="center" vertical="center"/>
    </xf>
    <xf numFmtId="0" fontId="33" fillId="0" borderId="52" xfId="792" applyFont="1" applyFill="1" applyBorder="1"/>
    <xf numFmtId="43" fontId="63" fillId="0" borderId="0" xfId="374" applyNumberFormat="1" applyFont="1" applyFill="1" applyBorder="1" applyAlignment="1">
      <alignment horizontal="center" vertical="center"/>
    </xf>
    <xf numFmtId="0" fontId="117" fillId="0" borderId="99" xfId="938" applyFont="1" applyFill="1" applyBorder="1" applyAlignment="1">
      <alignment horizontal="center" vertical="center"/>
    </xf>
    <xf numFmtId="49" fontId="33" fillId="0" borderId="0" xfId="0" quotePrefix="1" applyNumberFormat="1" applyFont="1" applyFill="1" applyBorder="1" applyAlignment="1">
      <alignment horizontal="center" vertical="center"/>
    </xf>
    <xf numFmtId="0" fontId="33" fillId="0" borderId="0" xfId="945" applyFont="1" applyFill="1" applyBorder="1" applyAlignment="1">
      <alignment horizontal="center" vertical="center"/>
    </xf>
    <xf numFmtId="4" fontId="33" fillId="0" borderId="16" xfId="945" applyNumberFormat="1" applyFont="1" applyFill="1" applyBorder="1" applyAlignment="1">
      <alignment horizontal="center" vertical="center"/>
    </xf>
    <xf numFmtId="4" fontId="33" fillId="0" borderId="105" xfId="317" applyNumberFormat="1" applyFont="1" applyFill="1" applyBorder="1" applyAlignment="1">
      <alignment vertical="center"/>
    </xf>
    <xf numFmtId="167" fontId="33" fillId="0" borderId="105" xfId="420" applyNumberFormat="1" applyFont="1" applyFill="1" applyBorder="1" applyAlignment="1">
      <alignment vertical="center"/>
    </xf>
    <xf numFmtId="167" fontId="33" fillId="0" borderId="105" xfId="521" applyNumberFormat="1" applyFont="1" applyFill="1" applyBorder="1" applyAlignment="1">
      <alignment vertical="center"/>
    </xf>
    <xf numFmtId="167" fontId="33" fillId="0" borderId="105" xfId="317" applyNumberFormat="1" applyFont="1" applyFill="1" applyBorder="1" applyAlignment="1">
      <alignment vertical="center"/>
    </xf>
    <xf numFmtId="167" fontId="33" fillId="0" borderId="105" xfId="374" applyNumberFormat="1" applyFont="1" applyFill="1" applyBorder="1" applyAlignment="1">
      <alignment horizontal="center" vertical="center"/>
    </xf>
    <xf numFmtId="167" fontId="33" fillId="0" borderId="105" xfId="374" applyNumberFormat="1" applyFont="1" applyFill="1" applyBorder="1" applyAlignment="1">
      <alignment vertical="center"/>
    </xf>
    <xf numFmtId="41" fontId="33" fillId="0" borderId="105" xfId="938" applyNumberFormat="1" applyFont="1" applyFill="1" applyBorder="1" applyAlignment="1">
      <alignment horizontal="center" vertical="center"/>
    </xf>
    <xf numFmtId="167" fontId="33" fillId="0" borderId="0" xfId="792" applyNumberFormat="1" applyFont="1" applyFill="1"/>
    <xf numFmtId="167" fontId="3" fillId="0" borderId="0" xfId="374" applyNumberFormat="1" applyFont="1" applyFill="1" applyBorder="1" applyAlignment="1">
      <alignment horizontal="center" vertical="center"/>
    </xf>
    <xf numFmtId="49" fontId="3" fillId="0" borderId="73" xfId="0" applyNumberFormat="1" applyFont="1" applyFill="1" applyBorder="1" applyAlignment="1">
      <alignment horizontal="center" vertical="center"/>
    </xf>
    <xf numFmtId="167" fontId="63" fillId="0" borderId="81" xfId="976" applyNumberFormat="1" applyFont="1" applyFill="1" applyBorder="1" applyAlignment="1">
      <alignment vertical="center"/>
    </xf>
    <xf numFmtId="167" fontId="63" fillId="0" borderId="81" xfId="974" applyNumberFormat="1" applyFont="1" applyFill="1" applyBorder="1" applyAlignment="1">
      <alignment horizontal="center" vertical="center"/>
    </xf>
    <xf numFmtId="49" fontId="3" fillId="0" borderId="87" xfId="792" quotePrefix="1" applyNumberFormat="1" applyFont="1" applyFill="1" applyBorder="1" applyAlignment="1">
      <alignment horizontal="center" vertical="center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3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43" fontId="3" fillId="0" borderId="29" xfId="374" applyNumberFormat="1" applyFont="1" applyFill="1" applyBorder="1" applyAlignment="1">
      <alignment horizontal="center" vertical="center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7" fillId="0" borderId="99" xfId="986" applyFont="1" applyFill="1" applyBorder="1" applyAlignment="1">
      <alignment horizontal="center" vertical="center"/>
    </xf>
    <xf numFmtId="167" fontId="3" fillId="0" borderId="0" xfId="977" applyNumberFormat="1" applyFont="1" applyFill="1" applyBorder="1" applyAlignment="1">
      <alignment horizontal="center" vertical="center"/>
    </xf>
    <xf numFmtId="167" fontId="3" fillId="0" borderId="87" xfId="976" applyNumberFormat="1" applyFont="1" applyFill="1" applyBorder="1" applyAlignment="1">
      <alignment vertical="center"/>
    </xf>
    <xf numFmtId="0" fontId="72" fillId="0" borderId="50" xfId="941" applyFont="1" applyFill="1" applyBorder="1" applyAlignment="1">
      <alignment horizontal="center" vertical="center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3" fillId="0" borderId="30" xfId="981" applyFont="1" applyFill="1" applyBorder="1" applyAlignment="1">
      <alignment horizontal="left" vertical="center"/>
    </xf>
    <xf numFmtId="0" fontId="63" fillId="0" borderId="21" xfId="981" quotePrefix="1" applyFont="1" applyFill="1" applyBorder="1" applyAlignment="1">
      <alignment horizontal="right" vertical="center"/>
    </xf>
    <xf numFmtId="0" fontId="63" fillId="0" borderId="21" xfId="981" applyFont="1" applyFill="1" applyBorder="1" applyAlignment="1">
      <alignment vertical="center"/>
    </xf>
    <xf numFmtId="0" fontId="66" fillId="0" borderId="21" xfId="981" applyFont="1" applyFill="1" applyBorder="1" applyAlignment="1">
      <alignment vertical="center"/>
    </xf>
    <xf numFmtId="0" fontId="66" fillId="0" borderId="22" xfId="981" applyFont="1" applyFill="1" applyBorder="1" applyAlignment="1">
      <alignment vertical="center"/>
    </xf>
    <xf numFmtId="0" fontId="33" fillId="0" borderId="0" xfId="973" applyFont="1"/>
    <xf numFmtId="0" fontId="68" fillId="0" borderId="118" xfId="972" applyFont="1" applyFill="1" applyBorder="1" applyAlignment="1">
      <alignment horizontal="center" vertical="center"/>
    </xf>
    <xf numFmtId="0" fontId="68" fillId="0" borderId="119" xfId="972" applyFont="1" applyFill="1" applyBorder="1" applyAlignment="1">
      <alignment horizontal="center" vertical="center"/>
    </xf>
    <xf numFmtId="0" fontId="63" fillId="0" borderId="119" xfId="972" applyFont="1" applyFill="1" applyBorder="1" applyAlignment="1">
      <alignment horizontal="left" vertical="center"/>
    </xf>
    <xf numFmtId="0" fontId="69" fillId="0" borderId="120" xfId="972" applyFont="1" applyFill="1" applyBorder="1" applyAlignment="1">
      <alignment horizontal="center" vertical="center"/>
    </xf>
    <xf numFmtId="0" fontId="58" fillId="0" borderId="99" xfId="972" applyFont="1" applyFill="1" applyBorder="1" applyAlignment="1">
      <alignment horizontal="center" vertical="center"/>
    </xf>
    <xf numFmtId="0" fontId="58" fillId="0" borderId="0" xfId="972" applyFont="1" applyFill="1" applyBorder="1"/>
    <xf numFmtId="0" fontId="61" fillId="0" borderId="0" xfId="972" applyFont="1" applyFill="1" applyBorder="1"/>
    <xf numFmtId="167" fontId="58" fillId="0" borderId="0" xfId="972" applyNumberFormat="1" applyFont="1" applyFill="1" applyBorder="1"/>
    <xf numFmtId="0" fontId="68" fillId="0" borderId="0" xfId="972" applyFont="1" applyFill="1" applyBorder="1" applyAlignment="1">
      <alignment horizontal="right" vertical="center"/>
    </xf>
    <xf numFmtId="15" fontId="58" fillId="0" borderId="0" xfId="972" applyNumberFormat="1" applyFont="1" applyFill="1" applyBorder="1" applyAlignment="1">
      <alignment horizontal="left" vertical="center"/>
    </xf>
    <xf numFmtId="0" fontId="58" fillId="0" borderId="0" xfId="972" applyFont="1" applyFill="1" applyBorder="1" applyAlignment="1">
      <alignment horizontal="center" vertical="center"/>
    </xf>
    <xf numFmtId="0" fontId="58" fillId="0" borderId="0" xfId="972" applyFont="1" applyFill="1" applyBorder="1" applyAlignment="1">
      <alignment horizontal="left" vertical="center"/>
    </xf>
    <xf numFmtId="0" fontId="58" fillId="0" borderId="0" xfId="972" applyFont="1" applyFill="1" applyBorder="1" applyAlignment="1">
      <alignment horizontal="right" vertical="center"/>
    </xf>
    <xf numFmtId="167" fontId="66" fillId="0" borderId="0" xfId="972" applyNumberFormat="1" applyFont="1" applyFill="1" applyBorder="1" applyAlignment="1">
      <alignment horizontal="left" vertical="center"/>
    </xf>
    <xf numFmtId="0" fontId="58" fillId="0" borderId="16" xfId="972" applyFont="1" applyFill="1" applyBorder="1" applyAlignment="1">
      <alignment horizontal="center" vertical="center"/>
    </xf>
    <xf numFmtId="0" fontId="63" fillId="0" borderId="0" xfId="973" applyFont="1" applyFill="1"/>
    <xf numFmtId="0" fontId="100" fillId="0" borderId="0" xfId="972" applyFont="1" applyFill="1" applyBorder="1"/>
    <xf numFmtId="0" fontId="65" fillId="0" borderId="18" xfId="981" applyFont="1" applyFill="1" applyBorder="1" applyAlignment="1">
      <alignment horizontal="left" vertical="center"/>
    </xf>
    <xf numFmtId="167" fontId="63" fillId="0" borderId="121" xfId="977" applyNumberFormat="1" applyFont="1" applyFill="1" applyBorder="1" applyAlignment="1">
      <alignment horizontal="center" vertical="center"/>
    </xf>
    <xf numFmtId="167" fontId="63" fillId="0" borderId="112" xfId="977" applyNumberFormat="1" applyFont="1" applyFill="1" applyBorder="1" applyAlignment="1">
      <alignment horizontal="center" vertical="center"/>
    </xf>
    <xf numFmtId="0" fontId="58" fillId="0" borderId="99" xfId="990" applyFont="1" applyFill="1" applyBorder="1"/>
    <xf numFmtId="49" fontId="58" fillId="0" borderId="0" xfId="990" applyNumberFormat="1" applyFont="1" applyFill="1" applyBorder="1"/>
    <xf numFmtId="0" fontId="58" fillId="0" borderId="0" xfId="990" applyFont="1" applyFill="1" applyBorder="1"/>
    <xf numFmtId="0" fontId="58" fillId="0" borderId="0" xfId="990" applyFont="1" applyFill="1" applyBorder="1" applyAlignment="1">
      <alignment horizontal="left"/>
    </xf>
    <xf numFmtId="0" fontId="58" fillId="0" borderId="0" xfId="990" applyFont="1" applyFill="1" applyBorder="1" applyAlignment="1">
      <alignment horizontal="center"/>
    </xf>
    <xf numFmtId="0" fontId="66" fillId="0" borderId="112" xfId="981" applyFont="1" applyFill="1" applyBorder="1" applyAlignment="1">
      <alignment vertical="center"/>
    </xf>
    <xf numFmtId="49" fontId="29" fillId="0" borderId="113" xfId="981" applyNumberFormat="1" applyFont="1" applyFill="1" applyBorder="1" applyAlignment="1">
      <alignment vertical="center"/>
    </xf>
    <xf numFmtId="0" fontId="29" fillId="0" borderId="113" xfId="981" applyFont="1" applyFill="1" applyBorder="1" applyAlignment="1">
      <alignment vertical="center"/>
    </xf>
    <xf numFmtId="167" fontId="29" fillId="0" borderId="113" xfId="981" applyNumberFormat="1" applyFont="1" applyFill="1" applyBorder="1" applyAlignment="1">
      <alignment vertical="center"/>
    </xf>
    <xf numFmtId="166" fontId="29" fillId="0" borderId="113" xfId="981" applyNumberFormat="1" applyFont="1" applyFill="1" applyBorder="1" applyAlignment="1">
      <alignment vertical="center"/>
    </xf>
    <xf numFmtId="0" fontId="29" fillId="0" borderId="113" xfId="981" applyFont="1" applyFill="1" applyBorder="1" applyAlignment="1">
      <alignment horizontal="right" vertical="center"/>
    </xf>
    <xf numFmtId="0" fontId="29" fillId="0" borderId="114" xfId="981" applyFont="1" applyFill="1" applyBorder="1" applyAlignment="1">
      <alignment horizontal="right" vertical="center"/>
    </xf>
    <xf numFmtId="0" fontId="63" fillId="0" borderId="122" xfId="981" applyFont="1" applyFill="1" applyBorder="1" applyAlignment="1">
      <alignment horizontal="left" vertical="center"/>
    </xf>
    <xf numFmtId="15" fontId="63" fillId="0" borderId="123" xfId="972" applyNumberFormat="1" applyFont="1" applyFill="1" applyBorder="1" applyAlignment="1">
      <alignment horizontal="left" vertical="center"/>
    </xf>
    <xf numFmtId="0" fontId="63" fillId="0" borderId="123" xfId="981" applyFont="1" applyFill="1" applyBorder="1" applyAlignment="1">
      <alignment horizontal="left" vertical="center"/>
    </xf>
    <xf numFmtId="0" fontId="66" fillId="0" borderId="123" xfId="981" applyFont="1" applyFill="1" applyBorder="1" applyAlignment="1">
      <alignment horizontal="left" vertical="center"/>
    </xf>
    <xf numFmtId="0" fontId="66" fillId="0" borderId="124" xfId="981" applyFont="1" applyFill="1" applyBorder="1" applyAlignment="1">
      <alignment horizontal="left" vertical="center"/>
    </xf>
    <xf numFmtId="49" fontId="66" fillId="0" borderId="125" xfId="986" applyNumberFormat="1" applyFont="1" applyFill="1" applyBorder="1" applyAlignment="1">
      <alignment horizontal="center"/>
    </xf>
    <xf numFmtId="0" fontId="66" fillId="0" borderId="125" xfId="986" applyFont="1" applyFill="1" applyBorder="1" applyAlignment="1">
      <alignment horizontal="center"/>
    </xf>
    <xf numFmtId="0" fontId="66" fillId="0" borderId="126" xfId="986" applyFont="1" applyFill="1" applyBorder="1" applyAlignment="1">
      <alignment horizontal="center"/>
    </xf>
    <xf numFmtId="167" fontId="66" fillId="0" borderId="127" xfId="986" applyNumberFormat="1" applyFont="1" applyFill="1" applyBorder="1" applyAlignment="1">
      <alignment horizontal="center"/>
    </xf>
    <xf numFmtId="0" fontId="66" fillId="0" borderId="128" xfId="986" applyFont="1" applyFill="1" applyBorder="1" applyAlignment="1">
      <alignment horizontal="center"/>
    </xf>
    <xf numFmtId="0" fontId="66" fillId="0" borderId="129" xfId="986" applyFont="1" applyFill="1" applyBorder="1" applyAlignment="1">
      <alignment horizontal="center"/>
    </xf>
    <xf numFmtId="0" fontId="66" fillId="0" borderId="130" xfId="986" applyFont="1" applyFill="1" applyBorder="1" applyAlignment="1">
      <alignment horizontal="center"/>
    </xf>
    <xf numFmtId="0" fontId="66" fillId="0" borderId="130" xfId="988" applyFont="1" applyFill="1" applyBorder="1" applyAlignment="1">
      <alignment horizontal="center" vertical="center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3" fillId="0" borderId="131" xfId="981" applyFont="1" applyFill="1" applyBorder="1" applyAlignment="1">
      <alignment horizontal="left" vertical="center"/>
    </xf>
    <xf numFmtId="15" fontId="63" fillId="0" borderId="132" xfId="972" applyNumberFormat="1" applyFont="1" applyFill="1" applyBorder="1" applyAlignment="1">
      <alignment horizontal="left" vertical="center"/>
    </xf>
    <xf numFmtId="0" fontId="63" fillId="0" borderId="132" xfId="981" applyFont="1" applyFill="1" applyBorder="1" applyAlignment="1">
      <alignment horizontal="left" vertical="center"/>
    </xf>
    <xf numFmtId="0" fontId="66" fillId="0" borderId="132" xfId="981" applyFont="1" applyFill="1" applyBorder="1" applyAlignment="1">
      <alignment horizontal="left" vertical="center"/>
    </xf>
    <xf numFmtId="0" fontId="66" fillId="0" borderId="133" xfId="981" applyFont="1" applyFill="1" applyBorder="1" applyAlignment="1">
      <alignment horizontal="left" vertical="center"/>
    </xf>
    <xf numFmtId="15" fontId="58" fillId="0" borderId="0" xfId="972" quotePrefix="1" applyNumberFormat="1" applyFont="1" applyFill="1" applyBorder="1" applyAlignment="1">
      <alignment horizontal="left" vertical="center"/>
    </xf>
    <xf numFmtId="0" fontId="65" fillId="0" borderId="0" xfId="981" applyFont="1" applyFill="1" applyBorder="1" applyAlignment="1">
      <alignment horizontal="left" vertical="center"/>
    </xf>
    <xf numFmtId="49" fontId="66" fillId="0" borderId="134" xfId="986" applyNumberFormat="1" applyFont="1" applyFill="1" applyBorder="1" applyAlignment="1">
      <alignment horizontal="center"/>
    </xf>
    <xf numFmtId="0" fontId="66" fillId="0" borderId="134" xfId="986" applyFont="1" applyFill="1" applyBorder="1" applyAlignment="1">
      <alignment horizontal="center"/>
    </xf>
    <xf numFmtId="0" fontId="66" fillId="0" borderId="135" xfId="986" applyFont="1" applyFill="1" applyBorder="1" applyAlignment="1">
      <alignment horizontal="center"/>
    </xf>
    <xf numFmtId="167" fontId="66" fillId="0" borderId="136" xfId="986" applyNumberFormat="1" applyFont="1" applyFill="1" applyBorder="1" applyAlignment="1">
      <alignment horizontal="center"/>
    </xf>
    <xf numFmtId="0" fontId="66" fillId="0" borderId="137" xfId="986" applyFont="1" applyFill="1" applyBorder="1" applyAlignment="1">
      <alignment horizontal="center"/>
    </xf>
    <xf numFmtId="0" fontId="66" fillId="0" borderId="138" xfId="986" applyFont="1" applyFill="1" applyBorder="1" applyAlignment="1">
      <alignment horizontal="center"/>
    </xf>
    <xf numFmtId="0" fontId="66" fillId="0" borderId="139" xfId="986" applyFont="1" applyFill="1" applyBorder="1" applyAlignment="1">
      <alignment horizontal="center"/>
    </xf>
    <xf numFmtId="0" fontId="66" fillId="0" borderId="139" xfId="988" applyFont="1" applyFill="1" applyBorder="1" applyAlignment="1">
      <alignment horizontal="center" vertical="center"/>
    </xf>
    <xf numFmtId="0" fontId="3" fillId="0" borderId="87" xfId="972" quotePrefix="1" applyFont="1" applyFill="1" applyBorder="1" applyAlignment="1">
      <alignment horizontal="center" vertical="center"/>
    </xf>
    <xf numFmtId="3" fontId="3" fillId="0" borderId="87" xfId="973" quotePrefix="1" applyNumberFormat="1" applyFont="1" applyFill="1" applyBorder="1" applyAlignment="1">
      <alignment horizontal="center" vertical="center"/>
    </xf>
    <xf numFmtId="0" fontId="3" fillId="0" borderId="87" xfId="2523" applyFont="1" applyFill="1" applyBorder="1" applyAlignment="1">
      <alignment horizontal="center" vertical="center"/>
    </xf>
    <xf numFmtId="20" fontId="3" fillId="0" borderId="87" xfId="2523" applyNumberFormat="1" applyFont="1" applyFill="1" applyBorder="1" applyAlignment="1">
      <alignment horizontal="center" vertical="center"/>
    </xf>
    <xf numFmtId="4" fontId="3" fillId="0" borderId="87" xfId="2523" applyNumberFormat="1" applyFont="1" applyFill="1" applyBorder="1" applyAlignment="1">
      <alignment horizontal="center" vertical="center"/>
    </xf>
    <xf numFmtId="167" fontId="3" fillId="0" borderId="140" xfId="974" applyNumberFormat="1" applyFont="1" applyFill="1" applyBorder="1" applyAlignment="1">
      <alignment horizontal="center" vertical="center"/>
    </xf>
    <xf numFmtId="41" fontId="3" fillId="0" borderId="140" xfId="972" applyNumberFormat="1" applyFont="1" applyFill="1" applyBorder="1" applyAlignment="1">
      <alignment horizontal="center" vertical="center"/>
    </xf>
    <xf numFmtId="0" fontId="3" fillId="0" borderId="0" xfId="973" applyFont="1" applyFill="1"/>
    <xf numFmtId="49" fontId="3" fillId="0" borderId="52" xfId="1316" quotePrefix="1" applyNumberFormat="1" applyFont="1" applyFill="1" applyBorder="1" applyAlignment="1">
      <alignment horizontal="center" vertical="center"/>
    </xf>
    <xf numFmtId="167" fontId="3" fillId="0" borderId="52" xfId="1261" applyNumberFormat="1" applyFont="1" applyFill="1" applyBorder="1" applyAlignment="1">
      <alignment vertical="center"/>
    </xf>
    <xf numFmtId="41" fontId="3" fillId="0" borderId="52" xfId="986" applyNumberFormat="1" applyFont="1" applyFill="1" applyBorder="1" applyAlignment="1">
      <alignment horizontal="center" vertical="center"/>
    </xf>
    <xf numFmtId="0" fontId="3" fillId="0" borderId="0" xfId="973" applyFont="1"/>
    <xf numFmtId="167" fontId="3" fillId="0" borderId="121" xfId="977" applyNumberFormat="1" applyFont="1" applyFill="1" applyBorder="1" applyAlignment="1">
      <alignment horizontal="center" vertical="center"/>
    </xf>
    <xf numFmtId="167" fontId="3" fillId="0" borderId="112" xfId="977" applyNumberFormat="1" applyFont="1" applyFill="1" applyBorder="1" applyAlignment="1">
      <alignment horizontal="center" vertical="center"/>
    </xf>
    <xf numFmtId="167" fontId="66" fillId="0" borderId="121" xfId="977" applyNumberFormat="1" applyFont="1" applyFill="1" applyBorder="1" applyAlignment="1">
      <alignment horizontal="center" vertical="center"/>
    </xf>
    <xf numFmtId="49" fontId="67" fillId="0" borderId="0" xfId="986" applyNumberFormat="1" applyFont="1" applyFill="1" applyBorder="1" applyAlignment="1">
      <alignment horizontal="center" vertical="center"/>
    </xf>
    <xf numFmtId="167" fontId="58" fillId="0" borderId="0" xfId="990" applyNumberFormat="1" applyFont="1" applyFill="1" applyBorder="1" applyAlignment="1">
      <alignment horizontal="center"/>
    </xf>
    <xf numFmtId="49" fontId="58" fillId="0" borderId="0" xfId="1316" applyNumberFormat="1" applyFont="1" applyFill="1" applyBorder="1" applyAlignment="1">
      <alignment horizontal="left"/>
    </xf>
    <xf numFmtId="0" fontId="58" fillId="0" borderId="0" xfId="1316" applyFont="1" applyFill="1" applyBorder="1" applyAlignment="1">
      <alignment horizontal="left"/>
    </xf>
    <xf numFmtId="0" fontId="58" fillId="0" borderId="0" xfId="1316" applyFont="1" applyFill="1" applyBorder="1" applyAlignment="1">
      <alignment horizontal="center"/>
    </xf>
    <xf numFmtId="0" fontId="58" fillId="0" borderId="0" xfId="1316" applyFont="1" applyFill="1" applyBorder="1" applyAlignment="1"/>
    <xf numFmtId="49" fontId="58" fillId="0" borderId="0" xfId="1316" applyNumberFormat="1" applyFont="1" applyFill="1" applyBorder="1"/>
    <xf numFmtId="0" fontId="58" fillId="0" borderId="0" xfId="1316" applyFont="1" applyFill="1" applyBorder="1"/>
    <xf numFmtId="0" fontId="59" fillId="0" borderId="0" xfId="1316" applyFont="1" applyFill="1" applyBorder="1" applyAlignment="1">
      <alignment horizontal="center"/>
    </xf>
    <xf numFmtId="0" fontId="59" fillId="0" borderId="0" xfId="1316" applyFont="1" applyFill="1" applyBorder="1" applyAlignment="1"/>
    <xf numFmtId="49" fontId="59" fillId="0" borderId="0" xfId="1316" applyNumberFormat="1" applyFont="1" applyFill="1" applyBorder="1" applyAlignment="1">
      <alignment horizontal="left"/>
    </xf>
    <xf numFmtId="0" fontId="3" fillId="0" borderId="0" xfId="1316" applyFill="1"/>
    <xf numFmtId="0" fontId="3" fillId="0" borderId="0" xfId="1316"/>
    <xf numFmtId="4" fontId="3" fillId="0" borderId="141" xfId="943" applyNumberFormat="1" applyFont="1" applyFill="1" applyBorder="1" applyAlignment="1">
      <alignment horizontal="center" vertical="center"/>
    </xf>
    <xf numFmtId="0" fontId="58" fillId="0" borderId="0" xfId="937" applyFont="1" applyFill="1" applyBorder="1" applyAlignment="1">
      <alignment vertical="center"/>
    </xf>
    <xf numFmtId="0" fontId="63" fillId="0" borderId="0" xfId="792" applyFont="1" applyFill="1" applyAlignment="1">
      <alignment vertical="center"/>
    </xf>
    <xf numFmtId="0" fontId="61" fillId="0" borderId="0" xfId="937" applyFont="1" applyFill="1" applyBorder="1" applyAlignment="1">
      <alignment vertical="center"/>
    </xf>
    <xf numFmtId="167" fontId="58" fillId="0" borderId="0" xfId="937" applyNumberFormat="1" applyFont="1" applyFill="1" applyBorder="1" applyAlignment="1">
      <alignment vertical="center"/>
    </xf>
    <xf numFmtId="0" fontId="108" fillId="0" borderId="0" xfId="937" applyFont="1" applyFill="1" applyBorder="1" applyAlignment="1">
      <alignment vertical="center"/>
    </xf>
    <xf numFmtId="0" fontId="3" fillId="0" borderId="141" xfId="943" applyFont="1" applyFill="1" applyBorder="1" applyAlignment="1">
      <alignment horizontal="center" vertical="center"/>
    </xf>
    <xf numFmtId="39" fontId="3" fillId="0" borderId="141" xfId="575" applyNumberFormat="1" applyFont="1" applyFill="1" applyBorder="1" applyAlignment="1">
      <alignment horizontal="right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20" fontId="3" fillId="0" borderId="141" xfId="943" applyNumberFormat="1" applyFont="1" applyFill="1" applyBorder="1" applyAlignment="1">
      <alignment horizontal="center" vertical="center"/>
    </xf>
    <xf numFmtId="167" fontId="3" fillId="0" borderId="141" xfId="975" applyNumberFormat="1" applyFont="1" applyFill="1" applyBorder="1" applyAlignment="1">
      <alignment vertical="center"/>
    </xf>
    <xf numFmtId="167" fontId="3" fillId="0" borderId="141" xfId="976" applyNumberFormat="1" applyFont="1" applyFill="1" applyBorder="1" applyAlignment="1">
      <alignment vertical="center"/>
    </xf>
    <xf numFmtId="167" fontId="3" fillId="0" borderId="141" xfId="974" applyNumberFormat="1" applyFont="1" applyFill="1" applyBorder="1" applyAlignment="1">
      <alignment vertical="center"/>
    </xf>
    <xf numFmtId="167" fontId="3" fillId="0" borderId="141" xfId="974" applyNumberFormat="1" applyFont="1" applyFill="1" applyBorder="1" applyAlignment="1">
      <alignment horizontal="center" vertical="center"/>
    </xf>
    <xf numFmtId="167" fontId="3" fillId="0" borderId="141" xfId="977" applyNumberFormat="1" applyFont="1" applyFill="1" applyBorder="1" applyAlignment="1">
      <alignment horizontal="center" vertical="center"/>
    </xf>
    <xf numFmtId="167" fontId="3" fillId="0" borderId="141" xfId="977" applyNumberFormat="1" applyFont="1" applyFill="1" applyBorder="1" applyAlignment="1">
      <alignment vertical="center"/>
    </xf>
    <xf numFmtId="43" fontId="3" fillId="0" borderId="141" xfId="304" applyFont="1" applyFill="1" applyBorder="1" applyAlignment="1">
      <alignment horizontal="right" vertical="center" wrapText="1"/>
    </xf>
    <xf numFmtId="0" fontId="59" fillId="0" borderId="0" xfId="0" applyFont="1" applyFill="1" applyBorder="1" applyAlignment="1">
      <alignment horizontal="left"/>
    </xf>
    <xf numFmtId="0" fontId="58" fillId="0" borderId="18" xfId="0" applyFont="1" applyFill="1" applyBorder="1" applyAlignment="1">
      <alignment horizontal="center" vertical="top"/>
    </xf>
    <xf numFmtId="0" fontId="59" fillId="0" borderId="0" xfId="0" applyFont="1" applyFill="1" applyBorder="1" applyAlignment="1">
      <alignment horizontal="center"/>
    </xf>
    <xf numFmtId="41" fontId="3" fillId="0" borderId="141" xfId="972" applyNumberFormat="1" applyFont="1" applyFill="1" applyBorder="1" applyAlignment="1">
      <alignment horizontal="center" vertical="center"/>
    </xf>
    <xf numFmtId="0" fontId="63" fillId="0" borderId="30" xfId="2523" applyFont="1" applyFill="1" applyBorder="1" applyAlignment="1">
      <alignment horizontal="left" vertical="center"/>
    </xf>
    <xf numFmtId="0" fontId="63" fillId="0" borderId="21" xfId="2523" quotePrefix="1" applyFont="1" applyFill="1" applyBorder="1" applyAlignment="1">
      <alignment horizontal="right" vertical="center"/>
    </xf>
    <xf numFmtId="0" fontId="63" fillId="0" borderId="21" xfId="2523" applyFont="1" applyFill="1" applyBorder="1" applyAlignment="1">
      <alignment vertical="center"/>
    </xf>
    <xf numFmtId="0" fontId="66" fillId="0" borderId="21" xfId="2523" applyFont="1" applyFill="1" applyBorder="1" applyAlignment="1">
      <alignment vertical="center"/>
    </xf>
    <xf numFmtId="0" fontId="66" fillId="0" borderId="22" xfId="2523" applyFont="1" applyFill="1" applyBorder="1" applyAlignment="1">
      <alignment vertical="center"/>
    </xf>
    <xf numFmtId="0" fontId="63" fillId="0" borderId="142" xfId="2523" applyFont="1" applyFill="1" applyBorder="1" applyAlignment="1">
      <alignment horizontal="left" vertical="center"/>
    </xf>
    <xf numFmtId="15" fontId="63" fillId="0" borderId="143" xfId="972" applyNumberFormat="1" applyFont="1" applyFill="1" applyBorder="1" applyAlignment="1">
      <alignment horizontal="left" vertical="center"/>
    </xf>
    <xf numFmtId="0" fontId="63" fillId="0" borderId="143" xfId="2523" applyFont="1" applyFill="1" applyBorder="1" applyAlignment="1">
      <alignment horizontal="left" vertical="center"/>
    </xf>
    <xf numFmtId="0" fontId="66" fillId="0" borderId="143" xfId="2523" applyFont="1" applyFill="1" applyBorder="1" applyAlignment="1">
      <alignment horizontal="left" vertical="center"/>
    </xf>
    <xf numFmtId="0" fontId="66" fillId="0" borderId="144" xfId="2523" applyFont="1" applyFill="1" applyBorder="1" applyAlignment="1">
      <alignment horizontal="left" vertical="center"/>
    </xf>
    <xf numFmtId="0" fontId="65" fillId="0" borderId="18" xfId="2523" applyFont="1" applyFill="1" applyBorder="1" applyAlignment="1">
      <alignment horizontal="left" vertical="center"/>
    </xf>
    <xf numFmtId="49" fontId="66" fillId="0" borderId="145" xfId="986" applyNumberFormat="1" applyFont="1" applyFill="1" applyBorder="1" applyAlignment="1">
      <alignment horizontal="center"/>
    </xf>
    <xf numFmtId="0" fontId="66" fillId="0" borderId="145" xfId="986" applyFont="1" applyFill="1" applyBorder="1" applyAlignment="1">
      <alignment horizontal="center"/>
    </xf>
    <xf numFmtId="0" fontId="66" fillId="0" borderId="146" xfId="986" applyFont="1" applyFill="1" applyBorder="1" applyAlignment="1">
      <alignment horizontal="center"/>
    </xf>
    <xf numFmtId="167" fontId="66" fillId="0" borderId="147" xfId="986" applyNumberFormat="1" applyFont="1" applyFill="1" applyBorder="1" applyAlignment="1">
      <alignment horizontal="center"/>
    </xf>
    <xf numFmtId="0" fontId="66" fillId="0" borderId="148" xfId="986" applyFont="1" applyFill="1" applyBorder="1" applyAlignment="1">
      <alignment horizontal="center"/>
    </xf>
    <xf numFmtId="0" fontId="66" fillId="0" borderId="149" xfId="986" applyFont="1" applyFill="1" applyBorder="1" applyAlignment="1">
      <alignment horizontal="center"/>
    </xf>
    <xf numFmtId="0" fontId="66" fillId="0" borderId="150" xfId="986" applyFont="1" applyFill="1" applyBorder="1" applyAlignment="1">
      <alignment horizontal="center"/>
    </xf>
    <xf numFmtId="0" fontId="66" fillId="0" borderId="150" xfId="988" applyFont="1" applyFill="1" applyBorder="1" applyAlignment="1">
      <alignment horizontal="center" vertical="center"/>
    </xf>
    <xf numFmtId="0" fontId="63" fillId="0" borderId="141" xfId="972" quotePrefix="1" applyFont="1" applyFill="1" applyBorder="1" applyAlignment="1">
      <alignment horizontal="center" vertical="center"/>
    </xf>
    <xf numFmtId="49" fontId="3" fillId="0" borderId="151" xfId="973" applyNumberFormat="1" applyFont="1" applyFill="1" applyBorder="1" applyAlignment="1">
      <alignment horizontal="center" vertical="center"/>
    </xf>
    <xf numFmtId="0" fontId="3" fillId="0" borderId="141" xfId="2523" applyFont="1" applyFill="1" applyBorder="1" applyAlignment="1">
      <alignment horizontal="center" vertical="center"/>
    </xf>
    <xf numFmtId="20" fontId="3" fillId="0" borderId="141" xfId="2523" applyNumberFormat="1" applyFont="1" applyFill="1" applyBorder="1" applyAlignment="1">
      <alignment horizontal="center" vertical="center"/>
    </xf>
    <xf numFmtId="4" fontId="3" fillId="0" borderId="151" xfId="2523" applyNumberFormat="1" applyFont="1" applyFill="1" applyBorder="1" applyAlignment="1">
      <alignment horizontal="center" vertical="center"/>
    </xf>
    <xf numFmtId="4" fontId="3" fillId="0" borderId="141" xfId="974" applyNumberFormat="1" applyFont="1" applyFill="1" applyBorder="1" applyAlignment="1">
      <alignment vertical="center"/>
    </xf>
    <xf numFmtId="167" fontId="63" fillId="0" borderId="52" xfId="1261" applyNumberFormat="1" applyFont="1" applyFill="1" applyBorder="1" applyAlignment="1">
      <alignment vertical="center"/>
    </xf>
    <xf numFmtId="167" fontId="33" fillId="0" borderId="142" xfId="974" applyNumberFormat="1" applyFont="1" applyFill="1" applyBorder="1" applyAlignment="1">
      <alignment vertical="center"/>
    </xf>
    <xf numFmtId="167" fontId="33" fillId="0" borderId="152" xfId="974" applyNumberFormat="1" applyFont="1" applyFill="1" applyBorder="1" applyAlignment="1">
      <alignment vertical="center"/>
    </xf>
    <xf numFmtId="41" fontId="63" fillId="0" borderId="52" xfId="986" applyNumberFormat="1" applyFont="1" applyFill="1" applyBorder="1" applyAlignment="1">
      <alignment horizontal="center" vertical="center"/>
    </xf>
    <xf numFmtId="43" fontId="3" fillId="0" borderId="121" xfId="304" applyNumberFormat="1" applyFont="1" applyFill="1" applyBorder="1" applyAlignment="1">
      <alignment horizontal="center" vertical="center"/>
    </xf>
    <xf numFmtId="167" fontId="3" fillId="0" borderId="0" xfId="990" applyNumberFormat="1" applyFont="1" applyFill="1" applyBorder="1"/>
    <xf numFmtId="0" fontId="58" fillId="0" borderId="0" xfId="0" quotePrefix="1" applyFont="1" applyFill="1" applyBorder="1"/>
    <xf numFmtId="0" fontId="66" fillId="0" borderId="112" xfId="2523" applyFont="1" applyFill="1" applyBorder="1" applyAlignment="1">
      <alignment vertical="center"/>
    </xf>
    <xf numFmtId="49" fontId="29" fillId="0" borderId="113" xfId="2523" applyNumberFormat="1" applyFont="1" applyFill="1" applyBorder="1" applyAlignment="1">
      <alignment vertical="center"/>
    </xf>
    <xf numFmtId="0" fontId="29" fillId="0" borderId="113" xfId="2523" applyFont="1" applyFill="1" applyBorder="1" applyAlignment="1">
      <alignment vertical="center"/>
    </xf>
    <xf numFmtId="167" fontId="29" fillId="0" borderId="113" xfId="2523" applyNumberFormat="1" applyFont="1" applyFill="1" applyBorder="1" applyAlignment="1">
      <alignment vertical="center"/>
    </xf>
    <xf numFmtId="166" fontId="29" fillId="0" borderId="113" xfId="2523" applyNumberFormat="1" applyFont="1" applyFill="1" applyBorder="1" applyAlignment="1">
      <alignment vertical="center"/>
    </xf>
    <xf numFmtId="0" fontId="29" fillId="0" borderId="113" xfId="2523" applyFont="1" applyFill="1" applyBorder="1" applyAlignment="1">
      <alignment horizontal="right" vertical="center"/>
    </xf>
    <xf numFmtId="0" fontId="29" fillId="0" borderId="114" xfId="2523" applyFont="1" applyFill="1" applyBorder="1" applyAlignment="1">
      <alignment horizontal="right" vertical="center"/>
    </xf>
    <xf numFmtId="0" fontId="3" fillId="0" borderId="0" xfId="973" applyFill="1"/>
    <xf numFmtId="0" fontId="3" fillId="0" borderId="0" xfId="973"/>
    <xf numFmtId="43" fontId="3" fillId="0" borderId="29" xfId="304" applyNumberFormat="1" applyFont="1" applyFill="1" applyBorder="1" applyAlignment="1">
      <alignment horizontal="center" vertical="center"/>
    </xf>
    <xf numFmtId="0" fontId="3" fillId="0" borderId="56" xfId="943" applyFont="1" applyFill="1" applyBorder="1" applyAlignment="1">
      <alignment horizontal="center" vertical="center"/>
    </xf>
    <xf numFmtId="20" fontId="3" fillId="0" borderId="56" xfId="943" applyNumberFormat="1" applyFont="1" applyFill="1" applyBorder="1" applyAlignment="1">
      <alignment horizontal="center" vertical="center"/>
    </xf>
    <xf numFmtId="4" fontId="3" fillId="0" borderId="56" xfId="943" applyNumberFormat="1" applyFont="1" applyFill="1" applyBorder="1" applyAlignment="1">
      <alignment horizontal="center" vertical="center"/>
    </xf>
    <xf numFmtId="0" fontId="66" fillId="0" borderId="153" xfId="986" quotePrefix="1" applyFont="1" applyFill="1" applyBorder="1" applyAlignment="1">
      <alignment horizontal="center" vertical="center"/>
    </xf>
    <xf numFmtId="49" fontId="66" fillId="0" borderId="153" xfId="0" quotePrefix="1" applyNumberFormat="1" applyFont="1" applyFill="1" applyBorder="1" applyAlignment="1">
      <alignment horizontal="center" vertical="center"/>
    </xf>
    <xf numFmtId="0" fontId="66" fillId="0" borderId="153" xfId="988" applyFont="1" applyFill="1" applyBorder="1" applyAlignment="1">
      <alignment horizontal="center" vertical="center"/>
    </xf>
    <xf numFmtId="20" fontId="66" fillId="0" borderId="153" xfId="988" applyNumberFormat="1" applyFont="1" applyFill="1" applyBorder="1" applyAlignment="1">
      <alignment horizontal="center" vertical="center"/>
    </xf>
    <xf numFmtId="4" fontId="66" fillId="0" borderId="153" xfId="988" applyNumberFormat="1" applyFont="1" applyFill="1" applyBorder="1" applyAlignment="1">
      <alignment horizontal="center" vertical="center"/>
    </xf>
    <xf numFmtId="4" fontId="66" fillId="0" borderId="153" xfId="977" applyNumberFormat="1" applyFont="1" applyFill="1" applyBorder="1" applyAlignment="1">
      <alignment vertical="center"/>
    </xf>
    <xf numFmtId="167" fontId="66" fillId="0" borderId="153" xfId="977" applyNumberFormat="1" applyFont="1" applyFill="1" applyBorder="1" applyAlignment="1">
      <alignment vertical="center"/>
    </xf>
    <xf numFmtId="167" fontId="66" fillId="0" borderId="153" xfId="1261" applyNumberFormat="1" applyFont="1" applyFill="1" applyBorder="1" applyAlignment="1">
      <alignment vertical="center"/>
    </xf>
    <xf numFmtId="167" fontId="66" fillId="0" borderId="153" xfId="977" applyNumberFormat="1" applyFont="1" applyFill="1" applyBorder="1" applyAlignment="1">
      <alignment horizontal="center" vertical="center"/>
    </xf>
    <xf numFmtId="167" fontId="29" fillId="0" borderId="153" xfId="974" applyNumberFormat="1" applyFont="1" applyFill="1" applyBorder="1" applyAlignment="1">
      <alignment vertical="center"/>
    </xf>
    <xf numFmtId="41" fontId="66" fillId="0" borderId="153" xfId="986" applyNumberFormat="1" applyFont="1" applyFill="1" applyBorder="1" applyAlignment="1">
      <alignment horizontal="center" vertical="center"/>
    </xf>
    <xf numFmtId="4" fontId="60" fillId="0" borderId="29" xfId="317" applyNumberFormat="1" applyFont="1" applyFill="1" applyBorder="1" applyAlignment="1">
      <alignment horizontal="center" vertical="center"/>
    </xf>
    <xf numFmtId="167" fontId="58" fillId="0" borderId="0" xfId="0" applyNumberFormat="1" applyFont="1" applyFill="1" applyBorder="1" applyAlignment="1">
      <alignment horizontal="left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3" fillId="0" borderId="56" xfId="972" quotePrefix="1" applyFont="1" applyFill="1" applyBorder="1" applyAlignment="1">
      <alignment horizontal="center" vertical="center"/>
    </xf>
    <xf numFmtId="4" fontId="3" fillId="0" borderId="29" xfId="374" applyNumberFormat="1" applyFont="1" applyFill="1" applyBorder="1" applyAlignment="1">
      <alignment horizontal="center" vertical="center"/>
    </xf>
    <xf numFmtId="167" fontId="3" fillId="0" borderId="56" xfId="317" applyNumberFormat="1" applyFont="1" applyFill="1" applyBorder="1" applyAlignment="1">
      <alignment vertical="center"/>
    </xf>
    <xf numFmtId="43" fontId="3" fillId="0" borderId="56" xfId="304" applyFont="1" applyFill="1" applyBorder="1" applyAlignment="1">
      <alignment horizontal="center" vertical="center"/>
    </xf>
    <xf numFmtId="43" fontId="3" fillId="0" borderId="154" xfId="304" applyFont="1" applyFill="1" applyBorder="1" applyAlignment="1">
      <alignment vertical="center"/>
    </xf>
    <xf numFmtId="0" fontId="59" fillId="0" borderId="0" xfId="0" applyFont="1" applyFill="1" applyBorder="1" applyAlignment="1">
      <alignment horizontal="left"/>
    </xf>
    <xf numFmtId="0" fontId="59" fillId="0" borderId="0" xfId="0" applyFont="1" applyFill="1" applyBorder="1" applyAlignment="1">
      <alignment horizontal="center"/>
    </xf>
    <xf numFmtId="14" fontId="3" fillId="0" borderId="0" xfId="0" applyNumberFormat="1" applyFont="1" applyFill="1"/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left"/>
    </xf>
    <xf numFmtId="0" fontId="58" fillId="0" borderId="18" xfId="0" applyFont="1" applyFill="1" applyBorder="1" applyAlignment="1">
      <alignment horizontal="center" vertical="top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3" fillId="0" borderId="15" xfId="936" quotePrefix="1" applyFont="1" applyFill="1" applyBorder="1" applyAlignment="1">
      <alignment horizontal="left" vertical="center"/>
    </xf>
    <xf numFmtId="49" fontId="3" fillId="0" borderId="141" xfId="0" quotePrefix="1" applyNumberFormat="1" applyFont="1" applyFill="1" applyBorder="1" applyAlignment="1">
      <alignment horizontal="center" vertical="center"/>
    </xf>
    <xf numFmtId="0" fontId="63" fillId="0" borderId="153" xfId="941" quotePrefix="1" applyFont="1" applyFill="1" applyBorder="1" applyAlignment="1">
      <alignment horizontal="center" vertical="center"/>
    </xf>
    <xf numFmtId="3" fontId="63" fillId="0" borderId="153" xfId="0" quotePrefix="1" applyNumberFormat="1" applyFont="1" applyFill="1" applyBorder="1" applyAlignment="1">
      <alignment horizontal="center" vertical="center"/>
    </xf>
    <xf numFmtId="0" fontId="63" fillId="0" borderId="153" xfId="946" applyFont="1" applyFill="1" applyBorder="1" applyAlignment="1">
      <alignment horizontal="center" vertical="center"/>
    </xf>
    <xf numFmtId="20" fontId="63" fillId="0" borderId="153" xfId="946" applyNumberFormat="1" applyFont="1" applyFill="1" applyBorder="1" applyAlignment="1">
      <alignment horizontal="center" vertical="center"/>
    </xf>
    <xf numFmtId="4" fontId="63" fillId="0" borderId="153" xfId="946" applyNumberFormat="1" applyFont="1" applyFill="1" applyBorder="1" applyAlignment="1">
      <alignment horizontal="center" vertical="center"/>
    </xf>
    <xf numFmtId="4" fontId="63" fillId="0" borderId="153" xfId="374" applyNumberFormat="1" applyFont="1" applyFill="1" applyBorder="1" applyAlignment="1">
      <alignment vertical="center"/>
    </xf>
    <xf numFmtId="167" fontId="63" fillId="0" borderId="153" xfId="374" applyNumberFormat="1" applyFont="1" applyFill="1" applyBorder="1" applyAlignment="1">
      <alignment vertical="center"/>
    </xf>
    <xf numFmtId="167" fontId="60" fillId="0" borderId="153" xfId="521" applyNumberFormat="1" applyFont="1" applyFill="1" applyBorder="1" applyAlignment="1">
      <alignment vertical="center"/>
    </xf>
    <xf numFmtId="167" fontId="63" fillId="0" borderId="153" xfId="374" applyNumberFormat="1" applyFont="1" applyFill="1" applyBorder="1" applyAlignment="1">
      <alignment horizontal="center" vertical="center"/>
    </xf>
    <xf numFmtId="167" fontId="33" fillId="0" borderId="153" xfId="317" applyNumberFormat="1" applyFont="1" applyFill="1" applyBorder="1" applyAlignment="1">
      <alignment vertical="center"/>
    </xf>
    <xf numFmtId="41" fontId="63" fillId="0" borderId="153" xfId="941" applyNumberFormat="1" applyFont="1" applyFill="1" applyBorder="1" applyAlignment="1">
      <alignment horizontal="center" vertical="center"/>
    </xf>
    <xf numFmtId="167" fontId="3" fillId="0" borderId="56" xfId="420" applyNumberFormat="1" applyFont="1" applyFill="1" applyBorder="1" applyAlignment="1">
      <alignment vertical="center"/>
    </xf>
    <xf numFmtId="41" fontId="3" fillId="0" borderId="56" xfId="938" applyNumberFormat="1" applyFont="1" applyFill="1" applyBorder="1" applyAlignment="1">
      <alignment horizontal="center" vertical="center"/>
    </xf>
    <xf numFmtId="0" fontId="3" fillId="0" borderId="56" xfId="945" applyFont="1" applyFill="1" applyBorder="1" applyAlignment="1">
      <alignment horizontal="center" vertical="center"/>
    </xf>
    <xf numFmtId="20" fontId="3" fillId="0" borderId="56" xfId="945" applyNumberFormat="1" applyFont="1" applyFill="1" applyBorder="1" applyAlignment="1">
      <alignment horizontal="center" vertical="center"/>
    </xf>
    <xf numFmtId="4" fontId="3" fillId="0" borderId="56" xfId="945" applyNumberFormat="1" applyFont="1" applyFill="1" applyBorder="1" applyAlignment="1">
      <alignment horizontal="center" vertical="center"/>
    </xf>
    <xf numFmtId="4" fontId="3" fillId="0" borderId="56" xfId="317" applyNumberFormat="1" applyFont="1" applyFill="1" applyBorder="1" applyAlignment="1">
      <alignment vertical="center"/>
    </xf>
    <xf numFmtId="167" fontId="3" fillId="0" borderId="56" xfId="521" applyNumberFormat="1" applyFont="1" applyFill="1" applyBorder="1" applyAlignment="1">
      <alignment vertical="center"/>
    </xf>
    <xf numFmtId="0" fontId="120" fillId="0" borderId="0" xfId="0" applyFont="1" applyAlignment="1">
      <alignment horizontal="center" vertical="center"/>
    </xf>
    <xf numFmtId="4" fontId="3" fillId="0" borderId="155" xfId="943" applyNumberFormat="1" applyFont="1" applyFill="1" applyBorder="1" applyAlignment="1">
      <alignment horizontal="center" vertical="center"/>
    </xf>
    <xf numFmtId="167" fontId="3" fillId="0" borderId="155" xfId="974" applyNumberFormat="1" applyFont="1" applyFill="1" applyBorder="1" applyAlignment="1">
      <alignment horizontal="center" vertical="center"/>
    </xf>
    <xf numFmtId="41" fontId="3" fillId="0" borderId="155" xfId="972" applyNumberFormat="1" applyFont="1" applyFill="1" applyBorder="1" applyAlignment="1">
      <alignment horizontal="center" vertical="center"/>
    </xf>
    <xf numFmtId="167" fontId="3" fillId="0" borderId="155" xfId="975" applyNumberFormat="1" applyFont="1" applyFill="1" applyBorder="1" applyAlignment="1">
      <alignment vertical="center"/>
    </xf>
    <xf numFmtId="167" fontId="3" fillId="0" borderId="155" xfId="974" applyNumberFormat="1" applyFont="1" applyFill="1" applyBorder="1" applyAlignment="1">
      <alignment vertical="center"/>
    </xf>
    <xf numFmtId="167" fontId="3" fillId="0" borderId="155" xfId="977" applyNumberFormat="1" applyFont="1" applyFill="1" applyBorder="1" applyAlignment="1">
      <alignment horizontal="center" vertical="center"/>
    </xf>
    <xf numFmtId="167" fontId="3" fillId="0" borderId="155" xfId="977" applyNumberFormat="1" applyFont="1" applyFill="1" applyBorder="1" applyAlignment="1">
      <alignment vertical="center"/>
    </xf>
    <xf numFmtId="0" fontId="3" fillId="0" borderId="155" xfId="943" applyFont="1" applyFill="1" applyBorder="1" applyAlignment="1">
      <alignment horizontal="center" vertical="center"/>
    </xf>
    <xf numFmtId="20" fontId="3" fillId="0" borderId="155" xfId="943" applyNumberFormat="1" applyFont="1" applyFill="1" applyBorder="1" applyAlignment="1">
      <alignment horizontal="center" vertical="center"/>
    </xf>
    <xf numFmtId="49" fontId="3" fillId="0" borderId="155" xfId="0" applyNumberFormat="1" applyFont="1" applyFill="1" applyBorder="1" applyAlignment="1">
      <alignment horizontal="center" vertical="center"/>
    </xf>
    <xf numFmtId="39" fontId="3" fillId="0" borderId="155" xfId="575" applyNumberFormat="1" applyFont="1" applyFill="1" applyBorder="1" applyAlignment="1">
      <alignment vertical="center"/>
    </xf>
    <xf numFmtId="167" fontId="3" fillId="0" borderId="155" xfId="976" applyNumberFormat="1" applyFont="1" applyFill="1" applyBorder="1" applyAlignment="1">
      <alignment vertical="center"/>
    </xf>
    <xf numFmtId="41" fontId="28" fillId="0" borderId="155" xfId="972" applyNumberFormat="1" applyFont="1" applyFill="1" applyBorder="1" applyAlignment="1">
      <alignment horizontal="center" vertical="center"/>
    </xf>
    <xf numFmtId="3" fontId="3" fillId="0" borderId="151" xfId="973" quotePrefix="1" applyNumberFormat="1" applyFont="1" applyFill="1" applyBorder="1" applyAlignment="1">
      <alignment horizontal="center" vertical="center"/>
    </xf>
    <xf numFmtId="0" fontId="3" fillId="0" borderId="155" xfId="2523" applyFont="1" applyFill="1" applyBorder="1" applyAlignment="1">
      <alignment horizontal="center" vertical="center"/>
    </xf>
    <xf numFmtId="20" fontId="3" fillId="0" borderId="155" xfId="2523" applyNumberFormat="1" applyFont="1" applyFill="1" applyBorder="1" applyAlignment="1">
      <alignment horizontal="center" vertical="center"/>
    </xf>
    <xf numFmtId="4" fontId="3" fillId="0" borderId="155" xfId="974" applyNumberFormat="1" applyFont="1" applyFill="1" applyBorder="1" applyAlignment="1">
      <alignment vertical="center"/>
    </xf>
    <xf numFmtId="0" fontId="59" fillId="0" borderId="0" xfId="0" applyFont="1" applyFill="1" applyBorder="1" applyAlignment="1">
      <alignment horizontal="left"/>
    </xf>
    <xf numFmtId="0" fontId="58" fillId="0" borderId="18" xfId="0" applyFont="1" applyFill="1" applyBorder="1" applyAlignment="1">
      <alignment horizontal="center" vertical="top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49" fontId="3" fillId="0" borderId="141" xfId="943" applyNumberFormat="1" applyFont="1" applyFill="1" applyBorder="1" applyAlignment="1">
      <alignment horizontal="center" vertical="center" wrapText="1"/>
    </xf>
    <xf numFmtId="41" fontId="117" fillId="0" borderId="25" xfId="938" applyNumberFormat="1" applyFont="1" applyFill="1" applyBorder="1" applyAlignment="1">
      <alignment horizontal="center" vertical="center"/>
    </xf>
    <xf numFmtId="49" fontId="3" fillId="0" borderId="156" xfId="0" quotePrefix="1" applyNumberFormat="1" applyFont="1" applyFill="1" applyBorder="1" applyAlignment="1">
      <alignment horizontal="center" vertical="center"/>
    </xf>
    <xf numFmtId="4" fontId="3" fillId="0" borderId="156" xfId="943" applyNumberFormat="1" applyFont="1" applyFill="1" applyBorder="1" applyAlignment="1">
      <alignment horizontal="center" vertical="center"/>
    </xf>
    <xf numFmtId="43" fontId="3" fillId="0" borderId="156" xfId="304" applyFont="1" applyFill="1" applyBorder="1" applyAlignment="1">
      <alignment horizontal="center" vertical="center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41" fontId="3" fillId="0" borderId="156" xfId="938" applyNumberFormat="1" applyFont="1" applyFill="1" applyBorder="1" applyAlignment="1">
      <alignment horizontal="center" vertical="center"/>
    </xf>
    <xf numFmtId="0" fontId="63" fillId="0" borderId="56" xfId="938" quotePrefix="1" applyFont="1" applyFill="1" applyBorder="1" applyAlignment="1">
      <alignment horizontal="center" vertical="center"/>
    </xf>
    <xf numFmtId="43" fontId="3" fillId="0" borderId="56" xfId="304" applyFont="1" applyFill="1" applyBorder="1" applyAlignment="1">
      <alignment vertical="center"/>
    </xf>
    <xf numFmtId="41" fontId="3" fillId="0" borderId="104" xfId="938" applyNumberFormat="1" applyFont="1" applyFill="1" applyBorder="1" applyAlignment="1">
      <alignment horizontal="center" vertical="center"/>
    </xf>
    <xf numFmtId="0" fontId="63" fillId="0" borderId="156" xfId="938" quotePrefix="1" applyFont="1" applyFill="1" applyBorder="1" applyAlignment="1">
      <alignment horizontal="center" vertical="center"/>
    </xf>
    <xf numFmtId="0" fontId="3" fillId="0" borderId="156" xfId="943" applyFont="1" applyFill="1" applyBorder="1" applyAlignment="1">
      <alignment horizontal="center" vertical="center"/>
    </xf>
    <xf numFmtId="20" fontId="3" fillId="0" borderId="156" xfId="943" applyNumberFormat="1" applyFont="1" applyFill="1" applyBorder="1" applyAlignment="1">
      <alignment horizontal="center" vertical="center"/>
    </xf>
    <xf numFmtId="43" fontId="3" fillId="0" borderId="156" xfId="304" applyFont="1" applyFill="1" applyBorder="1" applyAlignment="1">
      <alignment vertical="center"/>
    </xf>
    <xf numFmtId="49" fontId="3" fillId="0" borderId="87" xfId="0" quotePrefix="1" applyNumberFormat="1" applyFont="1" applyFill="1" applyBorder="1" applyAlignment="1">
      <alignment horizontal="center" vertical="center"/>
    </xf>
    <xf numFmtId="39" fontId="3" fillId="0" borderId="87" xfId="575" applyNumberFormat="1" applyFont="1" applyFill="1" applyBorder="1" applyAlignment="1">
      <alignment horizontal="right" vertical="center" wrapText="1"/>
    </xf>
    <xf numFmtId="4" fontId="3" fillId="0" borderId="87" xfId="943" applyNumberFormat="1" applyFont="1" applyFill="1" applyBorder="1" applyAlignment="1">
      <alignment horizontal="center" vertical="center"/>
    </xf>
    <xf numFmtId="167" fontId="3" fillId="0" borderId="157" xfId="974" applyNumberFormat="1" applyFont="1" applyFill="1" applyBorder="1" applyAlignment="1">
      <alignment horizontal="center" vertical="center"/>
    </xf>
    <xf numFmtId="0" fontId="3" fillId="0" borderId="87" xfId="943" applyFont="1" applyFill="1" applyBorder="1" applyAlignment="1">
      <alignment horizontal="center" vertical="center"/>
    </xf>
    <xf numFmtId="20" fontId="3" fillId="0" borderId="87" xfId="943" applyNumberFormat="1" applyFont="1" applyFill="1" applyBorder="1" applyAlignment="1">
      <alignment horizontal="center" vertical="center"/>
    </xf>
    <xf numFmtId="167" fontId="3" fillId="0" borderId="87" xfId="420" quotePrefix="1" applyNumberFormat="1" applyFont="1" applyFill="1" applyBorder="1" applyAlignment="1">
      <alignment vertical="center"/>
    </xf>
    <xf numFmtId="0" fontId="3" fillId="0" borderId="158" xfId="938" quotePrefix="1" applyFont="1" applyFill="1" applyBorder="1" applyAlignment="1">
      <alignment horizontal="center" vertical="center"/>
    </xf>
    <xf numFmtId="0" fontId="3" fillId="0" borderId="158" xfId="945" applyFont="1" applyFill="1" applyBorder="1" applyAlignment="1">
      <alignment horizontal="center" vertical="center"/>
    </xf>
    <xf numFmtId="20" fontId="3" fillId="0" borderId="158" xfId="945" applyNumberFormat="1" applyFont="1" applyFill="1" applyBorder="1" applyAlignment="1">
      <alignment horizontal="center" vertical="center"/>
    </xf>
    <xf numFmtId="4" fontId="3" fillId="0" borderId="158" xfId="317" applyNumberFormat="1" applyFont="1" applyFill="1" applyBorder="1" applyAlignment="1">
      <alignment vertical="center"/>
    </xf>
    <xf numFmtId="167" fontId="3" fillId="0" borderId="158" xfId="420" applyNumberFormat="1" applyFont="1" applyFill="1" applyBorder="1" applyAlignment="1">
      <alignment vertical="center"/>
    </xf>
    <xf numFmtId="167" fontId="3" fillId="0" borderId="158" xfId="521" applyNumberFormat="1" applyFont="1" applyFill="1" applyBorder="1" applyAlignment="1">
      <alignment vertical="center"/>
    </xf>
    <xf numFmtId="167" fontId="3" fillId="0" borderId="158" xfId="317" applyNumberFormat="1" applyFont="1" applyFill="1" applyBorder="1" applyAlignment="1">
      <alignment vertical="center"/>
    </xf>
    <xf numFmtId="167" fontId="3" fillId="0" borderId="158" xfId="317" applyNumberFormat="1" applyFont="1" applyFill="1" applyBorder="1" applyAlignment="1">
      <alignment horizontal="center" vertical="center"/>
    </xf>
    <xf numFmtId="167" fontId="3" fillId="0" borderId="158" xfId="374" applyNumberFormat="1" applyFont="1" applyFill="1" applyBorder="1" applyAlignment="1">
      <alignment horizontal="center" vertical="center"/>
    </xf>
    <xf numFmtId="167" fontId="3" fillId="0" borderId="158" xfId="374" applyNumberFormat="1" applyFont="1" applyFill="1" applyBorder="1" applyAlignment="1">
      <alignment vertical="center"/>
    </xf>
    <xf numFmtId="41" fontId="3" fillId="0" borderId="158" xfId="938" applyNumberFormat="1" applyFont="1" applyFill="1" applyBorder="1" applyAlignment="1">
      <alignment horizontal="center" vertical="center"/>
    </xf>
    <xf numFmtId="49" fontId="3" fillId="0" borderId="158" xfId="0" quotePrefix="1" applyNumberFormat="1" applyFont="1" applyFill="1" applyBorder="1" applyAlignment="1">
      <alignment horizontal="center" vertical="center"/>
    </xf>
    <xf numFmtId="4" fontId="3" fillId="0" borderId="158" xfId="945" applyNumberFormat="1" applyFont="1" applyFill="1" applyBorder="1" applyAlignment="1">
      <alignment horizontal="center" vertical="center"/>
    </xf>
    <xf numFmtId="167" fontId="58" fillId="0" borderId="0" xfId="990" applyNumberFormat="1" applyFont="1" applyFill="1" applyBorder="1"/>
    <xf numFmtId="49" fontId="3" fillId="0" borderId="141" xfId="304" quotePrefix="1" applyNumberFormat="1" applyFont="1" applyFill="1" applyBorder="1" applyAlignment="1">
      <alignment horizontal="center" vertical="center"/>
    </xf>
    <xf numFmtId="49" fontId="3" fillId="0" borderId="141" xfId="304" applyNumberFormat="1" applyFont="1" applyFill="1" applyBorder="1" applyAlignment="1">
      <alignment horizontal="center" vertical="center"/>
    </xf>
    <xf numFmtId="43" fontId="3" fillId="0" borderId="25" xfId="304" applyFont="1" applyFill="1" applyBorder="1" applyAlignment="1">
      <alignment vertical="center"/>
    </xf>
    <xf numFmtId="43" fontId="3" fillId="0" borderId="25" xfId="304" applyFont="1" applyFill="1" applyBorder="1" applyAlignment="1">
      <alignment horizontal="center" vertical="center"/>
    </xf>
    <xf numFmtId="3" fontId="3" fillId="0" borderId="159" xfId="792" quotePrefix="1" applyNumberFormat="1" applyFont="1" applyFill="1" applyBorder="1" applyAlignment="1">
      <alignment horizontal="center" vertical="center"/>
    </xf>
    <xf numFmtId="4" fontId="3" fillId="0" borderId="159" xfId="945" applyNumberFormat="1" applyFont="1" applyFill="1" applyBorder="1" applyAlignment="1">
      <alignment horizontal="center" vertical="center"/>
    </xf>
    <xf numFmtId="167" fontId="3" fillId="0" borderId="17" xfId="317" applyNumberFormat="1" applyFont="1" applyFill="1" applyBorder="1" applyAlignment="1">
      <alignment vertical="center"/>
    </xf>
    <xf numFmtId="41" fontId="3" fillId="0" borderId="160" xfId="972" applyNumberFormat="1" applyFont="1" applyFill="1" applyBorder="1" applyAlignment="1">
      <alignment horizontal="center" vertical="center"/>
    </xf>
    <xf numFmtId="0" fontId="3" fillId="0" borderId="160" xfId="938" quotePrefix="1" applyFont="1" applyFill="1" applyBorder="1" applyAlignment="1">
      <alignment horizontal="center" vertical="center"/>
    </xf>
    <xf numFmtId="3" fontId="3" fillId="0" borderId="161" xfId="792" quotePrefix="1" applyNumberFormat="1" applyFont="1" applyFill="1" applyBorder="1" applyAlignment="1">
      <alignment horizontal="center" vertical="center"/>
    </xf>
    <xf numFmtId="0" fontId="3" fillId="0" borderId="160" xfId="945" applyFont="1" applyFill="1" applyBorder="1" applyAlignment="1">
      <alignment horizontal="center" vertical="center"/>
    </xf>
    <xf numFmtId="20" fontId="3" fillId="0" borderId="160" xfId="945" applyNumberFormat="1" applyFont="1" applyFill="1" applyBorder="1" applyAlignment="1">
      <alignment horizontal="center" vertical="center"/>
    </xf>
    <xf numFmtId="4" fontId="3" fillId="0" borderId="161" xfId="945" applyNumberFormat="1" applyFont="1" applyFill="1" applyBorder="1" applyAlignment="1">
      <alignment horizontal="center" vertical="center"/>
    </xf>
    <xf numFmtId="4" fontId="3" fillId="0" borderId="160" xfId="317" applyNumberFormat="1" applyFont="1" applyFill="1" applyBorder="1" applyAlignment="1">
      <alignment vertical="center"/>
    </xf>
    <xf numFmtId="167" fontId="3" fillId="0" borderId="160" xfId="420" applyNumberFormat="1" applyFont="1" applyFill="1" applyBorder="1" applyAlignment="1">
      <alignment vertical="center"/>
    </xf>
    <xf numFmtId="167" fontId="3" fillId="0" borderId="160" xfId="521" applyNumberFormat="1" applyFont="1" applyFill="1" applyBorder="1" applyAlignment="1">
      <alignment vertical="center"/>
    </xf>
    <xf numFmtId="167" fontId="3" fillId="0" borderId="160" xfId="317" applyNumberFormat="1" applyFont="1" applyFill="1" applyBorder="1" applyAlignment="1">
      <alignment vertical="center"/>
    </xf>
    <xf numFmtId="167" fontId="3" fillId="0" borderId="160" xfId="317" applyNumberFormat="1" applyFont="1" applyFill="1" applyBorder="1" applyAlignment="1">
      <alignment horizontal="center" vertical="center"/>
    </xf>
    <xf numFmtId="167" fontId="3" fillId="0" borderId="160" xfId="374" applyNumberFormat="1" applyFont="1" applyFill="1" applyBorder="1" applyAlignment="1">
      <alignment horizontal="center" vertical="center"/>
    </xf>
    <xf numFmtId="167" fontId="3" fillId="0" borderId="160" xfId="374" applyNumberFormat="1" applyFont="1" applyFill="1" applyBorder="1" applyAlignment="1">
      <alignment vertical="center"/>
    </xf>
    <xf numFmtId="41" fontId="3" fillId="0" borderId="160" xfId="938" applyNumberFormat="1" applyFont="1" applyFill="1" applyBorder="1" applyAlignment="1">
      <alignment horizontal="center" vertical="center"/>
    </xf>
    <xf numFmtId="0" fontId="61" fillId="0" borderId="99" xfId="941" applyFont="1" applyFill="1" applyBorder="1" applyAlignment="1">
      <alignment horizontal="center" vertical="center"/>
    </xf>
    <xf numFmtId="0" fontId="61" fillId="0" borderId="0" xfId="941" applyFont="1" applyFill="1" applyBorder="1" applyAlignment="1">
      <alignment horizontal="center" vertical="center"/>
    </xf>
    <xf numFmtId="167" fontId="58" fillId="0" borderId="0" xfId="374" applyNumberFormat="1" applyFont="1" applyFill="1" applyBorder="1" applyAlignment="1">
      <alignment horizontal="center" vertical="center"/>
    </xf>
    <xf numFmtId="167" fontId="58" fillId="0" borderId="16" xfId="374" applyNumberFormat="1" applyFont="1" applyFill="1" applyBorder="1" applyAlignment="1">
      <alignment horizontal="center" vertical="center"/>
    </xf>
    <xf numFmtId="0" fontId="121" fillId="0" borderId="0" xfId="792" applyFont="1" applyFill="1"/>
    <xf numFmtId="0" fontId="33" fillId="0" borderId="0" xfId="0" quotePrefix="1" applyFont="1"/>
    <xf numFmtId="169" fontId="58" fillId="0" borderId="0" xfId="938" quotePrefix="1" applyNumberFormat="1" applyFont="1" applyFill="1" applyBorder="1" applyAlignment="1">
      <alignment horizontal="left" vertical="center"/>
    </xf>
    <xf numFmtId="49" fontId="3" fillId="0" borderId="87" xfId="304" quotePrefix="1" applyNumberFormat="1" applyFont="1" applyFill="1" applyBorder="1" applyAlignment="1">
      <alignment horizontal="center" vertical="center"/>
    </xf>
    <xf numFmtId="49" fontId="3" fillId="0" borderId="87" xfId="304" applyNumberFormat="1" applyFont="1" applyFill="1" applyBorder="1" applyAlignment="1">
      <alignment horizontal="center" vertical="center"/>
    </xf>
    <xf numFmtId="43" fontId="3" fillId="0" borderId="87" xfId="304" applyFont="1" applyFill="1" applyBorder="1" applyAlignment="1">
      <alignment horizontal="right" vertical="center" wrapText="1"/>
    </xf>
    <xf numFmtId="43" fontId="3" fillId="0" borderId="87" xfId="304" applyFont="1" applyFill="1" applyBorder="1" applyAlignment="1">
      <alignment vertical="center"/>
    </xf>
    <xf numFmtId="43" fontId="3" fillId="0" borderId="87" xfId="304" applyFont="1" applyFill="1" applyBorder="1" applyAlignment="1">
      <alignment horizontal="center" vertical="center"/>
    </xf>
    <xf numFmtId="49" fontId="3" fillId="0" borderId="141" xfId="0" applyNumberFormat="1" applyFont="1" applyFill="1" applyBorder="1" applyAlignment="1">
      <alignment horizontal="center" vertical="center"/>
    </xf>
    <xf numFmtId="0" fontId="59" fillId="0" borderId="0" xfId="0" applyFont="1" applyFill="1" applyBorder="1" applyAlignment="1">
      <alignment horizontal="left"/>
    </xf>
    <xf numFmtId="0" fontId="58" fillId="0" borderId="18" xfId="0" applyFont="1" applyFill="1" applyBorder="1" applyAlignment="1">
      <alignment horizontal="center" vertical="top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122" fillId="0" borderId="0" xfId="941" applyFont="1" applyFill="1" applyBorder="1"/>
    <xf numFmtId="0" fontId="122" fillId="0" borderId="0" xfId="972" applyFont="1" applyFill="1" applyBorder="1"/>
    <xf numFmtId="0" fontId="122" fillId="0" borderId="0" xfId="941" applyFont="1" applyFill="1" applyBorder="1" applyAlignment="1"/>
    <xf numFmtId="3" fontId="122" fillId="0" borderId="0" xfId="937" applyNumberFormat="1" applyFont="1" applyFill="1" applyBorder="1"/>
    <xf numFmtId="43" fontId="29" fillId="0" borderId="160" xfId="976" applyFont="1" applyFill="1" applyBorder="1"/>
    <xf numFmtId="0" fontId="35" fillId="0" borderId="0" xfId="982" applyFont="1" applyFill="1" applyBorder="1" applyAlignment="1">
      <alignment horizontal="center"/>
    </xf>
    <xf numFmtId="43" fontId="35" fillId="0" borderId="0" xfId="976" applyFont="1" applyFill="1" applyBorder="1"/>
    <xf numFmtId="1" fontId="35" fillId="0" borderId="0" xfId="976" applyNumberFormat="1" applyFont="1" applyFill="1" applyBorder="1" applyAlignment="1">
      <alignment horizontal="center"/>
    </xf>
    <xf numFmtId="0" fontId="29" fillId="0" borderId="104" xfId="982" applyFont="1" applyFill="1" applyBorder="1"/>
    <xf numFmtId="0" fontId="29" fillId="0" borderId="104" xfId="982" applyFont="1" applyFill="1" applyBorder="1" applyAlignment="1">
      <alignment horizontal="left"/>
    </xf>
    <xf numFmtId="0" fontId="39" fillId="24" borderId="86" xfId="982" applyFont="1" applyFill="1" applyBorder="1" applyAlignment="1">
      <alignment horizontal="center"/>
    </xf>
    <xf numFmtId="1" fontId="39" fillId="0" borderId="53" xfId="978" applyNumberFormat="1" applyFont="1" applyFill="1" applyBorder="1" applyAlignment="1">
      <alignment horizontal="center" vertical="center" wrapText="1"/>
    </xf>
    <xf numFmtId="1" fontId="31" fillId="0" borderId="73" xfId="976" applyNumberFormat="1" applyFont="1" applyFill="1" applyBorder="1" applyAlignment="1">
      <alignment horizontal="center" vertical="center"/>
    </xf>
    <xf numFmtId="1" fontId="31" fillId="0" borderId="81" xfId="976" applyNumberFormat="1" applyFont="1" applyFill="1" applyBorder="1" applyAlignment="1">
      <alignment horizontal="center" vertical="center"/>
    </xf>
    <xf numFmtId="1" fontId="31" fillId="0" borderId="160" xfId="976" applyNumberFormat="1" applyFont="1" applyFill="1" applyBorder="1" applyAlignment="1">
      <alignment horizontal="center" vertical="center"/>
    </xf>
    <xf numFmtId="0" fontId="126" fillId="0" borderId="0" xfId="0" applyFont="1"/>
    <xf numFmtId="43" fontId="127" fillId="0" borderId="48" xfId="304" applyFont="1" applyFill="1" applyBorder="1" applyAlignment="1">
      <alignment vertical="center"/>
    </xf>
    <xf numFmtId="1" fontId="31" fillId="22" borderId="51" xfId="976" applyNumberFormat="1" applyFont="1" applyFill="1" applyBorder="1" applyAlignment="1">
      <alignment horizontal="center" vertical="center"/>
    </xf>
    <xf numFmtId="1" fontId="31" fillId="22" borderId="73" xfId="976" applyNumberFormat="1" applyFont="1" applyFill="1" applyBorder="1" applyAlignment="1">
      <alignment horizontal="center" vertical="center"/>
    </xf>
    <xf numFmtId="1" fontId="31" fillId="28" borderId="51" xfId="976" applyNumberFormat="1" applyFont="1" applyFill="1" applyBorder="1" applyAlignment="1">
      <alignment horizontal="center" vertical="center"/>
    </xf>
    <xf numFmtId="1" fontId="31" fillId="28" borderId="73" xfId="976" applyNumberFormat="1" applyFont="1" applyFill="1" applyBorder="1" applyAlignment="1">
      <alignment horizontal="center" vertical="center"/>
    </xf>
    <xf numFmtId="1" fontId="36" fillId="0" borderId="162" xfId="976" applyNumberFormat="1" applyFont="1" applyFill="1" applyBorder="1" applyAlignment="1">
      <alignment horizontal="center"/>
    </xf>
    <xf numFmtId="1" fontId="125" fillId="0" borderId="164" xfId="982" applyNumberFormat="1" applyFont="1" applyFill="1" applyBorder="1" applyAlignment="1">
      <alignment horizontal="center"/>
    </xf>
    <xf numFmtId="1" fontId="31" fillId="29" borderId="51" xfId="976" applyNumberFormat="1" applyFont="1" applyFill="1" applyBorder="1" applyAlignment="1">
      <alignment horizontal="center" vertical="center"/>
    </xf>
    <xf numFmtId="1" fontId="31" fillId="29" borderId="73" xfId="976" applyNumberFormat="1" applyFont="1" applyFill="1" applyBorder="1" applyAlignment="1">
      <alignment horizontal="center" vertical="center"/>
    </xf>
    <xf numFmtId="0" fontId="0" fillId="0" borderId="121" xfId="0" applyBorder="1"/>
    <xf numFmtId="0" fontId="120" fillId="0" borderId="121" xfId="0" applyFont="1" applyBorder="1" applyAlignment="1">
      <alignment horizontal="center" vertical="center"/>
    </xf>
    <xf numFmtId="0" fontId="0" fillId="0" borderId="121" xfId="0" applyBorder="1" applyAlignment="1">
      <alignment horizontal="center"/>
    </xf>
    <xf numFmtId="0" fontId="129" fillId="30" borderId="121" xfId="0" applyFont="1" applyFill="1" applyBorder="1" applyAlignment="1">
      <alignment horizontal="center" vertical="center" wrapText="1"/>
    </xf>
    <xf numFmtId="0" fontId="129" fillId="30" borderId="121" xfId="0" applyFont="1" applyFill="1" applyBorder="1" applyAlignment="1">
      <alignment horizontal="center" wrapText="1"/>
    </xf>
    <xf numFmtId="0" fontId="129" fillId="30" borderId="121" xfId="0" applyFont="1" applyFill="1" applyBorder="1" applyAlignment="1">
      <alignment horizontal="center"/>
    </xf>
    <xf numFmtId="0" fontId="131" fillId="0" borderId="121" xfId="0" applyFont="1" applyBorder="1"/>
    <xf numFmtId="0" fontId="132" fillId="0" borderId="121" xfId="0" applyFont="1" applyBorder="1"/>
    <xf numFmtId="0" fontId="133" fillId="0" borderId="121" xfId="0" applyFont="1" applyBorder="1"/>
    <xf numFmtId="0" fontId="28" fillId="0" borderId="0" xfId="0" applyFont="1" applyAlignment="1">
      <alignment horizontal="center" vertical="center" wrapText="1"/>
    </xf>
    <xf numFmtId="1" fontId="31" fillId="32" borderId="73" xfId="976" applyNumberFormat="1" applyFont="1" applyFill="1" applyBorder="1" applyAlignment="1">
      <alignment horizontal="center" vertical="center"/>
    </xf>
    <xf numFmtId="0" fontId="3" fillId="0" borderId="141" xfId="943" applyFont="1" applyFill="1" applyBorder="1" applyAlignment="1">
      <alignment horizontal="center" vertical="center" wrapText="1"/>
    </xf>
    <xf numFmtId="3" fontId="3" fillId="0" borderId="165" xfId="792" quotePrefix="1" applyNumberFormat="1" applyFont="1" applyFill="1" applyBorder="1" applyAlignment="1">
      <alignment horizontal="center" vertical="center"/>
    </xf>
    <xf numFmtId="4" fontId="3" fillId="0" borderId="165" xfId="945" applyNumberFormat="1" applyFont="1" applyFill="1" applyBorder="1" applyAlignment="1">
      <alignment horizontal="center" vertical="center"/>
    </xf>
    <xf numFmtId="170" fontId="0" fillId="0" borderId="121" xfId="0" applyNumberFormat="1" applyBorder="1"/>
    <xf numFmtId="170" fontId="120" fillId="0" borderId="121" xfId="0" applyNumberFormat="1" applyFont="1" applyBorder="1" applyAlignment="1">
      <alignment horizontal="center" vertical="center"/>
    </xf>
    <xf numFmtId="170" fontId="3" fillId="0" borderId="121" xfId="0" applyNumberFormat="1" applyFont="1" applyBorder="1"/>
    <xf numFmtId="170" fontId="3" fillId="0" borderId="121" xfId="0" applyNumberFormat="1" applyFont="1" applyBorder="1" applyAlignment="1">
      <alignment horizontal="center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29" fillId="0" borderId="166" xfId="982" applyFont="1" applyFill="1" applyBorder="1"/>
    <xf numFmtId="0" fontId="29" fillId="0" borderId="166" xfId="982" applyFont="1" applyFill="1" applyBorder="1" applyAlignment="1">
      <alignment horizontal="left"/>
    </xf>
    <xf numFmtId="0" fontId="29" fillId="0" borderId="87" xfId="973" applyFont="1" applyFill="1" applyBorder="1" applyAlignment="1">
      <alignment horizontal="left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167" fontId="3" fillId="0" borderId="166" xfId="521" applyNumberFormat="1" applyFont="1" applyFill="1" applyBorder="1" applyAlignment="1">
      <alignment vertical="center"/>
    </xf>
    <xf numFmtId="167" fontId="3" fillId="0" borderId="166" xfId="317" applyNumberFormat="1" applyFont="1" applyFill="1" applyBorder="1" applyAlignment="1">
      <alignment horizontal="center" vertical="center"/>
    </xf>
    <xf numFmtId="0" fontId="59" fillId="0" borderId="0" xfId="0" applyFont="1" applyFill="1" applyBorder="1" applyAlignment="1">
      <alignment horizontal="left"/>
    </xf>
    <xf numFmtId="0" fontId="58" fillId="0" borderId="18" xfId="0" applyFont="1" applyFill="1" applyBorder="1" applyAlignment="1">
      <alignment horizontal="center" vertical="top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left"/>
    </xf>
    <xf numFmtId="0" fontId="58" fillId="0" borderId="18" xfId="0" applyFont="1" applyFill="1" applyBorder="1" applyAlignment="1">
      <alignment horizontal="center" vertical="top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left"/>
    </xf>
    <xf numFmtId="0" fontId="59" fillId="0" borderId="0" xfId="1316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3" fillId="0" borderId="160" xfId="972" quotePrefix="1" applyFont="1" applyFill="1" applyBorder="1" applyAlignment="1">
      <alignment horizontal="center" vertical="center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115" fillId="0" borderId="121" xfId="0" applyFont="1" applyBorder="1" applyAlignment="1">
      <alignment horizontal="center" vertical="center"/>
    </xf>
    <xf numFmtId="0" fontId="87" fillId="0" borderId="121" xfId="0" applyFont="1" applyBorder="1" applyAlignment="1">
      <alignment horizontal="left" vertical="center"/>
    </xf>
    <xf numFmtId="0" fontId="0" fillId="0" borderId="121" xfId="0" applyBorder="1" applyAlignment="1">
      <alignment horizontal="center" vertical="center"/>
    </xf>
    <xf numFmtId="0" fontId="59" fillId="0" borderId="0" xfId="0" applyFont="1" applyFill="1" applyBorder="1" applyAlignment="1">
      <alignment horizontal="left"/>
    </xf>
    <xf numFmtId="0" fontId="59" fillId="0" borderId="0" xfId="0" applyFont="1" applyFill="1" applyBorder="1" applyAlignment="1">
      <alignment horizontal="center"/>
    </xf>
    <xf numFmtId="4" fontId="3" fillId="0" borderId="160" xfId="945" applyNumberFormat="1" applyFont="1" applyFill="1" applyBorder="1" applyAlignment="1">
      <alignment horizontal="center" vertical="center"/>
    </xf>
    <xf numFmtId="0" fontId="38" fillId="0" borderId="163" xfId="982" applyFont="1" applyFill="1" applyBorder="1" applyAlignment="1">
      <alignment horizontal="center"/>
    </xf>
    <xf numFmtId="0" fontId="29" fillId="0" borderId="162" xfId="982" applyFont="1" applyFill="1" applyBorder="1"/>
    <xf numFmtId="0" fontId="29" fillId="0" borderId="167" xfId="982" applyFont="1" applyFill="1" applyBorder="1" applyAlignment="1">
      <alignment horizontal="left"/>
    </xf>
    <xf numFmtId="43" fontId="33" fillId="0" borderId="160" xfId="976" applyFont="1" applyFill="1" applyBorder="1"/>
    <xf numFmtId="43" fontId="33" fillId="0" borderId="163" xfId="976" applyFont="1" applyFill="1" applyBorder="1"/>
    <xf numFmtId="1" fontId="125" fillId="0" borderId="16" xfId="982" applyNumberFormat="1" applyFont="1" applyFill="1" applyBorder="1" applyAlignment="1">
      <alignment horizontal="center"/>
    </xf>
    <xf numFmtId="1" fontId="125" fillId="0" borderId="105" xfId="982" applyNumberFormat="1" applyFont="1" applyFill="1" applyBorder="1" applyAlignment="1">
      <alignment horizontal="center"/>
    </xf>
    <xf numFmtId="1" fontId="125" fillId="0" borderId="99" xfId="982" applyNumberFormat="1" applyFont="1" applyFill="1" applyBorder="1" applyAlignment="1">
      <alignment horizontal="center"/>
    </xf>
    <xf numFmtId="171" fontId="31" fillId="0" borderId="73" xfId="976" applyNumberFormat="1" applyFont="1" applyFill="1" applyBorder="1"/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2" xfId="941" applyFont="1" applyFill="1" applyBorder="1" applyAlignment="1">
      <alignment horizontal="center" vertical="center"/>
    </xf>
    <xf numFmtId="167" fontId="3" fillId="0" borderId="52" xfId="317" applyNumberFormat="1" applyFont="1" applyFill="1" applyBorder="1" applyAlignment="1">
      <alignment horizontal="center" vertical="center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3" fillId="0" borderId="99" xfId="2522" applyFont="1" applyFill="1" applyBorder="1" applyAlignment="1">
      <alignment horizontal="center" vertical="center"/>
    </xf>
    <xf numFmtId="0" fontId="63" fillId="0" borderId="0" xfId="2522" applyFont="1" applyFill="1" applyBorder="1" applyAlignment="1">
      <alignment horizontal="center" vertical="center"/>
    </xf>
    <xf numFmtId="0" fontId="63" fillId="0" borderId="0" xfId="972" applyFont="1" applyFill="1" applyBorder="1" applyAlignment="1">
      <alignment horizontal="center" vertical="center"/>
    </xf>
    <xf numFmtId="0" fontId="63" fillId="0" borderId="0" xfId="981" applyFont="1" applyFill="1" applyBorder="1" applyAlignment="1">
      <alignment horizontal="left" vertical="center"/>
    </xf>
    <xf numFmtId="15" fontId="63" fillId="0" borderId="0" xfId="972" applyNumberFormat="1" applyFont="1" applyFill="1" applyBorder="1" applyAlignment="1">
      <alignment horizontal="left" vertical="center"/>
    </xf>
    <xf numFmtId="0" fontId="66" fillId="0" borderId="0" xfId="981" applyFont="1" applyFill="1" applyBorder="1" applyAlignment="1">
      <alignment horizontal="left" vertical="center"/>
    </xf>
    <xf numFmtId="0" fontId="66" fillId="0" borderId="16" xfId="981" applyFont="1" applyFill="1" applyBorder="1" applyAlignment="1">
      <alignment horizontal="left" vertical="center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left"/>
    </xf>
    <xf numFmtId="0" fontId="58" fillId="0" borderId="18" xfId="0" applyFont="1" applyFill="1" applyBorder="1" applyAlignment="1">
      <alignment horizontal="center" vertical="top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134" fillId="0" borderId="0" xfId="0" applyFont="1"/>
    <xf numFmtId="4" fontId="134" fillId="0" borderId="0" xfId="0" applyNumberFormat="1" applyFont="1"/>
    <xf numFmtId="0" fontId="134" fillId="0" borderId="121" xfId="0" applyFont="1" applyBorder="1" applyAlignment="1">
      <alignment horizontal="center" vertical="center"/>
    </xf>
    <xf numFmtId="0" fontId="134" fillId="0" borderId="121" xfId="0" applyFont="1" applyBorder="1" applyAlignment="1">
      <alignment horizontal="left" vertical="center"/>
    </xf>
    <xf numFmtId="0" fontId="134" fillId="0" borderId="0" xfId="0" applyFont="1" applyFill="1" applyBorder="1" applyAlignment="1">
      <alignment horizontal="left" vertical="center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43" fontId="3" fillId="0" borderId="160" xfId="304" applyFont="1" applyFill="1" applyBorder="1" applyAlignment="1">
      <alignment vertical="center"/>
    </xf>
    <xf numFmtId="49" fontId="3" fillId="0" borderId="160" xfId="0" applyNumberFormat="1" applyFont="1" applyFill="1" applyBorder="1" applyAlignment="1">
      <alignment horizontal="center" vertic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58" fillId="0" borderId="0" xfId="0" applyFont="1" applyFill="1" applyBorder="1" applyAlignment="1">
      <alignment horizontal="center"/>
    </xf>
    <xf numFmtId="0" fontId="33" fillId="0" borderId="0" xfId="973" applyFont="1" applyFill="1"/>
    <xf numFmtId="0" fontId="58" fillId="0" borderId="0" xfId="972" applyFont="1" applyFill="1" applyBorder="1" applyAlignment="1">
      <alignment vertical="center"/>
    </xf>
    <xf numFmtId="0" fontId="63" fillId="0" borderId="0" xfId="973" applyFont="1" applyFill="1" applyAlignment="1">
      <alignment vertical="center"/>
    </xf>
    <xf numFmtId="0" fontId="61" fillId="0" borderId="0" xfId="972" applyFont="1" applyFill="1" applyBorder="1" applyAlignment="1">
      <alignment vertical="center"/>
    </xf>
    <xf numFmtId="167" fontId="58" fillId="0" borderId="0" xfId="972" applyNumberFormat="1" applyFont="1" applyFill="1" applyBorder="1" applyAlignment="1">
      <alignment vertical="center"/>
    </xf>
    <xf numFmtId="0" fontId="108" fillId="0" borderId="0" xfId="972" applyFont="1" applyFill="1" applyBorder="1" applyAlignment="1">
      <alignment vertical="center"/>
    </xf>
    <xf numFmtId="169" fontId="58" fillId="0" borderId="0" xfId="972" quotePrefix="1" applyNumberFormat="1" applyFont="1" applyFill="1" applyBorder="1" applyAlignment="1">
      <alignment horizontal="left" vertical="center"/>
    </xf>
    <xf numFmtId="0" fontId="113" fillId="0" borderId="0" xfId="973" applyFont="1" applyFill="1"/>
    <xf numFmtId="0" fontId="61" fillId="0" borderId="0" xfId="972" quotePrefix="1" applyFont="1" applyFill="1" applyBorder="1"/>
    <xf numFmtId="0" fontId="65" fillId="0" borderId="0" xfId="2523" applyFont="1" applyFill="1" applyBorder="1" applyAlignment="1">
      <alignment horizontal="left" vertical="center"/>
    </xf>
    <xf numFmtId="49" fontId="66" fillId="0" borderId="168" xfId="986" applyNumberFormat="1" applyFont="1" applyFill="1" applyBorder="1" applyAlignment="1">
      <alignment horizontal="center"/>
    </xf>
    <xf numFmtId="0" fontId="66" fillId="0" borderId="168" xfId="986" applyFont="1" applyFill="1" applyBorder="1" applyAlignment="1">
      <alignment horizontal="center"/>
    </xf>
    <xf numFmtId="0" fontId="66" fillId="0" borderId="169" xfId="986" applyFont="1" applyFill="1" applyBorder="1" applyAlignment="1">
      <alignment horizontal="center"/>
    </xf>
    <xf numFmtId="167" fontId="66" fillId="0" borderId="170" xfId="986" applyNumberFormat="1" applyFont="1" applyFill="1" applyBorder="1" applyAlignment="1">
      <alignment horizontal="center"/>
    </xf>
    <xf numFmtId="0" fontId="66" fillId="0" borderId="171" xfId="986" applyFont="1" applyFill="1" applyBorder="1" applyAlignment="1">
      <alignment horizontal="center"/>
    </xf>
    <xf numFmtId="0" fontId="66" fillId="0" borderId="172" xfId="986" applyFont="1" applyFill="1" applyBorder="1" applyAlignment="1">
      <alignment horizontal="center"/>
    </xf>
    <xf numFmtId="0" fontId="66" fillId="0" borderId="173" xfId="986" applyFont="1" applyFill="1" applyBorder="1" applyAlignment="1">
      <alignment horizontal="center"/>
    </xf>
    <xf numFmtId="0" fontId="66" fillId="0" borderId="173" xfId="988" applyFont="1" applyFill="1" applyBorder="1" applyAlignment="1">
      <alignment horizontal="center" vertical="center"/>
    </xf>
    <xf numFmtId="0" fontId="117" fillId="0" borderId="174" xfId="972" quotePrefix="1" applyFont="1" applyFill="1" applyBorder="1" applyAlignment="1">
      <alignment horizontal="center" vertical="center"/>
    </xf>
    <xf numFmtId="49" fontId="3" fillId="0" borderId="174" xfId="0" quotePrefix="1" applyNumberFormat="1" applyFont="1" applyFill="1" applyBorder="1" applyAlignment="1">
      <alignment horizontal="center" vertical="center"/>
    </xf>
    <xf numFmtId="49" fontId="3" fillId="0" borderId="174" xfId="2523" applyNumberFormat="1" applyFont="1" applyFill="1" applyBorder="1" applyAlignment="1">
      <alignment horizontal="center" vertical="center"/>
    </xf>
    <xf numFmtId="4" fontId="3" fillId="0" borderId="175" xfId="2523" applyNumberFormat="1" applyFont="1" applyFill="1" applyBorder="1" applyAlignment="1">
      <alignment horizontal="center" vertical="center"/>
    </xf>
    <xf numFmtId="4" fontId="3" fillId="0" borderId="174" xfId="974" applyNumberFormat="1" applyFont="1" applyFill="1" applyBorder="1" applyAlignment="1">
      <alignment vertical="center"/>
    </xf>
    <xf numFmtId="167" fontId="3" fillId="0" borderId="174" xfId="975" applyNumberFormat="1" applyFont="1" applyFill="1" applyBorder="1" applyAlignment="1">
      <alignment vertical="center"/>
    </xf>
    <xf numFmtId="167" fontId="3" fillId="0" borderId="174" xfId="976" applyNumberFormat="1" applyFont="1" applyFill="1" applyBorder="1" applyAlignment="1">
      <alignment vertical="center"/>
    </xf>
    <xf numFmtId="167" fontId="3" fillId="0" borderId="174" xfId="974" applyNumberFormat="1" applyFont="1" applyFill="1" applyBorder="1" applyAlignment="1">
      <alignment vertical="center"/>
    </xf>
    <xf numFmtId="167" fontId="3" fillId="0" borderId="174" xfId="974" applyNumberFormat="1" applyFont="1" applyFill="1" applyBorder="1" applyAlignment="1">
      <alignment horizontal="center" vertical="center"/>
    </xf>
    <xf numFmtId="167" fontId="3" fillId="0" borderId="174" xfId="977" applyNumberFormat="1" applyFont="1" applyFill="1" applyBorder="1" applyAlignment="1">
      <alignment horizontal="center" vertical="center"/>
    </xf>
    <xf numFmtId="167" fontId="3" fillId="0" borderId="174" xfId="977" applyNumberFormat="1" applyFont="1" applyFill="1" applyBorder="1" applyAlignment="1">
      <alignment vertical="center"/>
    </xf>
    <xf numFmtId="41" fontId="3" fillId="0" borderId="174" xfId="972" applyNumberFormat="1" applyFont="1" applyFill="1" applyBorder="1" applyAlignment="1">
      <alignment horizontal="center" vertical="center"/>
    </xf>
    <xf numFmtId="167" fontId="28" fillId="0" borderId="176" xfId="974" applyNumberFormat="1" applyFont="1" applyFill="1" applyBorder="1" applyAlignment="1">
      <alignment vertical="center"/>
    </xf>
    <xf numFmtId="167" fontId="28" fillId="0" borderId="177" xfId="974" applyNumberFormat="1" applyFont="1" applyFill="1" applyBorder="1" applyAlignment="1">
      <alignment vertical="center"/>
    </xf>
    <xf numFmtId="41" fontId="33" fillId="0" borderId="174" xfId="972" applyNumberFormat="1" applyFont="1" applyFill="1" applyBorder="1" applyAlignment="1">
      <alignment horizontal="center" vertic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18" xfId="0" applyFont="1" applyFill="1" applyBorder="1" applyAlignment="1">
      <alignment horizontal="center" vertical="top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18" xfId="0" applyFont="1" applyFill="1" applyBorder="1" applyAlignment="1">
      <alignment horizontal="center" vertical="top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3" fillId="0" borderId="105" xfId="972" quotePrefix="1" applyFont="1" applyFill="1" applyBorder="1" applyAlignment="1">
      <alignment horizontal="center" vertical="center"/>
    </xf>
    <xf numFmtId="0" fontId="3" fillId="0" borderId="166" xfId="945" applyFont="1" applyFill="1" applyBorder="1" applyAlignment="1">
      <alignment horizontal="center" vertical="center"/>
    </xf>
    <xf numFmtId="20" fontId="3" fillId="0" borderId="166" xfId="945" applyNumberFormat="1" applyFont="1" applyFill="1" applyBorder="1" applyAlignment="1">
      <alignment horizontal="center" vertical="center"/>
    </xf>
    <xf numFmtId="4" fontId="3" fillId="0" borderId="178" xfId="945" applyNumberFormat="1" applyFont="1" applyFill="1" applyBorder="1" applyAlignment="1">
      <alignment horizontal="center" vertical="center"/>
    </xf>
    <xf numFmtId="4" fontId="3" fillId="0" borderId="166" xfId="317" applyNumberFormat="1" applyFont="1" applyFill="1" applyBorder="1" applyAlignment="1">
      <alignment vertical="center"/>
    </xf>
    <xf numFmtId="167" fontId="3" fillId="0" borderId="105" xfId="420" applyNumberFormat="1" applyFont="1" applyFill="1" applyBorder="1" applyAlignment="1">
      <alignment vertical="center"/>
    </xf>
    <xf numFmtId="167" fontId="3" fillId="0" borderId="105" xfId="317" applyNumberFormat="1" applyFont="1" applyFill="1" applyBorder="1" applyAlignment="1">
      <alignment vertical="center"/>
    </xf>
    <xf numFmtId="167" fontId="3" fillId="0" borderId="105" xfId="374" applyNumberFormat="1" applyFont="1" applyFill="1" applyBorder="1" applyAlignment="1">
      <alignment horizontal="center" vertical="center"/>
    </xf>
    <xf numFmtId="167" fontId="3" fillId="0" borderId="105" xfId="374" applyNumberFormat="1" applyFont="1" applyFill="1" applyBorder="1" applyAlignment="1">
      <alignment vertical="center"/>
    </xf>
    <xf numFmtId="41" fontId="3" fillId="0" borderId="105" xfId="938" applyNumberFormat="1" applyFont="1" applyFill="1" applyBorder="1" applyAlignment="1">
      <alignment horizontal="center" vertical="center"/>
    </xf>
    <xf numFmtId="4" fontId="3" fillId="0" borderId="167" xfId="945" applyNumberFormat="1" applyFont="1" applyFill="1" applyBorder="1" applyAlignment="1">
      <alignment horizontal="center" vertical="center"/>
    </xf>
    <xf numFmtId="167" fontId="3" fillId="0" borderId="105" xfId="521" applyNumberFormat="1" applyFont="1" applyFill="1" applyBorder="1" applyAlignment="1">
      <alignment vertical="center"/>
    </xf>
    <xf numFmtId="0" fontId="3" fillId="0" borderId="174" xfId="972" quotePrefix="1" applyFont="1" applyFill="1" applyBorder="1" applyAlignment="1">
      <alignment horizontal="center" vertical="center"/>
    </xf>
    <xf numFmtId="0" fontId="3" fillId="0" borderId="174" xfId="945" applyFont="1" applyFill="1" applyBorder="1" applyAlignment="1">
      <alignment horizontal="center" vertical="center"/>
    </xf>
    <xf numFmtId="20" fontId="3" fillId="0" borderId="174" xfId="945" applyNumberFormat="1" applyFont="1" applyFill="1" applyBorder="1" applyAlignment="1">
      <alignment horizontal="center" vertical="center"/>
    </xf>
    <xf numFmtId="4" fontId="3" fillId="0" borderId="175" xfId="945" applyNumberFormat="1" applyFont="1" applyFill="1" applyBorder="1" applyAlignment="1">
      <alignment horizontal="center" vertical="center"/>
    </xf>
    <xf numFmtId="4" fontId="3" fillId="0" borderId="174" xfId="317" applyNumberFormat="1" applyFont="1" applyFill="1" applyBorder="1" applyAlignment="1">
      <alignment vertical="center"/>
    </xf>
    <xf numFmtId="167" fontId="3" fillId="0" borderId="174" xfId="420" applyNumberFormat="1" applyFont="1" applyFill="1" applyBorder="1" applyAlignment="1">
      <alignment vertical="center"/>
    </xf>
    <xf numFmtId="167" fontId="3" fillId="0" borderId="174" xfId="521" applyNumberFormat="1" applyFont="1" applyFill="1" applyBorder="1" applyAlignment="1">
      <alignment vertical="center"/>
    </xf>
    <xf numFmtId="167" fontId="3" fillId="0" borderId="174" xfId="317" applyNumberFormat="1" applyFont="1" applyFill="1" applyBorder="1" applyAlignment="1">
      <alignment vertical="center"/>
    </xf>
    <xf numFmtId="167" fontId="3" fillId="0" borderId="174" xfId="317" applyNumberFormat="1" applyFont="1" applyFill="1" applyBorder="1" applyAlignment="1">
      <alignment horizontal="center" vertical="center"/>
    </xf>
    <xf numFmtId="167" fontId="3" fillId="0" borderId="174" xfId="374" applyNumberFormat="1" applyFont="1" applyFill="1" applyBorder="1" applyAlignment="1">
      <alignment horizontal="center" vertical="center"/>
    </xf>
    <xf numFmtId="167" fontId="3" fillId="0" borderId="174" xfId="374" applyNumberFormat="1" applyFont="1" applyFill="1" applyBorder="1" applyAlignment="1">
      <alignment vertical="center"/>
    </xf>
    <xf numFmtId="41" fontId="3" fillId="0" borderId="174" xfId="938" applyNumberFormat="1" applyFont="1" applyFill="1" applyBorder="1" applyAlignment="1">
      <alignment horizontal="center" vertic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49" fontId="3" fillId="0" borderId="87" xfId="0" applyNumberFormat="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18" xfId="0" applyFont="1" applyFill="1" applyBorder="1" applyAlignment="1">
      <alignment horizontal="center" vertical="top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33" fillId="0" borderId="120" xfId="792" applyFont="1" applyFill="1" applyBorder="1"/>
    <xf numFmtId="0" fontId="63" fillId="0" borderId="176" xfId="944" applyFont="1" applyFill="1" applyBorder="1" applyAlignment="1">
      <alignment horizontal="left" vertical="center"/>
    </xf>
    <xf numFmtId="15" fontId="63" fillId="0" borderId="143" xfId="937" applyNumberFormat="1" applyFont="1" applyFill="1" applyBorder="1" applyAlignment="1">
      <alignment horizontal="left" vertical="center"/>
    </xf>
    <xf numFmtId="0" fontId="63" fillId="0" borderId="143" xfId="944" applyFont="1" applyFill="1" applyBorder="1" applyAlignment="1">
      <alignment horizontal="left" vertical="center"/>
    </xf>
    <xf numFmtId="0" fontId="66" fillId="0" borderId="143" xfId="944" applyFont="1" applyFill="1" applyBorder="1" applyAlignment="1">
      <alignment horizontal="left" vertical="center"/>
    </xf>
    <xf numFmtId="0" fontId="66" fillId="0" borderId="144" xfId="944" applyFont="1" applyFill="1" applyBorder="1" applyAlignment="1">
      <alignment horizontal="left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3" fillId="0" borderId="178" xfId="792" quotePrefix="1" applyNumberFormat="1" applyFont="1" applyFill="1" applyBorder="1" applyAlignment="1">
      <alignment horizontal="center" vertical="center"/>
    </xf>
    <xf numFmtId="0" fontId="33" fillId="0" borderId="0" xfId="973" applyNumberFormat="1" applyFont="1"/>
    <xf numFmtId="0" fontId="68" fillId="0" borderId="119" xfId="972" applyNumberFormat="1" applyFont="1" applyFill="1" applyBorder="1" applyAlignment="1">
      <alignment horizontal="center" vertical="center"/>
    </xf>
    <xf numFmtId="0" fontId="58" fillId="0" borderId="0" xfId="972" applyNumberFormat="1" applyFont="1" applyFill="1" applyBorder="1"/>
    <xf numFmtId="0" fontId="66" fillId="0" borderId="31" xfId="986" applyNumberFormat="1" applyFont="1" applyFill="1" applyBorder="1" applyAlignment="1">
      <alignment horizontal="center"/>
    </xf>
    <xf numFmtId="0" fontId="66" fillId="0" borderId="125" xfId="986" applyNumberFormat="1" applyFont="1" applyFill="1" applyBorder="1" applyAlignment="1">
      <alignment horizontal="center"/>
    </xf>
    <xf numFmtId="0" fontId="71" fillId="0" borderId="45" xfId="986" applyNumberFormat="1" applyFont="1" applyFill="1" applyBorder="1" applyAlignment="1">
      <alignment horizontal="center" vertical="center"/>
    </xf>
    <xf numFmtId="0" fontId="66" fillId="0" borderId="153" xfId="0" quotePrefix="1" applyNumberFormat="1" applyFont="1" applyFill="1" applyBorder="1" applyAlignment="1">
      <alignment horizontal="center" vertical="center"/>
    </xf>
    <xf numFmtId="0" fontId="64" fillId="0" borderId="0" xfId="986" applyNumberFormat="1" applyFont="1" applyFill="1" applyBorder="1" applyAlignment="1">
      <alignment horizontal="center" vertical="center"/>
    </xf>
    <xf numFmtId="0" fontId="58" fillId="0" borderId="0" xfId="990" applyNumberFormat="1" applyFont="1" applyFill="1" applyBorder="1"/>
    <xf numFmtId="0" fontId="58" fillId="0" borderId="0" xfId="0" applyNumberFormat="1" applyFont="1" applyFill="1" applyBorder="1" applyAlignment="1">
      <alignment horizontal="left"/>
    </xf>
    <xf numFmtId="0" fontId="58" fillId="0" borderId="0" xfId="0" applyNumberFormat="1" applyFont="1" applyFill="1" applyBorder="1"/>
    <xf numFmtId="0" fontId="59" fillId="0" borderId="0" xfId="0" applyNumberFormat="1" applyFont="1" applyFill="1" applyBorder="1" applyAlignment="1">
      <alignment horizontal="left"/>
    </xf>
    <xf numFmtId="0" fontId="29" fillId="0" borderId="113" xfId="981" applyNumberFormat="1" applyFont="1" applyFill="1" applyBorder="1" applyAlignment="1">
      <alignment vertical="center"/>
    </xf>
    <xf numFmtId="0" fontId="3" fillId="0" borderId="175" xfId="792" quotePrefix="1" applyNumberFormat="1" applyFont="1" applyFill="1" applyBorder="1" applyAlignment="1">
      <alignment horizontal="center" vertical="center"/>
    </xf>
    <xf numFmtId="0" fontId="3" fillId="0" borderId="167" xfId="792" quotePrefix="1" applyNumberFormat="1" applyFont="1" applyFill="1" applyBorder="1" applyAlignment="1">
      <alignment horizontal="center" vertical="center"/>
    </xf>
    <xf numFmtId="0" fontId="3" fillId="0" borderId="165" xfId="792" quotePrefix="1" applyNumberFormat="1" applyFont="1" applyFill="1" applyBorder="1" applyAlignment="1">
      <alignment horizontal="center" vertical="center"/>
    </xf>
    <xf numFmtId="43" fontId="3" fillId="0" borderId="141" xfId="304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3" fillId="0" borderId="179" xfId="792" quotePrefix="1" applyNumberFormat="1" applyFont="1" applyFill="1" applyBorder="1" applyAlignment="1">
      <alignment horizontal="center" vertical="center"/>
    </xf>
    <xf numFmtId="0" fontId="3" fillId="0" borderId="16" xfId="792" quotePrefix="1" applyNumberFormat="1" applyFont="1" applyFill="1" applyBorder="1" applyAlignment="1">
      <alignment horizontal="center" vertical="center"/>
    </xf>
    <xf numFmtId="0" fontId="3" fillId="0" borderId="105" xfId="945" applyFont="1" applyFill="1" applyBorder="1" applyAlignment="1">
      <alignment horizontal="center" vertical="center"/>
    </xf>
    <xf numFmtId="20" fontId="3" fillId="0" borderId="105" xfId="945" applyNumberFormat="1" applyFont="1" applyFill="1" applyBorder="1" applyAlignment="1">
      <alignment horizontal="center" vertical="center"/>
    </xf>
    <xf numFmtId="4" fontId="3" fillId="0" borderId="105" xfId="317" applyNumberFormat="1" applyFont="1" applyFill="1" applyBorder="1" applyAlignment="1">
      <alignment vertic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49" fontId="3" fillId="0" borderId="25" xfId="945" quotePrefix="1" applyNumberFormat="1" applyFont="1" applyFill="1" applyBorder="1" applyAlignment="1">
      <alignment horizontal="center" vertical="center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left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3" fillId="0" borderId="141" xfId="943" quotePrefix="1" applyFont="1" applyFill="1" applyBorder="1" applyAlignment="1">
      <alignment horizontal="center" vertical="center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3" fillId="0" borderId="48" xfId="972" quotePrefix="1" applyFont="1" applyFill="1" applyBorder="1" applyAlignment="1">
      <alignment horizontal="center" vertical="center"/>
    </xf>
    <xf numFmtId="0" fontId="3" fillId="0" borderId="48" xfId="945" applyFont="1" applyFill="1" applyBorder="1" applyAlignment="1">
      <alignment horizontal="center" vertical="center"/>
    </xf>
    <xf numFmtId="20" fontId="3" fillId="0" borderId="48" xfId="945" applyNumberFormat="1" applyFont="1" applyFill="1" applyBorder="1" applyAlignment="1">
      <alignment horizontal="center" vertical="center"/>
    </xf>
    <xf numFmtId="4" fontId="3" fillId="0" borderId="48" xfId="317" applyNumberFormat="1" applyFont="1" applyFill="1" applyBorder="1" applyAlignment="1">
      <alignment vertical="center"/>
    </xf>
    <xf numFmtId="167" fontId="3" fillId="0" borderId="48" xfId="420" applyNumberFormat="1" applyFont="1" applyFill="1" applyBorder="1" applyAlignment="1">
      <alignment vertical="center"/>
    </xf>
    <xf numFmtId="167" fontId="3" fillId="0" borderId="48" xfId="521" applyNumberFormat="1" applyFont="1" applyFill="1" applyBorder="1" applyAlignment="1">
      <alignment vertical="center"/>
    </xf>
    <xf numFmtId="167" fontId="3" fillId="0" borderId="48" xfId="317" applyNumberFormat="1" applyFont="1" applyFill="1" applyBorder="1" applyAlignment="1">
      <alignment vertical="center"/>
    </xf>
    <xf numFmtId="167" fontId="3" fillId="0" borderId="48" xfId="317" applyNumberFormat="1" applyFont="1" applyFill="1" applyBorder="1" applyAlignment="1">
      <alignment horizontal="center" vertical="center"/>
    </xf>
    <xf numFmtId="167" fontId="3" fillId="0" borderId="48" xfId="374" applyNumberFormat="1" applyFont="1" applyFill="1" applyBorder="1" applyAlignment="1">
      <alignment horizontal="center" vertical="center"/>
    </xf>
    <xf numFmtId="167" fontId="3" fillId="0" borderId="48" xfId="374" applyNumberFormat="1" applyFont="1" applyFill="1" applyBorder="1" applyAlignment="1">
      <alignment vertical="center"/>
    </xf>
    <xf numFmtId="41" fontId="3" fillId="0" borderId="48" xfId="938" applyNumberFormat="1" applyFont="1" applyFill="1" applyBorder="1" applyAlignment="1">
      <alignment horizontal="center" vertical="center"/>
    </xf>
    <xf numFmtId="0" fontId="3" fillId="0" borderId="48" xfId="792" quotePrefix="1" applyNumberFormat="1" applyFont="1" applyFill="1" applyBorder="1" applyAlignment="1">
      <alignment horizontal="center" vertical="center"/>
    </xf>
    <xf numFmtId="4" fontId="3" fillId="0" borderId="48" xfId="945" applyNumberFormat="1" applyFont="1" applyFill="1" applyBorder="1" applyAlignment="1">
      <alignment horizontal="center" vertical="center"/>
    </xf>
    <xf numFmtId="0" fontId="3" fillId="0" borderId="174" xfId="792" quotePrefix="1" applyNumberFormat="1" applyFont="1" applyFill="1" applyBorder="1" applyAlignment="1">
      <alignment horizontal="center" vertical="center"/>
    </xf>
    <xf numFmtId="4" fontId="3" fillId="0" borderId="174" xfId="945" applyNumberFormat="1" applyFont="1" applyFill="1" applyBorder="1" applyAlignment="1">
      <alignment horizontal="center" vertical="center"/>
    </xf>
    <xf numFmtId="0" fontId="59" fillId="0" borderId="0" xfId="0" applyFont="1" applyFill="1" applyBorder="1" applyAlignment="1">
      <alignment horizontal="left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3" fillId="0" borderId="14" xfId="939" applyFont="1" applyFill="1" applyBorder="1" applyAlignment="1">
      <alignment horizontal="center" vertical="center"/>
    </xf>
    <xf numFmtId="0" fontId="63" fillId="0" borderId="15" xfId="939" applyFont="1" applyFill="1" applyBorder="1" applyAlignment="1">
      <alignment horizontal="center" vertical="center"/>
    </xf>
    <xf numFmtId="0" fontId="63" fillId="0" borderId="20" xfId="939" applyFont="1" applyFill="1" applyBorder="1" applyAlignment="1">
      <alignment horizontal="center" vertical="center"/>
    </xf>
    <xf numFmtId="0" fontId="63" fillId="0" borderId="17" xfId="939" applyFont="1" applyFill="1" applyBorder="1" applyAlignment="1">
      <alignment horizontal="center" vertical="center"/>
    </xf>
    <xf numFmtId="0" fontId="63" fillId="0" borderId="18" xfId="939" applyFont="1" applyFill="1" applyBorder="1" applyAlignment="1">
      <alignment horizontal="center" vertical="center"/>
    </xf>
    <xf numFmtId="0" fontId="63" fillId="0" borderId="19" xfId="939" applyFont="1" applyFill="1" applyBorder="1" applyAlignment="1">
      <alignment horizontal="center" vertical="center"/>
    </xf>
    <xf numFmtId="0" fontId="61" fillId="0" borderId="40" xfId="939" applyFont="1" applyFill="1" applyBorder="1" applyAlignment="1">
      <alignment horizontal="center" vertical="center"/>
    </xf>
    <xf numFmtId="0" fontId="61" fillId="0" borderId="11" xfId="939" applyFont="1" applyFill="1" applyBorder="1" applyAlignment="1">
      <alignment horizontal="center" vertical="center"/>
    </xf>
    <xf numFmtId="0" fontId="61" fillId="0" borderId="12" xfId="939" applyFont="1" applyFill="1" applyBorder="1" applyAlignment="1">
      <alignment horizontal="center" vertical="center"/>
    </xf>
    <xf numFmtId="0" fontId="63" fillId="0" borderId="40" xfId="937" applyFont="1" applyFill="1" applyBorder="1" applyAlignment="1">
      <alignment horizontal="center" vertical="center"/>
    </xf>
    <xf numFmtId="0" fontId="63" fillId="0" borderId="11" xfId="937" applyFont="1" applyFill="1" applyBorder="1" applyAlignment="1">
      <alignment horizontal="center" vertical="center"/>
    </xf>
    <xf numFmtId="0" fontId="63" fillId="0" borderId="12" xfId="937" applyFont="1" applyFill="1" applyBorder="1" applyAlignment="1">
      <alignment horizontal="center" vertical="center"/>
    </xf>
    <xf numFmtId="0" fontId="66" fillId="0" borderId="14" xfId="941" applyFont="1" applyFill="1" applyBorder="1" applyAlignment="1">
      <alignment horizontal="center" vertical="center" wrapText="1"/>
    </xf>
    <xf numFmtId="0" fontId="66" fillId="0" borderId="17" xfId="941" applyFont="1" applyFill="1" applyBorder="1" applyAlignment="1">
      <alignment horizontal="center" vertical="center" wrapText="1"/>
    </xf>
    <xf numFmtId="0" fontId="66" fillId="0" borderId="55" xfId="941" applyFont="1" applyFill="1" applyBorder="1" applyAlignment="1">
      <alignment horizontal="center" vertical="center" wrapText="1"/>
    </xf>
    <xf numFmtId="0" fontId="66" fillId="0" borderId="60" xfId="941" applyFont="1" applyFill="1" applyBorder="1" applyAlignment="1">
      <alignment horizontal="center" vertical="center" wrapText="1"/>
    </xf>
    <xf numFmtId="0" fontId="66" fillId="0" borderId="41" xfId="941" applyFont="1" applyFill="1" applyBorder="1" applyAlignment="1">
      <alignment horizontal="center"/>
    </xf>
    <xf numFmtId="0" fontId="66" fillId="0" borderId="61" xfId="941" applyFont="1" applyFill="1" applyBorder="1" applyAlignment="1">
      <alignment horizontal="center"/>
    </xf>
    <xf numFmtId="0" fontId="64" fillId="0" borderId="40" xfId="941" applyFont="1" applyFill="1" applyBorder="1" applyAlignment="1">
      <alignment horizontal="center" vertical="center"/>
    </xf>
    <xf numFmtId="0" fontId="64" fillId="0" borderId="11" xfId="941" applyFont="1" applyFill="1" applyBorder="1" applyAlignment="1">
      <alignment horizontal="center" vertical="center"/>
    </xf>
    <xf numFmtId="0" fontId="64" fillId="0" borderId="12" xfId="941" applyFont="1" applyFill="1" applyBorder="1" applyAlignment="1">
      <alignment horizontal="center" vertical="center"/>
    </xf>
    <xf numFmtId="0" fontId="91" fillId="0" borderId="50" xfId="941" applyFont="1" applyFill="1" applyBorder="1" applyAlignment="1">
      <alignment horizontal="center" vertical="center" wrapText="1"/>
    </xf>
    <xf numFmtId="0" fontId="91" fillId="0" borderId="52" xfId="941" applyFont="1" applyFill="1" applyBorder="1" applyAlignment="1">
      <alignment horizontal="center" vertical="center" wrapText="1"/>
    </xf>
    <xf numFmtId="0" fontId="66" fillId="0" borderId="50" xfId="941" applyFont="1" applyFill="1" applyBorder="1" applyAlignment="1">
      <alignment horizontal="center" vertical="center" wrapText="1"/>
    </xf>
    <xf numFmtId="0" fontId="66" fillId="0" borderId="52" xfId="941" applyFont="1" applyFill="1" applyBorder="1" applyAlignment="1">
      <alignment horizontal="center" vertical="center" wrapText="1"/>
    </xf>
    <xf numFmtId="0" fontId="66" fillId="0" borderId="50" xfId="882" applyFont="1" applyFill="1" applyBorder="1" applyAlignment="1">
      <alignment horizontal="center" vertical="center" wrapText="1"/>
    </xf>
    <xf numFmtId="0" fontId="66" fillId="0" borderId="52" xfId="882" applyFont="1" applyFill="1" applyBorder="1" applyAlignment="1">
      <alignment horizontal="center" vertical="center" wrapText="1"/>
    </xf>
    <xf numFmtId="0" fontId="66" fillId="0" borderId="50" xfId="941" applyFont="1" applyFill="1" applyBorder="1" applyAlignment="1">
      <alignment horizontal="center" vertical="center"/>
    </xf>
    <xf numFmtId="0" fontId="66" fillId="0" borderId="52" xfId="941" applyFont="1" applyFill="1" applyBorder="1" applyAlignment="1">
      <alignment horizontal="center" vertical="center"/>
    </xf>
    <xf numFmtId="167" fontId="3" fillId="0" borderId="52" xfId="317" applyNumberFormat="1" applyFont="1" applyFill="1" applyBorder="1" applyAlignment="1">
      <alignment horizontal="center" vertical="center"/>
    </xf>
    <xf numFmtId="167" fontId="29" fillId="0" borderId="28" xfId="317" applyNumberFormat="1" applyFont="1" applyFill="1" applyBorder="1" applyAlignment="1">
      <alignment horizontal="center" vertical="center"/>
    </xf>
    <xf numFmtId="167" fontId="29" fillId="0" borderId="24" xfId="317" applyNumberFormat="1" applyFont="1" applyFill="1" applyBorder="1" applyAlignment="1">
      <alignment horizontal="center" vertical="center"/>
    </xf>
    <xf numFmtId="0" fontId="63" fillId="0" borderId="17" xfId="937" applyFont="1" applyFill="1" applyBorder="1" applyAlignment="1">
      <alignment horizontal="center" vertical="center"/>
    </xf>
    <xf numFmtId="0" fontId="63" fillId="0" borderId="18" xfId="937" applyFont="1" applyFill="1" applyBorder="1" applyAlignment="1">
      <alignment horizontal="center" vertical="center"/>
    </xf>
    <xf numFmtId="0" fontId="63" fillId="0" borderId="19" xfId="937" applyFont="1" applyFill="1" applyBorder="1" applyAlignment="1">
      <alignment horizontal="center" vertical="center"/>
    </xf>
    <xf numFmtId="0" fontId="66" fillId="0" borderId="57" xfId="941" applyFont="1" applyFill="1" applyBorder="1" applyAlignment="1">
      <alignment horizontal="center" vertical="center" wrapText="1"/>
    </xf>
    <xf numFmtId="0" fontId="66" fillId="0" borderId="62" xfId="941" applyFont="1" applyFill="1" applyBorder="1" applyAlignment="1">
      <alignment horizontal="center" vertical="center" wrapText="1"/>
    </xf>
    <xf numFmtId="0" fontId="67" fillId="0" borderId="40" xfId="941" applyFont="1" applyFill="1" applyBorder="1" applyAlignment="1">
      <alignment horizontal="center" vertical="center"/>
    </xf>
    <xf numFmtId="0" fontId="67" fillId="0" borderId="11" xfId="941" applyFont="1" applyFill="1" applyBorder="1" applyAlignment="1">
      <alignment horizontal="center" vertical="center"/>
    </xf>
    <xf numFmtId="0" fontId="67" fillId="0" borderId="12" xfId="941" applyFont="1" applyFill="1" applyBorder="1" applyAlignment="1">
      <alignment horizontal="center" vertical="center"/>
    </xf>
    <xf numFmtId="0" fontId="59" fillId="0" borderId="0" xfId="0" applyFont="1" applyFill="1" applyBorder="1" applyAlignment="1">
      <alignment horizontal="left"/>
    </xf>
    <xf numFmtId="0" fontId="64" fillId="0" borderId="40" xfId="937" applyFont="1" applyFill="1" applyBorder="1" applyAlignment="1">
      <alignment horizontal="center" vertical="center"/>
    </xf>
    <xf numFmtId="0" fontId="64" fillId="0" borderId="11" xfId="937" applyFont="1" applyFill="1" applyBorder="1" applyAlignment="1">
      <alignment horizontal="center" vertical="center"/>
    </xf>
    <xf numFmtId="0" fontId="64" fillId="0" borderId="12" xfId="937" applyFont="1" applyFill="1" applyBorder="1" applyAlignment="1">
      <alignment horizontal="center" vertical="center"/>
    </xf>
    <xf numFmtId="167" fontId="3" fillId="0" borderId="28" xfId="317" applyNumberFormat="1" applyFont="1" applyFill="1" applyBorder="1" applyAlignment="1">
      <alignment horizontal="center" vertical="center"/>
    </xf>
    <xf numFmtId="167" fontId="3" fillId="0" borderId="24" xfId="317" applyNumberFormat="1" applyFont="1" applyFill="1" applyBorder="1" applyAlignment="1">
      <alignment horizontal="center" vertical="center"/>
    </xf>
    <xf numFmtId="167" fontId="3" fillId="0" borderId="102" xfId="317" applyNumberFormat="1" applyFont="1" applyFill="1" applyBorder="1" applyAlignment="1">
      <alignment horizontal="center" vertical="center"/>
    </xf>
    <xf numFmtId="167" fontId="3" fillId="0" borderId="103" xfId="317" applyNumberFormat="1" applyFont="1" applyFill="1" applyBorder="1" applyAlignment="1">
      <alignment horizontal="center" vertical="center"/>
    </xf>
    <xf numFmtId="0" fontId="70" fillId="0" borderId="40" xfId="941" applyFont="1" applyFill="1" applyBorder="1" applyAlignment="1">
      <alignment horizontal="center" vertical="center"/>
    </xf>
    <xf numFmtId="0" fontId="70" fillId="0" borderId="11" xfId="941" applyFont="1" applyFill="1" applyBorder="1" applyAlignment="1">
      <alignment horizontal="center" vertical="center"/>
    </xf>
    <xf numFmtId="0" fontId="70" fillId="0" borderId="12" xfId="941" applyFont="1" applyFill="1" applyBorder="1" applyAlignment="1">
      <alignment horizontal="center" vertical="center"/>
    </xf>
    <xf numFmtId="167" fontId="33" fillId="0" borderId="28" xfId="317" applyNumberFormat="1" applyFont="1" applyFill="1" applyBorder="1" applyAlignment="1">
      <alignment horizontal="center" vertical="center"/>
    </xf>
    <xf numFmtId="167" fontId="33" fillId="0" borderId="24" xfId="317" applyNumberFormat="1" applyFont="1" applyFill="1" applyBorder="1" applyAlignment="1">
      <alignment horizontal="center" vertical="center"/>
    </xf>
    <xf numFmtId="0" fontId="67" fillId="0" borderId="40" xfId="936" applyFont="1" applyFill="1" applyBorder="1" applyAlignment="1">
      <alignment horizontal="center" vertical="center"/>
    </xf>
    <xf numFmtId="0" fontId="67" fillId="0" borderId="11" xfId="936" applyFont="1" applyFill="1" applyBorder="1" applyAlignment="1">
      <alignment horizontal="center" vertical="center"/>
    </xf>
    <xf numFmtId="0" fontId="67" fillId="0" borderId="12" xfId="936" applyFont="1" applyFill="1" applyBorder="1" applyAlignment="1">
      <alignment horizontal="center" vertical="center"/>
    </xf>
    <xf numFmtId="0" fontId="67" fillId="0" borderId="112" xfId="941" applyFont="1" applyFill="1" applyBorder="1" applyAlignment="1">
      <alignment horizontal="center" vertical="center"/>
    </xf>
    <xf numFmtId="0" fontId="67" fillId="0" borderId="113" xfId="941" applyFont="1" applyFill="1" applyBorder="1" applyAlignment="1">
      <alignment horizontal="center" vertical="center"/>
    </xf>
    <xf numFmtId="0" fontId="67" fillId="0" borderId="114" xfId="941" applyFont="1" applyFill="1" applyBorder="1" applyAlignment="1">
      <alignment horizontal="center" vertical="center"/>
    </xf>
    <xf numFmtId="0" fontId="66" fillId="0" borderId="115" xfId="941" applyFont="1" applyFill="1" applyBorder="1" applyAlignment="1">
      <alignment horizontal="center" vertical="center"/>
    </xf>
    <xf numFmtId="0" fontId="0" fillId="0" borderId="52" xfId="0" applyBorder="1"/>
    <xf numFmtId="0" fontId="64" fillId="0" borderId="112" xfId="941" applyFont="1" applyFill="1" applyBorder="1" applyAlignment="1">
      <alignment horizontal="center" vertical="center"/>
    </xf>
    <xf numFmtId="0" fontId="64" fillId="0" borderId="113" xfId="941" applyFont="1" applyFill="1" applyBorder="1" applyAlignment="1">
      <alignment horizontal="center" vertical="center"/>
    </xf>
    <xf numFmtId="0" fontId="64" fillId="0" borderId="114" xfId="941" applyFont="1" applyFill="1" applyBorder="1" applyAlignment="1">
      <alignment horizontal="center" vertical="center"/>
    </xf>
    <xf numFmtId="0" fontId="66" fillId="0" borderId="115" xfId="986" applyFont="1" applyFill="1" applyBorder="1" applyAlignment="1">
      <alignment horizontal="center" vertical="center"/>
    </xf>
    <xf numFmtId="0" fontId="66" fillId="0" borderId="52" xfId="986" applyFont="1" applyFill="1" applyBorder="1" applyAlignment="1">
      <alignment horizontal="center" vertical="center"/>
    </xf>
    <xf numFmtId="167" fontId="3" fillId="0" borderId="52" xfId="974" applyNumberFormat="1" applyFont="1" applyFill="1" applyBorder="1" applyAlignment="1">
      <alignment horizontal="center" vertical="center"/>
    </xf>
    <xf numFmtId="0" fontId="63" fillId="0" borderId="118" xfId="2522" applyFont="1" applyFill="1" applyBorder="1" applyAlignment="1">
      <alignment horizontal="center" vertical="center"/>
    </xf>
    <xf numFmtId="0" fontId="63" fillId="0" borderId="119" xfId="2522" applyFont="1" applyFill="1" applyBorder="1" applyAlignment="1">
      <alignment horizontal="center" vertical="center"/>
    </xf>
    <xf numFmtId="0" fontId="63" fillId="0" borderId="120" xfId="2522" applyFont="1" applyFill="1" applyBorder="1" applyAlignment="1">
      <alignment horizontal="center" vertical="center"/>
    </xf>
    <xf numFmtId="0" fontId="63" fillId="0" borderId="17" xfId="2522" applyFont="1" applyFill="1" applyBorder="1" applyAlignment="1">
      <alignment horizontal="center" vertical="center"/>
    </xf>
    <xf numFmtId="0" fontId="63" fillId="0" borderId="18" xfId="2522" applyFont="1" applyFill="1" applyBorder="1" applyAlignment="1">
      <alignment horizontal="center" vertical="center"/>
    </xf>
    <xf numFmtId="0" fontId="63" fillId="0" borderId="19" xfId="2522" applyFont="1" applyFill="1" applyBorder="1" applyAlignment="1">
      <alignment horizontal="center" vertical="center"/>
    </xf>
    <xf numFmtId="0" fontId="61" fillId="0" borderId="112" xfId="2522" applyFont="1" applyFill="1" applyBorder="1" applyAlignment="1">
      <alignment horizontal="center" vertical="center"/>
    </xf>
    <xf numFmtId="0" fontId="61" fillId="0" borderId="113" xfId="2522" applyFont="1" applyFill="1" applyBorder="1" applyAlignment="1">
      <alignment horizontal="center" vertical="center"/>
    </xf>
    <xf numFmtId="0" fontId="61" fillId="0" borderId="114" xfId="2522" applyFont="1" applyFill="1" applyBorder="1" applyAlignment="1">
      <alignment horizontal="center" vertical="center"/>
    </xf>
    <xf numFmtId="0" fontId="63" fillId="0" borderId="112" xfId="972" applyFont="1" applyFill="1" applyBorder="1" applyAlignment="1">
      <alignment horizontal="center" vertical="center"/>
    </xf>
    <xf numFmtId="0" fontId="63" fillId="0" borderId="113" xfId="972" applyFont="1" applyFill="1" applyBorder="1" applyAlignment="1">
      <alignment horizontal="center" vertical="center"/>
    </xf>
    <xf numFmtId="0" fontId="63" fillId="0" borderId="114" xfId="972" applyFont="1" applyFill="1" applyBorder="1" applyAlignment="1">
      <alignment horizontal="center" vertical="center"/>
    </xf>
    <xf numFmtId="0" fontId="66" fillId="0" borderId="118" xfId="986" applyFont="1" applyFill="1" applyBorder="1" applyAlignment="1">
      <alignment horizontal="center" vertical="center" wrapText="1"/>
    </xf>
    <xf numFmtId="0" fontId="66" fillId="0" borderId="17" xfId="986" applyFont="1" applyFill="1" applyBorder="1" applyAlignment="1">
      <alignment horizontal="center" vertical="center" wrapText="1"/>
    </xf>
    <xf numFmtId="0" fontId="66" fillId="0" borderId="116" xfId="986" applyFont="1" applyFill="1" applyBorder="1" applyAlignment="1">
      <alignment horizontal="center" vertical="center" wrapText="1"/>
    </xf>
    <xf numFmtId="0" fontId="66" fillId="0" borderId="60" xfId="986" applyFont="1" applyFill="1" applyBorder="1" applyAlignment="1">
      <alignment horizontal="center" vertical="center" wrapText="1"/>
    </xf>
    <xf numFmtId="0" fontId="66" fillId="0" borderId="41" xfId="986" applyFont="1" applyFill="1" applyBorder="1" applyAlignment="1">
      <alignment horizontal="center"/>
    </xf>
    <xf numFmtId="0" fontId="66" fillId="0" borderId="61" xfId="986" applyFont="1" applyFill="1" applyBorder="1" applyAlignment="1">
      <alignment horizontal="center"/>
    </xf>
    <xf numFmtId="0" fontId="67" fillId="0" borderId="112" xfId="986" applyFont="1" applyFill="1" applyBorder="1" applyAlignment="1">
      <alignment horizontal="center" vertical="center"/>
    </xf>
    <xf numFmtId="0" fontId="67" fillId="0" borderId="113" xfId="986" applyFont="1" applyFill="1" applyBorder="1" applyAlignment="1">
      <alignment horizontal="center" vertical="center"/>
    </xf>
    <xf numFmtId="0" fontId="67" fillId="0" borderId="114" xfId="986" applyFont="1" applyFill="1" applyBorder="1" applyAlignment="1">
      <alignment horizontal="center" vertical="center"/>
    </xf>
    <xf numFmtId="0" fontId="59" fillId="0" borderId="0" xfId="1316" applyFont="1" applyFill="1" applyBorder="1" applyAlignment="1">
      <alignment horizontal="left"/>
    </xf>
    <xf numFmtId="0" fontId="91" fillId="0" borderId="115" xfId="986" applyFont="1" applyFill="1" applyBorder="1" applyAlignment="1">
      <alignment horizontal="center" vertical="center" wrapText="1"/>
    </xf>
    <xf numFmtId="0" fontId="91" fillId="0" borderId="52" xfId="986" applyFont="1" applyFill="1" applyBorder="1" applyAlignment="1">
      <alignment horizontal="center" vertical="center" wrapText="1"/>
    </xf>
    <xf numFmtId="0" fontId="66" fillId="0" borderId="115" xfId="986" applyFont="1" applyFill="1" applyBorder="1" applyAlignment="1">
      <alignment horizontal="center" vertical="center" wrapText="1"/>
    </xf>
    <xf numFmtId="0" fontId="66" fillId="0" borderId="52" xfId="986" applyFont="1" applyFill="1" applyBorder="1" applyAlignment="1">
      <alignment horizontal="center" vertical="center" wrapText="1"/>
    </xf>
    <xf numFmtId="0" fontId="66" fillId="0" borderId="115" xfId="987" applyFont="1" applyFill="1" applyBorder="1" applyAlignment="1">
      <alignment horizontal="center" vertical="center" wrapText="1"/>
    </xf>
    <xf numFmtId="0" fontId="66" fillId="0" borderId="52" xfId="987" applyFont="1" applyFill="1" applyBorder="1" applyAlignment="1">
      <alignment horizontal="center" vertical="center" wrapText="1"/>
    </xf>
    <xf numFmtId="0" fontId="64" fillId="0" borderId="40" xfId="986" applyFont="1" applyFill="1" applyBorder="1" applyAlignment="1">
      <alignment horizontal="center" vertical="center"/>
    </xf>
    <xf numFmtId="0" fontId="64" fillId="0" borderId="11" xfId="986" applyFont="1" applyFill="1" applyBorder="1" applyAlignment="1">
      <alignment horizontal="center" vertical="center"/>
    </xf>
    <xf numFmtId="0" fontId="64" fillId="0" borderId="12" xfId="986" applyFont="1" applyFill="1" applyBorder="1" applyAlignment="1">
      <alignment horizontal="center" vertical="center"/>
    </xf>
    <xf numFmtId="0" fontId="91" fillId="0" borderId="50" xfId="986" applyFont="1" applyFill="1" applyBorder="1" applyAlignment="1">
      <alignment horizontal="center" vertical="center" wrapText="1"/>
    </xf>
    <xf numFmtId="0" fontId="66" fillId="0" borderId="50" xfId="986" applyFont="1" applyFill="1" applyBorder="1" applyAlignment="1">
      <alignment horizontal="center" vertical="center" wrapText="1"/>
    </xf>
    <xf numFmtId="0" fontId="66" fillId="0" borderId="50" xfId="987" applyFont="1" applyFill="1" applyBorder="1" applyAlignment="1">
      <alignment horizontal="center" vertical="center" wrapText="1"/>
    </xf>
    <xf numFmtId="0" fontId="66" fillId="0" borderId="50" xfId="986" applyFont="1" applyFill="1" applyBorder="1" applyAlignment="1">
      <alignment horizontal="center" vertical="center"/>
    </xf>
    <xf numFmtId="167" fontId="3" fillId="0" borderId="102" xfId="974" applyNumberFormat="1" applyFont="1" applyFill="1" applyBorder="1" applyAlignment="1">
      <alignment horizontal="center" vertical="center"/>
    </xf>
    <xf numFmtId="167" fontId="3" fillId="0" borderId="103" xfId="974" applyNumberFormat="1" applyFont="1" applyFill="1" applyBorder="1" applyAlignment="1">
      <alignment horizontal="center" vertical="center"/>
    </xf>
    <xf numFmtId="0" fontId="66" fillId="0" borderId="57" xfId="986" applyFont="1" applyFill="1" applyBorder="1" applyAlignment="1">
      <alignment horizontal="center" vertical="center" wrapText="1"/>
    </xf>
    <xf numFmtId="0" fontId="66" fillId="0" borderId="62" xfId="986" applyFont="1" applyFill="1" applyBorder="1" applyAlignment="1">
      <alignment horizontal="center" vertical="center" wrapText="1"/>
    </xf>
    <xf numFmtId="0" fontId="66" fillId="0" borderId="55" xfId="986" applyFont="1" applyFill="1" applyBorder="1" applyAlignment="1">
      <alignment horizontal="center" vertical="center" wrapText="1"/>
    </xf>
    <xf numFmtId="0" fontId="66" fillId="0" borderId="41" xfId="941" applyFont="1" applyFill="1" applyBorder="1" applyAlignment="1">
      <alignment horizontal="center" vertical="center"/>
    </xf>
    <xf numFmtId="0" fontId="66" fillId="0" borderId="61" xfId="941" applyFont="1" applyFill="1" applyBorder="1" applyAlignment="1">
      <alignment horizontal="center" vertical="center"/>
    </xf>
    <xf numFmtId="0" fontId="63" fillId="0" borderId="14" xfId="814" applyFont="1" applyFill="1" applyBorder="1" applyAlignment="1">
      <alignment horizontal="center"/>
    </xf>
    <xf numFmtId="0" fontId="63" fillId="0" borderId="15" xfId="814" applyFont="1" applyFill="1" applyBorder="1" applyAlignment="1">
      <alignment horizontal="center"/>
    </xf>
    <xf numFmtId="0" fontId="63" fillId="0" borderId="20" xfId="814" applyFont="1" applyFill="1" applyBorder="1" applyAlignment="1">
      <alignment horizontal="center"/>
    </xf>
    <xf numFmtId="0" fontId="63" fillId="0" borderId="17" xfId="814" applyFont="1" applyFill="1" applyBorder="1" applyAlignment="1">
      <alignment horizontal="center"/>
    </xf>
    <xf numFmtId="0" fontId="63" fillId="0" borderId="18" xfId="814" applyFont="1" applyFill="1" applyBorder="1" applyAlignment="1">
      <alignment horizontal="center"/>
    </xf>
    <xf numFmtId="0" fontId="63" fillId="0" borderId="19" xfId="814" applyFont="1" applyFill="1" applyBorder="1" applyAlignment="1">
      <alignment horizontal="center"/>
    </xf>
    <xf numFmtId="0" fontId="66" fillId="0" borderId="29" xfId="882" applyFont="1" applyFill="1" applyBorder="1" applyAlignment="1">
      <alignment horizontal="center" vertical="center" wrapText="1"/>
    </xf>
    <xf numFmtId="0" fontId="66" fillId="0" borderId="49" xfId="882" applyFont="1" applyFill="1" applyBorder="1" applyAlignment="1">
      <alignment horizontal="center" vertical="center" wrapText="1"/>
    </xf>
    <xf numFmtId="0" fontId="64" fillId="0" borderId="40" xfId="941" applyFont="1" applyFill="1" applyBorder="1" applyAlignment="1">
      <alignment horizontal="center" vertical="center" wrapText="1"/>
    </xf>
    <xf numFmtId="0" fontId="64" fillId="0" borderId="11" xfId="941" applyFont="1" applyFill="1" applyBorder="1" applyAlignment="1">
      <alignment horizontal="center" vertical="center" wrapText="1"/>
    </xf>
    <xf numFmtId="0" fontId="64" fillId="0" borderId="12" xfId="941" applyFont="1" applyFill="1" applyBorder="1" applyAlignment="1">
      <alignment horizontal="center" vertical="center" wrapText="1"/>
    </xf>
    <xf numFmtId="0" fontId="91" fillId="0" borderId="14" xfId="941" applyFont="1" applyFill="1" applyBorder="1" applyAlignment="1">
      <alignment horizontal="center" vertical="center" wrapText="1"/>
    </xf>
    <xf numFmtId="0" fontId="91" fillId="0" borderId="17" xfId="941" applyFont="1" applyFill="1" applyBorder="1" applyAlignment="1">
      <alignment horizontal="center" vertical="center" wrapText="1"/>
    </xf>
    <xf numFmtId="0" fontId="61" fillId="0" borderId="40" xfId="941" applyFont="1" applyFill="1" applyBorder="1" applyAlignment="1">
      <alignment horizontal="center" vertical="center"/>
    </xf>
    <xf numFmtId="0" fontId="61" fillId="0" borderId="11" xfId="941" applyFont="1" applyFill="1" applyBorder="1" applyAlignment="1">
      <alignment horizontal="center" vertical="center"/>
    </xf>
    <xf numFmtId="0" fontId="61" fillId="0" borderId="12" xfId="941" applyFont="1" applyFill="1" applyBorder="1" applyAlignment="1">
      <alignment horizontal="center" vertical="center"/>
    </xf>
    <xf numFmtId="0" fontId="58" fillId="0" borderId="18" xfId="0" applyFont="1" applyFill="1" applyBorder="1" applyAlignment="1">
      <alignment horizontal="center" vertical="top"/>
    </xf>
    <xf numFmtId="167" fontId="28" fillId="0" borderId="88" xfId="974" applyNumberFormat="1" applyFont="1" applyFill="1" applyBorder="1" applyAlignment="1">
      <alignment horizontal="center" vertical="center"/>
    </xf>
    <xf numFmtId="167" fontId="28" fillId="0" borderId="90" xfId="974" applyNumberFormat="1" applyFont="1" applyFill="1" applyBorder="1" applyAlignment="1">
      <alignment horizontal="center" vertical="center"/>
    </xf>
    <xf numFmtId="0" fontId="67" fillId="0" borderId="40" xfId="986" applyFont="1" applyFill="1" applyBorder="1" applyAlignment="1">
      <alignment horizontal="center" vertical="center"/>
    </xf>
    <xf numFmtId="0" fontId="67" fillId="0" borderId="11" xfId="986" applyFont="1" applyFill="1" applyBorder="1" applyAlignment="1">
      <alignment horizontal="center" vertical="center"/>
    </xf>
    <xf numFmtId="0" fontId="67" fillId="0" borderId="12" xfId="986" applyFont="1" applyFill="1" applyBorder="1" applyAlignment="1">
      <alignment horizontal="center" vertical="center"/>
    </xf>
    <xf numFmtId="167" fontId="33" fillId="0" borderId="88" xfId="974" applyNumberFormat="1" applyFont="1" applyFill="1" applyBorder="1" applyAlignment="1">
      <alignment horizontal="center" vertical="center"/>
    </xf>
    <xf numFmtId="167" fontId="33" fillId="0" borderId="90" xfId="974" applyNumberFormat="1" applyFont="1" applyFill="1" applyBorder="1" applyAlignment="1">
      <alignment horizontal="center" vertical="center"/>
    </xf>
    <xf numFmtId="0" fontId="115" fillId="0" borderId="40" xfId="941" applyFont="1" applyFill="1" applyBorder="1" applyAlignment="1">
      <alignment horizontal="center" vertical="center"/>
    </xf>
    <xf numFmtId="0" fontId="115" fillId="0" borderId="11" xfId="941" applyFont="1" applyFill="1" applyBorder="1" applyAlignment="1">
      <alignment horizontal="center" vertical="center"/>
    </xf>
    <xf numFmtId="0" fontId="115" fillId="0" borderId="12" xfId="941" applyFont="1" applyFill="1" applyBorder="1" applyAlignment="1">
      <alignment horizontal="center" vertical="center"/>
    </xf>
    <xf numFmtId="167" fontId="28" fillId="0" borderId="102" xfId="974" applyNumberFormat="1" applyFont="1" applyFill="1" applyBorder="1" applyAlignment="1">
      <alignment horizontal="center" vertical="center"/>
    </xf>
    <xf numFmtId="167" fontId="28" fillId="0" borderId="103" xfId="974" applyNumberFormat="1" applyFont="1" applyFill="1" applyBorder="1" applyAlignment="1">
      <alignment horizontal="center" vertical="center"/>
    </xf>
    <xf numFmtId="0" fontId="58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/>
    </xf>
    <xf numFmtId="0" fontId="64" fillId="0" borderId="112" xfId="986" applyFont="1" applyFill="1" applyBorder="1" applyAlignment="1">
      <alignment horizontal="center" vertical="center"/>
    </xf>
    <xf numFmtId="0" fontId="64" fillId="0" borderId="113" xfId="986" applyFont="1" applyFill="1" applyBorder="1" applyAlignment="1">
      <alignment horizontal="center" vertical="center"/>
    </xf>
    <xf numFmtId="0" fontId="64" fillId="0" borderId="114" xfId="986" applyFont="1" applyFill="1" applyBorder="1" applyAlignment="1">
      <alignment horizontal="center" vertical="center"/>
    </xf>
    <xf numFmtId="14" fontId="63" fillId="0" borderId="118" xfId="2522" applyNumberFormat="1" applyFont="1" applyFill="1" applyBorder="1" applyAlignment="1">
      <alignment horizontal="center" vertical="center"/>
    </xf>
    <xf numFmtId="0" fontId="66" fillId="0" borderId="117" xfId="986" applyFont="1" applyFill="1" applyBorder="1" applyAlignment="1">
      <alignment horizontal="center" vertical="center" wrapText="1"/>
    </xf>
    <xf numFmtId="0" fontId="63" fillId="0" borderId="118" xfId="939" applyFont="1" applyFill="1" applyBorder="1" applyAlignment="1">
      <alignment horizontal="center" vertical="center"/>
    </xf>
    <xf numFmtId="0" fontId="63" fillId="0" borderId="119" xfId="939" applyFont="1" applyFill="1" applyBorder="1" applyAlignment="1">
      <alignment horizontal="center" vertical="center"/>
    </xf>
    <xf numFmtId="0" fontId="63" fillId="0" borderId="120" xfId="939" applyFont="1" applyFill="1" applyBorder="1" applyAlignment="1">
      <alignment horizontal="center" vertical="center"/>
    </xf>
    <xf numFmtId="0" fontId="61" fillId="0" borderId="112" xfId="939" applyFont="1" applyFill="1" applyBorder="1" applyAlignment="1">
      <alignment horizontal="center" vertical="center"/>
    </xf>
    <xf numFmtId="0" fontId="61" fillId="0" borderId="113" xfId="939" applyFont="1" applyFill="1" applyBorder="1" applyAlignment="1">
      <alignment horizontal="center" vertical="center"/>
    </xf>
    <xf numFmtId="0" fontId="61" fillId="0" borderId="114" xfId="939" applyFont="1" applyFill="1" applyBorder="1" applyAlignment="1">
      <alignment horizontal="center" vertical="center"/>
    </xf>
    <xf numFmtId="0" fontId="63" fillId="0" borderId="112" xfId="937" applyFont="1" applyFill="1" applyBorder="1" applyAlignment="1">
      <alignment horizontal="center" vertical="center"/>
    </xf>
    <xf numFmtId="0" fontId="63" fillId="0" borderId="113" xfId="937" applyFont="1" applyFill="1" applyBorder="1" applyAlignment="1">
      <alignment horizontal="center" vertical="center"/>
    </xf>
    <xf numFmtId="0" fontId="63" fillId="0" borderId="114" xfId="937" applyFont="1" applyFill="1" applyBorder="1" applyAlignment="1">
      <alignment horizontal="center" vertical="center"/>
    </xf>
    <xf numFmtId="0" fontId="66" fillId="0" borderId="116" xfId="941" applyFont="1" applyFill="1" applyBorder="1" applyAlignment="1">
      <alignment horizontal="center" vertical="center" wrapText="1"/>
    </xf>
    <xf numFmtId="0" fontId="91" fillId="0" borderId="115" xfId="941" applyFont="1" applyFill="1" applyBorder="1" applyAlignment="1">
      <alignment horizontal="center" vertical="center" wrapText="1"/>
    </xf>
    <xf numFmtId="0" fontId="66" fillId="0" borderId="115" xfId="941" applyFont="1" applyFill="1" applyBorder="1" applyAlignment="1">
      <alignment horizontal="center" vertical="center" wrapText="1"/>
    </xf>
    <xf numFmtId="0" fontId="66" fillId="0" borderId="115" xfId="882" applyFont="1" applyFill="1" applyBorder="1" applyAlignment="1">
      <alignment horizontal="center" vertical="center" wrapText="1"/>
    </xf>
    <xf numFmtId="0" fontId="66" fillId="0" borderId="117" xfId="941" applyFont="1" applyFill="1" applyBorder="1" applyAlignment="1">
      <alignment horizontal="center" vertical="center" wrapText="1"/>
    </xf>
    <xf numFmtId="0" fontId="63" fillId="0" borderId="21" xfId="944" applyFont="1" applyFill="1" applyBorder="1" applyAlignment="1">
      <alignment horizontal="left" vertical="center"/>
    </xf>
    <xf numFmtId="0" fontId="63" fillId="0" borderId="22" xfId="944" applyFont="1" applyFill="1" applyBorder="1" applyAlignment="1">
      <alignment horizontal="left" vertical="center"/>
    </xf>
    <xf numFmtId="167" fontId="3" fillId="0" borderId="100" xfId="317" applyNumberFormat="1" applyFont="1" applyFill="1" applyBorder="1" applyAlignment="1">
      <alignment horizontal="center" vertical="center"/>
    </xf>
    <xf numFmtId="167" fontId="3" fillId="0" borderId="101" xfId="317" applyNumberFormat="1" applyFont="1" applyFill="1" applyBorder="1" applyAlignment="1">
      <alignment horizontal="center" vertical="center"/>
    </xf>
    <xf numFmtId="14" fontId="63" fillId="0" borderId="14" xfId="939" applyNumberFormat="1" applyFont="1" applyFill="1" applyBorder="1" applyAlignment="1">
      <alignment horizontal="center" vertical="center"/>
    </xf>
    <xf numFmtId="0" fontId="35" fillId="0" borderId="85" xfId="982" applyFont="1" applyFill="1" applyBorder="1" applyAlignment="1">
      <alignment horizontal="center"/>
    </xf>
    <xf numFmtId="0" fontId="35" fillId="0" borderId="162" xfId="982" applyFont="1" applyFill="1" applyBorder="1" applyAlignment="1">
      <alignment horizontal="center"/>
    </xf>
    <xf numFmtId="0" fontId="35" fillId="0" borderId="167" xfId="982" applyFont="1" applyFill="1" applyBorder="1" applyAlignment="1">
      <alignment horizontal="center"/>
    </xf>
    <xf numFmtId="0" fontId="60" fillId="0" borderId="41" xfId="978" applyFont="1" applyFill="1" applyBorder="1" applyAlignment="1">
      <alignment horizontal="center"/>
    </xf>
    <xf numFmtId="0" fontId="60" fillId="0" borderId="42" xfId="978" applyFont="1" applyFill="1" applyBorder="1" applyAlignment="1">
      <alignment horizontal="center"/>
    </xf>
    <xf numFmtId="0" fontId="60" fillId="0" borderId="29" xfId="980" applyFont="1" applyFill="1" applyBorder="1" applyAlignment="1">
      <alignment horizontal="center" vertical="center" wrapText="1"/>
    </xf>
    <xf numFmtId="0" fontId="60" fillId="0" borderId="50" xfId="980" applyFont="1" applyFill="1" applyBorder="1" applyAlignment="1">
      <alignment horizontal="center" vertical="center" wrapText="1"/>
    </xf>
    <xf numFmtId="1" fontId="124" fillId="0" borderId="50" xfId="978" applyNumberFormat="1" applyFont="1" applyFill="1" applyBorder="1" applyAlignment="1">
      <alignment horizontal="center" vertical="center" wrapText="1"/>
    </xf>
    <xf numFmtId="1" fontId="124" fillId="0" borderId="51" xfId="978" applyNumberFormat="1" applyFont="1" applyFill="1" applyBorder="1" applyAlignment="1">
      <alignment horizontal="center" vertical="center" wrapText="1"/>
    </xf>
    <xf numFmtId="0" fontId="60" fillId="0" borderId="82" xfId="978" applyFont="1" applyFill="1" applyBorder="1" applyAlignment="1">
      <alignment horizontal="center"/>
    </xf>
    <xf numFmtId="0" fontId="60" fillId="0" borderId="83" xfId="978" applyFont="1" applyFill="1" applyBorder="1" applyAlignment="1">
      <alignment horizontal="center"/>
    </xf>
    <xf numFmtId="0" fontId="60" fillId="0" borderId="61" xfId="978" applyFont="1" applyFill="1" applyBorder="1" applyAlignment="1">
      <alignment horizontal="center"/>
    </xf>
    <xf numFmtId="0" fontId="31" fillId="27" borderId="112" xfId="982" applyFont="1" applyFill="1" applyBorder="1" applyAlignment="1">
      <alignment horizontal="center"/>
    </xf>
    <xf numFmtId="0" fontId="31" fillId="27" borderId="114" xfId="982" applyFont="1" applyFill="1" applyBorder="1" applyAlignment="1">
      <alignment horizontal="center"/>
    </xf>
    <xf numFmtId="1" fontId="128" fillId="29" borderId="50" xfId="978" applyNumberFormat="1" applyFont="1" applyFill="1" applyBorder="1" applyAlignment="1">
      <alignment horizontal="center" vertical="center" wrapText="1"/>
    </xf>
    <xf numFmtId="1" fontId="128" fillId="29" borderId="51" xfId="978" applyNumberFormat="1" applyFont="1" applyFill="1" applyBorder="1" applyAlignment="1">
      <alignment horizontal="center" vertical="center" wrapText="1"/>
    </xf>
    <xf numFmtId="0" fontId="34" fillId="0" borderId="14" xfId="978" applyFont="1" applyFill="1" applyBorder="1" applyAlignment="1">
      <alignment horizontal="center" vertical="center"/>
    </xf>
    <xf numFmtId="0" fontId="34" fillId="0" borderId="20" xfId="978" applyFont="1" applyFill="1" applyBorder="1" applyAlignment="1">
      <alignment horizontal="center" vertical="center"/>
    </xf>
    <xf numFmtId="0" fontId="34" fillId="0" borderId="17" xfId="978" applyFont="1" applyFill="1" applyBorder="1" applyAlignment="1">
      <alignment horizontal="center" vertical="center"/>
    </xf>
    <xf numFmtId="0" fontId="34" fillId="0" borderId="19" xfId="978" applyFont="1" applyFill="1" applyBorder="1" applyAlignment="1">
      <alignment horizontal="center" vertical="center"/>
    </xf>
    <xf numFmtId="0" fontId="37" fillId="0" borderId="40" xfId="978" applyFont="1" applyFill="1" applyBorder="1" applyAlignment="1">
      <alignment horizontal="center" vertical="center"/>
    </xf>
    <xf numFmtId="0" fontId="37" fillId="0" borderId="12" xfId="978" applyFont="1" applyFill="1" applyBorder="1" applyAlignment="1">
      <alignment horizontal="center" vertical="center"/>
    </xf>
    <xf numFmtId="0" fontId="35" fillId="0" borderId="14" xfId="978" applyFont="1" applyFill="1" applyBorder="1" applyAlignment="1">
      <alignment horizontal="center" vertical="center" wrapText="1"/>
    </xf>
    <xf numFmtId="0" fontId="35" fillId="0" borderId="13" xfId="978" applyFont="1" applyFill="1" applyBorder="1" applyAlignment="1">
      <alignment horizontal="center" vertical="center" wrapText="1"/>
    </xf>
    <xf numFmtId="0" fontId="35" fillId="0" borderId="55" xfId="978" applyFont="1" applyFill="1" applyBorder="1" applyAlignment="1">
      <alignment horizontal="center" vertical="center" wrapText="1"/>
    </xf>
    <xf numFmtId="0" fontId="35" fillId="0" borderId="58" xfId="978" applyFont="1" applyFill="1" applyBorder="1" applyAlignment="1">
      <alignment horizontal="center" vertical="center" wrapText="1"/>
    </xf>
    <xf numFmtId="1" fontId="128" fillId="28" borderId="50" xfId="978" applyNumberFormat="1" applyFont="1" applyFill="1" applyBorder="1" applyAlignment="1">
      <alignment horizontal="center" vertical="center" wrapText="1"/>
    </xf>
    <xf numFmtId="1" fontId="128" fillId="28" borderId="51" xfId="978" applyNumberFormat="1" applyFont="1" applyFill="1" applyBorder="1" applyAlignment="1">
      <alignment horizontal="center" vertical="center" wrapText="1"/>
    </xf>
    <xf numFmtId="0" fontId="130" fillId="30" borderId="112" xfId="0" applyFont="1" applyFill="1" applyBorder="1" applyAlignment="1">
      <alignment horizontal="center"/>
    </xf>
    <xf numFmtId="0" fontId="130" fillId="30" borderId="113" xfId="0" applyFont="1" applyFill="1" applyBorder="1" applyAlignment="1">
      <alignment horizontal="center"/>
    </xf>
    <xf numFmtId="0" fontId="130" fillId="30" borderId="114" xfId="0" applyFont="1" applyFill="1" applyBorder="1" applyAlignment="1">
      <alignment horizontal="center"/>
    </xf>
    <xf numFmtId="0" fontId="115" fillId="30" borderId="115" xfId="0" applyFont="1" applyFill="1" applyBorder="1" applyAlignment="1">
      <alignment horizontal="center" vertical="center"/>
    </xf>
    <xf numFmtId="0" fontId="115" fillId="30" borderId="105" xfId="0" applyFont="1" applyFill="1" applyBorder="1" applyAlignment="1">
      <alignment horizontal="center" vertical="center"/>
    </xf>
    <xf numFmtId="0" fontId="115" fillId="30" borderId="52" xfId="0" applyFont="1" applyFill="1" applyBorder="1" applyAlignment="1">
      <alignment horizontal="center" vertical="center"/>
    </xf>
    <xf numFmtId="0" fontId="115" fillId="31" borderId="115" xfId="0" applyFont="1" applyFill="1" applyBorder="1" applyAlignment="1">
      <alignment horizontal="center" vertical="center"/>
    </xf>
    <xf numFmtId="0" fontId="115" fillId="31" borderId="105" xfId="0" applyFont="1" applyFill="1" applyBorder="1" applyAlignment="1">
      <alignment horizontal="center" vertical="center"/>
    </xf>
    <xf numFmtId="0" fontId="115" fillId="31" borderId="52" xfId="0" applyFont="1" applyFill="1" applyBorder="1" applyAlignment="1">
      <alignment horizontal="center" vertical="center"/>
    </xf>
    <xf numFmtId="0" fontId="130" fillId="31" borderId="112" xfId="0" applyFont="1" applyFill="1" applyBorder="1" applyAlignment="1">
      <alignment horizontal="center"/>
    </xf>
    <xf numFmtId="0" fontId="130" fillId="31" borderId="114" xfId="0" applyFont="1" applyFill="1" applyBorder="1" applyAlignment="1">
      <alignment horizontal="center"/>
    </xf>
    <xf numFmtId="0" fontId="129" fillId="30" borderId="115" xfId="0" applyFont="1" applyFill="1" applyBorder="1" applyAlignment="1">
      <alignment horizontal="center" vertical="center"/>
    </xf>
    <xf numFmtId="0" fontId="129" fillId="30" borderId="52" xfId="0" applyFont="1" applyFill="1" applyBorder="1" applyAlignment="1">
      <alignment horizontal="center" vertical="center"/>
    </xf>
    <xf numFmtId="0" fontId="129" fillId="31" borderId="115" xfId="0" applyFont="1" applyFill="1" applyBorder="1" applyAlignment="1">
      <alignment horizontal="center" vertical="center"/>
    </xf>
    <xf numFmtId="0" fontId="129" fillId="31" borderId="52" xfId="0" applyFont="1" applyFill="1" applyBorder="1" applyAlignment="1">
      <alignment horizontal="center" vertical="center"/>
    </xf>
  </cellXfs>
  <cellStyles count="2526">
    <cellStyle name="," xfId="1"/>
    <cellStyle name=", 10" xfId="2"/>
    <cellStyle name=", 11" xfId="3"/>
    <cellStyle name=", 12" xfId="4"/>
    <cellStyle name=", 13" xfId="5"/>
    <cellStyle name=", 14" xfId="6"/>
    <cellStyle name=", 15" xfId="7"/>
    <cellStyle name=", 16" xfId="8"/>
    <cellStyle name=", 17" xfId="9"/>
    <cellStyle name=", 18" xfId="10"/>
    <cellStyle name=", 19" xfId="11"/>
    <cellStyle name=", 2" xfId="12"/>
    <cellStyle name=", 2 2" xfId="993"/>
    <cellStyle name=", 2 3" xfId="1393"/>
    <cellStyle name=", 2 4" xfId="1707"/>
    <cellStyle name=", 2 5" xfId="2011"/>
    <cellStyle name=", 2 6" xfId="2314"/>
    <cellStyle name=", 20" xfId="13"/>
    <cellStyle name=", 21" xfId="14"/>
    <cellStyle name=", 22" xfId="15"/>
    <cellStyle name=", 23" xfId="16"/>
    <cellStyle name=", 24" xfId="17"/>
    <cellStyle name=", 25" xfId="18"/>
    <cellStyle name=", 26" xfId="19"/>
    <cellStyle name=", 27" xfId="20"/>
    <cellStyle name=", 28" xfId="21"/>
    <cellStyle name=", 29" xfId="22"/>
    <cellStyle name=", 3" xfId="23"/>
    <cellStyle name=", 3 2" xfId="994"/>
    <cellStyle name=", 3 3" xfId="1392"/>
    <cellStyle name=", 3 4" xfId="1706"/>
    <cellStyle name=", 3 5" xfId="2010"/>
    <cellStyle name=", 3 6" xfId="2313"/>
    <cellStyle name=", 30" xfId="24"/>
    <cellStyle name=", 31" xfId="25"/>
    <cellStyle name=", 32" xfId="26"/>
    <cellStyle name=", 33" xfId="27"/>
    <cellStyle name=", 34" xfId="28"/>
    <cellStyle name=", 35" xfId="29"/>
    <cellStyle name=", 36" xfId="30"/>
    <cellStyle name=", 37" xfId="31"/>
    <cellStyle name=", 38" xfId="32"/>
    <cellStyle name=", 39" xfId="33"/>
    <cellStyle name=", 4" xfId="34"/>
    <cellStyle name=", 4 2" xfId="995"/>
    <cellStyle name=", 4 3" xfId="1391"/>
    <cellStyle name=", 4 4" xfId="1705"/>
    <cellStyle name=", 4 5" xfId="2009"/>
    <cellStyle name=", 4 6" xfId="2312"/>
    <cellStyle name=", 40" xfId="35"/>
    <cellStyle name=", 41" xfId="36"/>
    <cellStyle name=", 42" xfId="37"/>
    <cellStyle name=", 5" xfId="38"/>
    <cellStyle name=", 5 2" xfId="996"/>
    <cellStyle name=", 5 3" xfId="1390"/>
    <cellStyle name=", 5 4" xfId="1704"/>
    <cellStyle name=", 5 5" xfId="2008"/>
    <cellStyle name=", 5 6" xfId="2311"/>
    <cellStyle name=", 6" xfId="39"/>
    <cellStyle name=", 6 2" xfId="997"/>
    <cellStyle name=", 6 3" xfId="1389"/>
    <cellStyle name=", 6 4" xfId="1703"/>
    <cellStyle name=", 6 5" xfId="2007"/>
    <cellStyle name=", 6 6" xfId="2310"/>
    <cellStyle name=", 7" xfId="40"/>
    <cellStyle name=", 7 2" xfId="998"/>
    <cellStyle name=", 7 3" xfId="1388"/>
    <cellStyle name=", 7 4" xfId="1702"/>
    <cellStyle name=", 7 5" xfId="2006"/>
    <cellStyle name=", 7 6" xfId="2309"/>
    <cellStyle name=", 8" xfId="41"/>
    <cellStyle name=", 8 2" xfId="999"/>
    <cellStyle name=", 8 3" xfId="1387"/>
    <cellStyle name=", 8 4" xfId="1701"/>
    <cellStyle name=", 8 5" xfId="2005"/>
    <cellStyle name=", 8 6" xfId="2308"/>
    <cellStyle name=", 9" xfId="42"/>
    <cellStyle name=", 9 2" xfId="1000"/>
    <cellStyle name=", 9 3" xfId="1385"/>
    <cellStyle name=", 9 4" xfId="1699"/>
    <cellStyle name=", 9 5" xfId="2002"/>
    <cellStyle name=", 9 6" xfId="2305"/>
    <cellStyle name=",_ BYR " xfId="43"/>
    <cellStyle name=",_ BYR  2" xfId="1001"/>
    <cellStyle name=",_ BYR  3" xfId="1384"/>
    <cellStyle name=",_ BYR  4" xfId="1698"/>
    <cellStyle name=",_ BYR  5" xfId="2001"/>
    <cellStyle name=",_ BYR  6" xfId="2304"/>
    <cellStyle name=",_05 AGUSTUS  2011" xfId="44"/>
    <cellStyle name=",_05 AGUSTUS  2011 2" xfId="1002"/>
    <cellStyle name=",_05 AGUSTUS  2011 3" xfId="1383"/>
    <cellStyle name=",_05 AGUSTUS  2011 4" xfId="1697"/>
    <cellStyle name=",_05 AGUSTUS  2011 5" xfId="2000"/>
    <cellStyle name=",_05 AGUSTUS  2011 6" xfId="2303"/>
    <cellStyle name=",_1" xfId="45"/>
    <cellStyle name=",_1 2" xfId="1003"/>
    <cellStyle name=",_1 3" xfId="1382"/>
    <cellStyle name=",_1 4" xfId="1696"/>
    <cellStyle name=",_1 5" xfId="1999"/>
    <cellStyle name=",_1 6" xfId="2302"/>
    <cellStyle name=",_ABRI TAUPAN" xfId="46"/>
    <cellStyle name=",_ABRI TAUPAN 2" xfId="1004"/>
    <cellStyle name=",_ABRI TAUPAN 3" xfId="1381"/>
    <cellStyle name=",_ABRI TAUPAN 4" xfId="1695"/>
    <cellStyle name=",_ABRI TAUPAN 5" xfId="1998"/>
    <cellStyle name=",_ABRI TAUPAN 6" xfId="2301"/>
    <cellStyle name=",_BAHAN BAKU (09 JULI 2012)" xfId="47"/>
    <cellStyle name=",_BAHAN BAKU (09 JULI 2012) 2" xfId="1005"/>
    <cellStyle name=",_BAHAN BAKU (09 JULI 2012) 3" xfId="1380"/>
    <cellStyle name=",_BAHAN BAKU (09 JULI 2012) 4" xfId="1694"/>
    <cellStyle name=",_BAHAN BAKU (09 JULI 2012) 5" xfId="1997"/>
    <cellStyle name=",_BAHAN BAKU (09 JULI 2012) 6" xfId="2300"/>
    <cellStyle name=",_Copy of TIMBANGAN2" xfId="48"/>
    <cellStyle name=",_Copy of TIMBANGAN2 2" xfId="1006"/>
    <cellStyle name=",_Copy of TIMBANGAN2 3" xfId="1379"/>
    <cellStyle name=",_Copy of TIMBANGAN2 4" xfId="1693"/>
    <cellStyle name=",_Copy of TIMBANGAN2 5" xfId="1996"/>
    <cellStyle name=",_Copy of TIMBANGAN2 6" xfId="2299"/>
    <cellStyle name=",_ISK (13 JUNI 2012)" xfId="49"/>
    <cellStyle name=",_ISK (13 JUNI 2012) 2" xfId="1007"/>
    <cellStyle name=",_ISK (13 JUNI 2012) 3" xfId="1378"/>
    <cellStyle name=",_ISK (13 JUNI 2012) 4" xfId="1692"/>
    <cellStyle name=",_ISK (13 JUNI 2012) 5" xfId="1994"/>
    <cellStyle name=",_ISK (13 JUNI 2012) 6" xfId="2297"/>
    <cellStyle name=",_ISK (14 JULI 2012)" xfId="50"/>
    <cellStyle name=",_ISK (14 JULI 2012) 2" xfId="1008"/>
    <cellStyle name=",_ISK (14 JULI 2012) 3" xfId="1375"/>
    <cellStyle name=",_ISK (14 JULI 2012) 4" xfId="1690"/>
    <cellStyle name=",_ISK (14 JULI 2012) 5" xfId="1993"/>
    <cellStyle name=",_ISK (14 JULI 2012) 6" xfId="2296"/>
    <cellStyle name=",_KOPRA  JULI  2012" xfId="51"/>
    <cellStyle name=",_KOPRA  JULI  2012 2" xfId="1009"/>
    <cellStyle name=",_KOPRA  JULI  2012 3" xfId="1374"/>
    <cellStyle name=",_KOPRA  JULI  2012 4" xfId="1689"/>
    <cellStyle name=",_KOPRA  JULI  2012 5" xfId="1992"/>
    <cellStyle name=",_KOPRA  JULI  2012 6" xfId="2295"/>
    <cellStyle name=",_KOPRA  JULI  2012_1" xfId="52"/>
    <cellStyle name=",_KOPRA  JULI  2012_1 2" xfId="1010"/>
    <cellStyle name=",_KOPRA  JULI  2012_1 3" xfId="1403"/>
    <cellStyle name=",_KOPRA  JULI  2012_1 4" xfId="1688"/>
    <cellStyle name=",_KOPRA  JULI  2012_1 5" xfId="1991"/>
    <cellStyle name=",_KOPRA  JULI  2012_1 6" xfId="2294"/>
    <cellStyle name=",_KOPRA  JULI  2012_1_KOPRA  OKTOBER  2012" xfId="53"/>
    <cellStyle name=",_KOPRA  JULI  2012_1_KOPRA  OKTOBER  2012 2" xfId="1011"/>
    <cellStyle name=",_KOPRA  JULI  2012_1_KOPRA  OKTOBER  2012 3" xfId="1402"/>
    <cellStyle name=",_KOPRA  JULI  2012_1_KOPRA  OKTOBER  2012 4" xfId="1687"/>
    <cellStyle name=",_KOPRA  JULI  2012_1_KOPRA  OKTOBER  2012 5" xfId="2015"/>
    <cellStyle name=",_KOPRA  JULI  2012_1_KOPRA  OKTOBER  2012 6" xfId="2317"/>
    <cellStyle name=",_KOPRA  JULI  2012_1_KOPRA FEBRUARI  2013" xfId="54"/>
    <cellStyle name=",_KOPRA  JULI  2012_1_KOPRA FEBRUARI  2013 2" xfId="1012"/>
    <cellStyle name=",_KOPRA  JULI  2012_1_KOPRA FEBRUARI  2013 3" xfId="1373"/>
    <cellStyle name=",_KOPRA  JULI  2012_1_KOPRA FEBRUARI  2013 4" xfId="1711"/>
    <cellStyle name=",_KOPRA  JULI  2012_1_KOPRA FEBRUARI  2013 5" xfId="2022"/>
    <cellStyle name=",_KOPRA  JULI  2012_1_KOPRA FEBRUARI  2013 6" xfId="2324"/>
    <cellStyle name=",_KOPRA  JUNI  2012" xfId="55"/>
    <cellStyle name=",_KOPRA  JUNI  2012 2" xfId="1013"/>
    <cellStyle name=",_KOPRA  JUNI  2012 3" xfId="1359"/>
    <cellStyle name=",_KOPRA  JUNI  2012 4" xfId="1718"/>
    <cellStyle name=",_KOPRA  JUNI  2012 5" xfId="1990"/>
    <cellStyle name=",_KOPRA  JUNI  2012 6" xfId="2293"/>
    <cellStyle name=",_KOPRA  JUNI  2012_1" xfId="56"/>
    <cellStyle name=",_KOPRA  JUNI  2012_1 10" xfId="57"/>
    <cellStyle name=",_KOPRA  JUNI  2012_1 11" xfId="58"/>
    <cellStyle name=",_KOPRA  JUNI  2012_1 12" xfId="59"/>
    <cellStyle name=",_KOPRA  JUNI  2012_1 13" xfId="60"/>
    <cellStyle name=",_KOPRA  JUNI  2012_1 14" xfId="61"/>
    <cellStyle name=",_KOPRA  JUNI  2012_1 15" xfId="62"/>
    <cellStyle name=",_KOPRA  JUNI  2012_1 16" xfId="63"/>
    <cellStyle name=",_KOPRA  JUNI  2012_1 17" xfId="64"/>
    <cellStyle name=",_KOPRA  JUNI  2012_1 18" xfId="65"/>
    <cellStyle name=",_KOPRA  JUNI  2012_1 19" xfId="66"/>
    <cellStyle name=",_KOPRA  JUNI  2012_1 2" xfId="67"/>
    <cellStyle name=",_KOPRA  JUNI  2012_1 2 2" xfId="1015"/>
    <cellStyle name=",_KOPRA  JUNI  2012_1 2 3" xfId="1404"/>
    <cellStyle name=",_KOPRA  JUNI  2012_1 2 4" xfId="1685"/>
    <cellStyle name=",_KOPRA  JUNI  2012_1 2 5" xfId="1988"/>
    <cellStyle name=",_KOPRA  JUNI  2012_1 2 6" xfId="2292"/>
    <cellStyle name=",_KOPRA  JUNI  2012_1 20" xfId="68"/>
    <cellStyle name=",_KOPRA  JUNI  2012_1 21" xfId="69"/>
    <cellStyle name=",_KOPRA  JUNI  2012_1 22" xfId="70"/>
    <cellStyle name=",_KOPRA  JUNI  2012_1 23" xfId="71"/>
    <cellStyle name=",_KOPRA  JUNI  2012_1 24" xfId="72"/>
    <cellStyle name=",_KOPRA  JUNI  2012_1 25" xfId="73"/>
    <cellStyle name=",_KOPRA  JUNI  2012_1 26" xfId="74"/>
    <cellStyle name=",_KOPRA  JUNI  2012_1 27" xfId="75"/>
    <cellStyle name=",_KOPRA  JUNI  2012_1 28" xfId="76"/>
    <cellStyle name=",_KOPRA  JUNI  2012_1 29" xfId="77"/>
    <cellStyle name=",_KOPRA  JUNI  2012_1 3" xfId="78"/>
    <cellStyle name=",_KOPRA  JUNI  2012_1 3 2" xfId="1016"/>
    <cellStyle name=",_KOPRA  JUNI  2012_1 3 3" xfId="1314"/>
    <cellStyle name=",_KOPRA  JUNI  2012_1 3 4" xfId="1684"/>
    <cellStyle name=",_KOPRA  JUNI  2012_1 3 5" xfId="2021"/>
    <cellStyle name=",_KOPRA  JUNI  2012_1 3 6" xfId="2323"/>
    <cellStyle name=",_KOPRA  JUNI  2012_1 30" xfId="79"/>
    <cellStyle name=",_KOPRA  JUNI  2012_1 31" xfId="80"/>
    <cellStyle name=",_KOPRA  JUNI  2012_1 32" xfId="81"/>
    <cellStyle name=",_KOPRA  JUNI  2012_1 33" xfId="82"/>
    <cellStyle name=",_KOPRA  JUNI  2012_1 34" xfId="83"/>
    <cellStyle name=",_KOPRA  JUNI  2012_1 35" xfId="84"/>
    <cellStyle name=",_KOPRA  JUNI  2012_1 36" xfId="85"/>
    <cellStyle name=",_KOPRA  JUNI  2012_1 37" xfId="86"/>
    <cellStyle name=",_KOPRA  JUNI  2012_1 38" xfId="87"/>
    <cellStyle name=",_KOPRA  JUNI  2012_1 39" xfId="88"/>
    <cellStyle name=",_KOPRA  JUNI  2012_1 4" xfId="89"/>
    <cellStyle name=",_KOPRA  JUNI  2012_1 4 2" xfId="1017"/>
    <cellStyle name=",_KOPRA  JUNI  2012_1 4 3" xfId="1313"/>
    <cellStyle name=",_KOPRA  JUNI  2012_1 4 4" xfId="1717"/>
    <cellStyle name=",_KOPRA  JUNI  2012_1 4 5" xfId="1987"/>
    <cellStyle name=",_KOPRA  JUNI  2012_1 4 6" xfId="2291"/>
    <cellStyle name=",_KOPRA  JUNI  2012_1 40" xfId="90"/>
    <cellStyle name=",_KOPRA  JUNI  2012_1 41" xfId="91"/>
    <cellStyle name=",_KOPRA  JUNI  2012_1 42" xfId="92"/>
    <cellStyle name=",_KOPRA  JUNI  2012_1 5" xfId="93"/>
    <cellStyle name=",_KOPRA  JUNI  2012_1 5 2" xfId="1018"/>
    <cellStyle name=",_KOPRA  JUNI  2012_1 5 3" xfId="1312"/>
    <cellStyle name=",_KOPRA  JUNI  2012_1 5 4" xfId="1683"/>
    <cellStyle name=",_KOPRA  JUNI  2012_1 5 5" xfId="1986"/>
    <cellStyle name=",_KOPRA  JUNI  2012_1 5 6" xfId="2290"/>
    <cellStyle name=",_KOPRA  JUNI  2012_1 6" xfId="94"/>
    <cellStyle name=",_KOPRA  JUNI  2012_1 6 2" xfId="1019"/>
    <cellStyle name=",_KOPRA  JUNI  2012_1 6 3" xfId="1311"/>
    <cellStyle name=",_KOPRA  JUNI  2012_1 6 4" xfId="1682"/>
    <cellStyle name=",_KOPRA  JUNI  2012_1 6 5" xfId="1972"/>
    <cellStyle name=",_KOPRA  JUNI  2012_1 6 6" xfId="2276"/>
    <cellStyle name=",_KOPRA  JUNI  2012_1 7" xfId="95"/>
    <cellStyle name=",_KOPRA  JUNI  2012_1 7 2" xfId="1020"/>
    <cellStyle name=",_KOPRA  JUNI  2012_1 7 3" xfId="1310"/>
    <cellStyle name=",_KOPRA  JUNI  2012_1 7 4" xfId="1668"/>
    <cellStyle name=",_KOPRA  JUNI  2012_1 7 5" xfId="1970"/>
    <cellStyle name=",_KOPRA  JUNI  2012_1 7 6" xfId="2274"/>
    <cellStyle name=",_KOPRA  JUNI  2012_1 8" xfId="96"/>
    <cellStyle name=",_KOPRA  JUNI  2012_1 8 2" xfId="1021"/>
    <cellStyle name=",_KOPRA  JUNI  2012_1 8 3" xfId="1309"/>
    <cellStyle name=",_KOPRA  JUNI  2012_1 8 4" xfId="1666"/>
    <cellStyle name=",_KOPRA  JUNI  2012_1 8 5" xfId="2016"/>
    <cellStyle name=",_KOPRA  JUNI  2012_1 8 6" xfId="2318"/>
    <cellStyle name=",_KOPRA  JUNI  2012_1 9" xfId="97"/>
    <cellStyle name=",_KOPRA  JUNI  2012_1 9 2" xfId="1022"/>
    <cellStyle name=",_KOPRA  JUNI  2012_1 9 3" xfId="1308"/>
    <cellStyle name=",_KOPRA  JUNI  2012_1 9 4" xfId="1712"/>
    <cellStyle name=",_KOPRA  JUNI  2012_1 9 5" xfId="1966"/>
    <cellStyle name=",_KOPRA  JUNI  2012_1 9 6" xfId="2270"/>
    <cellStyle name=",_KOPRA  JUNI  2012_1_ BYR " xfId="98"/>
    <cellStyle name=",_KOPRA  JUNI  2012_1_ BYR  2" xfId="1023"/>
    <cellStyle name=",_KOPRA  JUNI  2012_1_ BYR  3" xfId="1307"/>
    <cellStyle name=",_KOPRA  JUNI  2012_1_ BYR  4" xfId="1662"/>
    <cellStyle name=",_KOPRA  JUNI  2012_1_ BYR  5" xfId="1946"/>
    <cellStyle name=",_KOPRA  JUNI  2012_1_ BYR  6" xfId="2250"/>
    <cellStyle name=",_KOPRA  JUNI  2012_1_1" xfId="99"/>
    <cellStyle name=",_KOPRA  JUNI  2012_1_1 2" xfId="1024"/>
    <cellStyle name=",_KOPRA  JUNI  2012_1_1 3" xfId="1306"/>
    <cellStyle name=",_KOPRA  JUNI  2012_1_1 4" xfId="1642"/>
    <cellStyle name=",_KOPRA  JUNI  2012_1_1 5" xfId="2023"/>
    <cellStyle name=",_KOPRA  JUNI  2012_1_1 6" xfId="2325"/>
    <cellStyle name=",_KOPRA  JUNI  2012_1_ABRI TAUPAN" xfId="100"/>
    <cellStyle name=",_KOPRA  JUNI  2012_1_ABRI TAUPAN 2" xfId="1025"/>
    <cellStyle name=",_KOPRA  JUNI  2012_1_ABRI TAUPAN 3" xfId="1305"/>
    <cellStyle name=",_KOPRA  JUNI  2012_1_ABRI TAUPAN 4" xfId="1719"/>
    <cellStyle name=",_KOPRA  JUNI  2012_1_ABRI TAUPAN 5" xfId="1926"/>
    <cellStyle name=",_KOPRA  JUNI  2012_1_ABRI TAUPAN 6" xfId="2230"/>
    <cellStyle name=",_KOPRA  JUNI  2012_1_Copy of TIMBANGAN2" xfId="101"/>
    <cellStyle name=",_KOPRA  JUNI  2012_1_Copy of TIMBANGAN2 2" xfId="1026"/>
    <cellStyle name=",_KOPRA  JUNI  2012_1_Copy of TIMBANGAN2 3" xfId="1304"/>
    <cellStyle name=",_KOPRA  JUNI  2012_1_Copy of TIMBANGAN2 4" xfId="1622"/>
    <cellStyle name=",_KOPRA  JUNI  2012_1_Copy of TIMBANGAN2 5" xfId="1925"/>
    <cellStyle name=",_KOPRA  JUNI  2012_1_Copy of TIMBANGAN2 6" xfId="2229"/>
    <cellStyle name=",_KOPRA  JUNI  2012_1_KOPRA  JULI  2012" xfId="102"/>
    <cellStyle name=",_KOPRA  JUNI  2012_1_KOPRA  JULI  2012 2" xfId="1027"/>
    <cellStyle name=",_KOPRA  JUNI  2012_1_KOPRA  JULI  2012 3" xfId="1302"/>
    <cellStyle name=",_KOPRA  JUNI  2012_1_KOPRA  JULI  2012 4" xfId="1621"/>
    <cellStyle name=",_KOPRA  JUNI  2012_1_KOPRA  JULI  2012 5" xfId="1924"/>
    <cellStyle name=",_KOPRA  JUNI  2012_1_KOPRA  JULI  2012 6" xfId="2228"/>
    <cellStyle name=",_KOPRA  JUNI  2012_1_KOPRA  JULI  2012_1" xfId="103"/>
    <cellStyle name=",_KOPRA  JUNI  2012_1_KOPRA  JULI  2012_1 2" xfId="1028"/>
    <cellStyle name=",_KOPRA  JUNI  2012_1_KOPRA  JULI  2012_1 3" xfId="1277"/>
    <cellStyle name=",_KOPRA  JUNI  2012_1_KOPRA  JULI  2012_1 4" xfId="1620"/>
    <cellStyle name=",_KOPRA  JUNI  2012_1_KOPRA  JULI  2012_1 5" xfId="1923"/>
    <cellStyle name=",_KOPRA  JUNI  2012_1_KOPRA  JULI  2012_1 6" xfId="2227"/>
    <cellStyle name=",_KOPRA  JUNI  2012_1_KOPRA  JULI  2012_1_KOPRA  OKTOBER  2012" xfId="104"/>
    <cellStyle name=",_KOPRA  JUNI  2012_1_KOPRA  JULI  2012_1_KOPRA  OKTOBER  2012 2" xfId="1029"/>
    <cellStyle name=",_KOPRA  JUNI  2012_1_KOPRA  JULI  2012_1_KOPRA  OKTOBER  2012 3" xfId="1276"/>
    <cellStyle name=",_KOPRA  JUNI  2012_1_KOPRA  JULI  2012_1_KOPRA  OKTOBER  2012 4" xfId="1619"/>
    <cellStyle name=",_KOPRA  JUNI  2012_1_KOPRA  JULI  2012_1_KOPRA  OKTOBER  2012 5" xfId="1922"/>
    <cellStyle name=",_KOPRA  JUNI  2012_1_KOPRA  JULI  2012_1_KOPRA  OKTOBER  2012 6" xfId="2226"/>
    <cellStyle name=",_KOPRA  JUNI  2012_1_KOPRA  JULI  2012_1_KOPRA FEBRUARI  2013" xfId="105"/>
    <cellStyle name=",_KOPRA  JUNI  2012_1_KOPRA  JULI  2012_1_KOPRA FEBRUARI  2013 2" xfId="1030"/>
    <cellStyle name=",_KOPRA  JUNI  2012_1_KOPRA  JULI  2012_1_KOPRA FEBRUARI  2013 3" xfId="1270"/>
    <cellStyle name=",_KOPRA  JUNI  2012_1_KOPRA  JULI  2012_1_KOPRA FEBRUARI  2013 4" xfId="1618"/>
    <cellStyle name=",_KOPRA  JUNI  2012_1_KOPRA  JULI  2012_1_KOPRA FEBRUARI  2013 5" xfId="1921"/>
    <cellStyle name=",_KOPRA  JUNI  2012_1_KOPRA  JULI  2012_1_KOPRA FEBRUARI  2013 6" xfId="2225"/>
    <cellStyle name=",_KOPRA  JUNI  2012_1_KOPRA  OKTOBER  2012" xfId="106"/>
    <cellStyle name=",_KOPRA  JUNI  2012_1_KOPRA  OKTOBER  2012 2" xfId="1031"/>
    <cellStyle name=",_KOPRA  JUNI  2012_1_KOPRA  OKTOBER  2012 3" xfId="1260"/>
    <cellStyle name=",_KOPRA  JUNI  2012_1_KOPRA  OKTOBER  2012 4" xfId="1617"/>
    <cellStyle name=",_KOPRA  JUNI  2012_1_KOPRA  OKTOBER  2012 5" xfId="1920"/>
    <cellStyle name=",_KOPRA  JUNI  2012_1_KOPRA  OKTOBER  2012 6" xfId="2224"/>
    <cellStyle name=",_KOPRA  JUNI  2012_1_KOPRA  OKTOBER  2012_KOPRA FEBRUARI  2013" xfId="107"/>
    <cellStyle name=",_KOPRA  JUNI  2012_1_KOPRA  OKTOBER  2012_KOPRA FEBRUARI  2013 2" xfId="1032"/>
    <cellStyle name=",_KOPRA  JUNI  2012_1_KOPRA  OKTOBER  2012_KOPRA FEBRUARI  2013 3" xfId="1255"/>
    <cellStyle name=",_KOPRA  JUNI  2012_1_KOPRA  OKTOBER  2012_KOPRA FEBRUARI  2013 4" xfId="1616"/>
    <cellStyle name=",_KOPRA  JUNI  2012_1_KOPRA  OKTOBER  2012_KOPRA FEBRUARI  2013 5" xfId="1919"/>
    <cellStyle name=",_KOPRA  JUNI  2012_1_KOPRA  OKTOBER  2012_KOPRA FEBRUARI  2013 6" xfId="2223"/>
    <cellStyle name=",_KOPRA  JUNI  2012_1_KOPRA FEBRUARI  2013" xfId="108"/>
    <cellStyle name=",_KOPRA  JUNI  2012_1_KOPRA FEBRUARI  2013 2" xfId="1033"/>
    <cellStyle name=",_KOPRA  JUNI  2012_1_KOPRA FEBRUARI  2013 3" xfId="1400"/>
    <cellStyle name=",_KOPRA  JUNI  2012_1_KOPRA FEBRUARI  2013 4" xfId="1615"/>
    <cellStyle name=",_KOPRA  JUNI  2012_1_KOPRA FEBRUARI  2013 5" xfId="1918"/>
    <cellStyle name=",_KOPRA  JUNI  2012_1_KOPRA FEBRUARI  2013 6" xfId="2222"/>
    <cellStyle name=",_KOPRA  JUNI  2012_1_PT ISK TGL 28  JUNI 2012" xfId="109"/>
    <cellStyle name=",_KOPRA  JUNI  2012_1_PT ISK TGL 28  JUNI 2012 2" xfId="1034"/>
    <cellStyle name=",_KOPRA  JUNI  2012_1_PT ISK TGL 28  JUNI 2012 3" xfId="1217"/>
    <cellStyle name=",_KOPRA  JUNI  2012_1_PT ISK TGL 28  JUNI 2012 4" xfId="1614"/>
    <cellStyle name=",_KOPRA  JUNI  2012_1_PT ISK TGL 28  JUNI 2012 5" xfId="1917"/>
    <cellStyle name=",_KOPRA  JUNI  2012_1_PT ISK TGL 28  JUNI 2012 6" xfId="2221"/>
    <cellStyle name=",_KOPRA  JUNI  2012_1_TIMBANGAN2" xfId="110"/>
    <cellStyle name=",_KOPRA  JUNI  2012_1_TIMBANGAN2 2" xfId="1035"/>
    <cellStyle name=",_KOPRA  JUNI  2012_1_TIMBANGAN2 3" xfId="1216"/>
    <cellStyle name=",_KOPRA  JUNI  2012_1_TIMBANGAN2 4" xfId="1613"/>
    <cellStyle name=",_KOPRA  JUNI  2012_1_TIMBANGAN2 5" xfId="1916"/>
    <cellStyle name=",_KOPRA  JUNI  2012_1_TIMBANGAN2 6" xfId="2220"/>
    <cellStyle name=",_KOPRA  JUNI  2012_BAHAN BAKU (09 JULI 2012)" xfId="111"/>
    <cellStyle name=",_KOPRA  JUNI  2012_BAHAN BAKU (09 JULI 2012) 2" xfId="1036"/>
    <cellStyle name=",_KOPRA  JUNI  2012_BAHAN BAKU (09 JULI 2012) 3" xfId="1215"/>
    <cellStyle name=",_KOPRA  JUNI  2012_BAHAN BAKU (09 JULI 2012) 4" xfId="1612"/>
    <cellStyle name=",_KOPRA  JUNI  2012_BAHAN BAKU (09 JULI 2012) 5" xfId="1914"/>
    <cellStyle name=",_KOPRA  JUNI  2012_BAHAN BAKU (09 JULI 2012) 6" xfId="2218"/>
    <cellStyle name=",_KOPRA  JUNI  2012_KOPRA  JUNI  2012" xfId="112"/>
    <cellStyle name=",_KOPRA  JUNI  2012_KOPRA  JUNI  2012 2" xfId="1037"/>
    <cellStyle name=",_KOPRA  JUNI  2012_KOPRA  JUNI  2012 3" xfId="1399"/>
    <cellStyle name=",_KOPRA  JUNI  2012_KOPRA  JUNI  2012 4" xfId="1610"/>
    <cellStyle name=",_KOPRA  JUNI  2012_KOPRA  JUNI  2012 5" xfId="1889"/>
    <cellStyle name=",_KOPRA  JUNI  2012_KOPRA  JUNI  2012 6" xfId="2193"/>
    <cellStyle name=",_KOPRA  OKTOBER  2012" xfId="113"/>
    <cellStyle name=",_KOPRA  OKTOBER  2012 2" xfId="1038"/>
    <cellStyle name=",_KOPRA  OKTOBER  2012 3" xfId="1401"/>
    <cellStyle name=",_KOPRA  OKTOBER  2012 4" xfId="1585"/>
    <cellStyle name=",_KOPRA  OKTOBER  2012 5" xfId="1888"/>
    <cellStyle name=",_KOPRA  OKTOBER  2012 6" xfId="2192"/>
    <cellStyle name=",_KOPRA  OKTOBER  2012_KOPRA FEBRUARI  2013" xfId="114"/>
    <cellStyle name=",_KOPRA  OKTOBER  2012_KOPRA FEBRUARI  2013 2" xfId="1039"/>
    <cellStyle name=",_KOPRA  OKTOBER  2012_KOPRA FEBRUARI  2013 3" xfId="1184"/>
    <cellStyle name=",_KOPRA  OKTOBER  2012_KOPRA FEBRUARI  2013 4" xfId="1584"/>
    <cellStyle name=",_KOPRA  OKTOBER  2012_KOPRA FEBRUARI  2013 5" xfId="1882"/>
    <cellStyle name=",_KOPRA  OKTOBER  2012_KOPRA FEBRUARI  2013 6" xfId="2186"/>
    <cellStyle name=",_KOPRA FEBRUARI  2013" xfId="115"/>
    <cellStyle name=",_KOPRA FEBRUARI  2013 2" xfId="1040"/>
    <cellStyle name=",_KOPRA FEBRUARI  2013 3" xfId="1398"/>
    <cellStyle name=",_KOPRA FEBRUARI  2013 4" xfId="1578"/>
    <cellStyle name=",_KOPRA FEBRUARI  2013 5" xfId="1872"/>
    <cellStyle name=",_KOPRA FEBRUARI  2013 6" xfId="2176"/>
    <cellStyle name=",_PT ISK TGL 28  JUNI 2012" xfId="116"/>
    <cellStyle name=",_PT ISK TGL 28  JUNI 2012 2" xfId="1041"/>
    <cellStyle name=",_PT ISK TGL 28  JUNI 2012 3" xfId="1161"/>
    <cellStyle name=",_PT ISK TGL 28  JUNI 2012 4" xfId="1568"/>
    <cellStyle name=",_PT ISK TGL 28  JUNI 2012 5" xfId="1867"/>
    <cellStyle name=",_PT ISK TGL 28  JUNI 2012 6" xfId="2171"/>
    <cellStyle name=",_PT.ISK TGL 27  JUNI 2012" xfId="117"/>
    <cellStyle name=",_PT.ISK TGL 27  JUNI 2012 2" xfId="1042"/>
    <cellStyle name=",_PT.ISK TGL 27  JUNI 2012 3" xfId="1160"/>
    <cellStyle name=",_PT.ISK TGL 27  JUNI 2012 4" xfId="1563"/>
    <cellStyle name=",_PT.ISK TGL 27  JUNI 2012 5" xfId="2019"/>
    <cellStyle name=",_PT.ISK TGL 27  JUNI 2012 6" xfId="2321"/>
    <cellStyle name=",_PT.ISK TGL 28  JUNI 2012" xfId="118"/>
    <cellStyle name=",_PT.ISK TGL 28  JUNI 2012 2" xfId="1043"/>
    <cellStyle name=",_PT.ISK TGL 28  JUNI 2012 3" xfId="1159"/>
    <cellStyle name=",_PT.ISK TGL 28  JUNI 2012 4" xfId="1715"/>
    <cellStyle name=",_PT.ISK TGL 28  JUNI 2012 5" xfId="1829"/>
    <cellStyle name=",_PT.ISK TGL 28  JUNI 2012 6" xfId="2133"/>
    <cellStyle name=",_TIMBANGAN2" xfId="119"/>
    <cellStyle name=",_TIMBANGAN2 2" xfId="1044"/>
    <cellStyle name=",_TIMBANGAN2 3" xfId="1158"/>
    <cellStyle name=",_TIMBANGAN2 4" xfId="1525"/>
    <cellStyle name=",_TIMBANGAN2 5" xfId="1828"/>
    <cellStyle name=",_TIMBANGAN2 6" xfId="2132"/>
    <cellStyle name=",_Upah Bongkar  TBS ~ MARET 2011" xfId="120"/>
    <cellStyle name=",_Upah Bongkar  TBS ~ MARET 2011 10" xfId="121"/>
    <cellStyle name=",_Upah Bongkar  TBS ~ MARET 2011 11" xfId="122"/>
    <cellStyle name=",_Upah Bongkar  TBS ~ MARET 2011 12" xfId="123"/>
    <cellStyle name=",_Upah Bongkar  TBS ~ MARET 2011 13" xfId="124"/>
    <cellStyle name=",_Upah Bongkar  TBS ~ MARET 2011 14" xfId="125"/>
    <cellStyle name=",_Upah Bongkar  TBS ~ MARET 2011 15" xfId="126"/>
    <cellStyle name=",_Upah Bongkar  TBS ~ MARET 2011 16" xfId="127"/>
    <cellStyle name=",_Upah Bongkar  TBS ~ MARET 2011 17" xfId="128"/>
    <cellStyle name=",_Upah Bongkar  TBS ~ MARET 2011 18" xfId="129"/>
    <cellStyle name=",_Upah Bongkar  TBS ~ MARET 2011 19" xfId="130"/>
    <cellStyle name=",_Upah Bongkar  TBS ~ MARET 2011 2" xfId="131"/>
    <cellStyle name=",_Upah Bongkar  TBS ~ MARET 2011 2 2" xfId="1046"/>
    <cellStyle name=",_Upah Bongkar  TBS ~ MARET 2011 2 3" xfId="1156"/>
    <cellStyle name=",_Upah Bongkar  TBS ~ MARET 2011 2 4" xfId="1523"/>
    <cellStyle name=",_Upah Bongkar  TBS ~ MARET 2011 2 5" xfId="2018"/>
    <cellStyle name=",_Upah Bongkar  TBS ~ MARET 2011 2 6" xfId="2320"/>
    <cellStyle name=",_Upah Bongkar  TBS ~ MARET 2011 20" xfId="132"/>
    <cellStyle name=",_Upah Bongkar  TBS ~ MARET 2011 21" xfId="133"/>
    <cellStyle name=",_Upah Bongkar  TBS ~ MARET 2011 22" xfId="134"/>
    <cellStyle name=",_Upah Bongkar  TBS ~ MARET 2011 23" xfId="135"/>
    <cellStyle name=",_Upah Bongkar  TBS ~ MARET 2011 24" xfId="136"/>
    <cellStyle name=",_Upah Bongkar  TBS ~ MARET 2011 25" xfId="137"/>
    <cellStyle name=",_Upah Bongkar  TBS ~ MARET 2011 26" xfId="138"/>
    <cellStyle name=",_Upah Bongkar  TBS ~ MARET 2011 27" xfId="139"/>
    <cellStyle name=",_Upah Bongkar  TBS ~ MARET 2011 28" xfId="140"/>
    <cellStyle name=",_Upah Bongkar  TBS ~ MARET 2011 29" xfId="141"/>
    <cellStyle name=",_Upah Bongkar  TBS ~ MARET 2011 3" xfId="142"/>
    <cellStyle name=",_Upah Bongkar  TBS ~ MARET 2011 3 2" xfId="1047"/>
    <cellStyle name=",_Upah Bongkar  TBS ~ MARET 2011 3 3" xfId="1155"/>
    <cellStyle name=",_Upah Bongkar  TBS ~ MARET 2011 3 4" xfId="1714"/>
    <cellStyle name=",_Upah Bongkar  TBS ~ MARET 2011 3 5" xfId="2020"/>
    <cellStyle name=",_Upah Bongkar  TBS ~ MARET 2011 3 6" xfId="2322"/>
    <cellStyle name=",_Upah Bongkar  TBS ~ MARET 2011 30" xfId="143"/>
    <cellStyle name=",_Upah Bongkar  TBS ~ MARET 2011 31" xfId="144"/>
    <cellStyle name=",_Upah Bongkar  TBS ~ MARET 2011 32" xfId="145"/>
    <cellStyle name=",_Upah Bongkar  TBS ~ MARET 2011 33" xfId="146"/>
    <cellStyle name=",_Upah Bongkar  TBS ~ MARET 2011 34" xfId="147"/>
    <cellStyle name=",_Upah Bongkar  TBS ~ MARET 2011 35" xfId="148"/>
    <cellStyle name=",_Upah Bongkar  TBS ~ MARET 2011 36" xfId="149"/>
    <cellStyle name=",_Upah Bongkar  TBS ~ MARET 2011 37" xfId="150"/>
    <cellStyle name=",_Upah Bongkar  TBS ~ MARET 2011 38" xfId="151"/>
    <cellStyle name=",_Upah Bongkar  TBS ~ MARET 2011 39" xfId="152"/>
    <cellStyle name=",_Upah Bongkar  TBS ~ MARET 2011 4" xfId="153"/>
    <cellStyle name=",_Upah Bongkar  TBS ~ MARET 2011 4 2" xfId="1048"/>
    <cellStyle name=",_Upah Bongkar  TBS ~ MARET 2011 4 3" xfId="1154"/>
    <cellStyle name=",_Upah Bongkar  TBS ~ MARET 2011 4 4" xfId="1716"/>
    <cellStyle name=",_Upah Bongkar  TBS ~ MARET 2011 4 5" xfId="1796"/>
    <cellStyle name=",_Upah Bongkar  TBS ~ MARET 2011 4 6" xfId="2101"/>
    <cellStyle name=",_Upah Bongkar  TBS ~ MARET 2011 40" xfId="154"/>
    <cellStyle name=",_Upah Bongkar  TBS ~ MARET 2011 41" xfId="155"/>
    <cellStyle name=",_Upah Bongkar  TBS ~ MARET 2011 42" xfId="156"/>
    <cellStyle name=",_Upah Bongkar  TBS ~ MARET 2011 5" xfId="157"/>
    <cellStyle name=",_Upah Bongkar  TBS ~ MARET 2011 5 2" xfId="1049"/>
    <cellStyle name=",_Upah Bongkar  TBS ~ MARET 2011 5 3" xfId="1153"/>
    <cellStyle name=",_Upah Bongkar  TBS ~ MARET 2011 5 4" xfId="1492"/>
    <cellStyle name=",_Upah Bongkar  TBS ~ MARET 2011 5 5" xfId="2017"/>
    <cellStyle name=",_Upah Bongkar  TBS ~ MARET 2011 5 6" xfId="2319"/>
    <cellStyle name=",_Upah Bongkar  TBS ~ MARET 2011 6" xfId="158"/>
    <cellStyle name=",_Upah Bongkar  TBS ~ MARET 2011 6 2" xfId="1050"/>
    <cellStyle name=",_Upah Bongkar  TBS ~ MARET 2011 6 3" xfId="1152"/>
    <cellStyle name=",_Upah Bongkar  TBS ~ MARET 2011 6 4" xfId="1713"/>
    <cellStyle name=",_Upah Bongkar  TBS ~ MARET 2011 6 5" xfId="1773"/>
    <cellStyle name=",_Upah Bongkar  TBS ~ MARET 2011 6 6" xfId="2078"/>
    <cellStyle name=",_Upah Bongkar  TBS ~ MARET 2011 7" xfId="159"/>
    <cellStyle name=",_Upah Bongkar  TBS ~ MARET 2011 7 2" xfId="1051"/>
    <cellStyle name=",_Upah Bongkar  TBS ~ MARET 2011 7 3" xfId="1151"/>
    <cellStyle name=",_Upah Bongkar  TBS ~ MARET 2011 7 4" xfId="1469"/>
    <cellStyle name=",_Upah Bongkar  TBS ~ MARET 2011 7 5" xfId="1772"/>
    <cellStyle name=",_Upah Bongkar  TBS ~ MARET 2011 7 6" xfId="2077"/>
    <cellStyle name=",_Upah Bongkar  TBS ~ MARET 2011 8" xfId="160"/>
    <cellStyle name=",_Upah Bongkar  TBS ~ MARET 2011 8 2" xfId="1052"/>
    <cellStyle name=",_Upah Bongkar  TBS ~ MARET 2011 8 3" xfId="1150"/>
    <cellStyle name=",_Upah Bongkar  TBS ~ MARET 2011 8 4" xfId="1468"/>
    <cellStyle name=",_Upah Bongkar  TBS ~ MARET 2011 8 5" xfId="1771"/>
    <cellStyle name=",_Upah Bongkar  TBS ~ MARET 2011 8 6" xfId="2076"/>
    <cellStyle name=",_Upah Bongkar  TBS ~ MARET 2011 9" xfId="161"/>
    <cellStyle name=",_Upah Bongkar  TBS ~ MARET 2011 9 2" xfId="1053"/>
    <cellStyle name=",_Upah Bongkar  TBS ~ MARET 2011 9 3" xfId="1149"/>
    <cellStyle name=",_Upah Bongkar  TBS ~ MARET 2011 9 4" xfId="1467"/>
    <cellStyle name=",_Upah Bongkar  TBS ~ MARET 2011 9 5" xfId="1770"/>
    <cellStyle name=",_Upah Bongkar  TBS ~ MARET 2011 9 6" xfId="2075"/>
    <cellStyle name=",_Upah Bongkar  TBS ~ MARET 2011_ BYR " xfId="162"/>
    <cellStyle name=",_Upah Bongkar  TBS ~ MARET 2011_ BYR  2" xfId="1054"/>
    <cellStyle name=",_Upah Bongkar  TBS ~ MARET 2011_ BYR  3" xfId="1148"/>
    <cellStyle name=",_Upah Bongkar  TBS ~ MARET 2011_ BYR  4" xfId="1466"/>
    <cellStyle name=",_Upah Bongkar  TBS ~ MARET 2011_ BYR  5" xfId="1769"/>
    <cellStyle name=",_Upah Bongkar  TBS ~ MARET 2011_ BYR  6" xfId="2074"/>
    <cellStyle name=",_Upah Bongkar  TBS ~ MARET 2011_1" xfId="163"/>
    <cellStyle name=",_Upah Bongkar  TBS ~ MARET 2011_1 2" xfId="1055"/>
    <cellStyle name=",_Upah Bongkar  TBS ~ MARET 2011_1 3" xfId="1147"/>
    <cellStyle name=",_Upah Bongkar  TBS ~ MARET 2011_1 4" xfId="1465"/>
    <cellStyle name=",_Upah Bongkar  TBS ~ MARET 2011_1 5" xfId="1768"/>
    <cellStyle name=",_Upah Bongkar  TBS ~ MARET 2011_1 6" xfId="2073"/>
    <cellStyle name=",_Upah Bongkar  TBS ~ MARET 2011_ABRI TAUPAN" xfId="164"/>
    <cellStyle name=",_Upah Bongkar  TBS ~ MARET 2011_ABRI TAUPAN 2" xfId="1056"/>
    <cellStyle name=",_Upah Bongkar  TBS ~ MARET 2011_ABRI TAUPAN 3" xfId="1146"/>
    <cellStyle name=",_Upah Bongkar  TBS ~ MARET 2011_ABRI TAUPAN 4" xfId="1464"/>
    <cellStyle name=",_Upah Bongkar  TBS ~ MARET 2011_ABRI TAUPAN 5" xfId="1767"/>
    <cellStyle name=",_Upah Bongkar  TBS ~ MARET 2011_ABRI TAUPAN 6" xfId="2072"/>
    <cellStyle name=",_Upah Bongkar  TBS ~ MARET 2011_Copy of TIMBANGAN2" xfId="165"/>
    <cellStyle name=",_Upah Bongkar  TBS ~ MARET 2011_Copy of TIMBANGAN2 2" xfId="1057"/>
    <cellStyle name=",_Upah Bongkar  TBS ~ MARET 2011_Copy of TIMBANGAN2 3" xfId="1145"/>
    <cellStyle name=",_Upah Bongkar  TBS ~ MARET 2011_Copy of TIMBANGAN2 4" xfId="1463"/>
    <cellStyle name=",_Upah Bongkar  TBS ~ MARET 2011_Copy of TIMBANGAN2 5" xfId="1766"/>
    <cellStyle name=",_Upah Bongkar  TBS ~ MARET 2011_Copy of TIMBANGAN2 6" xfId="2071"/>
    <cellStyle name=",_Upah Bongkar  TBS ~ MARET 2011_KOPRA  JULI  2012" xfId="166"/>
    <cellStyle name=",_Upah Bongkar  TBS ~ MARET 2011_KOPRA  JULI  2012 2" xfId="1058"/>
    <cellStyle name=",_Upah Bongkar  TBS ~ MARET 2011_KOPRA  JULI  2012 3" xfId="1144"/>
    <cellStyle name=",_Upah Bongkar  TBS ~ MARET 2011_KOPRA  JULI  2012 4" xfId="1462"/>
    <cellStyle name=",_Upah Bongkar  TBS ~ MARET 2011_KOPRA  JULI  2012 5" xfId="1765"/>
    <cellStyle name=",_Upah Bongkar  TBS ~ MARET 2011_KOPRA  JULI  2012 6" xfId="2070"/>
    <cellStyle name=",_Upah Bongkar  TBS ~ MARET 2011_KOPRA  JULI  2012_1" xfId="167"/>
    <cellStyle name=",_Upah Bongkar  TBS ~ MARET 2011_KOPRA  JULI  2012_1 2" xfId="1059"/>
    <cellStyle name=",_Upah Bongkar  TBS ~ MARET 2011_KOPRA  JULI  2012_1 3" xfId="1143"/>
    <cellStyle name=",_Upah Bongkar  TBS ~ MARET 2011_KOPRA  JULI  2012_1 4" xfId="1461"/>
    <cellStyle name=",_Upah Bongkar  TBS ~ MARET 2011_KOPRA  JULI  2012_1 5" xfId="1764"/>
    <cellStyle name=",_Upah Bongkar  TBS ~ MARET 2011_KOPRA  JULI  2012_1 6" xfId="2069"/>
    <cellStyle name=",_Upah Bongkar  TBS ~ MARET 2011_KOPRA  JULI  2012_1_KOPRA  OKTOBER  2012" xfId="168"/>
    <cellStyle name=",_Upah Bongkar  TBS ~ MARET 2011_KOPRA  JULI  2012_1_KOPRA  OKTOBER  2012 2" xfId="1060"/>
    <cellStyle name=",_Upah Bongkar  TBS ~ MARET 2011_KOPRA  JULI  2012_1_KOPRA  OKTOBER  2012 3" xfId="1142"/>
    <cellStyle name=",_Upah Bongkar  TBS ~ MARET 2011_KOPRA  JULI  2012_1_KOPRA  OKTOBER  2012 4" xfId="1460"/>
    <cellStyle name=",_Upah Bongkar  TBS ~ MARET 2011_KOPRA  JULI  2012_1_KOPRA  OKTOBER  2012 5" xfId="1763"/>
    <cellStyle name=",_Upah Bongkar  TBS ~ MARET 2011_KOPRA  JULI  2012_1_KOPRA  OKTOBER  2012 6" xfId="2068"/>
    <cellStyle name=",_Upah Bongkar  TBS ~ MARET 2011_KOPRA  JULI  2012_1_KOPRA FEBRUARI  2013" xfId="169"/>
    <cellStyle name=",_Upah Bongkar  TBS ~ MARET 2011_KOPRA  JULI  2012_1_KOPRA FEBRUARI  2013 2" xfId="1061"/>
    <cellStyle name=",_Upah Bongkar  TBS ~ MARET 2011_KOPRA  JULI  2012_1_KOPRA FEBRUARI  2013 3" xfId="1141"/>
    <cellStyle name=",_Upah Bongkar  TBS ~ MARET 2011_KOPRA  JULI  2012_1_KOPRA FEBRUARI  2013 4" xfId="1459"/>
    <cellStyle name=",_Upah Bongkar  TBS ~ MARET 2011_KOPRA  JULI  2012_1_KOPRA FEBRUARI  2013 5" xfId="1762"/>
    <cellStyle name=",_Upah Bongkar  TBS ~ MARET 2011_KOPRA  JULI  2012_1_KOPRA FEBRUARI  2013 6" xfId="2067"/>
    <cellStyle name=",_Upah Bongkar  TBS ~ MARET 2011_KOPRA  JUNI  2012" xfId="170"/>
    <cellStyle name=",_Upah Bongkar  TBS ~ MARET 2011_KOPRA  JUNI  2012 2" xfId="1062"/>
    <cellStyle name=",_Upah Bongkar  TBS ~ MARET 2011_KOPRA  JUNI  2012 3" xfId="1140"/>
    <cellStyle name=",_Upah Bongkar  TBS ~ MARET 2011_KOPRA  JUNI  2012 4" xfId="1458"/>
    <cellStyle name=",_Upah Bongkar  TBS ~ MARET 2011_KOPRA  JUNI  2012 5" xfId="1761"/>
    <cellStyle name=",_Upah Bongkar  TBS ~ MARET 2011_KOPRA  JUNI  2012 6" xfId="2066"/>
    <cellStyle name=",_Upah Bongkar  TBS ~ MARET 2011_KOPRA  JUNI  2012_1" xfId="171"/>
    <cellStyle name=",_Upah Bongkar  TBS ~ MARET 2011_KOPRA  JUNI  2012_1 10" xfId="172"/>
    <cellStyle name=",_Upah Bongkar  TBS ~ MARET 2011_KOPRA  JUNI  2012_1 11" xfId="173"/>
    <cellStyle name=",_Upah Bongkar  TBS ~ MARET 2011_KOPRA  JUNI  2012_1 12" xfId="174"/>
    <cellStyle name=",_Upah Bongkar  TBS ~ MARET 2011_KOPRA  JUNI  2012_1 13" xfId="175"/>
    <cellStyle name=",_Upah Bongkar  TBS ~ MARET 2011_KOPRA  JUNI  2012_1 14" xfId="176"/>
    <cellStyle name=",_Upah Bongkar  TBS ~ MARET 2011_KOPRA  JUNI  2012_1 15" xfId="177"/>
    <cellStyle name=",_Upah Bongkar  TBS ~ MARET 2011_KOPRA  JUNI  2012_1 16" xfId="178"/>
    <cellStyle name=",_Upah Bongkar  TBS ~ MARET 2011_KOPRA  JUNI  2012_1 17" xfId="179"/>
    <cellStyle name=",_Upah Bongkar  TBS ~ MARET 2011_KOPRA  JUNI  2012_1 18" xfId="180"/>
    <cellStyle name=",_Upah Bongkar  TBS ~ MARET 2011_KOPRA  JUNI  2012_1 19" xfId="181"/>
    <cellStyle name=",_Upah Bongkar  TBS ~ MARET 2011_KOPRA  JUNI  2012_1 2" xfId="182"/>
    <cellStyle name=",_Upah Bongkar  TBS ~ MARET 2011_KOPRA  JUNI  2012_1 2 2" xfId="1064"/>
    <cellStyle name=",_Upah Bongkar  TBS ~ MARET 2011_KOPRA  JUNI  2012_1 2 3" xfId="1138"/>
    <cellStyle name=",_Upah Bongkar  TBS ~ MARET 2011_KOPRA  JUNI  2012_1 2 4" xfId="1456"/>
    <cellStyle name=",_Upah Bongkar  TBS ~ MARET 2011_KOPRA  JUNI  2012_1 2 5" xfId="1759"/>
    <cellStyle name=",_Upah Bongkar  TBS ~ MARET 2011_KOPRA  JUNI  2012_1 2 6" xfId="2065"/>
    <cellStyle name=",_Upah Bongkar  TBS ~ MARET 2011_KOPRA  JUNI  2012_1 20" xfId="183"/>
    <cellStyle name=",_Upah Bongkar  TBS ~ MARET 2011_KOPRA  JUNI  2012_1 21" xfId="184"/>
    <cellStyle name=",_Upah Bongkar  TBS ~ MARET 2011_KOPRA  JUNI  2012_1 22" xfId="185"/>
    <cellStyle name=",_Upah Bongkar  TBS ~ MARET 2011_KOPRA  JUNI  2012_1 23" xfId="186"/>
    <cellStyle name=",_Upah Bongkar  TBS ~ MARET 2011_KOPRA  JUNI  2012_1 24" xfId="187"/>
    <cellStyle name=",_Upah Bongkar  TBS ~ MARET 2011_KOPRA  JUNI  2012_1 25" xfId="188"/>
    <cellStyle name=",_Upah Bongkar  TBS ~ MARET 2011_KOPRA  JUNI  2012_1 26" xfId="189"/>
    <cellStyle name=",_Upah Bongkar  TBS ~ MARET 2011_KOPRA  JUNI  2012_1 27" xfId="190"/>
    <cellStyle name=",_Upah Bongkar  TBS ~ MARET 2011_KOPRA  JUNI  2012_1 28" xfId="191"/>
    <cellStyle name=",_Upah Bongkar  TBS ~ MARET 2011_KOPRA  JUNI  2012_1 29" xfId="192"/>
    <cellStyle name=",_Upah Bongkar  TBS ~ MARET 2011_KOPRA  JUNI  2012_1 3" xfId="193"/>
    <cellStyle name=",_Upah Bongkar  TBS ~ MARET 2011_KOPRA  JUNI  2012_1 3 2" xfId="1065"/>
    <cellStyle name=",_Upah Bongkar  TBS ~ MARET 2011_KOPRA  JUNI  2012_1 3 3" xfId="1137"/>
    <cellStyle name=",_Upah Bongkar  TBS ~ MARET 2011_KOPRA  JUNI  2012_1 3 4" xfId="1455"/>
    <cellStyle name=",_Upah Bongkar  TBS ~ MARET 2011_KOPRA  JUNI  2012_1 3 5" xfId="1758"/>
    <cellStyle name=",_Upah Bongkar  TBS ~ MARET 2011_KOPRA  JUNI  2012_1 3 6" xfId="2064"/>
    <cellStyle name=",_Upah Bongkar  TBS ~ MARET 2011_KOPRA  JUNI  2012_1 30" xfId="194"/>
    <cellStyle name=",_Upah Bongkar  TBS ~ MARET 2011_KOPRA  JUNI  2012_1 31" xfId="195"/>
    <cellStyle name=",_Upah Bongkar  TBS ~ MARET 2011_KOPRA  JUNI  2012_1 32" xfId="196"/>
    <cellStyle name=",_Upah Bongkar  TBS ~ MARET 2011_KOPRA  JUNI  2012_1 33" xfId="197"/>
    <cellStyle name=",_Upah Bongkar  TBS ~ MARET 2011_KOPRA  JUNI  2012_1 34" xfId="198"/>
    <cellStyle name=",_Upah Bongkar  TBS ~ MARET 2011_KOPRA  JUNI  2012_1 35" xfId="199"/>
    <cellStyle name=",_Upah Bongkar  TBS ~ MARET 2011_KOPRA  JUNI  2012_1 36" xfId="200"/>
    <cellStyle name=",_Upah Bongkar  TBS ~ MARET 2011_KOPRA  JUNI  2012_1 37" xfId="201"/>
    <cellStyle name=",_Upah Bongkar  TBS ~ MARET 2011_KOPRA  JUNI  2012_1 38" xfId="202"/>
    <cellStyle name=",_Upah Bongkar  TBS ~ MARET 2011_KOPRA  JUNI  2012_1 39" xfId="203"/>
    <cellStyle name=",_Upah Bongkar  TBS ~ MARET 2011_KOPRA  JUNI  2012_1 4" xfId="204"/>
    <cellStyle name=",_Upah Bongkar  TBS ~ MARET 2011_KOPRA  JUNI  2012_1 4 2" xfId="1066"/>
    <cellStyle name=",_Upah Bongkar  TBS ~ MARET 2011_KOPRA  JUNI  2012_1 4 3" xfId="1136"/>
    <cellStyle name=",_Upah Bongkar  TBS ~ MARET 2011_KOPRA  JUNI  2012_1 4 4" xfId="1454"/>
    <cellStyle name=",_Upah Bongkar  TBS ~ MARET 2011_KOPRA  JUNI  2012_1 4 5" xfId="1757"/>
    <cellStyle name=",_Upah Bongkar  TBS ~ MARET 2011_KOPRA  JUNI  2012_1 4 6" xfId="2063"/>
    <cellStyle name=",_Upah Bongkar  TBS ~ MARET 2011_KOPRA  JUNI  2012_1 40" xfId="205"/>
    <cellStyle name=",_Upah Bongkar  TBS ~ MARET 2011_KOPRA  JUNI  2012_1 41" xfId="206"/>
    <cellStyle name=",_Upah Bongkar  TBS ~ MARET 2011_KOPRA  JUNI  2012_1 42" xfId="207"/>
    <cellStyle name=",_Upah Bongkar  TBS ~ MARET 2011_KOPRA  JUNI  2012_1 5" xfId="208"/>
    <cellStyle name=",_Upah Bongkar  TBS ~ MARET 2011_KOPRA  JUNI  2012_1 5 2" xfId="1067"/>
    <cellStyle name=",_Upah Bongkar  TBS ~ MARET 2011_KOPRA  JUNI  2012_1 5 3" xfId="1135"/>
    <cellStyle name=",_Upah Bongkar  TBS ~ MARET 2011_KOPRA  JUNI  2012_1 5 4" xfId="1453"/>
    <cellStyle name=",_Upah Bongkar  TBS ~ MARET 2011_KOPRA  JUNI  2012_1 5 5" xfId="1756"/>
    <cellStyle name=",_Upah Bongkar  TBS ~ MARET 2011_KOPRA  JUNI  2012_1 5 6" xfId="2062"/>
    <cellStyle name=",_Upah Bongkar  TBS ~ MARET 2011_KOPRA  JUNI  2012_1 6" xfId="209"/>
    <cellStyle name=",_Upah Bongkar  TBS ~ MARET 2011_KOPRA  JUNI  2012_1 6 2" xfId="1068"/>
    <cellStyle name=",_Upah Bongkar  TBS ~ MARET 2011_KOPRA  JUNI  2012_1 6 3" xfId="1134"/>
    <cellStyle name=",_Upah Bongkar  TBS ~ MARET 2011_KOPRA  JUNI  2012_1 6 4" xfId="1452"/>
    <cellStyle name=",_Upah Bongkar  TBS ~ MARET 2011_KOPRA  JUNI  2012_1 6 5" xfId="1755"/>
    <cellStyle name=",_Upah Bongkar  TBS ~ MARET 2011_KOPRA  JUNI  2012_1 6 6" xfId="2061"/>
    <cellStyle name=",_Upah Bongkar  TBS ~ MARET 2011_KOPRA  JUNI  2012_1 7" xfId="210"/>
    <cellStyle name=",_Upah Bongkar  TBS ~ MARET 2011_KOPRA  JUNI  2012_1 7 2" xfId="1069"/>
    <cellStyle name=",_Upah Bongkar  TBS ~ MARET 2011_KOPRA  JUNI  2012_1 7 3" xfId="1133"/>
    <cellStyle name=",_Upah Bongkar  TBS ~ MARET 2011_KOPRA  JUNI  2012_1 7 4" xfId="1451"/>
    <cellStyle name=",_Upah Bongkar  TBS ~ MARET 2011_KOPRA  JUNI  2012_1 7 5" xfId="1754"/>
    <cellStyle name=",_Upah Bongkar  TBS ~ MARET 2011_KOPRA  JUNI  2012_1 7 6" xfId="2060"/>
    <cellStyle name=",_Upah Bongkar  TBS ~ MARET 2011_KOPRA  JUNI  2012_1 8" xfId="211"/>
    <cellStyle name=",_Upah Bongkar  TBS ~ MARET 2011_KOPRA  JUNI  2012_1 8 2" xfId="1070"/>
    <cellStyle name=",_Upah Bongkar  TBS ~ MARET 2011_KOPRA  JUNI  2012_1 8 3" xfId="1132"/>
    <cellStyle name=",_Upah Bongkar  TBS ~ MARET 2011_KOPRA  JUNI  2012_1 8 4" xfId="1450"/>
    <cellStyle name=",_Upah Bongkar  TBS ~ MARET 2011_KOPRA  JUNI  2012_1 8 5" xfId="1753"/>
    <cellStyle name=",_Upah Bongkar  TBS ~ MARET 2011_KOPRA  JUNI  2012_1 8 6" xfId="2059"/>
    <cellStyle name=",_Upah Bongkar  TBS ~ MARET 2011_KOPRA  JUNI  2012_1 9" xfId="212"/>
    <cellStyle name=",_Upah Bongkar  TBS ~ MARET 2011_KOPRA  JUNI  2012_1 9 2" xfId="1071"/>
    <cellStyle name=",_Upah Bongkar  TBS ~ MARET 2011_KOPRA  JUNI  2012_1 9 3" xfId="1131"/>
    <cellStyle name=",_Upah Bongkar  TBS ~ MARET 2011_KOPRA  JUNI  2012_1 9 4" xfId="1449"/>
    <cellStyle name=",_Upah Bongkar  TBS ~ MARET 2011_KOPRA  JUNI  2012_1 9 5" xfId="1752"/>
    <cellStyle name=",_Upah Bongkar  TBS ~ MARET 2011_KOPRA  JUNI  2012_1 9 6" xfId="2058"/>
    <cellStyle name=",_Upah Bongkar  TBS ~ MARET 2011_KOPRA  JUNI  2012_1_ BYR " xfId="213"/>
    <cellStyle name=",_Upah Bongkar  TBS ~ MARET 2011_KOPRA  JUNI  2012_1_ BYR  2" xfId="1072"/>
    <cellStyle name=",_Upah Bongkar  TBS ~ MARET 2011_KOPRA  JUNI  2012_1_ BYR  3" xfId="1130"/>
    <cellStyle name=",_Upah Bongkar  TBS ~ MARET 2011_KOPRA  JUNI  2012_1_ BYR  4" xfId="1448"/>
    <cellStyle name=",_Upah Bongkar  TBS ~ MARET 2011_KOPRA  JUNI  2012_1_ BYR  5" xfId="1751"/>
    <cellStyle name=",_Upah Bongkar  TBS ~ MARET 2011_KOPRA  JUNI  2012_1_ BYR  6" xfId="2057"/>
    <cellStyle name=",_Upah Bongkar  TBS ~ MARET 2011_KOPRA  JUNI  2012_1_1" xfId="214"/>
    <cellStyle name=",_Upah Bongkar  TBS ~ MARET 2011_KOPRA  JUNI  2012_1_1 2" xfId="1073"/>
    <cellStyle name=",_Upah Bongkar  TBS ~ MARET 2011_KOPRA  JUNI  2012_1_1 3" xfId="1129"/>
    <cellStyle name=",_Upah Bongkar  TBS ~ MARET 2011_KOPRA  JUNI  2012_1_1 4" xfId="1447"/>
    <cellStyle name=",_Upah Bongkar  TBS ~ MARET 2011_KOPRA  JUNI  2012_1_1 5" xfId="1750"/>
    <cellStyle name=",_Upah Bongkar  TBS ~ MARET 2011_KOPRA  JUNI  2012_1_1 6" xfId="2056"/>
    <cellStyle name=",_Upah Bongkar  TBS ~ MARET 2011_KOPRA  JUNI  2012_1_ABRI TAUPAN" xfId="215"/>
    <cellStyle name=",_Upah Bongkar  TBS ~ MARET 2011_KOPRA  JUNI  2012_1_ABRI TAUPAN 2" xfId="1074"/>
    <cellStyle name=",_Upah Bongkar  TBS ~ MARET 2011_KOPRA  JUNI  2012_1_ABRI TAUPAN 3" xfId="1128"/>
    <cellStyle name=",_Upah Bongkar  TBS ~ MARET 2011_KOPRA  JUNI  2012_1_ABRI TAUPAN 4" xfId="1446"/>
    <cellStyle name=",_Upah Bongkar  TBS ~ MARET 2011_KOPRA  JUNI  2012_1_ABRI TAUPAN 5" xfId="1749"/>
    <cellStyle name=",_Upah Bongkar  TBS ~ MARET 2011_KOPRA  JUNI  2012_1_ABRI TAUPAN 6" xfId="2055"/>
    <cellStyle name=",_Upah Bongkar  TBS ~ MARET 2011_KOPRA  JUNI  2012_1_Copy of TIMBANGAN2" xfId="216"/>
    <cellStyle name=",_Upah Bongkar  TBS ~ MARET 2011_KOPRA  JUNI  2012_1_Copy of TIMBANGAN2 2" xfId="1075"/>
    <cellStyle name=",_Upah Bongkar  TBS ~ MARET 2011_KOPRA  JUNI  2012_1_Copy of TIMBANGAN2 3" xfId="1127"/>
    <cellStyle name=",_Upah Bongkar  TBS ~ MARET 2011_KOPRA  JUNI  2012_1_Copy of TIMBANGAN2 4" xfId="1445"/>
    <cellStyle name=",_Upah Bongkar  TBS ~ MARET 2011_KOPRA  JUNI  2012_1_Copy of TIMBANGAN2 5" xfId="1748"/>
    <cellStyle name=",_Upah Bongkar  TBS ~ MARET 2011_KOPRA  JUNI  2012_1_Copy of TIMBANGAN2 6" xfId="2054"/>
    <cellStyle name=",_Upah Bongkar  TBS ~ MARET 2011_KOPRA  JUNI  2012_1_KOPRA  JULI  2012" xfId="217"/>
    <cellStyle name=",_Upah Bongkar  TBS ~ MARET 2011_KOPRA  JUNI  2012_1_KOPRA  JULI  2012 2" xfId="1076"/>
    <cellStyle name=",_Upah Bongkar  TBS ~ MARET 2011_KOPRA  JUNI  2012_1_KOPRA  JULI  2012 3" xfId="1126"/>
    <cellStyle name=",_Upah Bongkar  TBS ~ MARET 2011_KOPRA  JUNI  2012_1_KOPRA  JULI  2012 4" xfId="1444"/>
    <cellStyle name=",_Upah Bongkar  TBS ~ MARET 2011_KOPRA  JUNI  2012_1_KOPRA  JULI  2012 5" xfId="1747"/>
    <cellStyle name=",_Upah Bongkar  TBS ~ MARET 2011_KOPRA  JUNI  2012_1_KOPRA  JULI  2012 6" xfId="2053"/>
    <cellStyle name=",_Upah Bongkar  TBS ~ MARET 2011_KOPRA  JUNI  2012_1_KOPRA  JULI  2012_1" xfId="218"/>
    <cellStyle name=",_Upah Bongkar  TBS ~ MARET 2011_KOPRA  JUNI  2012_1_KOPRA  JULI  2012_1 2" xfId="1077"/>
    <cellStyle name=",_Upah Bongkar  TBS ~ MARET 2011_KOPRA  JUNI  2012_1_KOPRA  JULI  2012_1 3" xfId="1125"/>
    <cellStyle name=",_Upah Bongkar  TBS ~ MARET 2011_KOPRA  JUNI  2012_1_KOPRA  JULI  2012_1 4" xfId="1443"/>
    <cellStyle name=",_Upah Bongkar  TBS ~ MARET 2011_KOPRA  JUNI  2012_1_KOPRA  JULI  2012_1 5" xfId="1746"/>
    <cellStyle name=",_Upah Bongkar  TBS ~ MARET 2011_KOPRA  JUNI  2012_1_KOPRA  JULI  2012_1 6" xfId="2052"/>
    <cellStyle name=",_Upah Bongkar  TBS ~ MARET 2011_KOPRA  JUNI  2012_1_KOPRA  JULI  2012_1_KOPRA  OKTOBER  2012" xfId="219"/>
    <cellStyle name=",_Upah Bongkar  TBS ~ MARET 2011_KOPRA  JUNI  2012_1_KOPRA  JULI  2012_1_KOPRA  OKTOBER  2012 2" xfId="1078"/>
    <cellStyle name=",_Upah Bongkar  TBS ~ MARET 2011_KOPRA  JUNI  2012_1_KOPRA  JULI  2012_1_KOPRA  OKTOBER  2012 3" xfId="1124"/>
    <cellStyle name=",_Upah Bongkar  TBS ~ MARET 2011_KOPRA  JUNI  2012_1_KOPRA  JULI  2012_1_KOPRA  OKTOBER  2012 4" xfId="1442"/>
    <cellStyle name=",_Upah Bongkar  TBS ~ MARET 2011_KOPRA  JUNI  2012_1_KOPRA  JULI  2012_1_KOPRA  OKTOBER  2012 5" xfId="1745"/>
    <cellStyle name=",_Upah Bongkar  TBS ~ MARET 2011_KOPRA  JUNI  2012_1_KOPRA  JULI  2012_1_KOPRA  OKTOBER  2012 6" xfId="2051"/>
    <cellStyle name=",_Upah Bongkar  TBS ~ MARET 2011_KOPRA  JUNI  2012_1_KOPRA  JULI  2012_1_KOPRA FEBRUARI  2013" xfId="220"/>
    <cellStyle name=",_Upah Bongkar  TBS ~ MARET 2011_KOPRA  JUNI  2012_1_KOPRA  JULI  2012_1_KOPRA FEBRUARI  2013 2" xfId="1079"/>
    <cellStyle name=",_Upah Bongkar  TBS ~ MARET 2011_KOPRA  JUNI  2012_1_KOPRA  JULI  2012_1_KOPRA FEBRUARI  2013 3" xfId="1123"/>
    <cellStyle name=",_Upah Bongkar  TBS ~ MARET 2011_KOPRA  JUNI  2012_1_KOPRA  JULI  2012_1_KOPRA FEBRUARI  2013 4" xfId="1441"/>
    <cellStyle name=",_Upah Bongkar  TBS ~ MARET 2011_KOPRA  JUNI  2012_1_KOPRA  JULI  2012_1_KOPRA FEBRUARI  2013 5" xfId="1744"/>
    <cellStyle name=",_Upah Bongkar  TBS ~ MARET 2011_KOPRA  JUNI  2012_1_KOPRA  JULI  2012_1_KOPRA FEBRUARI  2013 6" xfId="2050"/>
    <cellStyle name=",_Upah Bongkar  TBS ~ MARET 2011_KOPRA  JUNI  2012_1_KOPRA  OKTOBER  2012" xfId="221"/>
    <cellStyle name=",_Upah Bongkar  TBS ~ MARET 2011_KOPRA  JUNI  2012_1_KOPRA  OKTOBER  2012 2" xfId="1080"/>
    <cellStyle name=",_Upah Bongkar  TBS ~ MARET 2011_KOPRA  JUNI  2012_1_KOPRA  OKTOBER  2012 3" xfId="1122"/>
    <cellStyle name=",_Upah Bongkar  TBS ~ MARET 2011_KOPRA  JUNI  2012_1_KOPRA  OKTOBER  2012 4" xfId="1440"/>
    <cellStyle name=",_Upah Bongkar  TBS ~ MARET 2011_KOPRA  JUNI  2012_1_KOPRA  OKTOBER  2012 5" xfId="1743"/>
    <cellStyle name=",_Upah Bongkar  TBS ~ MARET 2011_KOPRA  JUNI  2012_1_KOPRA  OKTOBER  2012 6" xfId="2049"/>
    <cellStyle name=",_Upah Bongkar  TBS ~ MARET 2011_KOPRA  JUNI  2012_1_KOPRA  OKTOBER  2012_KOPRA FEBRUARI  2013" xfId="222"/>
    <cellStyle name=",_Upah Bongkar  TBS ~ MARET 2011_KOPRA  JUNI  2012_1_KOPRA  OKTOBER  2012_KOPRA FEBRUARI  2013 2" xfId="1081"/>
    <cellStyle name=",_Upah Bongkar  TBS ~ MARET 2011_KOPRA  JUNI  2012_1_KOPRA  OKTOBER  2012_KOPRA FEBRUARI  2013 3" xfId="1121"/>
    <cellStyle name=",_Upah Bongkar  TBS ~ MARET 2011_KOPRA  JUNI  2012_1_KOPRA  OKTOBER  2012_KOPRA FEBRUARI  2013 4" xfId="1439"/>
    <cellStyle name=",_Upah Bongkar  TBS ~ MARET 2011_KOPRA  JUNI  2012_1_KOPRA  OKTOBER  2012_KOPRA FEBRUARI  2013 5" xfId="1742"/>
    <cellStyle name=",_Upah Bongkar  TBS ~ MARET 2011_KOPRA  JUNI  2012_1_KOPRA  OKTOBER  2012_KOPRA FEBRUARI  2013 6" xfId="2048"/>
    <cellStyle name=",_Upah Bongkar  TBS ~ MARET 2011_KOPRA  JUNI  2012_1_KOPRA FEBRUARI  2013" xfId="223"/>
    <cellStyle name=",_Upah Bongkar  TBS ~ MARET 2011_KOPRA  JUNI  2012_1_KOPRA FEBRUARI  2013 2" xfId="1082"/>
    <cellStyle name=",_Upah Bongkar  TBS ~ MARET 2011_KOPRA  JUNI  2012_1_KOPRA FEBRUARI  2013 3" xfId="1120"/>
    <cellStyle name=",_Upah Bongkar  TBS ~ MARET 2011_KOPRA  JUNI  2012_1_KOPRA FEBRUARI  2013 4" xfId="1438"/>
    <cellStyle name=",_Upah Bongkar  TBS ~ MARET 2011_KOPRA  JUNI  2012_1_KOPRA FEBRUARI  2013 5" xfId="1741"/>
    <cellStyle name=",_Upah Bongkar  TBS ~ MARET 2011_KOPRA  JUNI  2012_1_KOPRA FEBRUARI  2013 6" xfId="2047"/>
    <cellStyle name=",_Upah Bongkar  TBS ~ MARET 2011_KOPRA  JUNI  2012_1_PT ISK TGL 28  JUNI 2012" xfId="224"/>
    <cellStyle name=",_Upah Bongkar  TBS ~ MARET 2011_KOPRA  JUNI  2012_1_PT ISK TGL 28  JUNI 2012 2" xfId="1083"/>
    <cellStyle name=",_Upah Bongkar  TBS ~ MARET 2011_KOPRA  JUNI  2012_1_PT ISK TGL 28  JUNI 2012 3" xfId="1119"/>
    <cellStyle name=",_Upah Bongkar  TBS ~ MARET 2011_KOPRA  JUNI  2012_1_PT ISK TGL 28  JUNI 2012 4" xfId="1437"/>
    <cellStyle name=",_Upah Bongkar  TBS ~ MARET 2011_KOPRA  JUNI  2012_1_PT ISK TGL 28  JUNI 2012 5" xfId="1740"/>
    <cellStyle name=",_Upah Bongkar  TBS ~ MARET 2011_KOPRA  JUNI  2012_1_PT ISK TGL 28  JUNI 2012 6" xfId="2046"/>
    <cellStyle name=",_Upah Bongkar  TBS ~ MARET 2011_KOPRA  JUNI  2012_1_TIMBANGAN2" xfId="225"/>
    <cellStyle name=",_Upah Bongkar  TBS ~ MARET 2011_KOPRA  JUNI  2012_1_TIMBANGAN2 2" xfId="1084"/>
    <cellStyle name=",_Upah Bongkar  TBS ~ MARET 2011_KOPRA  JUNI  2012_1_TIMBANGAN2 3" xfId="1118"/>
    <cellStyle name=",_Upah Bongkar  TBS ~ MARET 2011_KOPRA  JUNI  2012_1_TIMBANGAN2 4" xfId="1436"/>
    <cellStyle name=",_Upah Bongkar  TBS ~ MARET 2011_KOPRA  JUNI  2012_1_TIMBANGAN2 5" xfId="1739"/>
    <cellStyle name=",_Upah Bongkar  TBS ~ MARET 2011_KOPRA  JUNI  2012_1_TIMBANGAN2 6" xfId="2045"/>
    <cellStyle name=",_Upah Bongkar  TBS ~ MARET 2011_KOPRA  JUNI  2012_BAHAN BAKU (09 JULI 2012)" xfId="226"/>
    <cellStyle name=",_Upah Bongkar  TBS ~ MARET 2011_KOPRA  JUNI  2012_BAHAN BAKU (09 JULI 2012) 2" xfId="1085"/>
    <cellStyle name=",_Upah Bongkar  TBS ~ MARET 2011_KOPRA  JUNI  2012_BAHAN BAKU (09 JULI 2012) 3" xfId="1117"/>
    <cellStyle name=",_Upah Bongkar  TBS ~ MARET 2011_KOPRA  JUNI  2012_BAHAN BAKU (09 JULI 2012) 4" xfId="1435"/>
    <cellStyle name=",_Upah Bongkar  TBS ~ MARET 2011_KOPRA  JUNI  2012_BAHAN BAKU (09 JULI 2012) 5" xfId="1738"/>
    <cellStyle name=",_Upah Bongkar  TBS ~ MARET 2011_KOPRA  JUNI  2012_BAHAN BAKU (09 JULI 2012) 6" xfId="2044"/>
    <cellStyle name=",_Upah Bongkar  TBS ~ MARET 2011_KOPRA  JUNI  2012_KOPRA  JUNI  2012" xfId="227"/>
    <cellStyle name=",_Upah Bongkar  TBS ~ MARET 2011_KOPRA  JUNI  2012_KOPRA  JUNI  2012 2" xfId="1086"/>
    <cellStyle name=",_Upah Bongkar  TBS ~ MARET 2011_KOPRA  JUNI  2012_KOPRA  JUNI  2012 3" xfId="1116"/>
    <cellStyle name=",_Upah Bongkar  TBS ~ MARET 2011_KOPRA  JUNI  2012_KOPRA  JUNI  2012 4" xfId="1434"/>
    <cellStyle name=",_Upah Bongkar  TBS ~ MARET 2011_KOPRA  JUNI  2012_KOPRA  JUNI  2012 5" xfId="1737"/>
    <cellStyle name=",_Upah Bongkar  TBS ~ MARET 2011_KOPRA  JUNI  2012_KOPRA  JUNI  2012 6" xfId="2043"/>
    <cellStyle name=",_Upah Bongkar  TBS ~ MARET 2011_KOPRA  OKTOBER  2012" xfId="228"/>
    <cellStyle name=",_Upah Bongkar  TBS ~ MARET 2011_KOPRA  OKTOBER  2012 2" xfId="1087"/>
    <cellStyle name=",_Upah Bongkar  TBS ~ MARET 2011_KOPRA  OKTOBER  2012 3" xfId="1115"/>
    <cellStyle name=",_Upah Bongkar  TBS ~ MARET 2011_KOPRA  OKTOBER  2012 4" xfId="1433"/>
    <cellStyle name=",_Upah Bongkar  TBS ~ MARET 2011_KOPRA  OKTOBER  2012 5" xfId="1736"/>
    <cellStyle name=",_Upah Bongkar  TBS ~ MARET 2011_KOPRA  OKTOBER  2012 6" xfId="2042"/>
    <cellStyle name=",_Upah Bongkar  TBS ~ MARET 2011_KOPRA  OKTOBER  2012_KOPRA FEBRUARI  2013" xfId="229"/>
    <cellStyle name=",_Upah Bongkar  TBS ~ MARET 2011_KOPRA  OKTOBER  2012_KOPRA FEBRUARI  2013 2" xfId="1088"/>
    <cellStyle name=",_Upah Bongkar  TBS ~ MARET 2011_KOPRA  OKTOBER  2012_KOPRA FEBRUARI  2013 3" xfId="1114"/>
    <cellStyle name=",_Upah Bongkar  TBS ~ MARET 2011_KOPRA  OKTOBER  2012_KOPRA FEBRUARI  2013 4" xfId="1432"/>
    <cellStyle name=",_Upah Bongkar  TBS ~ MARET 2011_KOPRA  OKTOBER  2012_KOPRA FEBRUARI  2013 5" xfId="1735"/>
    <cellStyle name=",_Upah Bongkar  TBS ~ MARET 2011_KOPRA  OKTOBER  2012_KOPRA FEBRUARI  2013 6" xfId="2041"/>
    <cellStyle name=",_Upah Bongkar  TBS ~ MARET 2011_KOPRA FEBRUARI  2013" xfId="230"/>
    <cellStyle name=",_Upah Bongkar  TBS ~ MARET 2011_KOPRA FEBRUARI  2013 2" xfId="1089"/>
    <cellStyle name=",_Upah Bongkar  TBS ~ MARET 2011_KOPRA FEBRUARI  2013 3" xfId="1113"/>
    <cellStyle name=",_Upah Bongkar  TBS ~ MARET 2011_KOPRA FEBRUARI  2013 4" xfId="1431"/>
    <cellStyle name=",_Upah Bongkar  TBS ~ MARET 2011_KOPRA FEBRUARI  2013 5" xfId="1734"/>
    <cellStyle name=",_Upah Bongkar  TBS ~ MARET 2011_KOPRA FEBRUARI  2013 6" xfId="2040"/>
    <cellStyle name=",_Upah Bongkar  TBS ~ MARET 2011_PT ISK TGL 28  JUNI 2012" xfId="231"/>
    <cellStyle name=",_Upah Bongkar  TBS ~ MARET 2011_PT ISK TGL 28  JUNI 2012 2" xfId="1090"/>
    <cellStyle name=",_Upah Bongkar  TBS ~ MARET 2011_PT ISK TGL 28  JUNI 2012 3" xfId="1112"/>
    <cellStyle name=",_Upah Bongkar  TBS ~ MARET 2011_PT ISK TGL 28  JUNI 2012 4" xfId="1430"/>
    <cellStyle name=",_Upah Bongkar  TBS ~ MARET 2011_PT ISK TGL 28  JUNI 2012 5" xfId="1733"/>
    <cellStyle name=",_Upah Bongkar  TBS ~ MARET 2011_PT ISK TGL 28  JUNI 2012 6" xfId="2039"/>
    <cellStyle name=",_Upah Bongkar  TBS ~ MARET 2011_PT.ISK TGL 27  JUNI 2012" xfId="232"/>
    <cellStyle name=",_Upah Bongkar  TBS ~ MARET 2011_PT.ISK TGL 27  JUNI 2012 2" xfId="1091"/>
    <cellStyle name=",_Upah Bongkar  TBS ~ MARET 2011_PT.ISK TGL 27  JUNI 2012 3" xfId="1111"/>
    <cellStyle name=",_Upah Bongkar  TBS ~ MARET 2011_PT.ISK TGL 27  JUNI 2012 4" xfId="1429"/>
    <cellStyle name=",_Upah Bongkar  TBS ~ MARET 2011_PT.ISK TGL 27  JUNI 2012 5" xfId="1732"/>
    <cellStyle name=",_Upah Bongkar  TBS ~ MARET 2011_PT.ISK TGL 27  JUNI 2012 6" xfId="2038"/>
    <cellStyle name=",_Upah Bongkar  TBS ~ MARET 2011_PT.ISK TGL 28  JUNI 2012" xfId="233"/>
    <cellStyle name=",_Upah Bongkar  TBS ~ MARET 2011_PT.ISK TGL 28  JUNI 2012 2" xfId="1092"/>
    <cellStyle name=",_Upah Bongkar  TBS ~ MARET 2011_PT.ISK TGL 28  JUNI 2012 3" xfId="1109"/>
    <cellStyle name=",_Upah Bongkar  TBS ~ MARET 2011_PT.ISK TGL 28  JUNI 2012 4" xfId="1428"/>
    <cellStyle name=",_Upah Bongkar  TBS ~ MARET 2011_PT.ISK TGL 28  JUNI 2012 5" xfId="1731"/>
    <cellStyle name=",_Upah Bongkar  TBS ~ MARET 2011_PT.ISK TGL 28  JUNI 2012 6" xfId="2037"/>
    <cellStyle name=",_Upah Bongkar  TBS ~ MARET 2011_TIMBANGAN2" xfId="234"/>
    <cellStyle name=",_Upah Bongkar  TBS ~ MARET 2011_TIMBANGAN2 2" xfId="1093"/>
    <cellStyle name=",_Upah Bongkar  TBS ~ MARET 2011_TIMBANGAN2 3" xfId="1063"/>
    <cellStyle name=",_Upah Bongkar  TBS ~ MARET 2011_TIMBANGAN2 4" xfId="1427"/>
    <cellStyle name=",_Upah Bongkar  TBS ~ MARET 2011_TIMBANGAN2 5" xfId="1730"/>
    <cellStyle name=",_Upah Bongkar  TBS ~ MARET 2011_TIMBANGAN2 6" xfId="2036"/>
    <cellStyle name=",_Upah Bongkar  TBS ~ MARET 2011_Upah Bongkar ~  Agustus 2012" xfId="235"/>
    <cellStyle name=",_Upah Bongkar  TBS ~ MARET 2011_Upah Bongkar ~  Agustus 2012 2" xfId="1094"/>
    <cellStyle name=",_Upah Bongkar  TBS ~ MARET 2011_Upah Bongkar ~  Agustus 2012 3" xfId="1045"/>
    <cellStyle name=",_Upah Bongkar  TBS ~ MARET 2011_Upah Bongkar ~  Agustus 2012 4" xfId="1426"/>
    <cellStyle name=",_Upah Bongkar  TBS ~ MARET 2011_Upah Bongkar ~  Agustus 2012 5" xfId="1729"/>
    <cellStyle name=",_Upah Bongkar  TBS ~ MARET 2011_Upah Bongkar ~  Agustus 2012 6" xfId="2035"/>
    <cellStyle name=",_Upah Bongkar ~  AGUSTUS 2011" xfId="236"/>
    <cellStyle name=",_Upah Bongkar ~  AGUSTUS 2011 2" xfId="1095"/>
    <cellStyle name=",_Upah Bongkar ~  AGUSTUS 2011 3" xfId="1014"/>
    <cellStyle name=",_Upah Bongkar ~  AGUSTUS 2011 4" xfId="1425"/>
    <cellStyle name=",_Upah Bongkar ~  AGUSTUS 2011 5" xfId="1727"/>
    <cellStyle name=",_Upah Bongkar ~  AGUSTUS 2011 6" xfId="2033"/>
    <cellStyle name=",_Upah Bongkar ~  Agustus 2012" xfId="237"/>
    <cellStyle name=",_Upah Bongkar ~  Agustus 2012 2" xfId="1096"/>
    <cellStyle name=",_Upah Bongkar ~  Agustus 2012 3" xfId="992"/>
    <cellStyle name=",_Upah Bongkar ~  Agustus 2012 4" xfId="1424"/>
    <cellStyle name=",_Upah Bongkar ~  Agustus 2012 5" xfId="1726"/>
    <cellStyle name=",_Upah Bongkar ~  Agustus 2012 6" xfId="2032"/>
    <cellStyle name=",_Uph Bongkar  ~DES  2010" xfId="238"/>
    <cellStyle name=",_Uph Bongkar  ~DES  2010 2" xfId="1097"/>
    <cellStyle name=",_Uph Bongkar  ~DES  2010 3" xfId="1405"/>
    <cellStyle name=",_Uph Bongkar  ~DES  2010 4" xfId="1423"/>
    <cellStyle name=",_Uph Bongkar  ~DES  2010 5" xfId="1725"/>
    <cellStyle name=",_Uph Bongkar  ~DES  2010 6" xfId="2031"/>
    <cellStyle name=",_Uph Bongkar  ~DES  2010_ BYR " xfId="239"/>
    <cellStyle name=",_Uph Bongkar  ~DES  2010_ BYR  2" xfId="1098"/>
    <cellStyle name=",_Uph Bongkar  ~DES  2010_ BYR  3" xfId="1406"/>
    <cellStyle name=",_Uph Bongkar  ~DES  2010_ BYR  4" xfId="1422"/>
    <cellStyle name=",_Uph Bongkar  ~DES  2010_ BYR  5" xfId="1724"/>
    <cellStyle name=",_Uph Bongkar  ~DES  2010_ BYR  6" xfId="2030"/>
    <cellStyle name=",_Uph Bongkar  ~DES  2010_1" xfId="240"/>
    <cellStyle name=",_Uph Bongkar  ~DES  2010_1 2" xfId="1099"/>
    <cellStyle name=",_Uph Bongkar  ~DES  2010_1 3" xfId="1407"/>
    <cellStyle name=",_Uph Bongkar  ~DES  2010_1 4" xfId="1421"/>
    <cellStyle name=",_Uph Bongkar  ~DES  2010_1 5" xfId="1723"/>
    <cellStyle name=",_Uph Bongkar  ~DES  2010_1 6" xfId="2029"/>
    <cellStyle name=",_Uph Bongkar  ~DES  2010_ISK (14 JULI 2012)" xfId="241"/>
    <cellStyle name=",_Uph Bongkar  ~DES  2010_ISK (14 JULI 2012) 2" xfId="1100"/>
    <cellStyle name=",_Uph Bongkar  ~DES  2010_ISK (14 JULI 2012) 3" xfId="1408"/>
    <cellStyle name=",_Uph Bongkar  ~DES  2010_ISK (14 JULI 2012) 4" xfId="1420"/>
    <cellStyle name=",_Uph Bongkar  ~DES  2010_ISK (14 JULI 2012) 5" xfId="1722"/>
    <cellStyle name=",_Uph Bongkar  ~DES  2010_ISK (14 JULI 2012) 6" xfId="2028"/>
    <cellStyle name=",_Uph Bongkar  ~DES  2010_KOPRA  JULI  2012" xfId="242"/>
    <cellStyle name=",_Uph Bongkar  ~DES  2010_KOPRA  JULI  2012 2" xfId="1101"/>
    <cellStyle name=",_Uph Bongkar  ~DES  2010_KOPRA  JULI  2012 3" xfId="1409"/>
    <cellStyle name=",_Uph Bongkar  ~DES  2010_KOPRA  JULI  2012 4" xfId="1419"/>
    <cellStyle name=",_Uph Bongkar  ~DES  2010_KOPRA  JULI  2012 5" xfId="1721"/>
    <cellStyle name=",_Uph Bongkar  ~DES  2010_KOPRA  JULI  2012 6" xfId="2027"/>
    <cellStyle name=",_Uph Bongkar  ~DES  2010_KOPRA  JUNI  2012" xfId="243"/>
    <cellStyle name=",_Uph Bongkar  ~DES  2010_KOPRA  JUNI  2012 2" xfId="1102"/>
    <cellStyle name=",_Uph Bongkar  ~DES  2010_KOPRA  JUNI  2012 3" xfId="1410"/>
    <cellStyle name=",_Uph Bongkar  ~DES  2010_KOPRA  JUNI  2012 4" xfId="1418"/>
    <cellStyle name=",_Uph Bongkar  ~DES  2010_KOPRA  JUNI  2012 5" xfId="1457"/>
    <cellStyle name=",_Uph Bongkar  ~DES  2010_KOPRA  JUNI  2012 6" xfId="1760"/>
    <cellStyle name=",_Uph Bongkar  ~DES  2010_KOPRA  OKTOBER  2012" xfId="244"/>
    <cellStyle name=",_Uph Bongkar  ~DES  2010_KOPRA  OKTOBER  2012 2" xfId="1103"/>
    <cellStyle name=",_Uph Bongkar  ~DES  2010_KOPRA  OKTOBER  2012 3" xfId="1411"/>
    <cellStyle name=",_Uph Bongkar  ~DES  2010_KOPRA  OKTOBER  2012 4" xfId="1417"/>
    <cellStyle name=",_Uph Bongkar  ~DES  2010_KOPRA  OKTOBER  2012 5" xfId="1524"/>
    <cellStyle name=",_Uph Bongkar  ~DES  2010_KOPRA  OKTOBER  2012 6" xfId="1827"/>
    <cellStyle name=",_Uph Bongkar  ~DES  2010_KOPRA FEBRUARI  2013" xfId="245"/>
    <cellStyle name=",_Uph Bongkar  ~DES  2010_KOPRA FEBRUARI  2013 2" xfId="1104"/>
    <cellStyle name=",_Uph Bongkar  ~DES  2010_KOPRA FEBRUARI  2013 3" xfId="1412"/>
    <cellStyle name=",_Uph Bongkar  ~DES  2010_KOPRA FEBRUARI  2013 4" xfId="1139"/>
    <cellStyle name=",_Uph Bongkar  ~DES  2010_KOPRA FEBRUARI  2013 5" xfId="1686"/>
    <cellStyle name=",_Uph Bongkar  ~DES  2010_KOPRA FEBRUARI  2013 6" xfId="1989"/>
    <cellStyle name=",_Uph Bongkar  ~DES  2010_Upah Bongkar ~  AGUSTUS 2011" xfId="246"/>
    <cellStyle name=",_Uph Bongkar  ~DES  2010_Upah Bongkar ~  AGUSTUS 2011 2" xfId="1105"/>
    <cellStyle name=",_Uph Bongkar  ~DES  2010_Upah Bongkar ~  AGUSTUS 2011 3" xfId="1413"/>
    <cellStyle name=",_Uph Bongkar  ~DES  2010_Upah Bongkar ~  AGUSTUS 2011 4" xfId="1157"/>
    <cellStyle name=",_Uph Bongkar  ~DES  2010_Upah Bongkar ~  AGUSTUS 2011 5" xfId="1708"/>
    <cellStyle name=",_Uph Bongkar  ~DES  2010_Upah Bongkar ~  AGUSTUS 2011 6" xfId="2012"/>
    <cellStyle name=",_Uph Bongkar  ~DES  2010_Upah Bongkar ~  Agustus 2012" xfId="247"/>
    <cellStyle name=",_Uph Bongkar  ~DES  2010_Upah Bongkar ~  Agustus 2012 2" xfId="1106"/>
    <cellStyle name=",_Uph Bongkar  ~DES  2010_Upah Bongkar ~  Agustus 2012 3" xfId="1414"/>
    <cellStyle name=",_Uph Bongkar  ~DES  2010_Upah Bongkar ~  Agustus 2012 4" xfId="1334"/>
    <cellStyle name=",_Uph Bongkar  ~DES  2010_Upah Bongkar ~  Agustus 2012 5" xfId="2024"/>
    <cellStyle name=",_Uph Bongkar  ~DES  2010_Upah Bongkar ~  Agustus 2012 6" xfId="2326"/>
    <cellStyle name=",_Uph Bongkar  ~DES  2010_Usulan Pembayaran TBS ~ Agustus 2012" xfId="248"/>
    <cellStyle name=",_Uph Bongkar  ~DES  2010_Usulan Pembayaran TBS ~ Agustus 2012 2" xfId="1107"/>
    <cellStyle name=",_Uph Bongkar  ~DES  2010_Usulan Pembayaran TBS ~ Agustus 2012 3" xfId="1415"/>
    <cellStyle name=",_Uph Bongkar  ~DES  2010_Usulan Pembayaran TBS ~ Agustus 2012 4" xfId="1394"/>
    <cellStyle name=",_Uph Bongkar  ~DES  2010_Usulan Pembayaran TBS ~ Agustus 2012 5" xfId="2025"/>
    <cellStyle name=",_Uph Bongkar  ~DES  2010_Usulan Pembayaran TBS ~ Agustus 2012 6" xfId="2327"/>
    <cellStyle name=",_Usulan Pembayaran TBS ~ Agustus 2012" xfId="249"/>
    <cellStyle name=",_Usulan Pembayaran TBS ~ Agustus 2012 2" xfId="1108"/>
    <cellStyle name=",_Usulan Pembayaran TBS ~ Agustus 2012 3" xfId="1416"/>
    <cellStyle name=",_Usulan Pembayaran TBS ~ Agustus 2012 4" xfId="1720"/>
    <cellStyle name=",_Usulan Pembayaran TBS ~ Agustus 2012 5" xfId="2026"/>
    <cellStyle name=",_Usulan Pembayaran TBS ~ Agustus 2012 6" xfId="2328"/>
    <cellStyle name="?" xfId="250"/>
    <cellStyle name="??" xfId="251"/>
    <cellStyle name="?? 1" xfId="252"/>
    <cellStyle name="?? 2" xfId="253"/>
    <cellStyle name="?? 3" xfId="254"/>
    <cellStyle name="?? 4" xfId="255"/>
    <cellStyle name="?? 5" xfId="1110"/>
    <cellStyle name="????" xfId="256"/>
    <cellStyle name="?????" xfId="257"/>
    <cellStyle name="????? 2" xfId="1728"/>
    <cellStyle name="????? 3" xfId="2034"/>
    <cellStyle name="????? 4" xfId="2329"/>
    <cellStyle name="??????" xfId="258"/>
    <cellStyle name="????_ BYR" xfId="259"/>
    <cellStyle name="??_ BYR" xfId="260"/>
    <cellStyle name="??1" xfId="261"/>
    <cellStyle name="??2" xfId="262"/>
    <cellStyle name="??3" xfId="263"/>
    <cellStyle name="??4" xfId="264"/>
    <cellStyle name="??5" xfId="265"/>
    <cellStyle name="??6" xfId="266"/>
    <cellStyle name="?_ BYR" xfId="267"/>
    <cellStyle name="20% - ??1" xfId="268"/>
    <cellStyle name="20% - ??2" xfId="269"/>
    <cellStyle name="20% - ??3" xfId="270"/>
    <cellStyle name="20% - ??4" xfId="271"/>
    <cellStyle name="20% - ??5" xfId="272"/>
    <cellStyle name="20% - ??6" xfId="273"/>
    <cellStyle name="20% - 輔色1" xfId="274"/>
    <cellStyle name="20% - 輔色2" xfId="275"/>
    <cellStyle name="20% - 輔色3" xfId="276"/>
    <cellStyle name="20% - 輔色4" xfId="277"/>
    <cellStyle name="20% - 輔色5" xfId="278"/>
    <cellStyle name="20% - 輔色6" xfId="279"/>
    <cellStyle name="40% - ??1" xfId="280"/>
    <cellStyle name="40% - ??2" xfId="281"/>
    <cellStyle name="40% - ??3" xfId="282"/>
    <cellStyle name="40% - ??4" xfId="283"/>
    <cellStyle name="40% - ??5" xfId="284"/>
    <cellStyle name="40% - ??6" xfId="285"/>
    <cellStyle name="40% - 輔色1" xfId="286"/>
    <cellStyle name="40% - 輔色2" xfId="287"/>
    <cellStyle name="40% - 輔色3" xfId="288"/>
    <cellStyle name="40% - 輔色4" xfId="289"/>
    <cellStyle name="40% - 輔色5" xfId="290"/>
    <cellStyle name="40% - 輔色6" xfId="291"/>
    <cellStyle name="60% - ??1" xfId="292"/>
    <cellStyle name="60% - ??2" xfId="293"/>
    <cellStyle name="60% - ??3" xfId="294"/>
    <cellStyle name="60% - ??4" xfId="295"/>
    <cellStyle name="60% - ??5" xfId="296"/>
    <cellStyle name="60% - ??6" xfId="297"/>
    <cellStyle name="60% - 輔色1" xfId="298"/>
    <cellStyle name="60% - 輔色2" xfId="299"/>
    <cellStyle name="60% - 輔色3" xfId="300"/>
    <cellStyle name="60% - 輔色4" xfId="301"/>
    <cellStyle name="60% - 輔色5" xfId="302"/>
    <cellStyle name="60% - 輔色6" xfId="303"/>
    <cellStyle name="Comma" xfId="304" builtinId="3"/>
    <cellStyle name="Comma [0]" xfId="305" builtinId="6"/>
    <cellStyle name="Comma [0] 10" xfId="306"/>
    <cellStyle name="Comma [0] 10 10" xfId="307"/>
    <cellStyle name="Comma [0] 10 10 2" xfId="1163"/>
    <cellStyle name="Comma [0] 10 10 3" xfId="1471"/>
    <cellStyle name="Comma [0] 10 10 4" xfId="1775"/>
    <cellStyle name="Comma [0] 10 10 5" xfId="2080"/>
    <cellStyle name="Comma [0] 10 10 6" xfId="2331"/>
    <cellStyle name="Comma [0] 10 11" xfId="308"/>
    <cellStyle name="Comma [0] 10 12" xfId="309"/>
    <cellStyle name="Comma [0] 10 13" xfId="310"/>
    <cellStyle name="Comma [0] 10 14" xfId="311"/>
    <cellStyle name="Comma [0] 10 15" xfId="312"/>
    <cellStyle name="Comma [0] 10 16" xfId="313"/>
    <cellStyle name="Comma [0] 10 17" xfId="314"/>
    <cellStyle name="Comma [0] 10 18" xfId="315"/>
    <cellStyle name="Comma [0] 10 19" xfId="316"/>
    <cellStyle name="Comma [0] 10 2" xfId="317"/>
    <cellStyle name="Comma [0] 10 2 2" xfId="974"/>
    <cellStyle name="Comma [0] 10 2 3" xfId="1164"/>
    <cellStyle name="Comma [0] 10 2 4" xfId="1472"/>
    <cellStyle name="Comma [0] 10 2 5" xfId="1776"/>
    <cellStyle name="Comma [0] 10 2 6" xfId="2081"/>
    <cellStyle name="Comma [0] 10 2 7" xfId="2332"/>
    <cellStyle name="Comma [0] 10 20" xfId="318"/>
    <cellStyle name="Comma [0] 10 21" xfId="319"/>
    <cellStyle name="Comma [0] 10 22" xfId="320"/>
    <cellStyle name="Comma [0] 10 23" xfId="321"/>
    <cellStyle name="Comma [0] 10 24" xfId="322"/>
    <cellStyle name="Comma [0] 10 25" xfId="323"/>
    <cellStyle name="Comma [0] 10 26" xfId="324"/>
    <cellStyle name="Comma [0] 10 27" xfId="325"/>
    <cellStyle name="Comma [0] 10 28" xfId="326"/>
    <cellStyle name="Comma [0] 10 29" xfId="327"/>
    <cellStyle name="Comma [0] 10 3" xfId="328"/>
    <cellStyle name="Comma [0] 10 3 2" xfId="1165"/>
    <cellStyle name="Comma [0] 10 3 3" xfId="1473"/>
    <cellStyle name="Comma [0] 10 3 4" xfId="1777"/>
    <cellStyle name="Comma [0] 10 3 5" xfId="2082"/>
    <cellStyle name="Comma [0] 10 3 6" xfId="2333"/>
    <cellStyle name="Comma [0] 10 30" xfId="329"/>
    <cellStyle name="Comma [0] 10 31" xfId="330"/>
    <cellStyle name="Comma [0] 10 32" xfId="331"/>
    <cellStyle name="Comma [0] 10 33" xfId="332"/>
    <cellStyle name="Comma [0] 10 34" xfId="333"/>
    <cellStyle name="Comma [0] 10 35" xfId="334"/>
    <cellStyle name="Comma [0] 10 36" xfId="335"/>
    <cellStyle name="Comma [0] 10 37" xfId="336"/>
    <cellStyle name="Comma [0] 10 38" xfId="337"/>
    <cellStyle name="Comma [0] 10 39" xfId="338"/>
    <cellStyle name="Comma [0] 10 4" xfId="339"/>
    <cellStyle name="Comma [0] 10 4 2" xfId="1166"/>
    <cellStyle name="Comma [0] 10 4 3" xfId="1474"/>
    <cellStyle name="Comma [0] 10 4 4" xfId="1778"/>
    <cellStyle name="Comma [0] 10 4 5" xfId="2083"/>
    <cellStyle name="Comma [0] 10 4 6" xfId="2334"/>
    <cellStyle name="Comma [0] 10 40" xfId="340"/>
    <cellStyle name="Comma [0] 10 41" xfId="341"/>
    <cellStyle name="Comma [0] 10 42" xfId="342"/>
    <cellStyle name="Comma [0] 10 43" xfId="343"/>
    <cellStyle name="Comma [0] 10 44" xfId="1162"/>
    <cellStyle name="Comma [0] 10 45" xfId="1470"/>
    <cellStyle name="Comma [0] 10 46" xfId="1774"/>
    <cellStyle name="Comma [0] 10 47" xfId="2079"/>
    <cellStyle name="Comma [0] 10 48" xfId="2330"/>
    <cellStyle name="Comma [0] 10 5" xfId="344"/>
    <cellStyle name="Comma [0] 10 5 2" xfId="1167"/>
    <cellStyle name="Comma [0] 10 5 3" xfId="1475"/>
    <cellStyle name="Comma [0] 10 5 4" xfId="1779"/>
    <cellStyle name="Comma [0] 10 5 5" xfId="2084"/>
    <cellStyle name="Comma [0] 10 5 6" xfId="2335"/>
    <cellStyle name="Comma [0] 10 6" xfId="345"/>
    <cellStyle name="Comma [0] 10 6 2" xfId="1168"/>
    <cellStyle name="Comma [0] 10 6 3" xfId="1476"/>
    <cellStyle name="Comma [0] 10 6 4" xfId="1780"/>
    <cellStyle name="Comma [0] 10 6 5" xfId="2085"/>
    <cellStyle name="Comma [0] 10 6 6" xfId="2336"/>
    <cellStyle name="Comma [0] 10 7" xfId="346"/>
    <cellStyle name="Comma [0] 10 7 2" xfId="1169"/>
    <cellStyle name="Comma [0] 10 7 3" xfId="1477"/>
    <cellStyle name="Comma [0] 10 7 4" xfId="1781"/>
    <cellStyle name="Comma [0] 10 7 5" xfId="2086"/>
    <cellStyle name="Comma [0] 10 7 6" xfId="2337"/>
    <cellStyle name="Comma [0] 10 8" xfId="347"/>
    <cellStyle name="Comma [0] 10 8 2" xfId="1170"/>
    <cellStyle name="Comma [0] 10 8 3" xfId="1478"/>
    <cellStyle name="Comma [0] 10 8 4" xfId="1782"/>
    <cellStyle name="Comma [0] 10 8 5" xfId="2087"/>
    <cellStyle name="Comma [0] 10 8 6" xfId="2338"/>
    <cellStyle name="Comma [0] 10 9" xfId="348"/>
    <cellStyle name="Comma [0] 10 9 2" xfId="1171"/>
    <cellStyle name="Comma [0] 10 9 3" xfId="1479"/>
    <cellStyle name="Comma [0] 10 9 4" xfId="1783"/>
    <cellStyle name="Comma [0] 10 9 5" xfId="2088"/>
    <cellStyle name="Comma [0] 10 9 6" xfId="2339"/>
    <cellStyle name="Comma [0] 11" xfId="349"/>
    <cellStyle name="Comma [0] 11 2" xfId="1172"/>
    <cellStyle name="Comma [0] 11 3" xfId="1480"/>
    <cellStyle name="Comma [0] 11 4" xfId="1784"/>
    <cellStyle name="Comma [0] 11 5" xfId="2089"/>
    <cellStyle name="Comma [0] 11 6" xfId="2340"/>
    <cellStyle name="Comma [0] 12" xfId="350"/>
    <cellStyle name="Comma [0] 12 2" xfId="1173"/>
    <cellStyle name="Comma [0] 12 3" xfId="1481"/>
    <cellStyle name="Comma [0] 12 4" xfId="1785"/>
    <cellStyle name="Comma [0] 12 5" xfId="2090"/>
    <cellStyle name="Comma [0] 12 6" xfId="2341"/>
    <cellStyle name="Comma [0] 13" xfId="351"/>
    <cellStyle name="Comma [0] 13 2" xfId="1174"/>
    <cellStyle name="Comma [0] 13 3" xfId="1482"/>
    <cellStyle name="Comma [0] 13 4" xfId="1786"/>
    <cellStyle name="Comma [0] 13 5" xfId="2091"/>
    <cellStyle name="Comma [0] 13 6" xfId="2342"/>
    <cellStyle name="Comma [0] 14" xfId="352"/>
    <cellStyle name="Comma [0] 14 2" xfId="353"/>
    <cellStyle name="Comma [0] 14 2 2" xfId="1176"/>
    <cellStyle name="Comma [0] 14 2 3" xfId="1484"/>
    <cellStyle name="Comma [0] 14 2 4" xfId="1788"/>
    <cellStyle name="Comma [0] 14 2 5" xfId="2093"/>
    <cellStyle name="Comma [0] 14 2 6" xfId="2344"/>
    <cellStyle name="Comma [0] 14 3" xfId="1175"/>
    <cellStyle name="Comma [0] 14 4" xfId="1483"/>
    <cellStyle name="Comma [0] 14 5" xfId="1787"/>
    <cellStyle name="Comma [0] 14 6" xfId="2092"/>
    <cellStyle name="Comma [0] 14 7" xfId="2343"/>
    <cellStyle name="Comma [0] 15" xfId="354"/>
    <cellStyle name="Comma [0] 15 2" xfId="1177"/>
    <cellStyle name="Comma [0] 15 3" xfId="1485"/>
    <cellStyle name="Comma [0] 15 4" xfId="1789"/>
    <cellStyle name="Comma [0] 15 5" xfId="2094"/>
    <cellStyle name="Comma [0] 15 6" xfId="2345"/>
    <cellStyle name="Comma [0] 16" xfId="355"/>
    <cellStyle name="Comma [0] 16 2" xfId="356"/>
    <cellStyle name="Comma [0] 16 2 2" xfId="1179"/>
    <cellStyle name="Comma [0] 16 2 3" xfId="1487"/>
    <cellStyle name="Comma [0] 16 2 4" xfId="1791"/>
    <cellStyle name="Comma [0] 16 2 5" xfId="2096"/>
    <cellStyle name="Comma [0] 16 2 6" xfId="2347"/>
    <cellStyle name="Comma [0] 16 3" xfId="1178"/>
    <cellStyle name="Comma [0] 16 4" xfId="1486"/>
    <cellStyle name="Comma [0] 16 5" xfId="1790"/>
    <cellStyle name="Comma [0] 16 6" xfId="2095"/>
    <cellStyle name="Comma [0] 16 7" xfId="2346"/>
    <cellStyle name="Comma [0] 17" xfId="357"/>
    <cellStyle name="Comma [0] 17 2" xfId="358"/>
    <cellStyle name="Comma [0] 17 2 2" xfId="1181"/>
    <cellStyle name="Comma [0] 17 2 3" xfId="1489"/>
    <cellStyle name="Comma [0] 17 2 4" xfId="1793"/>
    <cellStyle name="Comma [0] 17 2 5" xfId="2098"/>
    <cellStyle name="Comma [0] 17 2 6" xfId="2349"/>
    <cellStyle name="Comma [0] 17 3" xfId="1180"/>
    <cellStyle name="Comma [0] 17 4" xfId="1488"/>
    <cellStyle name="Comma [0] 17 5" xfId="1792"/>
    <cellStyle name="Comma [0] 17 6" xfId="2097"/>
    <cellStyle name="Comma [0] 17 7" xfId="2348"/>
    <cellStyle name="Comma [0] 18" xfId="359"/>
    <cellStyle name="Comma [0] 18 2" xfId="1182"/>
    <cellStyle name="Comma [0] 18 3" xfId="1490"/>
    <cellStyle name="Comma [0] 18 4" xfId="1794"/>
    <cellStyle name="Comma [0] 18 5" xfId="2099"/>
    <cellStyle name="Comma [0] 18 6" xfId="2350"/>
    <cellStyle name="Comma [0] 19" xfId="360"/>
    <cellStyle name="Comma [0] 19 2" xfId="1183"/>
    <cellStyle name="Comma [0] 19 3" xfId="1491"/>
    <cellStyle name="Comma [0] 19 4" xfId="1795"/>
    <cellStyle name="Comma [0] 19 5" xfId="2100"/>
    <cellStyle name="Comma [0] 19 6" xfId="2351"/>
    <cellStyle name="Comma [0] 2" xfId="361"/>
    <cellStyle name="Comma [0] 2 10" xfId="362"/>
    <cellStyle name="Comma [0] 2 10 2" xfId="1185"/>
    <cellStyle name="Comma [0] 2 10 3" xfId="1493"/>
    <cellStyle name="Comma [0] 2 10 4" xfId="1797"/>
    <cellStyle name="Comma [0] 2 10 5" xfId="2102"/>
    <cellStyle name="Comma [0] 2 10 6" xfId="2352"/>
    <cellStyle name="Comma [0] 2 11" xfId="363"/>
    <cellStyle name="Comma [0] 2 11 2" xfId="1186"/>
    <cellStyle name="Comma [0] 2 11 3" xfId="1494"/>
    <cellStyle name="Comma [0] 2 11 4" xfId="1798"/>
    <cellStyle name="Comma [0] 2 11 5" xfId="2103"/>
    <cellStyle name="Comma [0] 2 11 6" xfId="2353"/>
    <cellStyle name="Comma [0] 2 12" xfId="364"/>
    <cellStyle name="Comma [0] 2 12 2" xfId="1187"/>
    <cellStyle name="Comma [0] 2 12 3" xfId="1495"/>
    <cellStyle name="Comma [0] 2 12 4" xfId="1799"/>
    <cellStyle name="Comma [0] 2 12 5" xfId="2104"/>
    <cellStyle name="Comma [0] 2 12 6" xfId="2354"/>
    <cellStyle name="Comma [0] 2 13" xfId="365"/>
    <cellStyle name="Comma [0] 2 14" xfId="366"/>
    <cellStyle name="Comma [0] 2 15" xfId="367"/>
    <cellStyle name="Comma [0] 2 16" xfId="368"/>
    <cellStyle name="Comma [0] 2 17" xfId="369"/>
    <cellStyle name="Comma [0] 2 18" xfId="370"/>
    <cellStyle name="Comma [0] 2 19" xfId="371"/>
    <cellStyle name="Comma [0] 2 2" xfId="372"/>
    <cellStyle name="Comma [0] 2 2 2" xfId="373"/>
    <cellStyle name="Comma [0] 2 2 2 2" xfId="1189"/>
    <cellStyle name="Comma [0] 2 2 2 3" xfId="1497"/>
    <cellStyle name="Comma [0] 2 2 2 4" xfId="1801"/>
    <cellStyle name="Comma [0] 2 2 2 5" xfId="2106"/>
    <cellStyle name="Comma [0] 2 2 2 6" xfId="2356"/>
    <cellStyle name="Comma [0] 2 2 3" xfId="374"/>
    <cellStyle name="Comma [0] 2 2 3 2" xfId="977"/>
    <cellStyle name="Comma [0] 2 2 3 3" xfId="1190"/>
    <cellStyle name="Comma [0] 2 2 3 4" xfId="1498"/>
    <cellStyle name="Comma [0] 2 2 3 5" xfId="1802"/>
    <cellStyle name="Comma [0] 2 2 3 6" xfId="2107"/>
    <cellStyle name="Comma [0] 2 2 3 7" xfId="2357"/>
    <cellStyle name="Comma [0] 2 2 4" xfId="1188"/>
    <cellStyle name="Comma [0] 2 2 5" xfId="1496"/>
    <cellStyle name="Comma [0] 2 2 6" xfId="1800"/>
    <cellStyle name="Comma [0] 2 2 7" xfId="2105"/>
    <cellStyle name="Comma [0] 2 2 8" xfId="2355"/>
    <cellStyle name="Comma [0] 2 20" xfId="375"/>
    <cellStyle name="Comma [0] 2 21" xfId="376"/>
    <cellStyle name="Comma [0] 2 22" xfId="377"/>
    <cellStyle name="Comma [0] 2 23" xfId="378"/>
    <cellStyle name="Comma [0] 2 24" xfId="379"/>
    <cellStyle name="Comma [0] 2 25" xfId="380"/>
    <cellStyle name="Comma [0] 2 26" xfId="381"/>
    <cellStyle name="Comma [0] 2 27" xfId="382"/>
    <cellStyle name="Comma [0] 2 28" xfId="383"/>
    <cellStyle name="Comma [0] 2 29" xfId="384"/>
    <cellStyle name="Comma [0] 2 3" xfId="385"/>
    <cellStyle name="Comma [0] 2 3 2" xfId="1191"/>
    <cellStyle name="Comma [0] 2 3 3" xfId="1499"/>
    <cellStyle name="Comma [0] 2 3 4" xfId="1803"/>
    <cellStyle name="Comma [0] 2 3 5" xfId="2108"/>
    <cellStyle name="Comma [0] 2 3 6" xfId="2358"/>
    <cellStyle name="Comma [0] 2 30" xfId="386"/>
    <cellStyle name="Comma [0] 2 31" xfId="387"/>
    <cellStyle name="Comma [0] 2 32" xfId="388"/>
    <cellStyle name="Comma [0] 2 33" xfId="389"/>
    <cellStyle name="Comma [0] 2 34" xfId="390"/>
    <cellStyle name="Comma [0] 2 35" xfId="391"/>
    <cellStyle name="Comma [0] 2 36" xfId="392"/>
    <cellStyle name="Comma [0] 2 37" xfId="393"/>
    <cellStyle name="Comma [0] 2 38" xfId="394"/>
    <cellStyle name="Comma [0] 2 39" xfId="395"/>
    <cellStyle name="Comma [0] 2 4" xfId="396"/>
    <cellStyle name="Comma [0] 2 4 2" xfId="1192"/>
    <cellStyle name="Comma [0] 2 4 3" xfId="1500"/>
    <cellStyle name="Comma [0] 2 4 4" xfId="1804"/>
    <cellStyle name="Comma [0] 2 4 5" xfId="2109"/>
    <cellStyle name="Comma [0] 2 4 6" xfId="2359"/>
    <cellStyle name="Comma [0] 2 40" xfId="397"/>
    <cellStyle name="Comma [0] 2 41" xfId="398"/>
    <cellStyle name="Comma [0] 2 42" xfId="399"/>
    <cellStyle name="Comma [0] 2 43" xfId="400"/>
    <cellStyle name="Comma [0] 2 44" xfId="401"/>
    <cellStyle name="Comma [0] 2 45" xfId="402"/>
    <cellStyle name="Comma [0] 2 5" xfId="403"/>
    <cellStyle name="Comma [0] 2 5 2" xfId="1193"/>
    <cellStyle name="Comma [0] 2 5 3" xfId="1501"/>
    <cellStyle name="Comma [0] 2 5 4" xfId="1805"/>
    <cellStyle name="Comma [0] 2 5 5" xfId="2110"/>
    <cellStyle name="Comma [0] 2 5 6" xfId="2360"/>
    <cellStyle name="Comma [0] 2 6" xfId="404"/>
    <cellStyle name="Comma [0] 2 6 2" xfId="1194"/>
    <cellStyle name="Comma [0] 2 6 3" xfId="1502"/>
    <cellStyle name="Comma [0] 2 6 4" xfId="1806"/>
    <cellStyle name="Comma [0] 2 6 5" xfId="2111"/>
    <cellStyle name="Comma [0] 2 6 6" xfId="2361"/>
    <cellStyle name="Comma [0] 2 7" xfId="405"/>
    <cellStyle name="Comma [0] 2 7 2" xfId="1195"/>
    <cellStyle name="Comma [0] 2 7 3" xfId="1503"/>
    <cellStyle name="Comma [0] 2 7 4" xfId="1807"/>
    <cellStyle name="Comma [0] 2 7 5" xfId="2112"/>
    <cellStyle name="Comma [0] 2 7 6" xfId="2362"/>
    <cellStyle name="Comma [0] 2 8" xfId="406"/>
    <cellStyle name="Comma [0] 2 8 2" xfId="1196"/>
    <cellStyle name="Comma [0] 2 8 3" xfId="1504"/>
    <cellStyle name="Comma [0] 2 8 4" xfId="1808"/>
    <cellStyle name="Comma [0] 2 8 5" xfId="2113"/>
    <cellStyle name="Comma [0] 2 8 6" xfId="2363"/>
    <cellStyle name="Comma [0] 2 9" xfId="407"/>
    <cellStyle name="Comma [0] 2 9 2" xfId="1197"/>
    <cellStyle name="Comma [0] 2 9 3" xfId="1505"/>
    <cellStyle name="Comma [0] 2 9 4" xfId="1809"/>
    <cellStyle name="Comma [0] 2 9 5" xfId="2114"/>
    <cellStyle name="Comma [0] 2 9 6" xfId="2364"/>
    <cellStyle name="Comma [0] 20" xfId="408"/>
    <cellStyle name="Comma [0] 20 2" xfId="1198"/>
    <cellStyle name="Comma [0] 20 3" xfId="1506"/>
    <cellStyle name="Comma [0] 20 4" xfId="1810"/>
    <cellStyle name="Comma [0] 20 5" xfId="2115"/>
    <cellStyle name="Comma [0] 20 6" xfId="2365"/>
    <cellStyle name="Comma [0] 21" xfId="409"/>
    <cellStyle name="Comma [0] 21 10" xfId="410"/>
    <cellStyle name="Comma [0] 21 10 2" xfId="1200"/>
    <cellStyle name="Comma [0] 21 10 3" xfId="1508"/>
    <cellStyle name="Comma [0] 21 10 4" xfId="1812"/>
    <cellStyle name="Comma [0] 21 10 5" xfId="2117"/>
    <cellStyle name="Comma [0] 21 10 6" xfId="2367"/>
    <cellStyle name="Comma [0] 21 11" xfId="411"/>
    <cellStyle name="Comma [0] 21 12" xfId="412"/>
    <cellStyle name="Comma [0] 21 13" xfId="413"/>
    <cellStyle name="Comma [0] 21 14" xfId="414"/>
    <cellStyle name="Comma [0] 21 15" xfId="415"/>
    <cellStyle name="Comma [0] 21 16" xfId="416"/>
    <cellStyle name="Comma [0] 21 17" xfId="417"/>
    <cellStyle name="Comma [0] 21 18" xfId="418"/>
    <cellStyle name="Comma [0] 21 19" xfId="419"/>
    <cellStyle name="Comma [0] 21 2" xfId="420"/>
    <cellStyle name="Comma [0] 21 2 2" xfId="975"/>
    <cellStyle name="Comma [0] 21 2 3" xfId="1201"/>
    <cellStyle name="Comma [0] 21 2 4" xfId="1509"/>
    <cellStyle name="Comma [0] 21 2 5" xfId="1813"/>
    <cellStyle name="Comma [0] 21 2 6" xfId="2118"/>
    <cellStyle name="Comma [0] 21 2 7" xfId="2368"/>
    <cellStyle name="Comma [0] 21 20" xfId="421"/>
    <cellStyle name="Comma [0] 21 21" xfId="422"/>
    <cellStyle name="Comma [0] 21 22" xfId="423"/>
    <cellStyle name="Comma [0] 21 23" xfId="424"/>
    <cellStyle name="Comma [0] 21 24" xfId="425"/>
    <cellStyle name="Comma [0] 21 25" xfId="426"/>
    <cellStyle name="Comma [0] 21 26" xfId="427"/>
    <cellStyle name="Comma [0] 21 27" xfId="428"/>
    <cellStyle name="Comma [0] 21 28" xfId="429"/>
    <cellStyle name="Comma [0] 21 29" xfId="430"/>
    <cellStyle name="Comma [0] 21 3" xfId="431"/>
    <cellStyle name="Comma [0] 21 3 2" xfId="1202"/>
    <cellStyle name="Comma [0] 21 3 3" xfId="1510"/>
    <cellStyle name="Comma [0] 21 3 4" xfId="1814"/>
    <cellStyle name="Comma [0] 21 3 5" xfId="2119"/>
    <cellStyle name="Comma [0] 21 3 6" xfId="2369"/>
    <cellStyle name="Comma [0] 21 30" xfId="432"/>
    <cellStyle name="Comma [0] 21 31" xfId="433"/>
    <cellStyle name="Comma [0] 21 32" xfId="434"/>
    <cellStyle name="Comma [0] 21 33" xfId="435"/>
    <cellStyle name="Comma [0] 21 34" xfId="436"/>
    <cellStyle name="Comma [0] 21 35" xfId="437"/>
    <cellStyle name="Comma [0] 21 36" xfId="438"/>
    <cellStyle name="Comma [0] 21 37" xfId="439"/>
    <cellStyle name="Comma [0] 21 38" xfId="440"/>
    <cellStyle name="Comma [0] 21 39" xfId="441"/>
    <cellStyle name="Comma [0] 21 4" xfId="442"/>
    <cellStyle name="Comma [0] 21 4 2" xfId="1203"/>
    <cellStyle name="Comma [0] 21 4 3" xfId="1511"/>
    <cellStyle name="Comma [0] 21 4 4" xfId="1815"/>
    <cellStyle name="Comma [0] 21 4 5" xfId="2120"/>
    <cellStyle name="Comma [0] 21 4 6" xfId="2370"/>
    <cellStyle name="Comma [0] 21 40" xfId="443"/>
    <cellStyle name="Comma [0] 21 41" xfId="444"/>
    <cellStyle name="Comma [0] 21 42" xfId="445"/>
    <cellStyle name="Comma [0] 21 43" xfId="446"/>
    <cellStyle name="Comma [0] 21 44" xfId="1199"/>
    <cellStyle name="Comma [0] 21 45" xfId="1507"/>
    <cellStyle name="Comma [0] 21 46" xfId="1811"/>
    <cellStyle name="Comma [0] 21 47" xfId="2116"/>
    <cellStyle name="Comma [0] 21 48" xfId="2366"/>
    <cellStyle name="Comma [0] 21 5" xfId="447"/>
    <cellStyle name="Comma [0] 21 5 2" xfId="1204"/>
    <cellStyle name="Comma [0] 21 5 3" xfId="1512"/>
    <cellStyle name="Comma [0] 21 5 4" xfId="1816"/>
    <cellStyle name="Comma [0] 21 5 5" xfId="2121"/>
    <cellStyle name="Comma [0] 21 5 6" xfId="2371"/>
    <cellStyle name="Comma [0] 21 6" xfId="448"/>
    <cellStyle name="Comma [0] 21 6 2" xfId="1205"/>
    <cellStyle name="Comma [0] 21 6 3" xfId="1513"/>
    <cellStyle name="Comma [0] 21 6 4" xfId="1817"/>
    <cellStyle name="Comma [0] 21 6 5" xfId="2122"/>
    <cellStyle name="Comma [0] 21 6 6" xfId="2372"/>
    <cellStyle name="Comma [0] 21 7" xfId="449"/>
    <cellStyle name="Comma [0] 21 7 2" xfId="1206"/>
    <cellStyle name="Comma [0] 21 7 3" xfId="1514"/>
    <cellStyle name="Comma [0] 21 7 4" xfId="1818"/>
    <cellStyle name="Comma [0] 21 7 5" xfId="2123"/>
    <cellStyle name="Comma [0] 21 7 6" xfId="2373"/>
    <cellStyle name="Comma [0] 21 8" xfId="450"/>
    <cellStyle name="Comma [0] 21 8 2" xfId="1207"/>
    <cellStyle name="Comma [0] 21 8 3" xfId="1515"/>
    <cellStyle name="Comma [0] 21 8 4" xfId="1819"/>
    <cellStyle name="Comma [0] 21 8 5" xfId="2124"/>
    <cellStyle name="Comma [0] 21 8 6" xfId="2374"/>
    <cellStyle name="Comma [0] 21 9" xfId="451"/>
    <cellStyle name="Comma [0] 21 9 2" xfId="1208"/>
    <cellStyle name="Comma [0] 21 9 3" xfId="1516"/>
    <cellStyle name="Comma [0] 21 9 4" xfId="1820"/>
    <cellStyle name="Comma [0] 21 9 5" xfId="2125"/>
    <cellStyle name="Comma [0] 21 9 6" xfId="2375"/>
    <cellStyle name="Comma [0] 22" xfId="452"/>
    <cellStyle name="Comma [0] 22 2" xfId="1209"/>
    <cellStyle name="Comma [0] 22 3" xfId="1517"/>
    <cellStyle name="Comma [0] 22 4" xfId="1821"/>
    <cellStyle name="Comma [0] 22 5" xfId="2126"/>
    <cellStyle name="Comma [0] 22 6" xfId="2376"/>
    <cellStyle name="Comma [0] 23" xfId="453"/>
    <cellStyle name="Comma [0] 23 2" xfId="454"/>
    <cellStyle name="Comma [0] 23 2 2" xfId="1211"/>
    <cellStyle name="Comma [0] 23 2 3" xfId="1519"/>
    <cellStyle name="Comma [0] 23 2 4" xfId="1823"/>
    <cellStyle name="Comma [0] 23 2 5" xfId="2128"/>
    <cellStyle name="Comma [0] 23 2 6" xfId="2378"/>
    <cellStyle name="Comma [0] 23 3" xfId="1210"/>
    <cellStyle name="Comma [0] 23 4" xfId="1518"/>
    <cellStyle name="Comma [0] 23 5" xfId="1822"/>
    <cellStyle name="Comma [0] 23 6" xfId="2127"/>
    <cellStyle name="Comma [0] 23 7" xfId="2377"/>
    <cellStyle name="Comma [0] 24" xfId="455"/>
    <cellStyle name="Comma [0] 24 2" xfId="1212"/>
    <cellStyle name="Comma [0] 24 3" xfId="1520"/>
    <cellStyle name="Comma [0] 24 4" xfId="1824"/>
    <cellStyle name="Comma [0] 24 5" xfId="2129"/>
    <cellStyle name="Comma [0] 24 6" xfId="2379"/>
    <cellStyle name="Comma [0] 3" xfId="456"/>
    <cellStyle name="Comma [0] 3 2" xfId="457"/>
    <cellStyle name="Comma [0] 3 2 2" xfId="1214"/>
    <cellStyle name="Comma [0] 3 2 3" xfId="1522"/>
    <cellStyle name="Comma [0] 3 2 4" xfId="1826"/>
    <cellStyle name="Comma [0] 3 2 5" xfId="2131"/>
    <cellStyle name="Comma [0] 3 2 6" xfId="2381"/>
    <cellStyle name="Comma [0] 3 3" xfId="458"/>
    <cellStyle name="Comma [0] 3 4" xfId="1213"/>
    <cellStyle name="Comma [0] 3 5" xfId="1521"/>
    <cellStyle name="Comma [0] 3 6" xfId="1825"/>
    <cellStyle name="Comma [0] 3 7" xfId="2130"/>
    <cellStyle name="Comma [0] 3 8" xfId="2380"/>
    <cellStyle name="Comma [0] 4" xfId="459"/>
    <cellStyle name="Comma [0] 4 2" xfId="460"/>
    <cellStyle name="Comma [0] 5" xfId="461"/>
    <cellStyle name="Comma [0] 5 2" xfId="1218"/>
    <cellStyle name="Comma [0] 5 3" xfId="1526"/>
    <cellStyle name="Comma [0] 5 4" xfId="1830"/>
    <cellStyle name="Comma [0] 5 5" xfId="2134"/>
    <cellStyle name="Comma [0] 5 6" xfId="2382"/>
    <cellStyle name="Comma [0] 6" xfId="462"/>
    <cellStyle name="Comma [0] 6 2" xfId="1219"/>
    <cellStyle name="Comma [0] 6 3" xfId="1527"/>
    <cellStyle name="Comma [0] 6 4" xfId="1831"/>
    <cellStyle name="Comma [0] 6 5" xfId="2135"/>
    <cellStyle name="Comma [0] 6 6" xfId="2383"/>
    <cellStyle name="Comma [0] 7" xfId="463"/>
    <cellStyle name="Comma [0] 7 2" xfId="464"/>
    <cellStyle name="Comma [0] 7 2 2" xfId="1221"/>
    <cellStyle name="Comma [0] 7 2 3" xfId="1529"/>
    <cellStyle name="Comma [0] 7 2 4" xfId="1833"/>
    <cellStyle name="Comma [0] 7 2 5" xfId="2137"/>
    <cellStyle name="Comma [0] 7 2 6" xfId="2385"/>
    <cellStyle name="Comma [0] 7 3" xfId="1220"/>
    <cellStyle name="Comma [0] 7 4" xfId="1528"/>
    <cellStyle name="Comma [0] 7 5" xfId="1832"/>
    <cellStyle name="Comma [0] 7 6" xfId="2136"/>
    <cellStyle name="Comma [0] 7 7" xfId="2384"/>
    <cellStyle name="Comma [0] 8" xfId="465"/>
    <cellStyle name="Comma [0] 8 2" xfId="466"/>
    <cellStyle name="Comma [0] 8 2 2" xfId="1223"/>
    <cellStyle name="Comma [0] 8 2 3" xfId="1531"/>
    <cellStyle name="Comma [0] 8 2 4" xfId="1835"/>
    <cellStyle name="Comma [0] 8 2 5" xfId="2139"/>
    <cellStyle name="Comma [0] 8 2 6" xfId="2387"/>
    <cellStyle name="Comma [0] 8 3" xfId="1222"/>
    <cellStyle name="Comma [0] 8 4" xfId="1530"/>
    <cellStyle name="Comma [0] 8 5" xfId="1834"/>
    <cellStyle name="Comma [0] 8 6" xfId="2138"/>
    <cellStyle name="Comma [0] 8 7" xfId="2386"/>
    <cellStyle name="Comma [0] 9" xfId="467"/>
    <cellStyle name="Comma [0] 9 10" xfId="468"/>
    <cellStyle name="Comma [0] 9 10 2" xfId="1225"/>
    <cellStyle name="Comma [0] 9 10 3" xfId="1533"/>
    <cellStyle name="Comma [0] 9 10 4" xfId="1837"/>
    <cellStyle name="Comma [0] 9 10 5" xfId="2141"/>
    <cellStyle name="Comma [0] 9 10 6" xfId="2389"/>
    <cellStyle name="Comma [0] 9 11" xfId="469"/>
    <cellStyle name="Comma [0] 9 12" xfId="470"/>
    <cellStyle name="Comma [0] 9 13" xfId="471"/>
    <cellStyle name="Comma [0] 9 14" xfId="472"/>
    <cellStyle name="Comma [0] 9 15" xfId="473"/>
    <cellStyle name="Comma [0] 9 16" xfId="474"/>
    <cellStyle name="Comma [0] 9 17" xfId="475"/>
    <cellStyle name="Comma [0] 9 18" xfId="476"/>
    <cellStyle name="Comma [0] 9 19" xfId="477"/>
    <cellStyle name="Comma [0] 9 2" xfId="478"/>
    <cellStyle name="Comma [0] 9 2 2" xfId="1226"/>
    <cellStyle name="Comma [0] 9 2 3" xfId="1534"/>
    <cellStyle name="Comma [0] 9 2 4" xfId="1838"/>
    <cellStyle name="Comma [0] 9 2 5" xfId="2142"/>
    <cellStyle name="Comma [0] 9 2 6" xfId="2390"/>
    <cellStyle name="Comma [0] 9 20" xfId="479"/>
    <cellStyle name="Comma [0] 9 21" xfId="480"/>
    <cellStyle name="Comma [0] 9 22" xfId="481"/>
    <cellStyle name="Comma [0] 9 23" xfId="482"/>
    <cellStyle name="Comma [0] 9 24" xfId="483"/>
    <cellStyle name="Comma [0] 9 25" xfId="484"/>
    <cellStyle name="Comma [0] 9 26" xfId="485"/>
    <cellStyle name="Comma [0] 9 27" xfId="486"/>
    <cellStyle name="Comma [0] 9 28" xfId="487"/>
    <cellStyle name="Comma [0] 9 29" xfId="488"/>
    <cellStyle name="Comma [0] 9 3" xfId="489"/>
    <cellStyle name="Comma [0] 9 3 2" xfId="1227"/>
    <cellStyle name="Comma [0] 9 3 3" xfId="1535"/>
    <cellStyle name="Comma [0] 9 3 4" xfId="1839"/>
    <cellStyle name="Comma [0] 9 3 5" xfId="2143"/>
    <cellStyle name="Comma [0] 9 3 6" xfId="2391"/>
    <cellStyle name="Comma [0] 9 30" xfId="490"/>
    <cellStyle name="Comma [0] 9 31" xfId="491"/>
    <cellStyle name="Comma [0] 9 32" xfId="492"/>
    <cellStyle name="Comma [0] 9 33" xfId="493"/>
    <cellStyle name="Comma [0] 9 34" xfId="494"/>
    <cellStyle name="Comma [0] 9 35" xfId="495"/>
    <cellStyle name="Comma [0] 9 36" xfId="496"/>
    <cellStyle name="Comma [0] 9 37" xfId="497"/>
    <cellStyle name="Comma [0] 9 38" xfId="498"/>
    <cellStyle name="Comma [0] 9 39" xfId="499"/>
    <cellStyle name="Comma [0] 9 4" xfId="500"/>
    <cellStyle name="Comma [0] 9 4 2" xfId="1228"/>
    <cellStyle name="Comma [0] 9 4 3" xfId="1536"/>
    <cellStyle name="Comma [0] 9 4 4" xfId="1840"/>
    <cellStyle name="Comma [0] 9 4 5" xfId="2144"/>
    <cellStyle name="Comma [0] 9 4 6" xfId="2392"/>
    <cellStyle name="Comma [0] 9 40" xfId="501"/>
    <cellStyle name="Comma [0] 9 41" xfId="502"/>
    <cellStyle name="Comma [0] 9 42" xfId="503"/>
    <cellStyle name="Comma [0] 9 43" xfId="504"/>
    <cellStyle name="Comma [0] 9 44" xfId="1224"/>
    <cellStyle name="Comma [0] 9 45" xfId="1532"/>
    <cellStyle name="Comma [0] 9 46" xfId="1836"/>
    <cellStyle name="Comma [0] 9 47" xfId="2140"/>
    <cellStyle name="Comma [0] 9 48" xfId="2388"/>
    <cellStyle name="Comma [0] 9 5" xfId="505"/>
    <cellStyle name="Comma [0] 9 5 2" xfId="1229"/>
    <cellStyle name="Comma [0] 9 5 3" xfId="1537"/>
    <cellStyle name="Comma [0] 9 5 4" xfId="1841"/>
    <cellStyle name="Comma [0] 9 5 5" xfId="2145"/>
    <cellStyle name="Comma [0] 9 5 6" xfId="2393"/>
    <cellStyle name="Comma [0] 9 6" xfId="506"/>
    <cellStyle name="Comma [0] 9 6 2" xfId="1230"/>
    <cellStyle name="Comma [0] 9 6 3" xfId="1538"/>
    <cellStyle name="Comma [0] 9 6 4" xfId="1842"/>
    <cellStyle name="Comma [0] 9 6 5" xfId="2146"/>
    <cellStyle name="Comma [0] 9 6 6" xfId="2394"/>
    <cellStyle name="Comma [0] 9 7" xfId="507"/>
    <cellStyle name="Comma [0] 9 7 2" xfId="1231"/>
    <cellStyle name="Comma [0] 9 7 3" xfId="1539"/>
    <cellStyle name="Comma [0] 9 7 4" xfId="1843"/>
    <cellStyle name="Comma [0] 9 7 5" xfId="2147"/>
    <cellStyle name="Comma [0] 9 7 6" xfId="2395"/>
    <cellStyle name="Comma [0] 9 8" xfId="508"/>
    <cellStyle name="Comma [0] 9 8 2" xfId="1232"/>
    <cellStyle name="Comma [0] 9 8 3" xfId="1540"/>
    <cellStyle name="Comma [0] 9 8 4" xfId="1844"/>
    <cellStyle name="Comma [0] 9 8 5" xfId="2148"/>
    <cellStyle name="Comma [0] 9 8 6" xfId="2396"/>
    <cellStyle name="Comma [0] 9 9" xfId="509"/>
    <cellStyle name="Comma [0] 9 9 2" xfId="1233"/>
    <cellStyle name="Comma [0] 9 9 3" xfId="1541"/>
    <cellStyle name="Comma [0] 9 9 4" xfId="1845"/>
    <cellStyle name="Comma [0] 9 9 5" xfId="2149"/>
    <cellStyle name="Comma [0] 9 9 6" xfId="2397"/>
    <cellStyle name="Comma 10" xfId="510"/>
    <cellStyle name="Comma 10 10" xfId="511"/>
    <cellStyle name="Comma 10 10 2" xfId="1235"/>
    <cellStyle name="Comma 10 10 3" xfId="1543"/>
    <cellStyle name="Comma 10 10 4" xfId="1847"/>
    <cellStyle name="Comma 10 10 5" xfId="2151"/>
    <cellStyle name="Comma 10 10 6" xfId="2399"/>
    <cellStyle name="Comma 10 11" xfId="512"/>
    <cellStyle name="Comma 10 12" xfId="513"/>
    <cellStyle name="Comma 10 13" xfId="514"/>
    <cellStyle name="Comma 10 14" xfId="515"/>
    <cellStyle name="Comma 10 15" xfId="516"/>
    <cellStyle name="Comma 10 16" xfId="517"/>
    <cellStyle name="Comma 10 17" xfId="518"/>
    <cellStyle name="Comma 10 18" xfId="519"/>
    <cellStyle name="Comma 10 19" xfId="520"/>
    <cellStyle name="Comma 10 2" xfId="521"/>
    <cellStyle name="Comma 10 2 2" xfId="976"/>
    <cellStyle name="Comma 10 2 3" xfId="1236"/>
    <cellStyle name="Comma 10 2 4" xfId="1544"/>
    <cellStyle name="Comma 10 2 5" xfId="1848"/>
    <cellStyle name="Comma 10 2 6" xfId="2152"/>
    <cellStyle name="Comma 10 2 7" xfId="2400"/>
    <cellStyle name="Comma 10 20" xfId="522"/>
    <cellStyle name="Comma 10 21" xfId="523"/>
    <cellStyle name="Comma 10 22" xfId="524"/>
    <cellStyle name="Comma 10 23" xfId="525"/>
    <cellStyle name="Comma 10 24" xfId="526"/>
    <cellStyle name="Comma 10 25" xfId="527"/>
    <cellStyle name="Comma 10 26" xfId="528"/>
    <cellStyle name="Comma 10 27" xfId="529"/>
    <cellStyle name="Comma 10 28" xfId="530"/>
    <cellStyle name="Comma 10 29" xfId="531"/>
    <cellStyle name="Comma 10 3" xfId="532"/>
    <cellStyle name="Comma 10 3 2" xfId="1237"/>
    <cellStyle name="Comma 10 3 3" xfId="1545"/>
    <cellStyle name="Comma 10 3 4" xfId="1849"/>
    <cellStyle name="Comma 10 3 5" xfId="2153"/>
    <cellStyle name="Comma 10 3 6" xfId="2401"/>
    <cellStyle name="Comma 10 30" xfId="533"/>
    <cellStyle name="Comma 10 31" xfId="534"/>
    <cellStyle name="Comma 10 32" xfId="535"/>
    <cellStyle name="Comma 10 33" xfId="536"/>
    <cellStyle name="Comma 10 34" xfId="537"/>
    <cellStyle name="Comma 10 35" xfId="538"/>
    <cellStyle name="Comma 10 36" xfId="539"/>
    <cellStyle name="Comma 10 37" xfId="540"/>
    <cellStyle name="Comma 10 38" xfId="541"/>
    <cellStyle name="Comma 10 39" xfId="542"/>
    <cellStyle name="Comma 10 4" xfId="543"/>
    <cellStyle name="Comma 10 4 2" xfId="1238"/>
    <cellStyle name="Comma 10 4 3" xfId="1546"/>
    <cellStyle name="Comma 10 4 4" xfId="1850"/>
    <cellStyle name="Comma 10 4 5" xfId="2154"/>
    <cellStyle name="Comma 10 4 6" xfId="2402"/>
    <cellStyle name="Comma 10 40" xfId="544"/>
    <cellStyle name="Comma 10 41" xfId="545"/>
    <cellStyle name="Comma 10 42" xfId="546"/>
    <cellStyle name="Comma 10 43" xfId="547"/>
    <cellStyle name="Comma 10 44" xfId="1234"/>
    <cellStyle name="Comma 10 45" xfId="1542"/>
    <cellStyle name="Comma 10 46" xfId="1846"/>
    <cellStyle name="Comma 10 47" xfId="2150"/>
    <cellStyle name="Comma 10 48" xfId="2398"/>
    <cellStyle name="Comma 10 5" xfId="548"/>
    <cellStyle name="Comma 10 5 2" xfId="1239"/>
    <cellStyle name="Comma 10 5 3" xfId="1547"/>
    <cellStyle name="Comma 10 5 4" xfId="1851"/>
    <cellStyle name="Comma 10 5 5" xfId="2155"/>
    <cellStyle name="Comma 10 5 6" xfId="2403"/>
    <cellStyle name="Comma 10 6" xfId="549"/>
    <cellStyle name="Comma 10 6 2" xfId="1240"/>
    <cellStyle name="Comma 10 6 3" xfId="1548"/>
    <cellStyle name="Comma 10 6 4" xfId="1852"/>
    <cellStyle name="Comma 10 6 5" xfId="2156"/>
    <cellStyle name="Comma 10 6 6" xfId="2404"/>
    <cellStyle name="Comma 10 7" xfId="550"/>
    <cellStyle name="Comma 10 7 2" xfId="1241"/>
    <cellStyle name="Comma 10 7 3" xfId="1549"/>
    <cellStyle name="Comma 10 7 4" xfId="1853"/>
    <cellStyle name="Comma 10 7 5" xfId="2157"/>
    <cellStyle name="Comma 10 7 6" xfId="2405"/>
    <cellStyle name="Comma 10 8" xfId="551"/>
    <cellStyle name="Comma 10 8 2" xfId="1242"/>
    <cellStyle name="Comma 10 8 3" xfId="1550"/>
    <cellStyle name="Comma 10 8 4" xfId="1854"/>
    <cellStyle name="Comma 10 8 5" xfId="2158"/>
    <cellStyle name="Comma 10 8 6" xfId="2406"/>
    <cellStyle name="Comma 10 9" xfId="552"/>
    <cellStyle name="Comma 10 9 2" xfId="1243"/>
    <cellStyle name="Comma 10 9 3" xfId="1551"/>
    <cellStyle name="Comma 10 9 4" xfId="1855"/>
    <cellStyle name="Comma 10 9 5" xfId="2159"/>
    <cellStyle name="Comma 10 9 6" xfId="2407"/>
    <cellStyle name="Comma 11" xfId="553"/>
    <cellStyle name="Comma 11 2" xfId="1244"/>
    <cellStyle name="Comma 11 3" xfId="1552"/>
    <cellStyle name="Comma 11 4" xfId="1856"/>
    <cellStyle name="Comma 11 5" xfId="2160"/>
    <cellStyle name="Comma 11 6" xfId="2408"/>
    <cellStyle name="Comma 12" xfId="554"/>
    <cellStyle name="Comma 12 2" xfId="1245"/>
    <cellStyle name="Comma 12 3" xfId="1553"/>
    <cellStyle name="Comma 12 4" xfId="1857"/>
    <cellStyle name="Comma 12 5" xfId="2161"/>
    <cellStyle name="Comma 12 6" xfId="2409"/>
    <cellStyle name="Comma 13" xfId="555"/>
    <cellStyle name="Comma 13 2" xfId="556"/>
    <cellStyle name="Comma 13 2 2" xfId="1247"/>
    <cellStyle name="Comma 13 2 3" xfId="1555"/>
    <cellStyle name="Comma 13 2 4" xfId="1859"/>
    <cellStyle name="Comma 13 2 5" xfId="2163"/>
    <cellStyle name="Comma 13 2 6" xfId="2411"/>
    <cellStyle name="Comma 13 3" xfId="1246"/>
    <cellStyle name="Comma 13 4" xfId="1554"/>
    <cellStyle name="Comma 13 5" xfId="1858"/>
    <cellStyle name="Comma 13 6" xfId="2162"/>
    <cellStyle name="Comma 13 7" xfId="2410"/>
    <cellStyle name="Comma 14" xfId="557"/>
    <cellStyle name="Comma 14 2" xfId="1248"/>
    <cellStyle name="Comma 14 3" xfId="1556"/>
    <cellStyle name="Comma 14 4" xfId="1860"/>
    <cellStyle name="Comma 14 5" xfId="2164"/>
    <cellStyle name="Comma 14 6" xfId="2412"/>
    <cellStyle name="Comma 15" xfId="558"/>
    <cellStyle name="Comma 15 2" xfId="1249"/>
    <cellStyle name="Comma 15 3" xfId="1557"/>
    <cellStyle name="Comma 15 4" xfId="1861"/>
    <cellStyle name="Comma 15 5" xfId="2165"/>
    <cellStyle name="Comma 15 6" xfId="2413"/>
    <cellStyle name="Comma 16" xfId="559"/>
    <cellStyle name="Comma 16 2" xfId="1250"/>
    <cellStyle name="Comma 16 3" xfId="1558"/>
    <cellStyle name="Comma 16 4" xfId="1862"/>
    <cellStyle name="Comma 16 5" xfId="2166"/>
    <cellStyle name="Comma 16 6" xfId="2414"/>
    <cellStyle name="Comma 17" xfId="560"/>
    <cellStyle name="Comma 17 2" xfId="1251"/>
    <cellStyle name="Comma 17 3" xfId="1559"/>
    <cellStyle name="Comma 17 4" xfId="1863"/>
    <cellStyle name="Comma 17 5" xfId="2167"/>
    <cellStyle name="Comma 17 6" xfId="2415"/>
    <cellStyle name="Comma 18" xfId="561"/>
    <cellStyle name="Comma 18 2" xfId="1252"/>
    <cellStyle name="Comma 18 3" xfId="1560"/>
    <cellStyle name="Comma 18 4" xfId="1864"/>
    <cellStyle name="Comma 18 5" xfId="2168"/>
    <cellStyle name="Comma 18 6" xfId="2416"/>
    <cellStyle name="Comma 19" xfId="562"/>
    <cellStyle name="Comma 19 2" xfId="563"/>
    <cellStyle name="Comma 19 2 2" xfId="1254"/>
    <cellStyle name="Comma 19 2 3" xfId="1562"/>
    <cellStyle name="Comma 19 2 4" xfId="1866"/>
    <cellStyle name="Comma 19 2 5" xfId="2170"/>
    <cellStyle name="Comma 19 2 6" xfId="2418"/>
    <cellStyle name="Comma 19 3" xfId="1253"/>
    <cellStyle name="Comma 19 4" xfId="1561"/>
    <cellStyle name="Comma 19 5" xfId="1865"/>
    <cellStyle name="Comma 19 6" xfId="2169"/>
    <cellStyle name="Comma 19 7" xfId="2417"/>
    <cellStyle name="Comma 2" xfId="564"/>
    <cellStyle name="Comma 2 10" xfId="565"/>
    <cellStyle name="Comma 2 10 2" xfId="1256"/>
    <cellStyle name="Comma 2 10 3" xfId="1564"/>
    <cellStyle name="Comma 2 10 4" xfId="1868"/>
    <cellStyle name="Comma 2 10 5" xfId="2172"/>
    <cellStyle name="Comma 2 10 6" xfId="2419"/>
    <cellStyle name="Comma 2 11" xfId="566"/>
    <cellStyle name="Comma 2 11 2" xfId="1257"/>
    <cellStyle name="Comma 2 11 3" xfId="1565"/>
    <cellStyle name="Comma 2 11 4" xfId="1869"/>
    <cellStyle name="Comma 2 11 5" xfId="2173"/>
    <cellStyle name="Comma 2 11 6" xfId="2420"/>
    <cellStyle name="Comma 2 12" xfId="567"/>
    <cellStyle name="Comma 2 12 2" xfId="1258"/>
    <cellStyle name="Comma 2 12 3" xfId="1566"/>
    <cellStyle name="Comma 2 12 4" xfId="1870"/>
    <cellStyle name="Comma 2 12 5" xfId="2174"/>
    <cellStyle name="Comma 2 12 6" xfId="2421"/>
    <cellStyle name="Comma 2 13" xfId="568"/>
    <cellStyle name="Comma 2 13 2" xfId="1259"/>
    <cellStyle name="Comma 2 13 3" xfId="1567"/>
    <cellStyle name="Comma 2 13 4" xfId="1871"/>
    <cellStyle name="Comma 2 13 5" xfId="2175"/>
    <cellStyle name="Comma 2 13 6" xfId="2422"/>
    <cellStyle name="Comma 2 14" xfId="569"/>
    <cellStyle name="Comma 2 15" xfId="570"/>
    <cellStyle name="Comma 2 16" xfId="571"/>
    <cellStyle name="Comma 2 17" xfId="572"/>
    <cellStyle name="Comma 2 18" xfId="573"/>
    <cellStyle name="Comma 2 19" xfId="574"/>
    <cellStyle name="Comma 2 2" xfId="575"/>
    <cellStyle name="Comma 2 20" xfId="576"/>
    <cellStyle name="Comma 2 21" xfId="577"/>
    <cellStyle name="Comma 2 22" xfId="578"/>
    <cellStyle name="Comma 2 23" xfId="579"/>
    <cellStyle name="Comma 2 24" xfId="580"/>
    <cellStyle name="Comma 2 25" xfId="581"/>
    <cellStyle name="Comma 2 26" xfId="582"/>
    <cellStyle name="Comma 2 27" xfId="583"/>
    <cellStyle name="Comma 2 28" xfId="584"/>
    <cellStyle name="Comma 2 29" xfId="585"/>
    <cellStyle name="Comma 2 3" xfId="586"/>
    <cellStyle name="Comma 2 3 2" xfId="1261"/>
    <cellStyle name="Comma 2 3 3" xfId="1569"/>
    <cellStyle name="Comma 2 3 4" xfId="1873"/>
    <cellStyle name="Comma 2 3 5" xfId="2177"/>
    <cellStyle name="Comma 2 3 6" xfId="2423"/>
    <cellStyle name="Comma 2 30" xfId="587"/>
    <cellStyle name="Comma 2 31" xfId="588"/>
    <cellStyle name="Comma 2 32" xfId="589"/>
    <cellStyle name="Comma 2 33" xfId="590"/>
    <cellStyle name="Comma 2 34" xfId="591"/>
    <cellStyle name="Comma 2 35" xfId="592"/>
    <cellStyle name="Comma 2 36" xfId="593"/>
    <cellStyle name="Comma 2 37" xfId="594"/>
    <cellStyle name="Comma 2 38" xfId="595"/>
    <cellStyle name="Comma 2 39" xfId="596"/>
    <cellStyle name="Comma 2 4" xfId="597"/>
    <cellStyle name="Comma 2 4 2" xfId="1262"/>
    <cellStyle name="Comma 2 4 3" xfId="1570"/>
    <cellStyle name="Comma 2 4 4" xfId="1874"/>
    <cellStyle name="Comma 2 4 5" xfId="2178"/>
    <cellStyle name="Comma 2 4 6" xfId="2424"/>
    <cellStyle name="Comma 2 40" xfId="598"/>
    <cellStyle name="Comma 2 41" xfId="599"/>
    <cellStyle name="Comma 2 42" xfId="600"/>
    <cellStyle name="Comma 2 43" xfId="601"/>
    <cellStyle name="Comma 2 44" xfId="602"/>
    <cellStyle name="Comma 2 45" xfId="603"/>
    <cellStyle name="Comma 2 46" xfId="604"/>
    <cellStyle name="Comma 2 5" xfId="605"/>
    <cellStyle name="Comma 2 5 2" xfId="1263"/>
    <cellStyle name="Comma 2 5 3" xfId="1571"/>
    <cellStyle name="Comma 2 5 4" xfId="1875"/>
    <cellStyle name="Comma 2 5 5" xfId="2179"/>
    <cellStyle name="Comma 2 5 6" xfId="2425"/>
    <cellStyle name="Comma 2 6" xfId="606"/>
    <cellStyle name="Comma 2 6 2" xfId="1264"/>
    <cellStyle name="Comma 2 6 3" xfId="1572"/>
    <cellStyle name="Comma 2 6 4" xfId="1876"/>
    <cellStyle name="Comma 2 6 5" xfId="2180"/>
    <cellStyle name="Comma 2 6 6" xfId="2426"/>
    <cellStyle name="Comma 2 7" xfId="607"/>
    <cellStyle name="Comma 2 7 2" xfId="1265"/>
    <cellStyle name="Comma 2 7 3" xfId="1573"/>
    <cellStyle name="Comma 2 7 4" xfId="1877"/>
    <cellStyle name="Comma 2 7 5" xfId="2181"/>
    <cellStyle name="Comma 2 7 6" xfId="2427"/>
    <cellStyle name="Comma 2 8" xfId="608"/>
    <cellStyle name="Comma 2 8 2" xfId="1266"/>
    <cellStyle name="Comma 2 8 3" xfId="1574"/>
    <cellStyle name="Comma 2 8 4" xfId="1878"/>
    <cellStyle name="Comma 2 8 5" xfId="2182"/>
    <cellStyle name="Comma 2 8 6" xfId="2428"/>
    <cellStyle name="Comma 2 9" xfId="609"/>
    <cellStyle name="Comma 2 9 2" xfId="1267"/>
    <cellStyle name="Comma 2 9 3" xfId="1575"/>
    <cellStyle name="Comma 2 9 4" xfId="1879"/>
    <cellStyle name="Comma 2 9 5" xfId="2183"/>
    <cellStyle name="Comma 2 9 6" xfId="2429"/>
    <cellStyle name="Comma 20" xfId="610"/>
    <cellStyle name="Comma 20 10" xfId="611"/>
    <cellStyle name="Comma 20 11" xfId="612"/>
    <cellStyle name="Comma 20 12" xfId="613"/>
    <cellStyle name="Comma 20 13" xfId="614"/>
    <cellStyle name="Comma 20 14" xfId="615"/>
    <cellStyle name="Comma 20 15" xfId="616"/>
    <cellStyle name="Comma 20 16" xfId="617"/>
    <cellStyle name="Comma 20 17" xfId="618"/>
    <cellStyle name="Comma 20 18" xfId="619"/>
    <cellStyle name="Comma 20 19" xfId="620"/>
    <cellStyle name="Comma 20 2" xfId="621"/>
    <cellStyle name="Comma 20 2 2" xfId="1269"/>
    <cellStyle name="Comma 20 2 3" xfId="1577"/>
    <cellStyle name="Comma 20 2 4" xfId="1881"/>
    <cellStyle name="Comma 20 2 5" xfId="2185"/>
    <cellStyle name="Comma 20 2 6" xfId="2431"/>
    <cellStyle name="Comma 20 20" xfId="622"/>
    <cellStyle name="Comma 20 21" xfId="623"/>
    <cellStyle name="Comma 20 22" xfId="624"/>
    <cellStyle name="Comma 20 23" xfId="625"/>
    <cellStyle name="Comma 20 24" xfId="626"/>
    <cellStyle name="Comma 20 25" xfId="627"/>
    <cellStyle name="Comma 20 26" xfId="628"/>
    <cellStyle name="Comma 20 27" xfId="629"/>
    <cellStyle name="Comma 20 28" xfId="630"/>
    <cellStyle name="Comma 20 29" xfId="631"/>
    <cellStyle name="Comma 20 3" xfId="632"/>
    <cellStyle name="Comma 20 30" xfId="1268"/>
    <cellStyle name="Comma 20 31" xfId="1576"/>
    <cellStyle name="Comma 20 32" xfId="1880"/>
    <cellStyle name="Comma 20 33" xfId="2184"/>
    <cellStyle name="Comma 20 34" xfId="2430"/>
    <cellStyle name="Comma 20 4" xfId="633"/>
    <cellStyle name="Comma 20 5" xfId="634"/>
    <cellStyle name="Comma 20 6" xfId="635"/>
    <cellStyle name="Comma 20 7" xfId="636"/>
    <cellStyle name="Comma 20 8" xfId="637"/>
    <cellStyle name="Comma 20 9" xfId="638"/>
    <cellStyle name="Comma 21" xfId="639"/>
    <cellStyle name="Comma 21 2" xfId="1271"/>
    <cellStyle name="Comma 21 3" xfId="1579"/>
    <cellStyle name="Comma 21 4" xfId="1883"/>
    <cellStyle name="Comma 21 5" xfId="2187"/>
    <cellStyle name="Comma 21 6" xfId="2432"/>
    <cellStyle name="Comma 22" xfId="2524"/>
    <cellStyle name="Comma 24" xfId="640"/>
    <cellStyle name="Comma 24 2" xfId="641"/>
    <cellStyle name="Comma 24 2 2" xfId="1273"/>
    <cellStyle name="Comma 24 2 3" xfId="1581"/>
    <cellStyle name="Comma 24 2 4" xfId="1885"/>
    <cellStyle name="Comma 24 2 5" xfId="2189"/>
    <cellStyle name="Comma 24 2 6" xfId="2434"/>
    <cellStyle name="Comma 24 3" xfId="1272"/>
    <cellStyle name="Comma 24 4" xfId="1580"/>
    <cellStyle name="Comma 24 5" xfId="1884"/>
    <cellStyle name="Comma 24 6" xfId="2188"/>
    <cellStyle name="Comma 24 7" xfId="2433"/>
    <cellStyle name="Comma 3" xfId="642"/>
    <cellStyle name="Comma 3 2" xfId="643"/>
    <cellStyle name="Comma 3 2 2" xfId="1275"/>
    <cellStyle name="Comma 3 2 3" xfId="1583"/>
    <cellStyle name="Comma 3 2 4" xfId="1887"/>
    <cellStyle name="Comma 3 2 5" xfId="2191"/>
    <cellStyle name="Comma 3 2 6" xfId="2436"/>
    <cellStyle name="Comma 3 3" xfId="644"/>
    <cellStyle name="Comma 3 4" xfId="1274"/>
    <cellStyle name="Comma 3 5" xfId="1582"/>
    <cellStyle name="Comma 3 6" xfId="1886"/>
    <cellStyle name="Comma 3 7" xfId="2190"/>
    <cellStyle name="Comma 3 8" xfId="2435"/>
    <cellStyle name="Comma 4" xfId="645"/>
    <cellStyle name="Comma 4 10" xfId="646"/>
    <cellStyle name="Comma 4 11" xfId="647"/>
    <cellStyle name="Comma 4 12" xfId="648"/>
    <cellStyle name="Comma 4 13" xfId="649"/>
    <cellStyle name="Comma 4 14" xfId="650"/>
    <cellStyle name="Comma 4 15" xfId="651"/>
    <cellStyle name="Comma 4 16" xfId="652"/>
    <cellStyle name="Comma 4 17" xfId="653"/>
    <cellStyle name="Comma 4 18" xfId="654"/>
    <cellStyle name="Comma 4 19" xfId="655"/>
    <cellStyle name="Comma 4 2" xfId="656"/>
    <cellStyle name="Comma 4 2 2" xfId="1278"/>
    <cellStyle name="Comma 4 2 3" xfId="1586"/>
    <cellStyle name="Comma 4 2 4" xfId="1890"/>
    <cellStyle name="Comma 4 2 5" xfId="2194"/>
    <cellStyle name="Comma 4 2 6" xfId="2437"/>
    <cellStyle name="Comma 4 20" xfId="657"/>
    <cellStyle name="Comma 4 21" xfId="658"/>
    <cellStyle name="Comma 4 22" xfId="659"/>
    <cellStyle name="Comma 4 23" xfId="660"/>
    <cellStyle name="Comma 4 24" xfId="661"/>
    <cellStyle name="Comma 4 25" xfId="662"/>
    <cellStyle name="Comma 4 26" xfId="663"/>
    <cellStyle name="Comma 4 27" xfId="664"/>
    <cellStyle name="Comma 4 28" xfId="665"/>
    <cellStyle name="Comma 4 29" xfId="666"/>
    <cellStyle name="Comma 4 3" xfId="667"/>
    <cellStyle name="Comma 4 3 2" xfId="1279"/>
    <cellStyle name="Comma 4 3 3" xfId="1587"/>
    <cellStyle name="Comma 4 3 4" xfId="1891"/>
    <cellStyle name="Comma 4 3 5" xfId="2195"/>
    <cellStyle name="Comma 4 3 6" xfId="2438"/>
    <cellStyle name="Comma 4 30" xfId="668"/>
    <cellStyle name="Comma 4 31" xfId="669"/>
    <cellStyle name="Comma 4 32" xfId="670"/>
    <cellStyle name="Comma 4 33" xfId="671"/>
    <cellStyle name="Comma 4 34" xfId="672"/>
    <cellStyle name="Comma 4 35" xfId="673"/>
    <cellStyle name="Comma 4 36" xfId="674"/>
    <cellStyle name="Comma 4 37" xfId="675"/>
    <cellStyle name="Comma 4 38" xfId="676"/>
    <cellStyle name="Comma 4 39" xfId="677"/>
    <cellStyle name="Comma 4 4" xfId="678"/>
    <cellStyle name="Comma 4 4 2" xfId="1280"/>
    <cellStyle name="Comma 4 4 3" xfId="1588"/>
    <cellStyle name="Comma 4 4 4" xfId="1892"/>
    <cellStyle name="Comma 4 4 5" xfId="2196"/>
    <cellStyle name="Comma 4 4 6" xfId="2439"/>
    <cellStyle name="Comma 4 40" xfId="679"/>
    <cellStyle name="Comma 4 41" xfId="680"/>
    <cellStyle name="Comma 4 42" xfId="681"/>
    <cellStyle name="Comma 4 5" xfId="682"/>
    <cellStyle name="Comma 4 5 2" xfId="1281"/>
    <cellStyle name="Comma 4 5 3" xfId="1589"/>
    <cellStyle name="Comma 4 5 4" xfId="1893"/>
    <cellStyle name="Comma 4 5 5" xfId="2197"/>
    <cellStyle name="Comma 4 5 6" xfId="2440"/>
    <cellStyle name="Comma 4 6" xfId="683"/>
    <cellStyle name="Comma 4 6 2" xfId="1282"/>
    <cellStyle name="Comma 4 6 3" xfId="1590"/>
    <cellStyle name="Comma 4 6 4" xfId="1894"/>
    <cellStyle name="Comma 4 6 5" xfId="2198"/>
    <cellStyle name="Comma 4 6 6" xfId="2441"/>
    <cellStyle name="Comma 4 7" xfId="684"/>
    <cellStyle name="Comma 4 7 2" xfId="1283"/>
    <cellStyle name="Comma 4 7 3" xfId="1591"/>
    <cellStyle name="Comma 4 7 4" xfId="1895"/>
    <cellStyle name="Comma 4 7 5" xfId="2199"/>
    <cellStyle name="Comma 4 7 6" xfId="2442"/>
    <cellStyle name="Comma 4 8" xfId="685"/>
    <cellStyle name="Comma 4 8 2" xfId="1284"/>
    <cellStyle name="Comma 4 8 3" xfId="1592"/>
    <cellStyle name="Comma 4 8 4" xfId="1896"/>
    <cellStyle name="Comma 4 8 5" xfId="2200"/>
    <cellStyle name="Comma 4 8 6" xfId="2443"/>
    <cellStyle name="Comma 4 9" xfId="686"/>
    <cellStyle name="Comma 4 9 2" xfId="1285"/>
    <cellStyle name="Comma 4 9 3" xfId="1593"/>
    <cellStyle name="Comma 4 9 4" xfId="1897"/>
    <cellStyle name="Comma 4 9 5" xfId="2201"/>
    <cellStyle name="Comma 4 9 6" xfId="2444"/>
    <cellStyle name="Comma 5" xfId="687"/>
    <cellStyle name="Comma 5 2" xfId="1286"/>
    <cellStyle name="Comma 5 3" xfId="1594"/>
    <cellStyle name="Comma 5 4" xfId="1898"/>
    <cellStyle name="Comma 5 5" xfId="2202"/>
    <cellStyle name="Comma 5 6" xfId="2445"/>
    <cellStyle name="Comma 6" xfId="688"/>
    <cellStyle name="Comma 6 2" xfId="1287"/>
    <cellStyle name="Comma 6 3" xfId="1595"/>
    <cellStyle name="Comma 6 4" xfId="1899"/>
    <cellStyle name="Comma 6 5" xfId="2203"/>
    <cellStyle name="Comma 6 6" xfId="2446"/>
    <cellStyle name="Comma 7" xfId="689"/>
    <cellStyle name="Comma 7 2" xfId="690"/>
    <cellStyle name="Comma 7 2 2" xfId="1289"/>
    <cellStyle name="Comma 7 2 3" xfId="1597"/>
    <cellStyle name="Comma 7 2 4" xfId="1901"/>
    <cellStyle name="Comma 7 2 5" xfId="2205"/>
    <cellStyle name="Comma 7 2 6" xfId="2448"/>
    <cellStyle name="Comma 7 3" xfId="1288"/>
    <cellStyle name="Comma 7 4" xfId="1596"/>
    <cellStyle name="Comma 7 5" xfId="1900"/>
    <cellStyle name="Comma 7 6" xfId="2204"/>
    <cellStyle name="Comma 7 7" xfId="2447"/>
    <cellStyle name="Comma 8" xfId="691"/>
    <cellStyle name="Comma 8 2" xfId="692"/>
    <cellStyle name="Comma 8 2 2" xfId="1291"/>
    <cellStyle name="Comma 8 2 3" xfId="1599"/>
    <cellStyle name="Comma 8 2 4" xfId="1903"/>
    <cellStyle name="Comma 8 2 5" xfId="2207"/>
    <cellStyle name="Comma 8 2 6" xfId="2450"/>
    <cellStyle name="Comma 8 3" xfId="693"/>
    <cellStyle name="Comma 8 3 2" xfId="1292"/>
    <cellStyle name="Comma 8 3 3" xfId="1600"/>
    <cellStyle name="Comma 8 3 4" xfId="1904"/>
    <cellStyle name="Comma 8 3 5" xfId="2208"/>
    <cellStyle name="Comma 8 3 6" xfId="2451"/>
    <cellStyle name="Comma 8 4" xfId="1290"/>
    <cellStyle name="Comma 8 5" xfId="1598"/>
    <cellStyle name="Comma 8 6" xfId="1902"/>
    <cellStyle name="Comma 8 7" xfId="2206"/>
    <cellStyle name="Comma 8 8" xfId="2449"/>
    <cellStyle name="Comma 9" xfId="694"/>
    <cellStyle name="Comma 9 10" xfId="695"/>
    <cellStyle name="Comma 9 11" xfId="696"/>
    <cellStyle name="Comma 9 12" xfId="697"/>
    <cellStyle name="Comma 9 13" xfId="698"/>
    <cellStyle name="Comma 9 14" xfId="699"/>
    <cellStyle name="Comma 9 15" xfId="700"/>
    <cellStyle name="Comma 9 16" xfId="701"/>
    <cellStyle name="Comma 9 17" xfId="702"/>
    <cellStyle name="Comma 9 18" xfId="703"/>
    <cellStyle name="Comma 9 19" xfId="704"/>
    <cellStyle name="Comma 9 2" xfId="705"/>
    <cellStyle name="Comma 9 2 2" xfId="1294"/>
    <cellStyle name="Comma 9 2 3" xfId="1602"/>
    <cellStyle name="Comma 9 2 4" xfId="1906"/>
    <cellStyle name="Comma 9 2 5" xfId="2210"/>
    <cellStyle name="Comma 9 2 6" xfId="2453"/>
    <cellStyle name="Comma 9 20" xfId="706"/>
    <cellStyle name="Comma 9 21" xfId="707"/>
    <cellStyle name="Comma 9 22" xfId="708"/>
    <cellStyle name="Comma 9 23" xfId="709"/>
    <cellStyle name="Comma 9 24" xfId="710"/>
    <cellStyle name="Comma 9 25" xfId="711"/>
    <cellStyle name="Comma 9 26" xfId="712"/>
    <cellStyle name="Comma 9 27" xfId="713"/>
    <cellStyle name="Comma 9 28" xfId="714"/>
    <cellStyle name="Comma 9 29" xfId="715"/>
    <cellStyle name="Comma 9 3" xfId="716"/>
    <cellStyle name="Comma 9 3 2" xfId="1295"/>
    <cellStyle name="Comma 9 3 3" xfId="1603"/>
    <cellStyle name="Comma 9 3 4" xfId="1907"/>
    <cellStyle name="Comma 9 3 5" xfId="2211"/>
    <cellStyle name="Comma 9 3 6" xfId="2454"/>
    <cellStyle name="Comma 9 30" xfId="717"/>
    <cellStyle name="Comma 9 31" xfId="718"/>
    <cellStyle name="Comma 9 32" xfId="719"/>
    <cellStyle name="Comma 9 33" xfId="720"/>
    <cellStyle name="Comma 9 34" xfId="721"/>
    <cellStyle name="Comma 9 35" xfId="722"/>
    <cellStyle name="Comma 9 36" xfId="723"/>
    <cellStyle name="Comma 9 37" xfId="724"/>
    <cellStyle name="Comma 9 38" xfId="725"/>
    <cellStyle name="Comma 9 39" xfId="726"/>
    <cellStyle name="Comma 9 4" xfId="727"/>
    <cellStyle name="Comma 9 4 2" xfId="1296"/>
    <cellStyle name="Comma 9 4 3" xfId="1604"/>
    <cellStyle name="Comma 9 4 4" xfId="1908"/>
    <cellStyle name="Comma 9 4 5" xfId="2212"/>
    <cellStyle name="Comma 9 4 6" xfId="2455"/>
    <cellStyle name="Comma 9 40" xfId="728"/>
    <cellStyle name="Comma 9 41" xfId="729"/>
    <cellStyle name="Comma 9 42" xfId="730"/>
    <cellStyle name="Comma 9 43" xfId="1293"/>
    <cellStyle name="Comma 9 44" xfId="1601"/>
    <cellStyle name="Comma 9 45" xfId="1905"/>
    <cellStyle name="Comma 9 46" xfId="2209"/>
    <cellStyle name="Comma 9 47" xfId="2452"/>
    <cellStyle name="Comma 9 5" xfId="731"/>
    <cellStyle name="Comma 9 5 2" xfId="1297"/>
    <cellStyle name="Comma 9 5 3" xfId="1605"/>
    <cellStyle name="Comma 9 5 4" xfId="1909"/>
    <cellStyle name="Comma 9 5 5" xfId="2213"/>
    <cellStyle name="Comma 9 5 6" xfId="2456"/>
    <cellStyle name="Comma 9 6" xfId="732"/>
    <cellStyle name="Comma 9 6 2" xfId="1298"/>
    <cellStyle name="Comma 9 6 3" xfId="1606"/>
    <cellStyle name="Comma 9 6 4" xfId="1910"/>
    <cellStyle name="Comma 9 6 5" xfId="2214"/>
    <cellStyle name="Comma 9 6 6" xfId="2457"/>
    <cellStyle name="Comma 9 7" xfId="733"/>
    <cellStyle name="Comma 9 7 2" xfId="1299"/>
    <cellStyle name="Comma 9 7 3" xfId="1607"/>
    <cellStyle name="Comma 9 7 4" xfId="1911"/>
    <cellStyle name="Comma 9 7 5" xfId="2215"/>
    <cellStyle name="Comma 9 7 6" xfId="2458"/>
    <cellStyle name="Comma 9 8" xfId="734"/>
    <cellStyle name="Comma 9 8 2" xfId="1300"/>
    <cellStyle name="Comma 9 8 3" xfId="1608"/>
    <cellStyle name="Comma 9 8 4" xfId="1912"/>
    <cellStyle name="Comma 9 8 5" xfId="2216"/>
    <cellStyle name="Comma 9 8 6" xfId="2459"/>
    <cellStyle name="Comma 9 9" xfId="735"/>
    <cellStyle name="Comma 9 9 2" xfId="1301"/>
    <cellStyle name="Comma 9 9 3" xfId="1609"/>
    <cellStyle name="Comma 9 9 4" xfId="1913"/>
    <cellStyle name="Comma 9 9 5" xfId="2217"/>
    <cellStyle name="Comma 9 9 6" xfId="2460"/>
    <cellStyle name="Date" xfId="736"/>
    <cellStyle name="Euro" xfId="737"/>
    <cellStyle name="Euro 2" xfId="1303"/>
    <cellStyle name="Euro 3" xfId="1611"/>
    <cellStyle name="Euro 4" xfId="1915"/>
    <cellStyle name="Euro 5" xfId="2219"/>
    <cellStyle name="Euro 6" xfId="2461"/>
    <cellStyle name="F2" xfId="738"/>
    <cellStyle name="F3" xfId="739"/>
    <cellStyle name="F4" xfId="740"/>
    <cellStyle name="F5" xfId="741"/>
    <cellStyle name="F6" xfId="742"/>
    <cellStyle name="F7" xfId="743"/>
    <cellStyle name="F8" xfId="744"/>
    <cellStyle name="Fixed" xfId="745"/>
    <cellStyle name="Heading1" xfId="746"/>
    <cellStyle name="Heading2" xfId="747"/>
    <cellStyle name="Hyperlink" xfId="991" builtinId="8"/>
    <cellStyle name="Hyperlink 2" xfId="748"/>
    <cellStyle name="Normal" xfId="0" builtinId="0"/>
    <cellStyle name="Normal 10" xfId="749"/>
    <cellStyle name="Normal 10 10" xfId="750"/>
    <cellStyle name="Normal 10 11" xfId="751"/>
    <cellStyle name="Normal 10 12" xfId="752"/>
    <cellStyle name="Normal 10 13" xfId="753"/>
    <cellStyle name="Normal 10 14" xfId="754"/>
    <cellStyle name="Normal 10 15" xfId="755"/>
    <cellStyle name="Normal 10 16" xfId="756"/>
    <cellStyle name="Normal 10 17" xfId="757"/>
    <cellStyle name="Normal 10 18" xfId="758"/>
    <cellStyle name="Normal 10 19" xfId="759"/>
    <cellStyle name="Normal 10 2" xfId="760"/>
    <cellStyle name="Normal 10 2 2" xfId="1316"/>
    <cellStyle name="Normal 10 2 3" xfId="1624"/>
    <cellStyle name="Normal 10 2 4" xfId="1928"/>
    <cellStyle name="Normal 10 2 5" xfId="2232"/>
    <cellStyle name="Normal 10 2 6" xfId="2463"/>
    <cellStyle name="Normal 10 20" xfId="761"/>
    <cellStyle name="Normal 10 21" xfId="762"/>
    <cellStyle name="Normal 10 22" xfId="763"/>
    <cellStyle name="Normal 10 23" xfId="764"/>
    <cellStyle name="Normal 10 24" xfId="765"/>
    <cellStyle name="Normal 10 25" xfId="766"/>
    <cellStyle name="Normal 10 26" xfId="767"/>
    <cellStyle name="Normal 10 27" xfId="768"/>
    <cellStyle name="Normal 10 28" xfId="769"/>
    <cellStyle name="Normal 10 29" xfId="770"/>
    <cellStyle name="Normal 10 3" xfId="771"/>
    <cellStyle name="Normal 10 3 2" xfId="1317"/>
    <cellStyle name="Normal 10 3 3" xfId="1625"/>
    <cellStyle name="Normal 10 3 4" xfId="1929"/>
    <cellStyle name="Normal 10 3 5" xfId="2233"/>
    <cellStyle name="Normal 10 3 6" xfId="2464"/>
    <cellStyle name="Normal 10 30" xfId="772"/>
    <cellStyle name="Normal 10 31" xfId="773"/>
    <cellStyle name="Normal 10 32" xfId="774"/>
    <cellStyle name="Normal 10 33" xfId="775"/>
    <cellStyle name="Normal 10 34" xfId="776"/>
    <cellStyle name="Normal 10 35" xfId="777"/>
    <cellStyle name="Normal 10 36" xfId="778"/>
    <cellStyle name="Normal 10 37" xfId="779"/>
    <cellStyle name="Normal 10 38" xfId="780"/>
    <cellStyle name="Normal 10 39" xfId="781"/>
    <cellStyle name="Normal 10 4" xfId="782"/>
    <cellStyle name="Normal 10 4 2" xfId="1318"/>
    <cellStyle name="Normal 10 4 3" xfId="1626"/>
    <cellStyle name="Normal 10 4 4" xfId="1930"/>
    <cellStyle name="Normal 10 4 5" xfId="2234"/>
    <cellStyle name="Normal 10 4 6" xfId="2465"/>
    <cellStyle name="Normal 10 40" xfId="783"/>
    <cellStyle name="Normal 10 41" xfId="784"/>
    <cellStyle name="Normal 10 42" xfId="785"/>
    <cellStyle name="Normal 10 43" xfId="1315"/>
    <cellStyle name="Normal 10 44" xfId="1623"/>
    <cellStyle name="Normal 10 45" xfId="1927"/>
    <cellStyle name="Normal 10 46" xfId="2231"/>
    <cellStyle name="Normal 10 47" xfId="2462"/>
    <cellStyle name="Normal 10 5" xfId="786"/>
    <cellStyle name="Normal 10 5 2" xfId="1319"/>
    <cellStyle name="Normal 10 5 3" xfId="1627"/>
    <cellStyle name="Normal 10 5 4" xfId="1931"/>
    <cellStyle name="Normal 10 5 5" xfId="2235"/>
    <cellStyle name="Normal 10 5 6" xfId="2466"/>
    <cellStyle name="Normal 10 6" xfId="787"/>
    <cellStyle name="Normal 10 6 2" xfId="1320"/>
    <cellStyle name="Normal 10 6 3" xfId="1628"/>
    <cellStyle name="Normal 10 6 4" xfId="1932"/>
    <cellStyle name="Normal 10 6 5" xfId="2236"/>
    <cellStyle name="Normal 10 6 6" xfId="2467"/>
    <cellStyle name="Normal 10 7" xfId="788"/>
    <cellStyle name="Normal 10 7 2" xfId="1321"/>
    <cellStyle name="Normal 10 7 3" xfId="1629"/>
    <cellStyle name="Normal 10 7 4" xfId="1933"/>
    <cellStyle name="Normal 10 7 5" xfId="2237"/>
    <cellStyle name="Normal 10 7 6" xfId="2468"/>
    <cellStyle name="Normal 10 8" xfId="789"/>
    <cellStyle name="Normal 10 8 2" xfId="1322"/>
    <cellStyle name="Normal 10 8 3" xfId="1630"/>
    <cellStyle name="Normal 10 8 4" xfId="1934"/>
    <cellStyle name="Normal 10 8 5" xfId="2238"/>
    <cellStyle name="Normal 10 8 6" xfId="2469"/>
    <cellStyle name="Normal 10 9" xfId="790"/>
    <cellStyle name="Normal 10 9 2" xfId="1323"/>
    <cellStyle name="Normal 10 9 3" xfId="1631"/>
    <cellStyle name="Normal 10 9 4" xfId="1935"/>
    <cellStyle name="Normal 10 9 5" xfId="2239"/>
    <cellStyle name="Normal 10 9 6" xfId="2470"/>
    <cellStyle name="Normal 10_ABRI TAUPAN" xfId="791"/>
    <cellStyle name="Normal 11" xfId="792"/>
    <cellStyle name="Normal 11 2" xfId="793"/>
    <cellStyle name="Normal 11 2 2" xfId="973"/>
    <cellStyle name="Normal 11 2 3" xfId="1325"/>
    <cellStyle name="Normal 11 2 4" xfId="1633"/>
    <cellStyle name="Normal 11 2 5" xfId="1937"/>
    <cellStyle name="Normal 11 2 6" xfId="2241"/>
    <cellStyle name="Normal 11 2 7" xfId="2472"/>
    <cellStyle name="Normal 11 3" xfId="982"/>
    <cellStyle name="Normal 11 4" xfId="1324"/>
    <cellStyle name="Normal 11 5" xfId="1632"/>
    <cellStyle name="Normal 11 6" xfId="1936"/>
    <cellStyle name="Normal 11 7" xfId="2240"/>
    <cellStyle name="Normal 11 8" xfId="2471"/>
    <cellStyle name="Normal 12" xfId="794"/>
    <cellStyle name="Normal 12 2" xfId="1326"/>
    <cellStyle name="Normal 12 3" xfId="1634"/>
    <cellStyle name="Normal 12 4" xfId="1938"/>
    <cellStyle name="Normal 12 5" xfId="2242"/>
    <cellStyle name="Normal 12 6" xfId="2473"/>
    <cellStyle name="Normal 13" xfId="795"/>
    <cellStyle name="Normal 13 2" xfId="1327"/>
    <cellStyle name="Normal 13 3" xfId="1635"/>
    <cellStyle name="Normal 13 4" xfId="1939"/>
    <cellStyle name="Normal 13 5" xfId="2243"/>
    <cellStyle name="Normal 13 6" xfId="2474"/>
    <cellStyle name="Normal 14" xfId="796"/>
    <cellStyle name="Normal 14 2" xfId="1328"/>
    <cellStyle name="Normal 14 3" xfId="1636"/>
    <cellStyle name="Normal 14 4" xfId="1940"/>
    <cellStyle name="Normal 14 5" xfId="2244"/>
    <cellStyle name="Normal 14 6" xfId="2475"/>
    <cellStyle name="Normal 15" xfId="797"/>
    <cellStyle name="Normal 15 2" xfId="1329"/>
    <cellStyle name="Normal 15 3" xfId="1637"/>
    <cellStyle name="Normal 15 4" xfId="1941"/>
    <cellStyle name="Normal 15 5" xfId="2245"/>
    <cellStyle name="Normal 15 6" xfId="2476"/>
    <cellStyle name="Normal 16" xfId="798"/>
    <cellStyle name="Normal 16 2" xfId="1330"/>
    <cellStyle name="Normal 16 3" xfId="1638"/>
    <cellStyle name="Normal 16 4" xfId="1942"/>
    <cellStyle name="Normal 16 5" xfId="2246"/>
    <cellStyle name="Normal 16 6" xfId="2477"/>
    <cellStyle name="Normal 17" xfId="799"/>
    <cellStyle name="Normal 17 2" xfId="1331"/>
    <cellStyle name="Normal 17 3" xfId="1639"/>
    <cellStyle name="Normal 17 4" xfId="1943"/>
    <cellStyle name="Normal 17 5" xfId="2247"/>
    <cellStyle name="Normal 17 6" xfId="2478"/>
    <cellStyle name="Normal 18" xfId="800"/>
    <cellStyle name="Normal 18 2" xfId="1332"/>
    <cellStyle name="Normal 18 3" xfId="1640"/>
    <cellStyle name="Normal 18 4" xfId="1944"/>
    <cellStyle name="Normal 18 5" xfId="2248"/>
    <cellStyle name="Normal 18 6" xfId="2479"/>
    <cellStyle name="Normal 19" xfId="801"/>
    <cellStyle name="Normal 19 2" xfId="1333"/>
    <cellStyle name="Normal 19 3" xfId="1641"/>
    <cellStyle name="Normal 19 4" xfId="1945"/>
    <cellStyle name="Normal 19 5" xfId="2249"/>
    <cellStyle name="Normal 19 6" xfId="2480"/>
    <cellStyle name="Normal 2" xfId="802"/>
    <cellStyle name="Normal 2 10" xfId="803"/>
    <cellStyle name="Normal 2 10 2" xfId="1335"/>
    <cellStyle name="Normal 2 10 3" xfId="1643"/>
    <cellStyle name="Normal 2 10 4" xfId="1947"/>
    <cellStyle name="Normal 2 10 5" xfId="2251"/>
    <cellStyle name="Normal 2 10 6" xfId="2481"/>
    <cellStyle name="Normal 2 11" xfId="804"/>
    <cellStyle name="Normal 2 11 2" xfId="1336"/>
    <cellStyle name="Normal 2 11 3" xfId="1644"/>
    <cellStyle name="Normal 2 11 4" xfId="1948"/>
    <cellStyle name="Normal 2 11 5" xfId="2252"/>
    <cellStyle name="Normal 2 11 6" xfId="2482"/>
    <cellStyle name="Normal 2 12" xfId="805"/>
    <cellStyle name="Normal 2 12 2" xfId="1337"/>
    <cellStyle name="Normal 2 12 3" xfId="1645"/>
    <cellStyle name="Normal 2 12 4" xfId="1949"/>
    <cellStyle name="Normal 2 12 5" xfId="2253"/>
    <cellStyle name="Normal 2 12 6" xfId="2483"/>
    <cellStyle name="Normal 2 13" xfId="806"/>
    <cellStyle name="Normal 2 14" xfId="807"/>
    <cellStyle name="Normal 2 15" xfId="808"/>
    <cellStyle name="Normal 2 16" xfId="809"/>
    <cellStyle name="Normal 2 17" xfId="810"/>
    <cellStyle name="Normal 2 18" xfId="811"/>
    <cellStyle name="Normal 2 19" xfId="812"/>
    <cellStyle name="Normal 2 2" xfId="813"/>
    <cellStyle name="Normal 2 2 2" xfId="814"/>
    <cellStyle name="Normal 2 2 2 2" xfId="990"/>
    <cellStyle name="Normal 2 2 3" xfId="989"/>
    <cellStyle name="Normal 2 2 4" xfId="1338"/>
    <cellStyle name="Normal 2 2 5" xfId="1646"/>
    <cellStyle name="Normal 2 2 6" xfId="1950"/>
    <cellStyle name="Normal 2 2 7" xfId="2254"/>
    <cellStyle name="Normal 2 2 8" xfId="2484"/>
    <cellStyle name="Normal 2 20" xfId="815"/>
    <cellStyle name="Normal 2 21" xfId="816"/>
    <cellStyle name="Normal 2 22" xfId="817"/>
    <cellStyle name="Normal 2 23" xfId="818"/>
    <cellStyle name="Normal 2 24" xfId="819"/>
    <cellStyle name="Normal 2 25" xfId="820"/>
    <cellStyle name="Normal 2 26" xfId="821"/>
    <cellStyle name="Normal 2 27" xfId="822"/>
    <cellStyle name="Normal 2 28" xfId="823"/>
    <cellStyle name="Normal 2 29" xfId="824"/>
    <cellStyle name="Normal 2 3" xfId="825"/>
    <cellStyle name="Normal 2 3 2" xfId="1339"/>
    <cellStyle name="Normal 2 3 3" xfId="1647"/>
    <cellStyle name="Normal 2 3 4" xfId="1951"/>
    <cellStyle name="Normal 2 3 5" xfId="2255"/>
    <cellStyle name="Normal 2 3 6" xfId="2485"/>
    <cellStyle name="Normal 2 30" xfId="826"/>
    <cellStyle name="Normal 2 31" xfId="827"/>
    <cellStyle name="Normal 2 32" xfId="828"/>
    <cellStyle name="Normal 2 33" xfId="829"/>
    <cellStyle name="Normal 2 34" xfId="830"/>
    <cellStyle name="Normal 2 35" xfId="831"/>
    <cellStyle name="Normal 2 36" xfId="832"/>
    <cellStyle name="Normal 2 37" xfId="833"/>
    <cellStyle name="Normal 2 38" xfId="834"/>
    <cellStyle name="Normal 2 39" xfId="835"/>
    <cellStyle name="Normal 2 4" xfId="836"/>
    <cellStyle name="Normal 2 4 2" xfId="1340"/>
    <cellStyle name="Normal 2 4 3" xfId="1648"/>
    <cellStyle name="Normal 2 4 4" xfId="1952"/>
    <cellStyle name="Normal 2 4 5" xfId="2256"/>
    <cellStyle name="Normal 2 4 6" xfId="2486"/>
    <cellStyle name="Normal 2 40" xfId="837"/>
    <cellStyle name="Normal 2 41" xfId="838"/>
    <cellStyle name="Normal 2 42" xfId="839"/>
    <cellStyle name="Normal 2 43" xfId="840"/>
    <cellStyle name="Normal 2 44" xfId="841"/>
    <cellStyle name="Normal 2 45" xfId="842"/>
    <cellStyle name="Normal 2 5" xfId="843"/>
    <cellStyle name="Normal 2 5 2" xfId="1341"/>
    <cellStyle name="Normal 2 5 3" xfId="1649"/>
    <cellStyle name="Normal 2 5 4" xfId="1953"/>
    <cellStyle name="Normal 2 5 5" xfId="2257"/>
    <cellStyle name="Normal 2 5 6" xfId="2487"/>
    <cellStyle name="Normal 2 6" xfId="844"/>
    <cellStyle name="Normal 2 6 2" xfId="1342"/>
    <cellStyle name="Normal 2 6 3" xfId="1650"/>
    <cellStyle name="Normal 2 6 4" xfId="1954"/>
    <cellStyle name="Normal 2 6 5" xfId="2258"/>
    <cellStyle name="Normal 2 6 6" xfId="2488"/>
    <cellStyle name="Normal 2 7" xfId="845"/>
    <cellStyle name="Normal 2 7 2" xfId="1343"/>
    <cellStyle name="Normal 2 7 3" xfId="1651"/>
    <cellStyle name="Normal 2 7 4" xfId="1955"/>
    <cellStyle name="Normal 2 7 5" xfId="2259"/>
    <cellStyle name="Normal 2 7 6" xfId="2489"/>
    <cellStyle name="Normal 2 8" xfId="846"/>
    <cellStyle name="Normal 2 8 2" xfId="1344"/>
    <cellStyle name="Normal 2 8 3" xfId="1652"/>
    <cellStyle name="Normal 2 8 4" xfId="1956"/>
    <cellStyle name="Normal 2 8 5" xfId="2260"/>
    <cellStyle name="Normal 2 8 6" xfId="2490"/>
    <cellStyle name="Normal 2 9" xfId="847"/>
    <cellStyle name="Normal 2 9 2" xfId="1345"/>
    <cellStyle name="Normal 2 9 3" xfId="1653"/>
    <cellStyle name="Normal 2 9 4" xfId="1957"/>
    <cellStyle name="Normal 2 9 5" xfId="2261"/>
    <cellStyle name="Normal 2 9 6" xfId="2491"/>
    <cellStyle name="Normal 2_ BYR " xfId="848"/>
    <cellStyle name="Normal 20" xfId="849"/>
    <cellStyle name="Normal 20 2" xfId="1346"/>
    <cellStyle name="Normal 20 3" xfId="1654"/>
    <cellStyle name="Normal 20 4" xfId="1958"/>
    <cellStyle name="Normal 20 5" xfId="2262"/>
    <cellStyle name="Normal 20 6" xfId="2492"/>
    <cellStyle name="Normal 21" xfId="850"/>
    <cellStyle name="Normal 21 2" xfId="1347"/>
    <cellStyle name="Normal 21 3" xfId="1655"/>
    <cellStyle name="Normal 21 4" xfId="1959"/>
    <cellStyle name="Normal 21 5" xfId="2263"/>
    <cellStyle name="Normal 21 6" xfId="2493"/>
    <cellStyle name="Normal 22" xfId="851"/>
    <cellStyle name="Normal 22 2" xfId="1348"/>
    <cellStyle name="Normal 22 3" xfId="1656"/>
    <cellStyle name="Normal 22 4" xfId="1960"/>
    <cellStyle name="Normal 22 5" xfId="2264"/>
    <cellStyle name="Normal 22 6" xfId="2494"/>
    <cellStyle name="Normal 23" xfId="852"/>
    <cellStyle name="Normal 23 2" xfId="853"/>
    <cellStyle name="Normal 23 2 2" xfId="1350"/>
    <cellStyle name="Normal 23 2 3" xfId="1658"/>
    <cellStyle name="Normal 23 2 4" xfId="1962"/>
    <cellStyle name="Normal 23 2 5" xfId="2266"/>
    <cellStyle name="Normal 23 2 6" xfId="2496"/>
    <cellStyle name="Normal 23 3" xfId="1349"/>
    <cellStyle name="Normal 23 4" xfId="1657"/>
    <cellStyle name="Normal 23 5" xfId="1961"/>
    <cellStyle name="Normal 23 6" xfId="2265"/>
    <cellStyle name="Normal 23 7" xfId="2495"/>
    <cellStyle name="Normal 24" xfId="854"/>
    <cellStyle name="Normal 24 2" xfId="1351"/>
    <cellStyle name="Normal 24 3" xfId="1659"/>
    <cellStyle name="Normal 24 4" xfId="1963"/>
    <cellStyle name="Normal 24 5" xfId="2267"/>
    <cellStyle name="Normal 24 6" xfId="2497"/>
    <cellStyle name="Normal 25" xfId="855"/>
    <cellStyle name="Normal 25 2" xfId="1352"/>
    <cellStyle name="Normal 25 3" xfId="1660"/>
    <cellStyle name="Normal 25 4" xfId="1964"/>
    <cellStyle name="Normal 25 5" xfId="2268"/>
    <cellStyle name="Normal 25 6" xfId="2498"/>
    <cellStyle name="Normal 26" xfId="2525"/>
    <cellStyle name="Normal 26 10" xfId="856"/>
    <cellStyle name="Normal 26 11" xfId="857"/>
    <cellStyle name="Normal 26 12" xfId="858"/>
    <cellStyle name="Normal 26 13" xfId="859"/>
    <cellStyle name="Normal 26 14" xfId="860"/>
    <cellStyle name="Normal 26 15" xfId="861"/>
    <cellStyle name="Normal 26 16" xfId="862"/>
    <cellStyle name="Normal 26 17" xfId="863"/>
    <cellStyle name="Normal 26 18" xfId="864"/>
    <cellStyle name="Normal 26 19" xfId="865"/>
    <cellStyle name="Normal 26 2" xfId="866"/>
    <cellStyle name="Normal 26 20" xfId="867"/>
    <cellStyle name="Normal 26 21" xfId="868"/>
    <cellStyle name="Normal 26 22" xfId="869"/>
    <cellStyle name="Normal 26 23" xfId="870"/>
    <cellStyle name="Normal 26 24" xfId="871"/>
    <cellStyle name="Normal 26 25" xfId="872"/>
    <cellStyle name="Normal 26 26" xfId="873"/>
    <cellStyle name="Normal 26 27" xfId="1353"/>
    <cellStyle name="Normal 26 28" xfId="1661"/>
    <cellStyle name="Normal 26 29" xfId="1965"/>
    <cellStyle name="Normal 26 3" xfId="874"/>
    <cellStyle name="Normal 26 30" xfId="2269"/>
    <cellStyle name="Normal 26 31" xfId="2499"/>
    <cellStyle name="Normal 26 4" xfId="875"/>
    <cellStyle name="Normal 26 5" xfId="876"/>
    <cellStyle name="Normal 26 6" xfId="877"/>
    <cellStyle name="Normal 26 7" xfId="878"/>
    <cellStyle name="Normal 26 8" xfId="879"/>
    <cellStyle name="Normal 26 9" xfId="880"/>
    <cellStyle name="Normal 27" xfId="1354"/>
    <cellStyle name="Normal 28" xfId="1397"/>
    <cellStyle name="Normal 3" xfId="881"/>
    <cellStyle name="Normal 3 17" xfId="882"/>
    <cellStyle name="Normal 3 17 2" xfId="987"/>
    <cellStyle name="Normal 3 17 3" xfId="1356"/>
    <cellStyle name="Normal 3 17 4" xfId="1664"/>
    <cellStyle name="Normal 3 17 5" xfId="1968"/>
    <cellStyle name="Normal 3 17 6" xfId="2272"/>
    <cellStyle name="Normal 3 17 7" xfId="2501"/>
    <cellStyle name="Normal 3 2" xfId="883"/>
    <cellStyle name="Normal 3 2 2" xfId="1357"/>
    <cellStyle name="Normal 3 2 3" xfId="1665"/>
    <cellStyle name="Normal 3 2 4" xfId="1969"/>
    <cellStyle name="Normal 3 2 5" xfId="2273"/>
    <cellStyle name="Normal 3 2 6" xfId="2502"/>
    <cellStyle name="Normal 3 3" xfId="980"/>
    <cellStyle name="Normal 3 4" xfId="1355"/>
    <cellStyle name="Normal 3 5" xfId="1663"/>
    <cellStyle name="Normal 3 6" xfId="1967"/>
    <cellStyle name="Normal 3 7" xfId="2271"/>
    <cellStyle name="Normal 3 8" xfId="2500"/>
    <cellStyle name="Normal 3_ BYR " xfId="884"/>
    <cellStyle name="Normal 4" xfId="885"/>
    <cellStyle name="Normal 4 2" xfId="1358"/>
    <cellStyle name="Normal 4 3" xfId="1667"/>
    <cellStyle name="Normal 4 4" xfId="1971"/>
    <cellStyle name="Normal 4 5" xfId="2275"/>
    <cellStyle name="Normal 4 6" xfId="2503"/>
    <cellStyle name="Normal 5" xfId="886"/>
    <cellStyle name="Normal 5 10" xfId="887"/>
    <cellStyle name="Normal 5 11" xfId="888"/>
    <cellStyle name="Normal 5 12" xfId="889"/>
    <cellStyle name="Normal 5 13" xfId="890"/>
    <cellStyle name="Normal 5 14" xfId="891"/>
    <cellStyle name="Normal 5 15" xfId="892"/>
    <cellStyle name="Normal 5 16" xfId="893"/>
    <cellStyle name="Normal 5 17" xfId="894"/>
    <cellStyle name="Normal 5 18" xfId="895"/>
    <cellStyle name="Normal 5 19" xfId="896"/>
    <cellStyle name="Normal 5 2" xfId="897"/>
    <cellStyle name="Normal 5 2 2" xfId="1360"/>
    <cellStyle name="Normal 5 2 3" xfId="1669"/>
    <cellStyle name="Normal 5 2 4" xfId="1973"/>
    <cellStyle name="Normal 5 2 5" xfId="2277"/>
    <cellStyle name="Normal 5 2 6" xfId="2504"/>
    <cellStyle name="Normal 5 20" xfId="898"/>
    <cellStyle name="Normal 5 21" xfId="899"/>
    <cellStyle name="Normal 5 22" xfId="900"/>
    <cellStyle name="Normal 5 23" xfId="901"/>
    <cellStyle name="Normal 5 24" xfId="902"/>
    <cellStyle name="Normal 5 25" xfId="903"/>
    <cellStyle name="Normal 5 26" xfId="904"/>
    <cellStyle name="Normal 5 27" xfId="905"/>
    <cellStyle name="Normal 5 28" xfId="906"/>
    <cellStyle name="Normal 5 29" xfId="907"/>
    <cellStyle name="Normal 5 3" xfId="908"/>
    <cellStyle name="Normal 5 3 2" xfId="1361"/>
    <cellStyle name="Normal 5 3 3" xfId="1670"/>
    <cellStyle name="Normal 5 3 4" xfId="1974"/>
    <cellStyle name="Normal 5 3 5" xfId="2278"/>
    <cellStyle name="Normal 5 3 6" xfId="2505"/>
    <cellStyle name="Normal 5 30" xfId="909"/>
    <cellStyle name="Normal 5 31" xfId="910"/>
    <cellStyle name="Normal 5 32" xfId="911"/>
    <cellStyle name="Normal 5 33" xfId="912"/>
    <cellStyle name="Normal 5 34" xfId="913"/>
    <cellStyle name="Normal 5 35" xfId="914"/>
    <cellStyle name="Normal 5 36" xfId="915"/>
    <cellStyle name="Normal 5 37" xfId="916"/>
    <cellStyle name="Normal 5 38" xfId="917"/>
    <cellStyle name="Normal 5 39" xfId="918"/>
    <cellStyle name="Normal 5 4" xfId="919"/>
    <cellStyle name="Normal 5 4 2" xfId="1362"/>
    <cellStyle name="Normal 5 4 3" xfId="1671"/>
    <cellStyle name="Normal 5 4 4" xfId="1975"/>
    <cellStyle name="Normal 5 4 5" xfId="2279"/>
    <cellStyle name="Normal 5 4 6" xfId="2506"/>
    <cellStyle name="Normal 5 40" xfId="920"/>
    <cellStyle name="Normal 5 41" xfId="921"/>
    <cellStyle name="Normal 5 42" xfId="922"/>
    <cellStyle name="Normal 5 5" xfId="923"/>
    <cellStyle name="Normal 5 5 2" xfId="1363"/>
    <cellStyle name="Normal 5 5 3" xfId="1672"/>
    <cellStyle name="Normal 5 5 4" xfId="1976"/>
    <cellStyle name="Normal 5 5 5" xfId="2280"/>
    <cellStyle name="Normal 5 5 6" xfId="2507"/>
    <cellStyle name="Normal 5 6" xfId="924"/>
    <cellStyle name="Normal 5 6 2" xfId="1364"/>
    <cellStyle name="Normal 5 6 3" xfId="1673"/>
    <cellStyle name="Normal 5 6 4" xfId="1977"/>
    <cellStyle name="Normal 5 6 5" xfId="2281"/>
    <cellStyle name="Normal 5 6 6" xfId="2508"/>
    <cellStyle name="Normal 5 7" xfId="925"/>
    <cellStyle name="Normal 5 7 2" xfId="1365"/>
    <cellStyle name="Normal 5 7 3" xfId="1674"/>
    <cellStyle name="Normal 5 7 4" xfId="1978"/>
    <cellStyle name="Normal 5 7 5" xfId="2282"/>
    <cellStyle name="Normal 5 7 6" xfId="2509"/>
    <cellStyle name="Normal 5 8" xfId="926"/>
    <cellStyle name="Normal 5 8 2" xfId="1366"/>
    <cellStyle name="Normal 5 8 3" xfId="1675"/>
    <cellStyle name="Normal 5 8 4" xfId="1979"/>
    <cellStyle name="Normal 5 8 5" xfId="2283"/>
    <cellStyle name="Normal 5 8 6" xfId="2510"/>
    <cellStyle name="Normal 5 9" xfId="927"/>
    <cellStyle name="Normal 5 9 2" xfId="1367"/>
    <cellStyle name="Normal 5 9 3" xfId="1676"/>
    <cellStyle name="Normal 5 9 4" xfId="1980"/>
    <cellStyle name="Normal 5 9 5" xfId="2284"/>
    <cellStyle name="Normal 5 9 6" xfId="2511"/>
    <cellStyle name="Normal 5_ABRI TAUPAN" xfId="928"/>
    <cellStyle name="Normal 6" xfId="929"/>
    <cellStyle name="Normal 6 2" xfId="1368"/>
    <cellStyle name="Normal 6 3" xfId="1677"/>
    <cellStyle name="Normal 6 4" xfId="1981"/>
    <cellStyle name="Normal 6 5" xfId="2285"/>
    <cellStyle name="Normal 6 6" xfId="2512"/>
    <cellStyle name="Normal 7" xfId="930"/>
    <cellStyle name="Normal 7 2" xfId="1369"/>
    <cellStyle name="Normal 7 3" xfId="1678"/>
    <cellStyle name="Normal 7 4" xfId="1982"/>
    <cellStyle name="Normal 7 5" xfId="2286"/>
    <cellStyle name="Normal 7 6" xfId="2513"/>
    <cellStyle name="Normal 8" xfId="931"/>
    <cellStyle name="Normal 8 2" xfId="932"/>
    <cellStyle name="Normal 8 2 2" xfId="1371"/>
    <cellStyle name="Normal 8 2 3" xfId="1680"/>
    <cellStyle name="Normal 8 2 4" xfId="1984"/>
    <cellStyle name="Normal 8 2 5" xfId="2288"/>
    <cellStyle name="Normal 8 2 6" xfId="2515"/>
    <cellStyle name="Normal 8 3" xfId="1370"/>
    <cellStyle name="Normal 8 4" xfId="1679"/>
    <cellStyle name="Normal 8 5" xfId="1983"/>
    <cellStyle name="Normal 8 6" xfId="2287"/>
    <cellStyle name="Normal 8 7" xfId="2514"/>
    <cellStyle name="Normal 9" xfId="933"/>
    <cellStyle name="Normal 9 2" xfId="934"/>
    <cellStyle name="Normal 9 3" xfId="1372"/>
    <cellStyle name="Normal 9 4" xfId="1681"/>
    <cellStyle name="Normal 9 5" xfId="1985"/>
    <cellStyle name="Normal 9 6" xfId="2289"/>
    <cellStyle name="Normal 9 7" xfId="2516"/>
    <cellStyle name="Normal 9_ BYR " xfId="935"/>
    <cellStyle name="Normal_KB-FEB" xfId="936"/>
    <cellStyle name="Normal_KB-FEB 2 2" xfId="937"/>
    <cellStyle name="Normal_KB-FEB 2 2 2" xfId="938"/>
    <cellStyle name="Normal_KB-FEB 2 2 2 2" xfId="972"/>
    <cellStyle name="Normal_KB-FEB 2 2 3" xfId="978"/>
    <cellStyle name="Normal_KB-FEB 3 2" xfId="939"/>
    <cellStyle name="Normal_KB-FEB 3 2 2" xfId="2522"/>
    <cellStyle name="Normal_KB-FEB 4" xfId="940"/>
    <cellStyle name="Normal_KB-FEB 4 2 2" xfId="984"/>
    <cellStyle name="Normal_KB-FEB 7 2" xfId="985"/>
    <cellStyle name="Normal_KB-FEB 8" xfId="941"/>
    <cellStyle name="Normal_KB-FEB 8 2" xfId="986"/>
    <cellStyle name="Normal_KB-JULI 2007" xfId="942"/>
    <cellStyle name="Normal_KB-JULI 2007 2" xfId="979"/>
    <cellStyle name="Normal_KPR-FEB" xfId="943"/>
    <cellStyle name="Normal_KPR-FEB 2 2" xfId="944"/>
    <cellStyle name="Normal_KPR-FEB 2 2 2" xfId="945"/>
    <cellStyle name="Normal_KPR-FEB 2 2 2 2" xfId="2523"/>
    <cellStyle name="Normal_KPR-FEB 2 2 3" xfId="981"/>
    <cellStyle name="Normal_KPR-FEB 3 2 2" xfId="983"/>
    <cellStyle name="Normal_KPR-FEB 7" xfId="946"/>
    <cellStyle name="Normal_KPR-FEB 7 2" xfId="988"/>
    <cellStyle name="times new roman" xfId="947"/>
    <cellStyle name="Total" xfId="948" builtinId="25" customBuiltin="1"/>
    <cellStyle name="中等" xfId="949"/>
    <cellStyle name="備註" xfId="950"/>
    <cellStyle name="備註 2" xfId="1376"/>
    <cellStyle name="合計" xfId="951"/>
    <cellStyle name="合計 2" xfId="1377"/>
    <cellStyle name="合計 3" xfId="1691"/>
    <cellStyle name="合計 4" xfId="1995"/>
    <cellStyle name="合計 5" xfId="2298"/>
    <cellStyle name="合計 6" xfId="2517"/>
    <cellStyle name="壞" xfId="952"/>
    <cellStyle name="好" xfId="953"/>
    <cellStyle name="標題" xfId="954"/>
    <cellStyle name="標題 1" xfId="955"/>
    <cellStyle name="標題 2" xfId="956"/>
    <cellStyle name="標題 3" xfId="957"/>
    <cellStyle name="標題 4" xfId="958"/>
    <cellStyle name="檢查儲存格" xfId="959"/>
    <cellStyle name="檢查儲存格 2" xfId="2003"/>
    <cellStyle name="檢查儲存格 3" xfId="2306"/>
    <cellStyle name="檢查儲存格 4" xfId="2518"/>
    <cellStyle name="計算方式" xfId="960"/>
    <cellStyle name="計算方式 2" xfId="1386"/>
    <cellStyle name="計算方式 3" xfId="1700"/>
    <cellStyle name="計算方式 4" xfId="2004"/>
    <cellStyle name="計算方式 5" xfId="2307"/>
    <cellStyle name="計算方式 6" xfId="2519"/>
    <cellStyle name="說明文字" xfId="961"/>
    <cellStyle name="警告文字" xfId="962"/>
    <cellStyle name="輔色1" xfId="963"/>
    <cellStyle name="輔色2" xfId="964"/>
    <cellStyle name="輔色3" xfId="965"/>
    <cellStyle name="輔色4" xfId="966"/>
    <cellStyle name="輔色5" xfId="967"/>
    <cellStyle name="輔色6" xfId="968"/>
    <cellStyle name="輸入" xfId="969"/>
    <cellStyle name="輸入 2" xfId="1395"/>
    <cellStyle name="輸入 3" xfId="1709"/>
    <cellStyle name="輸入 4" xfId="2013"/>
    <cellStyle name="輸入 5" xfId="2315"/>
    <cellStyle name="輸入 6" xfId="2520"/>
    <cellStyle name="輸出" xfId="970"/>
    <cellStyle name="輸出 2" xfId="1396"/>
    <cellStyle name="輸出 3" xfId="1710"/>
    <cellStyle name="輸出 4" xfId="2014"/>
    <cellStyle name="輸出 5" xfId="2316"/>
    <cellStyle name="輸出 6" xfId="2521"/>
    <cellStyle name="連結的儲存格" xfId="971"/>
  </cellStyles>
  <dxfs count="0"/>
  <tableStyles count="0" defaultTableStyle="TableStyleMedium9" defaultPivotStyle="PivotStyleLight16"/>
  <colors>
    <mruColors>
      <color rgb="FFFF99FF"/>
    </mruColors>
  </colors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externalLink" Target="externalLinks/externalLink4.xml"/><Relationship Id="rId68" Type="http://schemas.openxmlformats.org/officeDocument/2006/relationships/externalLink" Target="externalLinks/externalLink9.xml"/><Relationship Id="rId76" Type="http://schemas.openxmlformats.org/officeDocument/2006/relationships/externalLink" Target="externalLinks/externalLink17.xml"/><Relationship Id="rId84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1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externalLink" Target="externalLinks/externalLink7.xml"/><Relationship Id="rId74" Type="http://schemas.openxmlformats.org/officeDocument/2006/relationships/externalLink" Target="externalLinks/externalLink15.xml"/><Relationship Id="rId79" Type="http://schemas.openxmlformats.org/officeDocument/2006/relationships/externalLink" Target="externalLinks/externalLink20.xml"/><Relationship Id="rId87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2.xml"/><Relationship Id="rId82" Type="http://schemas.openxmlformats.org/officeDocument/2006/relationships/externalLink" Target="externalLinks/externalLink23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5.xml"/><Relationship Id="rId69" Type="http://schemas.openxmlformats.org/officeDocument/2006/relationships/externalLink" Target="externalLinks/externalLink10.xml"/><Relationship Id="rId77" Type="http://schemas.openxmlformats.org/officeDocument/2006/relationships/externalLink" Target="externalLinks/externalLink1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externalLink" Target="externalLinks/externalLink13.xml"/><Relationship Id="rId80" Type="http://schemas.openxmlformats.org/officeDocument/2006/relationships/externalLink" Target="externalLinks/externalLink21.xml"/><Relationship Id="rId85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externalLink" Target="externalLinks/externalLink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3.xml"/><Relationship Id="rId70" Type="http://schemas.openxmlformats.org/officeDocument/2006/relationships/externalLink" Target="externalLinks/externalLink11.xml"/><Relationship Id="rId75" Type="http://schemas.openxmlformats.org/officeDocument/2006/relationships/externalLink" Target="externalLinks/externalLink16.xml"/><Relationship Id="rId83" Type="http://schemas.openxmlformats.org/officeDocument/2006/relationships/externalLink" Target="externalLinks/externalLink2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externalLink" Target="externalLinks/externalLink1.xml"/><Relationship Id="rId65" Type="http://schemas.openxmlformats.org/officeDocument/2006/relationships/externalLink" Target="externalLinks/externalLink6.xml"/><Relationship Id="rId73" Type="http://schemas.openxmlformats.org/officeDocument/2006/relationships/externalLink" Target="externalLinks/externalLink14.xml"/><Relationship Id="rId78" Type="http://schemas.openxmlformats.org/officeDocument/2006/relationships/externalLink" Target="externalLinks/externalLink19.xml"/><Relationship Id="rId81" Type="http://schemas.openxmlformats.org/officeDocument/2006/relationships/externalLink" Target="externalLinks/externalLink22.xml"/><Relationship Id="rId86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115358</xdr:rowOff>
    </xdr:from>
    <xdr:to>
      <xdr:col>4</xdr:col>
      <xdr:colOff>650875</xdr:colOff>
      <xdr:row>2</xdr:row>
      <xdr:rowOff>257175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9563" y="7544858"/>
          <a:ext cx="1805781" cy="5228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1</xdr:row>
      <xdr:rowOff>47625</xdr:rowOff>
    </xdr:from>
    <xdr:to>
      <xdr:col>4</xdr:col>
      <xdr:colOff>647700</xdr:colOff>
      <xdr:row>2</xdr:row>
      <xdr:rowOff>295275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7650" y="6334125"/>
          <a:ext cx="2076450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</xdr:row>
      <xdr:rowOff>57150</xdr:rowOff>
    </xdr:from>
    <xdr:to>
      <xdr:col>4</xdr:col>
      <xdr:colOff>666750</xdr:colOff>
      <xdr:row>2</xdr:row>
      <xdr:rowOff>254000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69875" y="7486650"/>
          <a:ext cx="1825625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495300</xdr:colOff>
      <xdr:row>2</xdr:row>
      <xdr:rowOff>304800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3265" y="4762500"/>
          <a:ext cx="1907241" cy="6185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224679</xdr:colOff>
      <xdr:row>1</xdr:row>
      <xdr:rowOff>31127</xdr:rowOff>
    </xdr:from>
    <xdr:to>
      <xdr:col>4</xdr:col>
      <xdr:colOff>671601</xdr:colOff>
      <xdr:row>2</xdr:row>
      <xdr:rowOff>302558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43742" y="8032127"/>
          <a:ext cx="1887578" cy="58099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12770</xdr:colOff>
      <xdr:row>109</xdr:row>
      <xdr:rowOff>47625</xdr:rowOff>
    </xdr:from>
    <xdr:to>
      <xdr:col>4</xdr:col>
      <xdr:colOff>640362</xdr:colOff>
      <xdr:row>110</xdr:row>
      <xdr:rowOff>222798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864" y="5191125"/>
          <a:ext cx="1842029" cy="4847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12770</xdr:colOff>
      <xdr:row>61</xdr:row>
      <xdr:rowOff>47625</xdr:rowOff>
    </xdr:from>
    <xdr:to>
      <xdr:col>4</xdr:col>
      <xdr:colOff>640362</xdr:colOff>
      <xdr:row>62</xdr:row>
      <xdr:rowOff>222798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864" y="9382125"/>
          <a:ext cx="1842029" cy="4847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12770</xdr:colOff>
      <xdr:row>31</xdr:row>
      <xdr:rowOff>47625</xdr:rowOff>
    </xdr:from>
    <xdr:to>
      <xdr:col>4</xdr:col>
      <xdr:colOff>640362</xdr:colOff>
      <xdr:row>32</xdr:row>
      <xdr:rowOff>222799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864" y="9382125"/>
          <a:ext cx="1842029" cy="4847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12770</xdr:colOff>
      <xdr:row>1</xdr:row>
      <xdr:rowOff>47625</xdr:rowOff>
    </xdr:from>
    <xdr:to>
      <xdr:col>4</xdr:col>
      <xdr:colOff>640362</xdr:colOff>
      <xdr:row>2</xdr:row>
      <xdr:rowOff>222799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864" y="5953125"/>
          <a:ext cx="1842029" cy="4847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</xdr:row>
      <xdr:rowOff>47625</xdr:rowOff>
    </xdr:from>
    <xdr:to>
      <xdr:col>4</xdr:col>
      <xdr:colOff>638175</xdr:colOff>
      <xdr:row>3</xdr:row>
      <xdr:rowOff>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1300" y="5191125"/>
          <a:ext cx="2079625" cy="587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</xdr:row>
      <xdr:rowOff>183217</xdr:rowOff>
    </xdr:from>
    <xdr:to>
      <xdr:col>4</xdr:col>
      <xdr:colOff>559954</xdr:colOff>
      <xdr:row>2</xdr:row>
      <xdr:rowOff>180975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66700" y="4945717"/>
          <a:ext cx="1798204" cy="3787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22</xdr:row>
      <xdr:rowOff>0</xdr:rowOff>
    </xdr:from>
    <xdr:to>
      <xdr:col>4</xdr:col>
      <xdr:colOff>688975</xdr:colOff>
      <xdr:row>24</xdr:row>
      <xdr:rowOff>147233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47663" y="4453995"/>
          <a:ext cx="1912937" cy="5282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228600</xdr:colOff>
      <xdr:row>1</xdr:row>
      <xdr:rowOff>72495</xdr:rowOff>
    </xdr:from>
    <xdr:to>
      <xdr:col>4</xdr:col>
      <xdr:colOff>688975</xdr:colOff>
      <xdr:row>2</xdr:row>
      <xdr:rowOff>291166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47663" y="4644495"/>
          <a:ext cx="1912937" cy="5282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112619</xdr:colOff>
      <xdr:row>32</xdr:row>
      <xdr:rowOff>0</xdr:rowOff>
    </xdr:from>
    <xdr:to>
      <xdr:col>4</xdr:col>
      <xdr:colOff>697513</xdr:colOff>
      <xdr:row>34</xdr:row>
      <xdr:rowOff>68837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35884" y="5648325"/>
          <a:ext cx="1873570" cy="4498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112619</xdr:colOff>
      <xdr:row>32</xdr:row>
      <xdr:rowOff>0</xdr:rowOff>
    </xdr:from>
    <xdr:to>
      <xdr:col>4</xdr:col>
      <xdr:colOff>697513</xdr:colOff>
      <xdr:row>34</xdr:row>
      <xdr:rowOff>68837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35884" y="314325"/>
          <a:ext cx="1873570" cy="4498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112619</xdr:colOff>
      <xdr:row>1</xdr:row>
      <xdr:rowOff>123825</xdr:rowOff>
    </xdr:from>
    <xdr:to>
      <xdr:col>4</xdr:col>
      <xdr:colOff>697513</xdr:colOff>
      <xdr:row>2</xdr:row>
      <xdr:rowOff>259897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35884" y="6410325"/>
          <a:ext cx="1873570" cy="4498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94192</xdr:colOff>
      <xdr:row>1</xdr:row>
      <xdr:rowOff>45508</xdr:rowOff>
    </xdr:from>
    <xdr:to>
      <xdr:col>4</xdr:col>
      <xdr:colOff>699559</xdr:colOff>
      <xdr:row>2</xdr:row>
      <xdr:rowOff>226483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21192" y="4998508"/>
          <a:ext cx="1981200" cy="498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134409</xdr:colOff>
      <xdr:row>1</xdr:row>
      <xdr:rowOff>141819</xdr:rowOff>
    </xdr:from>
    <xdr:to>
      <xdr:col>4</xdr:col>
      <xdr:colOff>739776</xdr:colOff>
      <xdr:row>2</xdr:row>
      <xdr:rowOff>332316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7674" y="5094819"/>
          <a:ext cx="2095749" cy="5714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1</xdr:row>
      <xdr:rowOff>85725</xdr:rowOff>
    </xdr:from>
    <xdr:to>
      <xdr:col>4</xdr:col>
      <xdr:colOff>589430</xdr:colOff>
      <xdr:row>2</xdr:row>
      <xdr:rowOff>200025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9467" y="5800725"/>
          <a:ext cx="1671046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1</xdr:row>
      <xdr:rowOff>76200</xdr:rowOff>
    </xdr:from>
    <xdr:to>
      <xdr:col>4</xdr:col>
      <xdr:colOff>477371</xdr:colOff>
      <xdr:row>2</xdr:row>
      <xdr:rowOff>247650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5750" y="5219700"/>
          <a:ext cx="1706096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243417</xdr:colOff>
      <xdr:row>1</xdr:row>
      <xdr:rowOff>122465</xdr:rowOff>
    </xdr:from>
    <xdr:to>
      <xdr:col>4</xdr:col>
      <xdr:colOff>439839</xdr:colOff>
      <xdr:row>2</xdr:row>
      <xdr:rowOff>283830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62480" y="4694465"/>
          <a:ext cx="1708515" cy="542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30059</xdr:colOff>
      <xdr:row>1</xdr:row>
      <xdr:rowOff>42333</xdr:rowOff>
    </xdr:from>
    <xdr:to>
      <xdr:col>4</xdr:col>
      <xdr:colOff>614775</xdr:colOff>
      <xdr:row>2</xdr:row>
      <xdr:rowOff>270426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99853" y="5566833"/>
          <a:ext cx="1794951" cy="5418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7145</xdr:colOff>
      <xdr:row>32</xdr:row>
      <xdr:rowOff>49475</xdr:rowOff>
    </xdr:from>
    <xdr:to>
      <xdr:col>4</xdr:col>
      <xdr:colOff>663009</xdr:colOff>
      <xdr:row>33</xdr:row>
      <xdr:rowOff>268551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66978" y="5764475"/>
          <a:ext cx="1809448" cy="60007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7145</xdr:colOff>
      <xdr:row>1</xdr:row>
      <xdr:rowOff>49475</xdr:rowOff>
    </xdr:from>
    <xdr:to>
      <xdr:col>4</xdr:col>
      <xdr:colOff>663009</xdr:colOff>
      <xdr:row>2</xdr:row>
      <xdr:rowOff>268551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66978" y="6145475"/>
          <a:ext cx="1809448" cy="60007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175699</xdr:colOff>
      <xdr:row>1</xdr:row>
      <xdr:rowOff>63686</xdr:rowOff>
    </xdr:from>
    <xdr:to>
      <xdr:col>4</xdr:col>
      <xdr:colOff>545813</xdr:colOff>
      <xdr:row>2</xdr:row>
      <xdr:rowOff>229844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99524" y="4835711"/>
          <a:ext cx="1789339" cy="48048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43669</xdr:colOff>
      <xdr:row>121</xdr:row>
      <xdr:rowOff>44099</xdr:rowOff>
    </xdr:from>
    <xdr:to>
      <xdr:col>4</xdr:col>
      <xdr:colOff>600088</xdr:colOff>
      <xdr:row>122</xdr:row>
      <xdr:rowOff>260537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15144" y="7473599"/>
          <a:ext cx="1766094" cy="5307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43669</xdr:colOff>
      <xdr:row>89</xdr:row>
      <xdr:rowOff>44099</xdr:rowOff>
    </xdr:from>
    <xdr:to>
      <xdr:col>4</xdr:col>
      <xdr:colOff>600088</xdr:colOff>
      <xdr:row>90</xdr:row>
      <xdr:rowOff>260537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15144" y="5759099"/>
          <a:ext cx="1766094" cy="5307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43669</xdr:colOff>
      <xdr:row>45</xdr:row>
      <xdr:rowOff>44099</xdr:rowOff>
    </xdr:from>
    <xdr:to>
      <xdr:col>4</xdr:col>
      <xdr:colOff>600088</xdr:colOff>
      <xdr:row>46</xdr:row>
      <xdr:rowOff>260537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15144" y="6330599"/>
          <a:ext cx="1766094" cy="5307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43669</xdr:colOff>
      <xdr:row>1</xdr:row>
      <xdr:rowOff>44099</xdr:rowOff>
    </xdr:from>
    <xdr:to>
      <xdr:col>4</xdr:col>
      <xdr:colOff>600088</xdr:colOff>
      <xdr:row>2</xdr:row>
      <xdr:rowOff>260537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15144" y="8616599"/>
          <a:ext cx="1766094" cy="5307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187326</xdr:colOff>
      <xdr:row>95</xdr:row>
      <xdr:rowOff>79375</xdr:rowOff>
    </xdr:from>
    <xdr:to>
      <xdr:col>4</xdr:col>
      <xdr:colOff>700315</xdr:colOff>
      <xdr:row>96</xdr:row>
      <xdr:rowOff>298449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6389" y="4270375"/>
          <a:ext cx="1929832" cy="5286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187326</xdr:colOff>
      <xdr:row>63</xdr:row>
      <xdr:rowOff>79375</xdr:rowOff>
    </xdr:from>
    <xdr:to>
      <xdr:col>4</xdr:col>
      <xdr:colOff>700315</xdr:colOff>
      <xdr:row>64</xdr:row>
      <xdr:rowOff>298449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6389" y="4270375"/>
          <a:ext cx="1929832" cy="5286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187326</xdr:colOff>
      <xdr:row>1</xdr:row>
      <xdr:rowOff>79375</xdr:rowOff>
    </xdr:from>
    <xdr:to>
      <xdr:col>4</xdr:col>
      <xdr:colOff>700315</xdr:colOff>
      <xdr:row>2</xdr:row>
      <xdr:rowOff>298449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6389" y="6365875"/>
          <a:ext cx="1929832" cy="5286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187326</xdr:colOff>
      <xdr:row>32</xdr:row>
      <xdr:rowOff>79375</xdr:rowOff>
    </xdr:from>
    <xdr:to>
      <xdr:col>4</xdr:col>
      <xdr:colOff>700315</xdr:colOff>
      <xdr:row>33</xdr:row>
      <xdr:rowOff>298449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9790" y="269875"/>
          <a:ext cx="1941739" cy="5320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21431</xdr:colOff>
      <xdr:row>1</xdr:row>
      <xdr:rowOff>90488</xdr:rowOff>
    </xdr:from>
    <xdr:to>
      <xdr:col>5</xdr:col>
      <xdr:colOff>36738</xdr:colOff>
      <xdr:row>2</xdr:row>
      <xdr:rowOff>266698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8824" y="5233988"/>
          <a:ext cx="1920307" cy="4891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243167</xdr:colOff>
      <xdr:row>1</xdr:row>
      <xdr:rowOff>43843</xdr:rowOff>
    </xdr:from>
    <xdr:to>
      <xdr:col>4</xdr:col>
      <xdr:colOff>601374</xdr:colOff>
      <xdr:row>2</xdr:row>
      <xdr:rowOff>210001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62230" y="4425343"/>
          <a:ext cx="1786957" cy="4757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202406</xdr:colOff>
      <xdr:row>1</xdr:row>
      <xdr:rowOff>76200</xdr:rowOff>
    </xdr:from>
    <xdr:to>
      <xdr:col>4</xdr:col>
      <xdr:colOff>726281</xdr:colOff>
      <xdr:row>2</xdr:row>
      <xdr:rowOff>257175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1469" y="4648200"/>
          <a:ext cx="2095500" cy="49053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209354</xdr:colOff>
      <xdr:row>1</xdr:row>
      <xdr:rowOff>53539</xdr:rowOff>
    </xdr:from>
    <xdr:to>
      <xdr:col>4</xdr:col>
      <xdr:colOff>547541</xdr:colOff>
      <xdr:row>2</xdr:row>
      <xdr:rowOff>281632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32619" y="5387539"/>
          <a:ext cx="1794951" cy="5418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204105</xdr:colOff>
      <xdr:row>345</xdr:row>
      <xdr:rowOff>68035</xdr:rowOff>
    </xdr:from>
    <xdr:to>
      <xdr:col>4</xdr:col>
      <xdr:colOff>582305</xdr:colOff>
      <xdr:row>346</xdr:row>
      <xdr:rowOff>262382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31105" y="7910285"/>
          <a:ext cx="1785783" cy="5118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204105</xdr:colOff>
      <xdr:row>314</xdr:row>
      <xdr:rowOff>68035</xdr:rowOff>
    </xdr:from>
    <xdr:to>
      <xdr:col>4</xdr:col>
      <xdr:colOff>582305</xdr:colOff>
      <xdr:row>315</xdr:row>
      <xdr:rowOff>262380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31105" y="9624785"/>
          <a:ext cx="1785783" cy="5118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204105</xdr:colOff>
      <xdr:row>293</xdr:row>
      <xdr:rowOff>68035</xdr:rowOff>
    </xdr:from>
    <xdr:to>
      <xdr:col>4</xdr:col>
      <xdr:colOff>582305</xdr:colOff>
      <xdr:row>294</xdr:row>
      <xdr:rowOff>262377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31105" y="6195785"/>
          <a:ext cx="1785783" cy="5118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204105</xdr:colOff>
      <xdr:row>272</xdr:row>
      <xdr:rowOff>68035</xdr:rowOff>
    </xdr:from>
    <xdr:to>
      <xdr:col>4</xdr:col>
      <xdr:colOff>582305</xdr:colOff>
      <xdr:row>273</xdr:row>
      <xdr:rowOff>262383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31105" y="4290785"/>
          <a:ext cx="1785783" cy="5118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204105</xdr:colOff>
      <xdr:row>240</xdr:row>
      <xdr:rowOff>68035</xdr:rowOff>
    </xdr:from>
    <xdr:to>
      <xdr:col>4</xdr:col>
      <xdr:colOff>582305</xdr:colOff>
      <xdr:row>241</xdr:row>
      <xdr:rowOff>262378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31105" y="4290785"/>
          <a:ext cx="1785783" cy="5118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204105</xdr:colOff>
      <xdr:row>208</xdr:row>
      <xdr:rowOff>68035</xdr:rowOff>
    </xdr:from>
    <xdr:to>
      <xdr:col>4</xdr:col>
      <xdr:colOff>582305</xdr:colOff>
      <xdr:row>209</xdr:row>
      <xdr:rowOff>262379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31105" y="6386285"/>
          <a:ext cx="1785783" cy="5118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204105</xdr:colOff>
      <xdr:row>177</xdr:row>
      <xdr:rowOff>68035</xdr:rowOff>
    </xdr:from>
    <xdr:to>
      <xdr:col>4</xdr:col>
      <xdr:colOff>582305</xdr:colOff>
      <xdr:row>178</xdr:row>
      <xdr:rowOff>262379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31105" y="6386285"/>
          <a:ext cx="1785783" cy="5118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204105</xdr:colOff>
      <xdr:row>137</xdr:row>
      <xdr:rowOff>68035</xdr:rowOff>
    </xdr:from>
    <xdr:to>
      <xdr:col>4</xdr:col>
      <xdr:colOff>582305</xdr:colOff>
      <xdr:row>138</xdr:row>
      <xdr:rowOff>262378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31105" y="6195785"/>
          <a:ext cx="1785783" cy="5118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204105</xdr:colOff>
      <xdr:row>1</xdr:row>
      <xdr:rowOff>68035</xdr:rowOff>
    </xdr:from>
    <xdr:to>
      <xdr:col>4</xdr:col>
      <xdr:colOff>582305</xdr:colOff>
      <xdr:row>2</xdr:row>
      <xdr:rowOff>262380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31105" y="7910285"/>
          <a:ext cx="1785783" cy="5118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204105</xdr:colOff>
      <xdr:row>116</xdr:row>
      <xdr:rowOff>68035</xdr:rowOff>
    </xdr:from>
    <xdr:to>
      <xdr:col>4</xdr:col>
      <xdr:colOff>582305</xdr:colOff>
      <xdr:row>117</xdr:row>
      <xdr:rowOff>262380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7370" y="292153"/>
          <a:ext cx="1790141" cy="5081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204105</xdr:colOff>
      <xdr:row>75</xdr:row>
      <xdr:rowOff>68035</xdr:rowOff>
    </xdr:from>
    <xdr:to>
      <xdr:col>4</xdr:col>
      <xdr:colOff>582305</xdr:colOff>
      <xdr:row>76</xdr:row>
      <xdr:rowOff>262382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6569" y="285749"/>
          <a:ext cx="1793343" cy="5073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204105</xdr:colOff>
      <xdr:row>54</xdr:row>
      <xdr:rowOff>68035</xdr:rowOff>
    </xdr:from>
    <xdr:to>
      <xdr:col>4</xdr:col>
      <xdr:colOff>582305</xdr:colOff>
      <xdr:row>55</xdr:row>
      <xdr:rowOff>262379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6569" y="285749"/>
          <a:ext cx="1793343" cy="5073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204105</xdr:colOff>
      <xdr:row>23</xdr:row>
      <xdr:rowOff>68035</xdr:rowOff>
    </xdr:from>
    <xdr:to>
      <xdr:col>4</xdr:col>
      <xdr:colOff>582305</xdr:colOff>
      <xdr:row>24</xdr:row>
      <xdr:rowOff>262380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6569" y="285749"/>
          <a:ext cx="1793343" cy="5073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1</xdr:row>
      <xdr:rowOff>28575</xdr:rowOff>
    </xdr:from>
    <xdr:to>
      <xdr:col>4</xdr:col>
      <xdr:colOff>388006</xdr:colOff>
      <xdr:row>2</xdr:row>
      <xdr:rowOff>257175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4608" y="4410075"/>
          <a:ext cx="1616731" cy="546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238120</xdr:colOff>
      <xdr:row>380</xdr:row>
      <xdr:rowOff>71436</xdr:rowOff>
    </xdr:from>
    <xdr:to>
      <xdr:col>4</xdr:col>
      <xdr:colOff>458099</xdr:colOff>
      <xdr:row>381</xdr:row>
      <xdr:rowOff>250823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65120" y="5024436"/>
          <a:ext cx="1712229" cy="4968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238120</xdr:colOff>
      <xdr:row>356</xdr:row>
      <xdr:rowOff>71436</xdr:rowOff>
    </xdr:from>
    <xdr:to>
      <xdr:col>4</xdr:col>
      <xdr:colOff>458099</xdr:colOff>
      <xdr:row>357</xdr:row>
      <xdr:rowOff>250823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65120" y="5214936"/>
          <a:ext cx="1712229" cy="4968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238120</xdr:colOff>
      <xdr:row>328</xdr:row>
      <xdr:rowOff>71436</xdr:rowOff>
    </xdr:from>
    <xdr:to>
      <xdr:col>4</xdr:col>
      <xdr:colOff>458099</xdr:colOff>
      <xdr:row>329</xdr:row>
      <xdr:rowOff>250823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65120" y="4833936"/>
          <a:ext cx="1712229" cy="4968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238120</xdr:colOff>
      <xdr:row>302</xdr:row>
      <xdr:rowOff>71436</xdr:rowOff>
    </xdr:from>
    <xdr:to>
      <xdr:col>4</xdr:col>
      <xdr:colOff>458099</xdr:colOff>
      <xdr:row>303</xdr:row>
      <xdr:rowOff>250823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65120" y="5595936"/>
          <a:ext cx="1712229" cy="4968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238120</xdr:colOff>
      <xdr:row>254</xdr:row>
      <xdr:rowOff>71436</xdr:rowOff>
    </xdr:from>
    <xdr:to>
      <xdr:col>4</xdr:col>
      <xdr:colOff>458099</xdr:colOff>
      <xdr:row>255</xdr:row>
      <xdr:rowOff>250823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65120" y="5214936"/>
          <a:ext cx="1712229" cy="4968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238120</xdr:colOff>
      <xdr:row>279</xdr:row>
      <xdr:rowOff>71436</xdr:rowOff>
    </xdr:from>
    <xdr:to>
      <xdr:col>4</xdr:col>
      <xdr:colOff>458099</xdr:colOff>
      <xdr:row>280</xdr:row>
      <xdr:rowOff>250823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65120" y="261936"/>
          <a:ext cx="1712229" cy="4968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238120</xdr:colOff>
      <xdr:row>226</xdr:row>
      <xdr:rowOff>71436</xdr:rowOff>
    </xdr:from>
    <xdr:to>
      <xdr:col>4</xdr:col>
      <xdr:colOff>458099</xdr:colOff>
      <xdr:row>227</xdr:row>
      <xdr:rowOff>250823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65120" y="5024436"/>
          <a:ext cx="1712229" cy="4968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238120</xdr:colOff>
      <xdr:row>203</xdr:row>
      <xdr:rowOff>71436</xdr:rowOff>
    </xdr:from>
    <xdr:to>
      <xdr:col>4</xdr:col>
      <xdr:colOff>458099</xdr:colOff>
      <xdr:row>204</xdr:row>
      <xdr:rowOff>250823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65120" y="5595936"/>
          <a:ext cx="1712229" cy="4968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238120</xdr:colOff>
      <xdr:row>111</xdr:row>
      <xdr:rowOff>71436</xdr:rowOff>
    </xdr:from>
    <xdr:to>
      <xdr:col>4</xdr:col>
      <xdr:colOff>458099</xdr:colOff>
      <xdr:row>112</xdr:row>
      <xdr:rowOff>250823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65120" y="7500936"/>
          <a:ext cx="1712229" cy="4968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238120</xdr:colOff>
      <xdr:row>27</xdr:row>
      <xdr:rowOff>71436</xdr:rowOff>
    </xdr:from>
    <xdr:to>
      <xdr:col>4</xdr:col>
      <xdr:colOff>458099</xdr:colOff>
      <xdr:row>28</xdr:row>
      <xdr:rowOff>250823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65120" y="6357936"/>
          <a:ext cx="1712229" cy="4968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238120</xdr:colOff>
      <xdr:row>1</xdr:row>
      <xdr:rowOff>71436</xdr:rowOff>
    </xdr:from>
    <xdr:to>
      <xdr:col>4</xdr:col>
      <xdr:colOff>458099</xdr:colOff>
      <xdr:row>2</xdr:row>
      <xdr:rowOff>250823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65120" y="5214936"/>
          <a:ext cx="1712229" cy="4968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11906</xdr:colOff>
      <xdr:row>1026</xdr:row>
      <xdr:rowOff>91281</xdr:rowOff>
    </xdr:from>
    <xdr:to>
      <xdr:col>4</xdr:col>
      <xdr:colOff>571932</xdr:colOff>
      <xdr:row>1027</xdr:row>
      <xdr:rowOff>259551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3381" y="27542331"/>
          <a:ext cx="1769701" cy="4825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11906</xdr:colOff>
      <xdr:row>1074</xdr:row>
      <xdr:rowOff>91281</xdr:rowOff>
    </xdr:from>
    <xdr:to>
      <xdr:col>4</xdr:col>
      <xdr:colOff>571932</xdr:colOff>
      <xdr:row>1075</xdr:row>
      <xdr:rowOff>259550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4247" y="281781"/>
          <a:ext cx="1772299" cy="480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11906</xdr:colOff>
      <xdr:row>941</xdr:row>
      <xdr:rowOff>91281</xdr:rowOff>
    </xdr:from>
    <xdr:to>
      <xdr:col>4</xdr:col>
      <xdr:colOff>571932</xdr:colOff>
      <xdr:row>942</xdr:row>
      <xdr:rowOff>259550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4969" y="18379281"/>
          <a:ext cx="1774463" cy="4857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11906</xdr:colOff>
      <xdr:row>985</xdr:row>
      <xdr:rowOff>91281</xdr:rowOff>
    </xdr:from>
    <xdr:to>
      <xdr:col>4</xdr:col>
      <xdr:colOff>571932</xdr:colOff>
      <xdr:row>986</xdr:row>
      <xdr:rowOff>259551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4969" y="14458156"/>
          <a:ext cx="1774463" cy="4857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11906</xdr:colOff>
      <xdr:row>854</xdr:row>
      <xdr:rowOff>91281</xdr:rowOff>
    </xdr:from>
    <xdr:to>
      <xdr:col>4</xdr:col>
      <xdr:colOff>571932</xdr:colOff>
      <xdr:row>855</xdr:row>
      <xdr:rowOff>259558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2323" y="16283781"/>
          <a:ext cx="1766526" cy="4857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11906</xdr:colOff>
      <xdr:row>906</xdr:row>
      <xdr:rowOff>91281</xdr:rowOff>
    </xdr:from>
    <xdr:to>
      <xdr:col>4</xdr:col>
      <xdr:colOff>571932</xdr:colOff>
      <xdr:row>907</xdr:row>
      <xdr:rowOff>259551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2323" y="281781"/>
          <a:ext cx="1766526" cy="4857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11906</xdr:colOff>
      <xdr:row>813</xdr:row>
      <xdr:rowOff>91281</xdr:rowOff>
    </xdr:from>
    <xdr:to>
      <xdr:col>4</xdr:col>
      <xdr:colOff>571932</xdr:colOff>
      <xdr:row>814</xdr:row>
      <xdr:rowOff>259559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2323" y="16855281"/>
          <a:ext cx="1766526" cy="4857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11906</xdr:colOff>
      <xdr:row>741</xdr:row>
      <xdr:rowOff>91281</xdr:rowOff>
    </xdr:from>
    <xdr:to>
      <xdr:col>4</xdr:col>
      <xdr:colOff>571932</xdr:colOff>
      <xdr:row>742</xdr:row>
      <xdr:rowOff>259559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2323" y="8092281"/>
          <a:ext cx="1766526" cy="4857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11906</xdr:colOff>
      <xdr:row>763</xdr:row>
      <xdr:rowOff>91281</xdr:rowOff>
    </xdr:from>
    <xdr:to>
      <xdr:col>4</xdr:col>
      <xdr:colOff>571932</xdr:colOff>
      <xdr:row>764</xdr:row>
      <xdr:rowOff>259551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79299" y="281781"/>
          <a:ext cx="1771062" cy="4812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11906</xdr:colOff>
      <xdr:row>700</xdr:row>
      <xdr:rowOff>91281</xdr:rowOff>
    </xdr:from>
    <xdr:to>
      <xdr:col>4</xdr:col>
      <xdr:colOff>571932</xdr:colOff>
      <xdr:row>701</xdr:row>
      <xdr:rowOff>259557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79299" y="4472781"/>
          <a:ext cx="1771062" cy="4812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11906</xdr:colOff>
      <xdr:row>668</xdr:row>
      <xdr:rowOff>91281</xdr:rowOff>
    </xdr:from>
    <xdr:to>
      <xdr:col>4</xdr:col>
      <xdr:colOff>571932</xdr:colOff>
      <xdr:row>669</xdr:row>
      <xdr:rowOff>259557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79299" y="8092281"/>
          <a:ext cx="1771062" cy="4812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11906</xdr:colOff>
      <xdr:row>630</xdr:row>
      <xdr:rowOff>91281</xdr:rowOff>
    </xdr:from>
    <xdr:to>
      <xdr:col>4</xdr:col>
      <xdr:colOff>571932</xdr:colOff>
      <xdr:row>631</xdr:row>
      <xdr:rowOff>259551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2323" y="6377781"/>
          <a:ext cx="1766526" cy="4857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11906</xdr:colOff>
      <xdr:row>540</xdr:row>
      <xdr:rowOff>91281</xdr:rowOff>
    </xdr:from>
    <xdr:to>
      <xdr:col>4</xdr:col>
      <xdr:colOff>571932</xdr:colOff>
      <xdr:row>541</xdr:row>
      <xdr:rowOff>259553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2323" y="7520781"/>
          <a:ext cx="1766526" cy="4857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11906</xdr:colOff>
      <xdr:row>591</xdr:row>
      <xdr:rowOff>91281</xdr:rowOff>
    </xdr:from>
    <xdr:to>
      <xdr:col>4</xdr:col>
      <xdr:colOff>571932</xdr:colOff>
      <xdr:row>592</xdr:row>
      <xdr:rowOff>259549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2323" y="281781"/>
          <a:ext cx="1766526" cy="4857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11906</xdr:colOff>
      <xdr:row>465</xdr:row>
      <xdr:rowOff>91281</xdr:rowOff>
    </xdr:from>
    <xdr:to>
      <xdr:col>4</xdr:col>
      <xdr:colOff>571932</xdr:colOff>
      <xdr:row>466</xdr:row>
      <xdr:rowOff>259554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2323" y="17426781"/>
          <a:ext cx="1766526" cy="4857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11906</xdr:colOff>
      <xdr:row>516</xdr:row>
      <xdr:rowOff>91281</xdr:rowOff>
    </xdr:from>
    <xdr:to>
      <xdr:col>4</xdr:col>
      <xdr:colOff>571932</xdr:colOff>
      <xdr:row>517</xdr:row>
      <xdr:rowOff>259558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2323" y="29311864"/>
          <a:ext cx="1766526" cy="4857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11906</xdr:colOff>
      <xdr:row>217</xdr:row>
      <xdr:rowOff>91281</xdr:rowOff>
    </xdr:from>
    <xdr:to>
      <xdr:col>4</xdr:col>
      <xdr:colOff>571932</xdr:colOff>
      <xdr:row>218</xdr:row>
      <xdr:rowOff>259555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2323" y="14569281"/>
          <a:ext cx="1766526" cy="4857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11906</xdr:colOff>
      <xdr:row>400</xdr:row>
      <xdr:rowOff>91281</xdr:rowOff>
    </xdr:from>
    <xdr:to>
      <xdr:col>4</xdr:col>
      <xdr:colOff>571932</xdr:colOff>
      <xdr:row>401</xdr:row>
      <xdr:rowOff>259551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79299" y="281781"/>
          <a:ext cx="1771062" cy="4812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11906</xdr:colOff>
      <xdr:row>377</xdr:row>
      <xdr:rowOff>91281</xdr:rowOff>
    </xdr:from>
    <xdr:to>
      <xdr:col>4</xdr:col>
      <xdr:colOff>571932</xdr:colOff>
      <xdr:row>378</xdr:row>
      <xdr:rowOff>259559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79299" y="281781"/>
          <a:ext cx="1771062" cy="4812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11906</xdr:colOff>
      <xdr:row>260</xdr:row>
      <xdr:rowOff>91281</xdr:rowOff>
    </xdr:from>
    <xdr:to>
      <xdr:col>4</xdr:col>
      <xdr:colOff>571932</xdr:colOff>
      <xdr:row>261</xdr:row>
      <xdr:rowOff>259553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00" y="281781"/>
          <a:ext cx="1762557" cy="4778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11906</xdr:colOff>
      <xdr:row>308</xdr:row>
      <xdr:rowOff>91281</xdr:rowOff>
    </xdr:from>
    <xdr:to>
      <xdr:col>4</xdr:col>
      <xdr:colOff>571932</xdr:colOff>
      <xdr:row>309</xdr:row>
      <xdr:rowOff>259555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00" y="10306844"/>
          <a:ext cx="1762557" cy="4778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11906</xdr:colOff>
      <xdr:row>353</xdr:row>
      <xdr:rowOff>91281</xdr:rowOff>
    </xdr:from>
    <xdr:to>
      <xdr:col>4</xdr:col>
      <xdr:colOff>571932</xdr:colOff>
      <xdr:row>354</xdr:row>
      <xdr:rowOff>259555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00" y="20760531"/>
          <a:ext cx="1762557" cy="4778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11906</xdr:colOff>
      <xdr:row>109</xdr:row>
      <xdr:rowOff>91281</xdr:rowOff>
    </xdr:from>
    <xdr:to>
      <xdr:col>4</xdr:col>
      <xdr:colOff>571932</xdr:colOff>
      <xdr:row>110</xdr:row>
      <xdr:rowOff>259554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00" y="30761781"/>
          <a:ext cx="1762557" cy="4778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11906</xdr:colOff>
      <xdr:row>192</xdr:row>
      <xdr:rowOff>91281</xdr:rowOff>
    </xdr:from>
    <xdr:to>
      <xdr:col>4</xdr:col>
      <xdr:colOff>571932</xdr:colOff>
      <xdr:row>193</xdr:row>
      <xdr:rowOff>259555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00" y="51240531"/>
          <a:ext cx="1762557" cy="4778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11906</xdr:colOff>
      <xdr:row>155</xdr:row>
      <xdr:rowOff>91281</xdr:rowOff>
    </xdr:from>
    <xdr:to>
      <xdr:col>4</xdr:col>
      <xdr:colOff>571932</xdr:colOff>
      <xdr:row>156</xdr:row>
      <xdr:rowOff>259554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00" y="281781"/>
          <a:ext cx="1762557" cy="4778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11906</xdr:colOff>
      <xdr:row>1</xdr:row>
      <xdr:rowOff>91281</xdr:rowOff>
    </xdr:from>
    <xdr:to>
      <xdr:col>4</xdr:col>
      <xdr:colOff>571932</xdr:colOff>
      <xdr:row>2</xdr:row>
      <xdr:rowOff>259554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00" y="20855781"/>
          <a:ext cx="1762557" cy="4778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11906</xdr:colOff>
      <xdr:row>84</xdr:row>
      <xdr:rowOff>91281</xdr:rowOff>
    </xdr:from>
    <xdr:to>
      <xdr:col>4</xdr:col>
      <xdr:colOff>571932</xdr:colOff>
      <xdr:row>85</xdr:row>
      <xdr:rowOff>259555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00" y="41263094"/>
          <a:ext cx="1762557" cy="4778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11906</xdr:colOff>
      <xdr:row>47</xdr:row>
      <xdr:rowOff>91281</xdr:rowOff>
    </xdr:from>
    <xdr:to>
      <xdr:col>4</xdr:col>
      <xdr:colOff>571932</xdr:colOff>
      <xdr:row>48</xdr:row>
      <xdr:rowOff>259554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00" y="32095281"/>
          <a:ext cx="1762557" cy="4778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221316</xdr:colOff>
      <xdr:row>1</xdr:row>
      <xdr:rowOff>23532</xdr:rowOff>
    </xdr:from>
    <xdr:to>
      <xdr:col>4</xdr:col>
      <xdr:colOff>526116</xdr:colOff>
      <xdr:row>2</xdr:row>
      <xdr:rowOff>252132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40379" y="4405032"/>
          <a:ext cx="1709737" cy="53816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204105</xdr:colOff>
      <xdr:row>176</xdr:row>
      <xdr:rowOff>68035</xdr:rowOff>
    </xdr:from>
    <xdr:to>
      <xdr:col>4</xdr:col>
      <xdr:colOff>582305</xdr:colOff>
      <xdr:row>177</xdr:row>
      <xdr:rowOff>262381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3168" y="4663848"/>
          <a:ext cx="1783137" cy="5039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204105</xdr:colOff>
      <xdr:row>155</xdr:row>
      <xdr:rowOff>68035</xdr:rowOff>
    </xdr:from>
    <xdr:to>
      <xdr:col>4</xdr:col>
      <xdr:colOff>582305</xdr:colOff>
      <xdr:row>156</xdr:row>
      <xdr:rowOff>262381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3168" y="4282848"/>
          <a:ext cx="1783137" cy="5039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204105</xdr:colOff>
      <xdr:row>132</xdr:row>
      <xdr:rowOff>68035</xdr:rowOff>
    </xdr:from>
    <xdr:to>
      <xdr:col>4</xdr:col>
      <xdr:colOff>582305</xdr:colOff>
      <xdr:row>133</xdr:row>
      <xdr:rowOff>262378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3168" y="4282848"/>
          <a:ext cx="1783137" cy="5039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204105</xdr:colOff>
      <xdr:row>101</xdr:row>
      <xdr:rowOff>68035</xdr:rowOff>
    </xdr:from>
    <xdr:to>
      <xdr:col>4</xdr:col>
      <xdr:colOff>582305</xdr:colOff>
      <xdr:row>102</xdr:row>
      <xdr:rowOff>262376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3168" y="4663848"/>
          <a:ext cx="1783137" cy="5039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204105</xdr:colOff>
      <xdr:row>78</xdr:row>
      <xdr:rowOff>68035</xdr:rowOff>
    </xdr:from>
    <xdr:to>
      <xdr:col>4</xdr:col>
      <xdr:colOff>582305</xdr:colOff>
      <xdr:row>79</xdr:row>
      <xdr:rowOff>262383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3168" y="6187848"/>
          <a:ext cx="1783137" cy="5039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204105</xdr:colOff>
      <xdr:row>56</xdr:row>
      <xdr:rowOff>68035</xdr:rowOff>
    </xdr:from>
    <xdr:to>
      <xdr:col>4</xdr:col>
      <xdr:colOff>582305</xdr:colOff>
      <xdr:row>57</xdr:row>
      <xdr:rowOff>262381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3168" y="4663848"/>
          <a:ext cx="1783137" cy="5039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204105</xdr:colOff>
      <xdr:row>34</xdr:row>
      <xdr:rowOff>68035</xdr:rowOff>
    </xdr:from>
    <xdr:to>
      <xdr:col>4</xdr:col>
      <xdr:colOff>582305</xdr:colOff>
      <xdr:row>35</xdr:row>
      <xdr:rowOff>262378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3168" y="4473348"/>
          <a:ext cx="1783137" cy="5039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204105</xdr:colOff>
      <xdr:row>1</xdr:row>
      <xdr:rowOff>68035</xdr:rowOff>
    </xdr:from>
    <xdr:to>
      <xdr:col>4</xdr:col>
      <xdr:colOff>582305</xdr:colOff>
      <xdr:row>2</xdr:row>
      <xdr:rowOff>262380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3168" y="4473348"/>
          <a:ext cx="1783137" cy="5039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1</xdr:row>
      <xdr:rowOff>28575</xdr:rowOff>
    </xdr:from>
    <xdr:to>
      <xdr:col>4</xdr:col>
      <xdr:colOff>505367</xdr:colOff>
      <xdr:row>2</xdr:row>
      <xdr:rowOff>261937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57200" y="4791075"/>
          <a:ext cx="1610267" cy="5476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1</xdr:row>
      <xdr:rowOff>28575</xdr:rowOff>
    </xdr:from>
    <xdr:to>
      <xdr:col>4</xdr:col>
      <xdr:colOff>564899</xdr:colOff>
      <xdr:row>2</xdr:row>
      <xdr:rowOff>257175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58561" y="4410075"/>
          <a:ext cx="1616731" cy="5415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51267</xdr:colOff>
      <xdr:row>1</xdr:row>
      <xdr:rowOff>97631</xdr:rowOff>
    </xdr:from>
    <xdr:to>
      <xdr:col>4</xdr:col>
      <xdr:colOff>560326</xdr:colOff>
      <xdr:row>2</xdr:row>
      <xdr:rowOff>250029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20361" y="6003131"/>
          <a:ext cx="1711590" cy="4619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237067</xdr:colOff>
      <xdr:row>45</xdr:row>
      <xdr:rowOff>48154</xdr:rowOff>
    </xdr:from>
    <xdr:to>
      <xdr:col>4</xdr:col>
      <xdr:colOff>557335</xdr:colOff>
      <xdr:row>46</xdr:row>
      <xdr:rowOff>254531</xdr:rowOff>
    </xdr:to>
    <xdr:pic>
      <xdr:nvPicPr>
        <xdr:cNvPr id="12" name="Picture 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56130" y="4429654"/>
          <a:ext cx="1903799" cy="5159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237067</xdr:colOff>
      <xdr:row>23</xdr:row>
      <xdr:rowOff>48154</xdr:rowOff>
    </xdr:from>
    <xdr:to>
      <xdr:col>4</xdr:col>
      <xdr:colOff>557335</xdr:colOff>
      <xdr:row>24</xdr:row>
      <xdr:rowOff>254531</xdr:rowOff>
    </xdr:to>
    <xdr:pic>
      <xdr:nvPicPr>
        <xdr:cNvPr id="3" name="Picture 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56130" y="4429654"/>
          <a:ext cx="1903799" cy="5159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237067</xdr:colOff>
      <xdr:row>1</xdr:row>
      <xdr:rowOff>48154</xdr:rowOff>
    </xdr:from>
    <xdr:to>
      <xdr:col>4</xdr:col>
      <xdr:colOff>557335</xdr:colOff>
      <xdr:row>2</xdr:row>
      <xdr:rowOff>254531</xdr:rowOff>
    </xdr:to>
    <xdr:pic>
      <xdr:nvPicPr>
        <xdr:cNvPr id="4" name="Picture 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56130" y="4429654"/>
          <a:ext cx="1903799" cy="5159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158984</xdr:colOff>
      <xdr:row>516</xdr:row>
      <xdr:rowOff>17198</xdr:rowOff>
    </xdr:from>
    <xdr:to>
      <xdr:col>4</xdr:col>
      <xdr:colOff>427925</xdr:colOff>
      <xdr:row>517</xdr:row>
      <xdr:rowOff>288129</xdr:rowOff>
    </xdr:to>
    <xdr:pic>
      <xdr:nvPicPr>
        <xdr:cNvPr id="24" name="Picture 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9401" y="5351198"/>
          <a:ext cx="1496607" cy="5884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158984</xdr:colOff>
      <xdr:row>492</xdr:row>
      <xdr:rowOff>17198</xdr:rowOff>
    </xdr:from>
    <xdr:to>
      <xdr:col>4</xdr:col>
      <xdr:colOff>427925</xdr:colOff>
      <xdr:row>493</xdr:row>
      <xdr:rowOff>288127</xdr:rowOff>
    </xdr:to>
    <xdr:pic>
      <xdr:nvPicPr>
        <xdr:cNvPr id="3" name="Picture 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9401" y="5351198"/>
          <a:ext cx="1496607" cy="5884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158984</xdr:colOff>
      <xdr:row>466</xdr:row>
      <xdr:rowOff>17198</xdr:rowOff>
    </xdr:from>
    <xdr:to>
      <xdr:col>4</xdr:col>
      <xdr:colOff>427925</xdr:colOff>
      <xdr:row>467</xdr:row>
      <xdr:rowOff>288131</xdr:rowOff>
    </xdr:to>
    <xdr:pic>
      <xdr:nvPicPr>
        <xdr:cNvPr id="4" name="Picture 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9401" y="4779698"/>
          <a:ext cx="1496607" cy="5884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158984</xdr:colOff>
      <xdr:row>442</xdr:row>
      <xdr:rowOff>17198</xdr:rowOff>
    </xdr:from>
    <xdr:to>
      <xdr:col>4</xdr:col>
      <xdr:colOff>427925</xdr:colOff>
      <xdr:row>443</xdr:row>
      <xdr:rowOff>288130</xdr:rowOff>
    </xdr:to>
    <xdr:pic>
      <xdr:nvPicPr>
        <xdr:cNvPr id="5" name="Picture 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9401" y="5160698"/>
          <a:ext cx="1496607" cy="5884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158984</xdr:colOff>
      <xdr:row>414</xdr:row>
      <xdr:rowOff>17198</xdr:rowOff>
    </xdr:from>
    <xdr:to>
      <xdr:col>4</xdr:col>
      <xdr:colOff>427925</xdr:colOff>
      <xdr:row>415</xdr:row>
      <xdr:rowOff>288131</xdr:rowOff>
    </xdr:to>
    <xdr:pic>
      <xdr:nvPicPr>
        <xdr:cNvPr id="6" name="Picture 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9401" y="4779698"/>
          <a:ext cx="1496607" cy="5884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158984</xdr:colOff>
      <xdr:row>388</xdr:row>
      <xdr:rowOff>17198</xdr:rowOff>
    </xdr:from>
    <xdr:to>
      <xdr:col>4</xdr:col>
      <xdr:colOff>427925</xdr:colOff>
      <xdr:row>389</xdr:row>
      <xdr:rowOff>288129</xdr:rowOff>
    </xdr:to>
    <xdr:pic>
      <xdr:nvPicPr>
        <xdr:cNvPr id="7" name="Picture 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9401" y="5541698"/>
          <a:ext cx="1496607" cy="5884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158984</xdr:colOff>
      <xdr:row>361</xdr:row>
      <xdr:rowOff>17198</xdr:rowOff>
    </xdr:from>
    <xdr:to>
      <xdr:col>4</xdr:col>
      <xdr:colOff>427925</xdr:colOff>
      <xdr:row>362</xdr:row>
      <xdr:rowOff>288127</xdr:rowOff>
    </xdr:to>
    <xdr:pic>
      <xdr:nvPicPr>
        <xdr:cNvPr id="8" name="Picture 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9401" y="5160698"/>
          <a:ext cx="1496607" cy="5884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158984</xdr:colOff>
      <xdr:row>334</xdr:row>
      <xdr:rowOff>17198</xdr:rowOff>
    </xdr:from>
    <xdr:to>
      <xdr:col>4</xdr:col>
      <xdr:colOff>427925</xdr:colOff>
      <xdr:row>335</xdr:row>
      <xdr:rowOff>288128</xdr:rowOff>
    </xdr:to>
    <xdr:pic>
      <xdr:nvPicPr>
        <xdr:cNvPr id="9" name="Picture 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9401" y="5351198"/>
          <a:ext cx="1496607" cy="5884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158984</xdr:colOff>
      <xdr:row>310</xdr:row>
      <xdr:rowOff>17198</xdr:rowOff>
    </xdr:from>
    <xdr:to>
      <xdr:col>4</xdr:col>
      <xdr:colOff>427925</xdr:colOff>
      <xdr:row>311</xdr:row>
      <xdr:rowOff>288130</xdr:rowOff>
    </xdr:to>
    <xdr:pic>
      <xdr:nvPicPr>
        <xdr:cNvPr id="10" name="Picture 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9401" y="5351198"/>
          <a:ext cx="1496607" cy="5884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158984</xdr:colOff>
      <xdr:row>285</xdr:row>
      <xdr:rowOff>17198</xdr:rowOff>
    </xdr:from>
    <xdr:to>
      <xdr:col>4</xdr:col>
      <xdr:colOff>427925</xdr:colOff>
      <xdr:row>286</xdr:row>
      <xdr:rowOff>288131</xdr:rowOff>
    </xdr:to>
    <xdr:pic>
      <xdr:nvPicPr>
        <xdr:cNvPr id="11" name="Picture 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9401" y="4779698"/>
          <a:ext cx="1496607" cy="5884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158984</xdr:colOff>
      <xdr:row>262</xdr:row>
      <xdr:rowOff>17198</xdr:rowOff>
    </xdr:from>
    <xdr:to>
      <xdr:col>4</xdr:col>
      <xdr:colOff>427925</xdr:colOff>
      <xdr:row>263</xdr:row>
      <xdr:rowOff>288131</xdr:rowOff>
    </xdr:to>
    <xdr:pic>
      <xdr:nvPicPr>
        <xdr:cNvPr id="12" name="Picture 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9401" y="4970198"/>
          <a:ext cx="1496607" cy="5884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158984</xdr:colOff>
      <xdr:row>160</xdr:row>
      <xdr:rowOff>0</xdr:rowOff>
    </xdr:from>
    <xdr:to>
      <xdr:col>4</xdr:col>
      <xdr:colOff>427925</xdr:colOff>
      <xdr:row>161</xdr:row>
      <xdr:rowOff>270934</xdr:rowOff>
    </xdr:to>
    <xdr:pic>
      <xdr:nvPicPr>
        <xdr:cNvPr id="13" name="Picture 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9401" y="4589198"/>
          <a:ext cx="1496607" cy="5884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158984</xdr:colOff>
      <xdr:row>232</xdr:row>
      <xdr:rowOff>17198</xdr:rowOff>
    </xdr:from>
    <xdr:to>
      <xdr:col>4</xdr:col>
      <xdr:colOff>427925</xdr:colOff>
      <xdr:row>233</xdr:row>
      <xdr:rowOff>288132</xdr:rowOff>
    </xdr:to>
    <xdr:pic>
      <xdr:nvPicPr>
        <xdr:cNvPr id="14" name="Picture 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6377" y="207698"/>
          <a:ext cx="1493584" cy="5838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158984</xdr:colOff>
      <xdr:row>204</xdr:row>
      <xdr:rowOff>0</xdr:rowOff>
    </xdr:from>
    <xdr:to>
      <xdr:col>4</xdr:col>
      <xdr:colOff>427925</xdr:colOff>
      <xdr:row>205</xdr:row>
      <xdr:rowOff>270933</xdr:rowOff>
    </xdr:to>
    <xdr:pic>
      <xdr:nvPicPr>
        <xdr:cNvPr id="15" name="Picture 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6377" y="190500"/>
          <a:ext cx="1493584" cy="5838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158984</xdr:colOff>
      <xdr:row>182</xdr:row>
      <xdr:rowOff>0</xdr:rowOff>
    </xdr:from>
    <xdr:to>
      <xdr:col>4</xdr:col>
      <xdr:colOff>427925</xdr:colOff>
      <xdr:row>183</xdr:row>
      <xdr:rowOff>270935</xdr:rowOff>
    </xdr:to>
    <xdr:pic>
      <xdr:nvPicPr>
        <xdr:cNvPr id="16" name="Picture 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6377" y="190500"/>
          <a:ext cx="1493584" cy="5838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158984</xdr:colOff>
      <xdr:row>138</xdr:row>
      <xdr:rowOff>0</xdr:rowOff>
    </xdr:from>
    <xdr:to>
      <xdr:col>4</xdr:col>
      <xdr:colOff>427925</xdr:colOff>
      <xdr:row>139</xdr:row>
      <xdr:rowOff>270931</xdr:rowOff>
    </xdr:to>
    <xdr:pic>
      <xdr:nvPicPr>
        <xdr:cNvPr id="17" name="Picture 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6377" y="4381500"/>
          <a:ext cx="1493584" cy="5838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158984</xdr:colOff>
      <xdr:row>114</xdr:row>
      <xdr:rowOff>0</xdr:rowOff>
    </xdr:from>
    <xdr:to>
      <xdr:col>4</xdr:col>
      <xdr:colOff>427925</xdr:colOff>
      <xdr:row>115</xdr:row>
      <xdr:rowOff>270935</xdr:rowOff>
    </xdr:to>
    <xdr:pic>
      <xdr:nvPicPr>
        <xdr:cNvPr id="18" name="Picture 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8078" y="4381500"/>
          <a:ext cx="1495285" cy="5804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158984</xdr:colOff>
      <xdr:row>91</xdr:row>
      <xdr:rowOff>0</xdr:rowOff>
    </xdr:from>
    <xdr:to>
      <xdr:col>4</xdr:col>
      <xdr:colOff>427925</xdr:colOff>
      <xdr:row>92</xdr:row>
      <xdr:rowOff>270935</xdr:rowOff>
    </xdr:to>
    <xdr:pic>
      <xdr:nvPicPr>
        <xdr:cNvPr id="19" name="Picture 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8078" y="4762500"/>
          <a:ext cx="1495285" cy="5804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158984</xdr:colOff>
      <xdr:row>68</xdr:row>
      <xdr:rowOff>0</xdr:rowOff>
    </xdr:from>
    <xdr:to>
      <xdr:col>4</xdr:col>
      <xdr:colOff>427925</xdr:colOff>
      <xdr:row>69</xdr:row>
      <xdr:rowOff>270935</xdr:rowOff>
    </xdr:to>
    <xdr:pic>
      <xdr:nvPicPr>
        <xdr:cNvPr id="20" name="Picture 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8078" y="4572000"/>
          <a:ext cx="1495285" cy="5804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158984</xdr:colOff>
      <xdr:row>46</xdr:row>
      <xdr:rowOff>0</xdr:rowOff>
    </xdr:from>
    <xdr:to>
      <xdr:col>4</xdr:col>
      <xdr:colOff>427925</xdr:colOff>
      <xdr:row>47</xdr:row>
      <xdr:rowOff>270933</xdr:rowOff>
    </xdr:to>
    <xdr:pic>
      <xdr:nvPicPr>
        <xdr:cNvPr id="21" name="Picture 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8078" y="4572000"/>
          <a:ext cx="1495285" cy="5804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158984</xdr:colOff>
      <xdr:row>24</xdr:row>
      <xdr:rowOff>0</xdr:rowOff>
    </xdr:from>
    <xdr:to>
      <xdr:col>4</xdr:col>
      <xdr:colOff>427925</xdr:colOff>
      <xdr:row>25</xdr:row>
      <xdr:rowOff>270932</xdr:rowOff>
    </xdr:to>
    <xdr:pic>
      <xdr:nvPicPr>
        <xdr:cNvPr id="22" name="Picture 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8078" y="4381500"/>
          <a:ext cx="1495285" cy="5804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158984</xdr:colOff>
      <xdr:row>1</xdr:row>
      <xdr:rowOff>0</xdr:rowOff>
    </xdr:from>
    <xdr:to>
      <xdr:col>4</xdr:col>
      <xdr:colOff>427925</xdr:colOff>
      <xdr:row>2</xdr:row>
      <xdr:rowOff>270933</xdr:rowOff>
    </xdr:to>
    <xdr:pic>
      <xdr:nvPicPr>
        <xdr:cNvPr id="23" name="Picture 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8078" y="4381500"/>
          <a:ext cx="1495285" cy="5804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158984</xdr:colOff>
      <xdr:row>1</xdr:row>
      <xdr:rowOff>17198</xdr:rowOff>
    </xdr:from>
    <xdr:to>
      <xdr:col>4</xdr:col>
      <xdr:colOff>427925</xdr:colOff>
      <xdr:row>2</xdr:row>
      <xdr:rowOff>288132</xdr:rowOff>
    </xdr:to>
    <xdr:pic>
      <xdr:nvPicPr>
        <xdr:cNvPr id="8" name="Picture 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8078" y="4374886"/>
          <a:ext cx="1495285" cy="5804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159852</xdr:colOff>
      <xdr:row>1</xdr:row>
      <xdr:rowOff>18169</xdr:rowOff>
    </xdr:from>
    <xdr:to>
      <xdr:col>4</xdr:col>
      <xdr:colOff>465077</xdr:colOff>
      <xdr:row>3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5133" y="4209169"/>
          <a:ext cx="1448225" cy="6009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54429</xdr:colOff>
      <xdr:row>1</xdr:row>
      <xdr:rowOff>68036</xdr:rowOff>
    </xdr:from>
    <xdr:to>
      <xdr:col>4</xdr:col>
      <xdr:colOff>753170</xdr:colOff>
      <xdr:row>2</xdr:row>
      <xdr:rowOff>240846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24223" y="4640036"/>
          <a:ext cx="1718476" cy="486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</xdr:row>
      <xdr:rowOff>28574</xdr:rowOff>
    </xdr:from>
    <xdr:to>
      <xdr:col>4</xdr:col>
      <xdr:colOff>504825</xdr:colOff>
      <xdr:row>2</xdr:row>
      <xdr:rowOff>285749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42913" y="4600574"/>
          <a:ext cx="17049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269344</xdr:colOff>
      <xdr:row>176</xdr:row>
      <xdr:rowOff>10357</xdr:rowOff>
    </xdr:from>
    <xdr:to>
      <xdr:col>4</xdr:col>
      <xdr:colOff>422289</xdr:colOff>
      <xdr:row>177</xdr:row>
      <xdr:rowOff>332018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8407" y="6225420"/>
          <a:ext cx="1796007" cy="6312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269344</xdr:colOff>
      <xdr:row>150</xdr:row>
      <xdr:rowOff>10357</xdr:rowOff>
    </xdr:from>
    <xdr:to>
      <xdr:col>4</xdr:col>
      <xdr:colOff>422289</xdr:colOff>
      <xdr:row>151</xdr:row>
      <xdr:rowOff>332018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8407" y="5653920"/>
          <a:ext cx="1796007" cy="6312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269344</xdr:colOff>
      <xdr:row>123</xdr:row>
      <xdr:rowOff>10357</xdr:rowOff>
    </xdr:from>
    <xdr:to>
      <xdr:col>4</xdr:col>
      <xdr:colOff>422289</xdr:colOff>
      <xdr:row>124</xdr:row>
      <xdr:rowOff>332018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8407" y="5272920"/>
          <a:ext cx="1796007" cy="6312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269344</xdr:colOff>
      <xdr:row>99</xdr:row>
      <xdr:rowOff>10357</xdr:rowOff>
    </xdr:from>
    <xdr:to>
      <xdr:col>4</xdr:col>
      <xdr:colOff>422289</xdr:colOff>
      <xdr:row>100</xdr:row>
      <xdr:rowOff>332018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8407" y="5463420"/>
          <a:ext cx="1796007" cy="6312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269344</xdr:colOff>
      <xdr:row>74</xdr:row>
      <xdr:rowOff>10357</xdr:rowOff>
    </xdr:from>
    <xdr:to>
      <xdr:col>4</xdr:col>
      <xdr:colOff>422289</xdr:colOff>
      <xdr:row>75</xdr:row>
      <xdr:rowOff>332018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8407" y="4891920"/>
          <a:ext cx="1796007" cy="6312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269344</xdr:colOff>
      <xdr:row>47</xdr:row>
      <xdr:rowOff>10357</xdr:rowOff>
    </xdr:from>
    <xdr:to>
      <xdr:col>4</xdr:col>
      <xdr:colOff>422289</xdr:colOff>
      <xdr:row>48</xdr:row>
      <xdr:rowOff>332018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8407" y="5082420"/>
          <a:ext cx="1796007" cy="6312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269344</xdr:colOff>
      <xdr:row>24</xdr:row>
      <xdr:rowOff>10357</xdr:rowOff>
    </xdr:from>
    <xdr:to>
      <xdr:col>4</xdr:col>
      <xdr:colOff>422289</xdr:colOff>
      <xdr:row>25</xdr:row>
      <xdr:rowOff>332018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8407" y="5463420"/>
          <a:ext cx="1796007" cy="6312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269344</xdr:colOff>
      <xdr:row>1</xdr:row>
      <xdr:rowOff>10357</xdr:rowOff>
    </xdr:from>
    <xdr:to>
      <xdr:col>4</xdr:col>
      <xdr:colOff>422289</xdr:colOff>
      <xdr:row>2</xdr:row>
      <xdr:rowOff>332018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8407" y="4701420"/>
          <a:ext cx="1796007" cy="6312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29775</xdr:colOff>
      <xdr:row>1</xdr:row>
      <xdr:rowOff>34317</xdr:rowOff>
    </xdr:from>
    <xdr:to>
      <xdr:col>4</xdr:col>
      <xdr:colOff>496957</xdr:colOff>
      <xdr:row>2</xdr:row>
      <xdr:rowOff>285232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98869" y="7082817"/>
          <a:ext cx="1717338" cy="5604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</xdr:row>
      <xdr:rowOff>47625</xdr:rowOff>
    </xdr:from>
    <xdr:to>
      <xdr:col>4</xdr:col>
      <xdr:colOff>589570</xdr:colOff>
      <xdr:row>2</xdr:row>
      <xdr:rowOff>238124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2817" y="4810125"/>
          <a:ext cx="1633086" cy="5079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29776</xdr:colOff>
      <xdr:row>275</xdr:row>
      <xdr:rowOff>87085</xdr:rowOff>
    </xdr:from>
    <xdr:to>
      <xdr:col>4</xdr:col>
      <xdr:colOff>554825</xdr:colOff>
      <xdr:row>276</xdr:row>
      <xdr:rowOff>259894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0193" y="4659085"/>
          <a:ext cx="1710382" cy="4903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29776</xdr:colOff>
      <xdr:row>254</xdr:row>
      <xdr:rowOff>87085</xdr:rowOff>
    </xdr:from>
    <xdr:to>
      <xdr:col>4</xdr:col>
      <xdr:colOff>554825</xdr:colOff>
      <xdr:row>255</xdr:row>
      <xdr:rowOff>259894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0193" y="4659085"/>
          <a:ext cx="1710382" cy="4903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29776</xdr:colOff>
      <xdr:row>233</xdr:row>
      <xdr:rowOff>87085</xdr:rowOff>
    </xdr:from>
    <xdr:to>
      <xdr:col>4</xdr:col>
      <xdr:colOff>554825</xdr:colOff>
      <xdr:row>234</xdr:row>
      <xdr:rowOff>259895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0193" y="4278085"/>
          <a:ext cx="1710382" cy="4903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29776</xdr:colOff>
      <xdr:row>212</xdr:row>
      <xdr:rowOff>87085</xdr:rowOff>
    </xdr:from>
    <xdr:to>
      <xdr:col>4</xdr:col>
      <xdr:colOff>554825</xdr:colOff>
      <xdr:row>213</xdr:row>
      <xdr:rowOff>259895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0193" y="4278085"/>
          <a:ext cx="1710382" cy="4903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29776</xdr:colOff>
      <xdr:row>191</xdr:row>
      <xdr:rowOff>87085</xdr:rowOff>
    </xdr:from>
    <xdr:to>
      <xdr:col>4</xdr:col>
      <xdr:colOff>554825</xdr:colOff>
      <xdr:row>192</xdr:row>
      <xdr:rowOff>259896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0193" y="4278085"/>
          <a:ext cx="1710382" cy="4903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29776</xdr:colOff>
      <xdr:row>170</xdr:row>
      <xdr:rowOff>87085</xdr:rowOff>
    </xdr:from>
    <xdr:to>
      <xdr:col>4</xdr:col>
      <xdr:colOff>554825</xdr:colOff>
      <xdr:row>171</xdr:row>
      <xdr:rowOff>259897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0193" y="4278085"/>
          <a:ext cx="1710382" cy="4903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29776</xdr:colOff>
      <xdr:row>149</xdr:row>
      <xdr:rowOff>87085</xdr:rowOff>
    </xdr:from>
    <xdr:to>
      <xdr:col>4</xdr:col>
      <xdr:colOff>554825</xdr:colOff>
      <xdr:row>150</xdr:row>
      <xdr:rowOff>259897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0193" y="4278085"/>
          <a:ext cx="1710382" cy="4903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29776</xdr:colOff>
      <xdr:row>43</xdr:row>
      <xdr:rowOff>87085</xdr:rowOff>
    </xdr:from>
    <xdr:to>
      <xdr:col>4</xdr:col>
      <xdr:colOff>554825</xdr:colOff>
      <xdr:row>44</xdr:row>
      <xdr:rowOff>259895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0193" y="4278085"/>
          <a:ext cx="1710382" cy="4903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29776</xdr:colOff>
      <xdr:row>128</xdr:row>
      <xdr:rowOff>87085</xdr:rowOff>
    </xdr:from>
    <xdr:to>
      <xdr:col>4</xdr:col>
      <xdr:colOff>554825</xdr:colOff>
      <xdr:row>129</xdr:row>
      <xdr:rowOff>259897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0193" y="277585"/>
          <a:ext cx="1710382" cy="4903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29776</xdr:colOff>
      <xdr:row>107</xdr:row>
      <xdr:rowOff>87085</xdr:rowOff>
    </xdr:from>
    <xdr:to>
      <xdr:col>4</xdr:col>
      <xdr:colOff>554825</xdr:colOff>
      <xdr:row>108</xdr:row>
      <xdr:rowOff>259897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0193" y="277585"/>
          <a:ext cx="1710382" cy="4903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29776</xdr:colOff>
      <xdr:row>86</xdr:row>
      <xdr:rowOff>87085</xdr:rowOff>
    </xdr:from>
    <xdr:to>
      <xdr:col>4</xdr:col>
      <xdr:colOff>554825</xdr:colOff>
      <xdr:row>87</xdr:row>
      <xdr:rowOff>259896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99570" y="277585"/>
          <a:ext cx="1712873" cy="486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29776</xdr:colOff>
      <xdr:row>64</xdr:row>
      <xdr:rowOff>87085</xdr:rowOff>
    </xdr:from>
    <xdr:to>
      <xdr:col>4</xdr:col>
      <xdr:colOff>554825</xdr:colOff>
      <xdr:row>65</xdr:row>
      <xdr:rowOff>259895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99570" y="277585"/>
          <a:ext cx="1712873" cy="486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29776</xdr:colOff>
      <xdr:row>22</xdr:row>
      <xdr:rowOff>87085</xdr:rowOff>
    </xdr:from>
    <xdr:to>
      <xdr:col>4</xdr:col>
      <xdr:colOff>554825</xdr:colOff>
      <xdr:row>23</xdr:row>
      <xdr:rowOff>259895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99570" y="4278085"/>
          <a:ext cx="1712873" cy="486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29776</xdr:colOff>
      <xdr:row>1</xdr:row>
      <xdr:rowOff>87085</xdr:rowOff>
    </xdr:from>
    <xdr:to>
      <xdr:col>4</xdr:col>
      <xdr:colOff>554825</xdr:colOff>
      <xdr:row>2</xdr:row>
      <xdr:rowOff>259895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99570" y="4278085"/>
          <a:ext cx="1712873" cy="486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41802</xdr:colOff>
      <xdr:row>520</xdr:row>
      <xdr:rowOff>31524</xdr:rowOff>
    </xdr:from>
    <xdr:to>
      <xdr:col>4</xdr:col>
      <xdr:colOff>528121</xdr:colOff>
      <xdr:row>522</xdr:row>
      <xdr:rowOff>24139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5719" y="4952774"/>
          <a:ext cx="1788069" cy="6487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41802</xdr:colOff>
      <xdr:row>495</xdr:row>
      <xdr:rowOff>31524</xdr:rowOff>
    </xdr:from>
    <xdr:to>
      <xdr:col>4</xdr:col>
      <xdr:colOff>528121</xdr:colOff>
      <xdr:row>497</xdr:row>
      <xdr:rowOff>24139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5719" y="5175024"/>
          <a:ext cx="1788069" cy="6487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41802</xdr:colOff>
      <xdr:row>472</xdr:row>
      <xdr:rowOff>31524</xdr:rowOff>
    </xdr:from>
    <xdr:to>
      <xdr:col>4</xdr:col>
      <xdr:colOff>528121</xdr:colOff>
      <xdr:row>474</xdr:row>
      <xdr:rowOff>24139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5719" y="4984524"/>
          <a:ext cx="1788069" cy="6487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41802</xdr:colOff>
      <xdr:row>449</xdr:row>
      <xdr:rowOff>31524</xdr:rowOff>
    </xdr:from>
    <xdr:to>
      <xdr:col>4</xdr:col>
      <xdr:colOff>528121</xdr:colOff>
      <xdr:row>451</xdr:row>
      <xdr:rowOff>24139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5719" y="4603524"/>
          <a:ext cx="1788069" cy="6487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41802</xdr:colOff>
      <xdr:row>426</xdr:row>
      <xdr:rowOff>31524</xdr:rowOff>
    </xdr:from>
    <xdr:to>
      <xdr:col>4</xdr:col>
      <xdr:colOff>528121</xdr:colOff>
      <xdr:row>428</xdr:row>
      <xdr:rowOff>24139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5719" y="4603524"/>
          <a:ext cx="1788069" cy="6487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41802</xdr:colOff>
      <xdr:row>404</xdr:row>
      <xdr:rowOff>31524</xdr:rowOff>
    </xdr:from>
    <xdr:to>
      <xdr:col>4</xdr:col>
      <xdr:colOff>528121</xdr:colOff>
      <xdr:row>406</xdr:row>
      <xdr:rowOff>24139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5719" y="4603524"/>
          <a:ext cx="1788069" cy="6487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41802</xdr:colOff>
      <xdr:row>381</xdr:row>
      <xdr:rowOff>31524</xdr:rowOff>
    </xdr:from>
    <xdr:to>
      <xdr:col>4</xdr:col>
      <xdr:colOff>528121</xdr:colOff>
      <xdr:row>383</xdr:row>
      <xdr:rowOff>24139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5719" y="4413024"/>
          <a:ext cx="1788069" cy="6487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41802</xdr:colOff>
      <xdr:row>359</xdr:row>
      <xdr:rowOff>31524</xdr:rowOff>
    </xdr:from>
    <xdr:to>
      <xdr:col>4</xdr:col>
      <xdr:colOff>528121</xdr:colOff>
      <xdr:row>361</xdr:row>
      <xdr:rowOff>24139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5719" y="4603524"/>
          <a:ext cx="1788069" cy="6487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41802</xdr:colOff>
      <xdr:row>334</xdr:row>
      <xdr:rowOff>31524</xdr:rowOff>
    </xdr:from>
    <xdr:to>
      <xdr:col>4</xdr:col>
      <xdr:colOff>528121</xdr:colOff>
      <xdr:row>336</xdr:row>
      <xdr:rowOff>24139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5719" y="4413024"/>
          <a:ext cx="1788069" cy="6487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41802</xdr:colOff>
      <xdr:row>312</xdr:row>
      <xdr:rowOff>31524</xdr:rowOff>
    </xdr:from>
    <xdr:to>
      <xdr:col>4</xdr:col>
      <xdr:colOff>528121</xdr:colOff>
      <xdr:row>314</xdr:row>
      <xdr:rowOff>24139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5719" y="4984524"/>
          <a:ext cx="1788069" cy="6487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41802</xdr:colOff>
      <xdr:row>288</xdr:row>
      <xdr:rowOff>31524</xdr:rowOff>
    </xdr:from>
    <xdr:to>
      <xdr:col>4</xdr:col>
      <xdr:colOff>528121</xdr:colOff>
      <xdr:row>290</xdr:row>
      <xdr:rowOff>24139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5719" y="4413024"/>
          <a:ext cx="1788069" cy="6487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41802</xdr:colOff>
      <xdr:row>140</xdr:row>
      <xdr:rowOff>31524</xdr:rowOff>
    </xdr:from>
    <xdr:to>
      <xdr:col>4</xdr:col>
      <xdr:colOff>528121</xdr:colOff>
      <xdr:row>142</xdr:row>
      <xdr:rowOff>24138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5719" y="4794024"/>
          <a:ext cx="1788069" cy="6487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41802</xdr:colOff>
      <xdr:row>263</xdr:row>
      <xdr:rowOff>31524</xdr:rowOff>
    </xdr:from>
    <xdr:to>
      <xdr:col>4</xdr:col>
      <xdr:colOff>528121</xdr:colOff>
      <xdr:row>265</xdr:row>
      <xdr:rowOff>24139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3623" y="222024"/>
          <a:ext cx="1792605" cy="6457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41802</xdr:colOff>
      <xdr:row>239</xdr:row>
      <xdr:rowOff>31524</xdr:rowOff>
    </xdr:from>
    <xdr:to>
      <xdr:col>4</xdr:col>
      <xdr:colOff>528121</xdr:colOff>
      <xdr:row>241</xdr:row>
      <xdr:rowOff>24139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3623" y="222024"/>
          <a:ext cx="1792605" cy="6457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41802</xdr:colOff>
      <xdr:row>217</xdr:row>
      <xdr:rowOff>31524</xdr:rowOff>
    </xdr:from>
    <xdr:to>
      <xdr:col>4</xdr:col>
      <xdr:colOff>528121</xdr:colOff>
      <xdr:row>219</xdr:row>
      <xdr:rowOff>24139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3623" y="222024"/>
          <a:ext cx="1792605" cy="6457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41802</xdr:colOff>
      <xdr:row>184</xdr:row>
      <xdr:rowOff>31524</xdr:rowOff>
    </xdr:from>
    <xdr:to>
      <xdr:col>4</xdr:col>
      <xdr:colOff>528121</xdr:colOff>
      <xdr:row>186</xdr:row>
      <xdr:rowOff>24138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3623" y="222024"/>
          <a:ext cx="1792605" cy="6457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41802</xdr:colOff>
      <xdr:row>162</xdr:row>
      <xdr:rowOff>31524</xdr:rowOff>
    </xdr:from>
    <xdr:to>
      <xdr:col>4</xdr:col>
      <xdr:colOff>528121</xdr:colOff>
      <xdr:row>164</xdr:row>
      <xdr:rowOff>24138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3623" y="222024"/>
          <a:ext cx="1792605" cy="6457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41802</xdr:colOff>
      <xdr:row>117</xdr:row>
      <xdr:rowOff>31524</xdr:rowOff>
    </xdr:from>
    <xdr:to>
      <xdr:col>4</xdr:col>
      <xdr:colOff>528121</xdr:colOff>
      <xdr:row>119</xdr:row>
      <xdr:rowOff>24138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3623" y="4413024"/>
          <a:ext cx="1792605" cy="6457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41802</xdr:colOff>
      <xdr:row>94</xdr:row>
      <xdr:rowOff>31524</xdr:rowOff>
    </xdr:from>
    <xdr:to>
      <xdr:col>4</xdr:col>
      <xdr:colOff>528121</xdr:colOff>
      <xdr:row>96</xdr:row>
      <xdr:rowOff>24138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3623" y="4603524"/>
          <a:ext cx="1792605" cy="6457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41802</xdr:colOff>
      <xdr:row>72</xdr:row>
      <xdr:rowOff>31524</xdr:rowOff>
    </xdr:from>
    <xdr:to>
      <xdr:col>4</xdr:col>
      <xdr:colOff>528121</xdr:colOff>
      <xdr:row>74</xdr:row>
      <xdr:rowOff>24138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3623" y="4603524"/>
          <a:ext cx="1792605" cy="6457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41802</xdr:colOff>
      <xdr:row>48</xdr:row>
      <xdr:rowOff>31524</xdr:rowOff>
    </xdr:from>
    <xdr:to>
      <xdr:col>4</xdr:col>
      <xdr:colOff>528121</xdr:colOff>
      <xdr:row>50</xdr:row>
      <xdr:rowOff>24138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0427" y="4413024"/>
          <a:ext cx="1796007" cy="6355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41802</xdr:colOff>
      <xdr:row>26</xdr:row>
      <xdr:rowOff>31524</xdr:rowOff>
    </xdr:from>
    <xdr:to>
      <xdr:col>4</xdr:col>
      <xdr:colOff>528121</xdr:colOff>
      <xdr:row>28</xdr:row>
      <xdr:rowOff>24138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0427" y="4794024"/>
          <a:ext cx="1796007" cy="6355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41802</xdr:colOff>
      <xdr:row>1</xdr:row>
      <xdr:rowOff>31524</xdr:rowOff>
    </xdr:from>
    <xdr:to>
      <xdr:col>4</xdr:col>
      <xdr:colOff>528121</xdr:colOff>
      <xdr:row>3</xdr:row>
      <xdr:rowOff>24138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0427" y="4413024"/>
          <a:ext cx="1796007" cy="6355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32846</xdr:colOff>
      <xdr:row>334</xdr:row>
      <xdr:rowOff>16978</xdr:rowOff>
    </xdr:from>
    <xdr:to>
      <xdr:col>4</xdr:col>
      <xdr:colOff>466399</xdr:colOff>
      <xdr:row>338</xdr:row>
      <xdr:rowOff>110254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3263" y="23638978"/>
          <a:ext cx="1682386" cy="6118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32846</xdr:colOff>
      <xdr:row>259</xdr:row>
      <xdr:rowOff>16978</xdr:rowOff>
    </xdr:from>
    <xdr:to>
      <xdr:col>4</xdr:col>
      <xdr:colOff>466399</xdr:colOff>
      <xdr:row>263</xdr:row>
      <xdr:rowOff>110254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3263" y="6493978"/>
          <a:ext cx="1682386" cy="6118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32846</xdr:colOff>
      <xdr:row>301</xdr:row>
      <xdr:rowOff>16978</xdr:rowOff>
    </xdr:from>
    <xdr:to>
      <xdr:col>4</xdr:col>
      <xdr:colOff>466399</xdr:colOff>
      <xdr:row>305</xdr:row>
      <xdr:rowOff>110253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3263" y="207478"/>
          <a:ext cx="1682386" cy="6118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32846</xdr:colOff>
      <xdr:row>238</xdr:row>
      <xdr:rowOff>16978</xdr:rowOff>
    </xdr:from>
    <xdr:to>
      <xdr:col>4</xdr:col>
      <xdr:colOff>466399</xdr:colOff>
      <xdr:row>242</xdr:row>
      <xdr:rowOff>110253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3263" y="14494978"/>
          <a:ext cx="1682386" cy="6118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32846</xdr:colOff>
      <xdr:row>216</xdr:row>
      <xdr:rowOff>16978</xdr:rowOff>
    </xdr:from>
    <xdr:to>
      <xdr:col>4</xdr:col>
      <xdr:colOff>466399</xdr:colOff>
      <xdr:row>220</xdr:row>
      <xdr:rowOff>110253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3263" y="4207978"/>
          <a:ext cx="1682386" cy="6118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32846</xdr:colOff>
      <xdr:row>172</xdr:row>
      <xdr:rowOff>16978</xdr:rowOff>
    </xdr:from>
    <xdr:to>
      <xdr:col>4</xdr:col>
      <xdr:colOff>466399</xdr:colOff>
      <xdr:row>176</xdr:row>
      <xdr:rowOff>110254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3263" y="4398478"/>
          <a:ext cx="1682386" cy="6118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32846</xdr:colOff>
      <xdr:row>118</xdr:row>
      <xdr:rowOff>16978</xdr:rowOff>
    </xdr:from>
    <xdr:to>
      <xdr:col>4</xdr:col>
      <xdr:colOff>466399</xdr:colOff>
      <xdr:row>122</xdr:row>
      <xdr:rowOff>110253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3263" y="8589478"/>
          <a:ext cx="1682386" cy="6118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32846</xdr:colOff>
      <xdr:row>55</xdr:row>
      <xdr:rowOff>16978</xdr:rowOff>
    </xdr:from>
    <xdr:to>
      <xdr:col>4</xdr:col>
      <xdr:colOff>466399</xdr:colOff>
      <xdr:row>59</xdr:row>
      <xdr:rowOff>110253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3263" y="10494478"/>
          <a:ext cx="1682386" cy="6118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32846</xdr:colOff>
      <xdr:row>97</xdr:row>
      <xdr:rowOff>16978</xdr:rowOff>
    </xdr:from>
    <xdr:to>
      <xdr:col>4</xdr:col>
      <xdr:colOff>466399</xdr:colOff>
      <xdr:row>100</xdr:row>
      <xdr:rowOff>163170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3263" y="207478"/>
          <a:ext cx="1682386" cy="6118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32846</xdr:colOff>
      <xdr:row>0</xdr:row>
      <xdr:rowOff>16978</xdr:rowOff>
    </xdr:from>
    <xdr:to>
      <xdr:col>4</xdr:col>
      <xdr:colOff>466399</xdr:colOff>
      <xdr:row>1</xdr:row>
      <xdr:rowOff>311337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3263" y="12208978"/>
          <a:ext cx="1682386" cy="6118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121709</xdr:colOff>
      <xdr:row>1</xdr:row>
      <xdr:rowOff>105833</xdr:rowOff>
    </xdr:from>
    <xdr:to>
      <xdr:col>4</xdr:col>
      <xdr:colOff>609299</xdr:colOff>
      <xdr:row>2</xdr:row>
      <xdr:rowOff>224492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4173" y="7535333"/>
          <a:ext cx="1929947" cy="4996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30954</xdr:colOff>
      <xdr:row>1</xdr:row>
      <xdr:rowOff>38521</xdr:rowOff>
    </xdr:from>
    <xdr:to>
      <xdr:col>4</xdr:col>
      <xdr:colOff>545304</xdr:colOff>
      <xdr:row>2</xdr:row>
      <xdr:rowOff>297655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0048" y="4229521"/>
          <a:ext cx="1609725" cy="5686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90485</xdr:colOff>
      <xdr:row>1</xdr:row>
      <xdr:rowOff>50427</xdr:rowOff>
    </xdr:from>
    <xdr:to>
      <xdr:col>4</xdr:col>
      <xdr:colOff>473866</xdr:colOff>
      <xdr:row>2</xdr:row>
      <xdr:rowOff>309561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1960" y="12423402"/>
          <a:ext cx="1602581" cy="573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90485</xdr:colOff>
      <xdr:row>33</xdr:row>
      <xdr:rowOff>21852</xdr:rowOff>
    </xdr:from>
    <xdr:to>
      <xdr:col>4</xdr:col>
      <xdr:colOff>473866</xdr:colOff>
      <xdr:row>34</xdr:row>
      <xdr:rowOff>280986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1960" y="9156327"/>
          <a:ext cx="1602581" cy="573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90485</xdr:colOff>
      <xdr:row>324</xdr:row>
      <xdr:rowOff>50427</xdr:rowOff>
    </xdr:from>
    <xdr:to>
      <xdr:col>4</xdr:col>
      <xdr:colOff>473866</xdr:colOff>
      <xdr:row>325</xdr:row>
      <xdr:rowOff>309563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1960" y="4803402"/>
          <a:ext cx="1602581" cy="573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90485</xdr:colOff>
      <xdr:row>301</xdr:row>
      <xdr:rowOff>50427</xdr:rowOff>
    </xdr:from>
    <xdr:to>
      <xdr:col>4</xdr:col>
      <xdr:colOff>473866</xdr:colOff>
      <xdr:row>302</xdr:row>
      <xdr:rowOff>309564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1960" y="4422402"/>
          <a:ext cx="1602581" cy="573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90485</xdr:colOff>
      <xdr:row>280</xdr:row>
      <xdr:rowOff>50427</xdr:rowOff>
    </xdr:from>
    <xdr:to>
      <xdr:col>4</xdr:col>
      <xdr:colOff>473866</xdr:colOff>
      <xdr:row>281</xdr:row>
      <xdr:rowOff>309562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1960" y="4612902"/>
          <a:ext cx="1602581" cy="573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90485</xdr:colOff>
      <xdr:row>256</xdr:row>
      <xdr:rowOff>50427</xdr:rowOff>
    </xdr:from>
    <xdr:to>
      <xdr:col>4</xdr:col>
      <xdr:colOff>473866</xdr:colOff>
      <xdr:row>257</xdr:row>
      <xdr:rowOff>309562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1960" y="4231902"/>
          <a:ext cx="1602581" cy="573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90485</xdr:colOff>
      <xdr:row>235</xdr:row>
      <xdr:rowOff>50427</xdr:rowOff>
    </xdr:from>
    <xdr:to>
      <xdr:col>4</xdr:col>
      <xdr:colOff>473866</xdr:colOff>
      <xdr:row>236</xdr:row>
      <xdr:rowOff>309562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1960" y="4803402"/>
          <a:ext cx="1602581" cy="573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90485</xdr:colOff>
      <xdr:row>202</xdr:row>
      <xdr:rowOff>50427</xdr:rowOff>
    </xdr:from>
    <xdr:to>
      <xdr:col>4</xdr:col>
      <xdr:colOff>473866</xdr:colOff>
      <xdr:row>203</xdr:row>
      <xdr:rowOff>309562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57878" y="4227820"/>
          <a:ext cx="1594417" cy="5720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90485</xdr:colOff>
      <xdr:row>171</xdr:row>
      <xdr:rowOff>50427</xdr:rowOff>
    </xdr:from>
    <xdr:to>
      <xdr:col>4</xdr:col>
      <xdr:colOff>473866</xdr:colOff>
      <xdr:row>172</xdr:row>
      <xdr:rowOff>309562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57878" y="6513820"/>
          <a:ext cx="1594417" cy="5720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90485</xdr:colOff>
      <xdr:row>150</xdr:row>
      <xdr:rowOff>50427</xdr:rowOff>
    </xdr:from>
    <xdr:to>
      <xdr:col>4</xdr:col>
      <xdr:colOff>473866</xdr:colOff>
      <xdr:row>151</xdr:row>
      <xdr:rowOff>309560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1960" y="6136902"/>
          <a:ext cx="1602581" cy="573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90485</xdr:colOff>
      <xdr:row>119</xdr:row>
      <xdr:rowOff>50427</xdr:rowOff>
    </xdr:from>
    <xdr:to>
      <xdr:col>4</xdr:col>
      <xdr:colOff>473866</xdr:colOff>
      <xdr:row>120</xdr:row>
      <xdr:rowOff>309559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1960" y="4231902"/>
          <a:ext cx="1602581" cy="573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90485</xdr:colOff>
      <xdr:row>97</xdr:row>
      <xdr:rowOff>50427</xdr:rowOff>
    </xdr:from>
    <xdr:to>
      <xdr:col>4</xdr:col>
      <xdr:colOff>473866</xdr:colOff>
      <xdr:row>98</xdr:row>
      <xdr:rowOff>309561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1960" y="6136902"/>
          <a:ext cx="1602581" cy="573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90485</xdr:colOff>
      <xdr:row>1</xdr:row>
      <xdr:rowOff>50427</xdr:rowOff>
    </xdr:from>
    <xdr:to>
      <xdr:col>4</xdr:col>
      <xdr:colOff>473866</xdr:colOff>
      <xdr:row>2</xdr:row>
      <xdr:rowOff>309561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1960" y="4422402"/>
          <a:ext cx="1602581" cy="573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90485</xdr:colOff>
      <xdr:row>55</xdr:row>
      <xdr:rowOff>50427</xdr:rowOff>
    </xdr:from>
    <xdr:to>
      <xdr:col>4</xdr:col>
      <xdr:colOff>473866</xdr:colOff>
      <xdr:row>56</xdr:row>
      <xdr:rowOff>309561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54167" y="223609"/>
          <a:ext cx="1612972" cy="5708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90485</xdr:colOff>
      <xdr:row>23</xdr:row>
      <xdr:rowOff>50427</xdr:rowOff>
    </xdr:from>
    <xdr:to>
      <xdr:col>4</xdr:col>
      <xdr:colOff>473866</xdr:colOff>
      <xdr:row>24</xdr:row>
      <xdr:rowOff>309560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57878" y="227320"/>
          <a:ext cx="1594417" cy="5720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159146</xdr:colOff>
      <xdr:row>1</xdr:row>
      <xdr:rowOff>59279</xdr:rowOff>
    </xdr:from>
    <xdr:to>
      <xdr:col>4</xdr:col>
      <xdr:colOff>359832</xdr:colOff>
      <xdr:row>2</xdr:row>
      <xdr:rowOff>225937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2052" y="4155029"/>
          <a:ext cx="1391311" cy="4524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254947</xdr:colOff>
      <xdr:row>447</xdr:row>
      <xdr:rowOff>34786</xdr:rowOff>
    </xdr:from>
    <xdr:to>
      <xdr:col>4</xdr:col>
      <xdr:colOff>627067</xdr:colOff>
      <xdr:row>448</xdr:row>
      <xdr:rowOff>321467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947" y="4416286"/>
          <a:ext cx="1927870" cy="6359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254947</xdr:colOff>
      <xdr:row>413</xdr:row>
      <xdr:rowOff>34786</xdr:rowOff>
    </xdr:from>
    <xdr:to>
      <xdr:col>4</xdr:col>
      <xdr:colOff>627067</xdr:colOff>
      <xdr:row>414</xdr:row>
      <xdr:rowOff>321472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947" y="4416286"/>
          <a:ext cx="1927870" cy="6359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254947</xdr:colOff>
      <xdr:row>391</xdr:row>
      <xdr:rowOff>34786</xdr:rowOff>
    </xdr:from>
    <xdr:to>
      <xdr:col>4</xdr:col>
      <xdr:colOff>627067</xdr:colOff>
      <xdr:row>392</xdr:row>
      <xdr:rowOff>321466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947" y="6702286"/>
          <a:ext cx="1927870" cy="6359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254947</xdr:colOff>
      <xdr:row>347</xdr:row>
      <xdr:rowOff>34786</xdr:rowOff>
    </xdr:from>
    <xdr:to>
      <xdr:col>4</xdr:col>
      <xdr:colOff>627067</xdr:colOff>
      <xdr:row>348</xdr:row>
      <xdr:rowOff>321473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947" y="4416286"/>
          <a:ext cx="1927870" cy="6359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254947</xdr:colOff>
      <xdr:row>323</xdr:row>
      <xdr:rowOff>34786</xdr:rowOff>
    </xdr:from>
    <xdr:to>
      <xdr:col>4</xdr:col>
      <xdr:colOff>627067</xdr:colOff>
      <xdr:row>324</xdr:row>
      <xdr:rowOff>321474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947" y="8607286"/>
          <a:ext cx="1927870" cy="6359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254947</xdr:colOff>
      <xdr:row>301</xdr:row>
      <xdr:rowOff>34786</xdr:rowOff>
    </xdr:from>
    <xdr:to>
      <xdr:col>4</xdr:col>
      <xdr:colOff>627067</xdr:colOff>
      <xdr:row>302</xdr:row>
      <xdr:rowOff>321467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947" y="4797286"/>
          <a:ext cx="1927870" cy="6359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254947</xdr:colOff>
      <xdr:row>279</xdr:row>
      <xdr:rowOff>34786</xdr:rowOff>
    </xdr:from>
    <xdr:to>
      <xdr:col>4</xdr:col>
      <xdr:colOff>627067</xdr:colOff>
      <xdr:row>280</xdr:row>
      <xdr:rowOff>321477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947" y="4416286"/>
          <a:ext cx="1927870" cy="6359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254947</xdr:colOff>
      <xdr:row>162</xdr:row>
      <xdr:rowOff>34786</xdr:rowOff>
    </xdr:from>
    <xdr:to>
      <xdr:col>4</xdr:col>
      <xdr:colOff>627067</xdr:colOff>
      <xdr:row>163</xdr:row>
      <xdr:rowOff>321469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947" y="4416286"/>
          <a:ext cx="1927870" cy="6359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254947</xdr:colOff>
      <xdr:row>256</xdr:row>
      <xdr:rowOff>34786</xdr:rowOff>
    </xdr:from>
    <xdr:to>
      <xdr:col>4</xdr:col>
      <xdr:colOff>627067</xdr:colOff>
      <xdr:row>257</xdr:row>
      <xdr:rowOff>321471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77411" y="225286"/>
          <a:ext cx="1936942" cy="6404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254947</xdr:colOff>
      <xdr:row>233</xdr:row>
      <xdr:rowOff>34786</xdr:rowOff>
    </xdr:from>
    <xdr:to>
      <xdr:col>4</xdr:col>
      <xdr:colOff>627067</xdr:colOff>
      <xdr:row>234</xdr:row>
      <xdr:rowOff>321466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77411" y="225286"/>
          <a:ext cx="1936942" cy="6404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254947</xdr:colOff>
      <xdr:row>210</xdr:row>
      <xdr:rowOff>34786</xdr:rowOff>
    </xdr:from>
    <xdr:to>
      <xdr:col>4</xdr:col>
      <xdr:colOff>627067</xdr:colOff>
      <xdr:row>211</xdr:row>
      <xdr:rowOff>321468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77411" y="225286"/>
          <a:ext cx="1936942" cy="6404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254947</xdr:colOff>
      <xdr:row>185</xdr:row>
      <xdr:rowOff>34786</xdr:rowOff>
    </xdr:from>
    <xdr:to>
      <xdr:col>4</xdr:col>
      <xdr:colOff>627067</xdr:colOff>
      <xdr:row>186</xdr:row>
      <xdr:rowOff>321468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77411" y="225286"/>
          <a:ext cx="1936942" cy="6404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254947</xdr:colOff>
      <xdr:row>139</xdr:row>
      <xdr:rowOff>34786</xdr:rowOff>
    </xdr:from>
    <xdr:to>
      <xdr:col>4</xdr:col>
      <xdr:colOff>627067</xdr:colOff>
      <xdr:row>140</xdr:row>
      <xdr:rowOff>321473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77411" y="4606786"/>
          <a:ext cx="1936942" cy="6404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254947</xdr:colOff>
      <xdr:row>117</xdr:row>
      <xdr:rowOff>34786</xdr:rowOff>
    </xdr:from>
    <xdr:to>
      <xdr:col>4</xdr:col>
      <xdr:colOff>627067</xdr:colOff>
      <xdr:row>118</xdr:row>
      <xdr:rowOff>321466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77411" y="4606786"/>
          <a:ext cx="1936942" cy="6404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254947</xdr:colOff>
      <xdr:row>94</xdr:row>
      <xdr:rowOff>34786</xdr:rowOff>
    </xdr:from>
    <xdr:to>
      <xdr:col>4</xdr:col>
      <xdr:colOff>627067</xdr:colOff>
      <xdr:row>95</xdr:row>
      <xdr:rowOff>321471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77411" y="4416286"/>
          <a:ext cx="1936942" cy="6404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254947</xdr:colOff>
      <xdr:row>72</xdr:row>
      <xdr:rowOff>34786</xdr:rowOff>
    </xdr:from>
    <xdr:to>
      <xdr:col>4</xdr:col>
      <xdr:colOff>627067</xdr:colOff>
      <xdr:row>73</xdr:row>
      <xdr:rowOff>321468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74010" y="4606786"/>
          <a:ext cx="1919932" cy="6438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254947</xdr:colOff>
      <xdr:row>49</xdr:row>
      <xdr:rowOff>34786</xdr:rowOff>
    </xdr:from>
    <xdr:to>
      <xdr:col>4</xdr:col>
      <xdr:colOff>627067</xdr:colOff>
      <xdr:row>50</xdr:row>
      <xdr:rowOff>321471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74010" y="4416286"/>
          <a:ext cx="1919932" cy="6438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254947</xdr:colOff>
      <xdr:row>25</xdr:row>
      <xdr:rowOff>34786</xdr:rowOff>
    </xdr:from>
    <xdr:to>
      <xdr:col>4</xdr:col>
      <xdr:colOff>627067</xdr:colOff>
      <xdr:row>26</xdr:row>
      <xdr:rowOff>321470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74010" y="4606786"/>
          <a:ext cx="1919932" cy="6438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254947</xdr:colOff>
      <xdr:row>1</xdr:row>
      <xdr:rowOff>34786</xdr:rowOff>
    </xdr:from>
    <xdr:to>
      <xdr:col>4</xdr:col>
      <xdr:colOff>627067</xdr:colOff>
      <xdr:row>2</xdr:row>
      <xdr:rowOff>321470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74010" y="4797286"/>
          <a:ext cx="1919932" cy="6438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278759</xdr:colOff>
      <xdr:row>614</xdr:row>
      <xdr:rowOff>70504</xdr:rowOff>
    </xdr:from>
    <xdr:to>
      <xdr:col>4</xdr:col>
      <xdr:colOff>650879</xdr:colOff>
      <xdr:row>615</xdr:row>
      <xdr:rowOff>314324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2584" y="5023504"/>
          <a:ext cx="1924695" cy="5962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278759</xdr:colOff>
      <xdr:row>583</xdr:row>
      <xdr:rowOff>70504</xdr:rowOff>
    </xdr:from>
    <xdr:to>
      <xdr:col>4</xdr:col>
      <xdr:colOff>650879</xdr:colOff>
      <xdr:row>584</xdr:row>
      <xdr:rowOff>314325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2584" y="6166504"/>
          <a:ext cx="1924695" cy="5962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278759</xdr:colOff>
      <xdr:row>556</xdr:row>
      <xdr:rowOff>70504</xdr:rowOff>
    </xdr:from>
    <xdr:to>
      <xdr:col>4</xdr:col>
      <xdr:colOff>650879</xdr:colOff>
      <xdr:row>557</xdr:row>
      <xdr:rowOff>314323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2584" y="6166504"/>
          <a:ext cx="1924695" cy="5962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278759</xdr:colOff>
      <xdr:row>521</xdr:row>
      <xdr:rowOff>70504</xdr:rowOff>
    </xdr:from>
    <xdr:to>
      <xdr:col>4</xdr:col>
      <xdr:colOff>650879</xdr:colOff>
      <xdr:row>522</xdr:row>
      <xdr:rowOff>314324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2584" y="5404504"/>
          <a:ext cx="1924695" cy="5962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278759</xdr:colOff>
      <xdr:row>495</xdr:row>
      <xdr:rowOff>70504</xdr:rowOff>
    </xdr:from>
    <xdr:to>
      <xdr:col>4</xdr:col>
      <xdr:colOff>650879</xdr:colOff>
      <xdr:row>496</xdr:row>
      <xdr:rowOff>314326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1223" y="6928504"/>
          <a:ext cx="1936942" cy="5976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278759</xdr:colOff>
      <xdr:row>469</xdr:row>
      <xdr:rowOff>70504</xdr:rowOff>
    </xdr:from>
    <xdr:to>
      <xdr:col>4</xdr:col>
      <xdr:colOff>650879</xdr:colOff>
      <xdr:row>470</xdr:row>
      <xdr:rowOff>314325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1223" y="5214004"/>
          <a:ext cx="1936942" cy="5976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278759</xdr:colOff>
      <xdr:row>388</xdr:row>
      <xdr:rowOff>70504</xdr:rowOff>
    </xdr:from>
    <xdr:to>
      <xdr:col>4</xdr:col>
      <xdr:colOff>650879</xdr:colOff>
      <xdr:row>389</xdr:row>
      <xdr:rowOff>314324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2584" y="5404504"/>
          <a:ext cx="1924695" cy="5962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278759</xdr:colOff>
      <xdr:row>304</xdr:row>
      <xdr:rowOff>70504</xdr:rowOff>
    </xdr:from>
    <xdr:to>
      <xdr:col>4</xdr:col>
      <xdr:colOff>650879</xdr:colOff>
      <xdr:row>305</xdr:row>
      <xdr:rowOff>314325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1223" y="5023504"/>
          <a:ext cx="1936942" cy="5976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278759</xdr:colOff>
      <xdr:row>243</xdr:row>
      <xdr:rowOff>70504</xdr:rowOff>
    </xdr:from>
    <xdr:to>
      <xdr:col>4</xdr:col>
      <xdr:colOff>650879</xdr:colOff>
      <xdr:row>244</xdr:row>
      <xdr:rowOff>314324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2584" y="6166504"/>
          <a:ext cx="1924695" cy="5962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278759</xdr:colOff>
      <xdr:row>216</xdr:row>
      <xdr:rowOff>70504</xdr:rowOff>
    </xdr:from>
    <xdr:to>
      <xdr:col>4</xdr:col>
      <xdr:colOff>650879</xdr:colOff>
      <xdr:row>217</xdr:row>
      <xdr:rowOff>314324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2584" y="5976004"/>
          <a:ext cx="1924695" cy="5962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278759</xdr:colOff>
      <xdr:row>183</xdr:row>
      <xdr:rowOff>70504</xdr:rowOff>
    </xdr:from>
    <xdr:to>
      <xdr:col>4</xdr:col>
      <xdr:colOff>650879</xdr:colOff>
      <xdr:row>184</xdr:row>
      <xdr:rowOff>314325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2584" y="5404504"/>
          <a:ext cx="1924695" cy="5962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278759</xdr:colOff>
      <xdr:row>154</xdr:row>
      <xdr:rowOff>70504</xdr:rowOff>
    </xdr:from>
    <xdr:to>
      <xdr:col>4</xdr:col>
      <xdr:colOff>650879</xdr:colOff>
      <xdr:row>155</xdr:row>
      <xdr:rowOff>314325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2584" y="6547504"/>
          <a:ext cx="1924695" cy="5962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278759</xdr:colOff>
      <xdr:row>119</xdr:row>
      <xdr:rowOff>70504</xdr:rowOff>
    </xdr:from>
    <xdr:to>
      <xdr:col>4</xdr:col>
      <xdr:colOff>650879</xdr:colOff>
      <xdr:row>120</xdr:row>
      <xdr:rowOff>314324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2584" y="5785504"/>
          <a:ext cx="1924695" cy="5962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278759</xdr:colOff>
      <xdr:row>89</xdr:row>
      <xdr:rowOff>70504</xdr:rowOff>
    </xdr:from>
    <xdr:to>
      <xdr:col>4</xdr:col>
      <xdr:colOff>650879</xdr:colOff>
      <xdr:row>90</xdr:row>
      <xdr:rowOff>314325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2024" y="6928504"/>
          <a:ext cx="1929737" cy="5912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278759</xdr:colOff>
      <xdr:row>45</xdr:row>
      <xdr:rowOff>70504</xdr:rowOff>
    </xdr:from>
    <xdr:to>
      <xdr:col>4</xdr:col>
      <xdr:colOff>650879</xdr:colOff>
      <xdr:row>46</xdr:row>
      <xdr:rowOff>314325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2584" y="5976004"/>
          <a:ext cx="1924695" cy="5962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278759</xdr:colOff>
      <xdr:row>1</xdr:row>
      <xdr:rowOff>70504</xdr:rowOff>
    </xdr:from>
    <xdr:to>
      <xdr:col>4</xdr:col>
      <xdr:colOff>650879</xdr:colOff>
      <xdr:row>2</xdr:row>
      <xdr:rowOff>314325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2584" y="8643004"/>
          <a:ext cx="1924695" cy="5962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1</xdr:row>
      <xdr:rowOff>85725</xdr:rowOff>
    </xdr:from>
    <xdr:to>
      <xdr:col>4</xdr:col>
      <xdr:colOff>533400</xdr:colOff>
      <xdr:row>3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90525" y="85725"/>
          <a:ext cx="1609725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695326</xdr:colOff>
      <xdr:row>6</xdr:row>
      <xdr:rowOff>152401</xdr:rowOff>
    </xdr:from>
    <xdr:ext cx="3028950" cy="3473515"/>
    <xdr:sp macro="" textlink="">
      <xdr:nvSpPr>
        <xdr:cNvPr id="2" name="Rectangle 1"/>
        <xdr:cNvSpPr/>
      </xdr:nvSpPr>
      <xdr:spPr>
        <a:xfrm>
          <a:off x="4019551" y="1123951"/>
          <a:ext cx="3028950" cy="3473515"/>
        </a:xfrm>
        <a:prstGeom prst="rect">
          <a:avLst/>
        </a:prstGeom>
        <a:noFill/>
      </xdr:spPr>
      <xdr:txBody>
        <a:bodyPr wrap="square" lIns="91440" tIns="45720" rIns="91440" bIns="45720">
          <a:spAutoFit/>
          <a:scene3d>
            <a:camera prst="orthographicFront">
              <a:rot lat="0" lon="0" rev="0"/>
            </a:camera>
            <a:lightRig rig="glow" dir="t">
              <a:rot lat="0" lon="0" rev="3600000"/>
            </a:lightRig>
          </a:scene3d>
          <a:sp3d prstMaterial="softEdge">
            <a:bevelT w="29210" h="16510"/>
            <a:contourClr>
              <a:schemeClr val="accent4">
                <a:alpha val="95000"/>
              </a:schemeClr>
            </a:contourClr>
          </a:sp3d>
        </a:bodyPr>
        <a:lstStyle/>
        <a:p>
          <a:pPr algn="ctr"/>
          <a:endParaRPr lang="en-US" sz="5400" b="1" cap="none" spc="0" baseline="0">
            <a:ln>
              <a:prstDash val="solid"/>
            </a:ln>
            <a:gradFill rotWithShape="1">
              <a:gsLst>
                <a:gs pos="0">
                  <a:schemeClr val="accent4">
                    <a:tint val="70000"/>
                    <a:satMod val="200000"/>
                  </a:schemeClr>
                </a:gs>
                <a:gs pos="40000">
                  <a:schemeClr val="accent4">
                    <a:tint val="90000"/>
                    <a:satMod val="130000"/>
                  </a:schemeClr>
                </a:gs>
                <a:gs pos="50000">
                  <a:schemeClr val="accent4">
                    <a:tint val="90000"/>
                    <a:satMod val="130000"/>
                  </a:schemeClr>
                </a:gs>
                <a:gs pos="68000">
                  <a:schemeClr val="accent4">
                    <a:tint val="90000"/>
                    <a:satMod val="130000"/>
                  </a:schemeClr>
                </a:gs>
                <a:gs pos="100000">
                  <a:schemeClr val="accent4">
                    <a:tint val="70000"/>
                    <a:satMod val="200000"/>
                  </a:schemeClr>
                </a:gs>
              </a:gsLst>
              <a:lin ang="5400000"/>
            </a:gradFill>
            <a:effectLst>
              <a:outerShdw blurRad="88000" dist="50800" dir="5040000" algn="tl">
                <a:schemeClr val="accent4">
                  <a:tint val="80000"/>
                  <a:satMod val="250000"/>
                  <a:alpha val="45000"/>
                </a:schemeClr>
              </a:outerShdw>
            </a:effectLst>
          </a:endParaRPr>
        </a:p>
        <a:p>
          <a:pPr algn="ctr"/>
          <a:endParaRPr lang="en-US" sz="5400" b="1" cap="none" spc="0" baseline="0">
            <a:ln>
              <a:prstDash val="solid"/>
            </a:ln>
            <a:gradFill rotWithShape="1">
              <a:gsLst>
                <a:gs pos="0">
                  <a:schemeClr val="accent4">
                    <a:tint val="70000"/>
                    <a:satMod val="200000"/>
                  </a:schemeClr>
                </a:gs>
                <a:gs pos="40000">
                  <a:schemeClr val="accent4">
                    <a:tint val="90000"/>
                    <a:satMod val="130000"/>
                  </a:schemeClr>
                </a:gs>
                <a:gs pos="50000">
                  <a:schemeClr val="accent4">
                    <a:tint val="90000"/>
                    <a:satMod val="130000"/>
                  </a:schemeClr>
                </a:gs>
                <a:gs pos="68000">
                  <a:schemeClr val="accent4">
                    <a:tint val="90000"/>
                    <a:satMod val="130000"/>
                  </a:schemeClr>
                </a:gs>
                <a:gs pos="100000">
                  <a:schemeClr val="accent4">
                    <a:tint val="70000"/>
                    <a:satMod val="200000"/>
                  </a:schemeClr>
                </a:gs>
              </a:gsLst>
              <a:lin ang="5400000"/>
            </a:gradFill>
            <a:effectLst>
              <a:outerShdw blurRad="88000" dist="50800" dir="5040000" algn="tl">
                <a:schemeClr val="accent4">
                  <a:tint val="80000"/>
                  <a:satMod val="250000"/>
                  <a:alpha val="45000"/>
                </a:schemeClr>
              </a:outerShdw>
            </a:effectLst>
          </a:endParaRPr>
        </a:p>
        <a:p>
          <a:pPr algn="ctr"/>
          <a:endParaRPr lang="en-US" sz="5400" b="1" cap="none" spc="0">
            <a:ln>
              <a:prstDash val="solid"/>
            </a:ln>
            <a:gradFill rotWithShape="1">
              <a:gsLst>
                <a:gs pos="0">
                  <a:schemeClr val="accent4">
                    <a:tint val="70000"/>
                    <a:satMod val="200000"/>
                  </a:schemeClr>
                </a:gs>
                <a:gs pos="40000">
                  <a:schemeClr val="accent4">
                    <a:tint val="90000"/>
                    <a:satMod val="130000"/>
                  </a:schemeClr>
                </a:gs>
                <a:gs pos="50000">
                  <a:schemeClr val="accent4">
                    <a:tint val="90000"/>
                    <a:satMod val="130000"/>
                  </a:schemeClr>
                </a:gs>
                <a:gs pos="68000">
                  <a:schemeClr val="accent4">
                    <a:tint val="90000"/>
                    <a:satMod val="130000"/>
                  </a:schemeClr>
                </a:gs>
                <a:gs pos="100000">
                  <a:schemeClr val="accent4">
                    <a:tint val="70000"/>
                    <a:satMod val="200000"/>
                  </a:schemeClr>
                </a:gs>
              </a:gsLst>
              <a:lin ang="5400000"/>
            </a:gradFill>
            <a:effectLst>
              <a:outerShdw blurRad="88000" dist="50800" dir="5040000" algn="tl">
                <a:schemeClr val="accent4">
                  <a:tint val="80000"/>
                  <a:satMod val="250000"/>
                  <a:alpha val="45000"/>
                </a:schemeClr>
              </a:outerShdw>
            </a:effectLst>
          </a:endParaRPr>
        </a:p>
        <a:p>
          <a:pPr algn="ctr"/>
          <a:endParaRPr lang="en-US" sz="5400" b="1" cap="none" spc="0">
            <a:ln>
              <a:prstDash val="solid"/>
            </a:ln>
            <a:gradFill rotWithShape="1">
              <a:gsLst>
                <a:gs pos="0">
                  <a:schemeClr val="accent4">
                    <a:tint val="70000"/>
                    <a:satMod val="200000"/>
                  </a:schemeClr>
                </a:gs>
                <a:gs pos="40000">
                  <a:schemeClr val="accent4">
                    <a:tint val="90000"/>
                    <a:satMod val="130000"/>
                  </a:schemeClr>
                </a:gs>
                <a:gs pos="50000">
                  <a:schemeClr val="accent4">
                    <a:tint val="90000"/>
                    <a:satMod val="130000"/>
                  </a:schemeClr>
                </a:gs>
                <a:gs pos="68000">
                  <a:schemeClr val="accent4">
                    <a:tint val="90000"/>
                    <a:satMod val="130000"/>
                  </a:schemeClr>
                </a:gs>
                <a:gs pos="100000">
                  <a:schemeClr val="accent4">
                    <a:tint val="70000"/>
                    <a:satMod val="200000"/>
                  </a:schemeClr>
                </a:gs>
              </a:gsLst>
              <a:lin ang="5400000"/>
            </a:gradFill>
            <a:effectLst>
              <a:outerShdw blurRad="88000" dist="50800" dir="5040000" algn="tl">
                <a:schemeClr val="accent4">
                  <a:tint val="80000"/>
                  <a:satMod val="250000"/>
                  <a:alpha val="45000"/>
                </a:schemeClr>
              </a:outerShdw>
            </a:effectLst>
          </a:endParaRPr>
        </a:p>
      </xdr:txBody>
    </xdr:sp>
    <xdr:clientData/>
  </xdr:oneCellAnchor>
  <xdr:twoCellAnchor>
    <xdr:from>
      <xdr:col>5</xdr:col>
      <xdr:colOff>28575</xdr:colOff>
      <xdr:row>3</xdr:row>
      <xdr:rowOff>123825</xdr:rowOff>
    </xdr:from>
    <xdr:to>
      <xdr:col>13</xdr:col>
      <xdr:colOff>66675</xdr:colOff>
      <xdr:row>10</xdr:row>
      <xdr:rowOff>19050</xdr:rowOff>
    </xdr:to>
    <xdr:sp macro="" textlink="">
      <xdr:nvSpPr>
        <xdr:cNvPr id="3" name="Rectangle 2"/>
        <xdr:cNvSpPr/>
      </xdr:nvSpPr>
      <xdr:spPr>
        <a:xfrm>
          <a:off x="2828925" y="609600"/>
          <a:ext cx="4352925" cy="1028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2000" baseline="0"/>
            <a:t>JANUARI 2017</a:t>
          </a:r>
        </a:p>
        <a:p>
          <a:pPr algn="ctr"/>
          <a:endParaRPr lang="en-US" sz="2000" baseline="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ima\vol2\WIN98\HACCP\FRM-HC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ima\vol2\DATA\HACCP\FORM\FRM-HC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di\SHARING\Documents%20and%20Settings\ALONG\Local%20Settings\Temporary%20Internet%20Files\OLK8E\DATA%20QU\PBL-ISK\Excel\FORM\FRM1-1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FORM\FRM1-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di\SHARING\Documents%20and%20Settings\ALONG\Local%20Settings\Temporary%20Internet%20Files\OLK8E\LAPORAN%20%20HARIAN\LAP.KOPRA\PBL-ISK\LAP%20BULANAN\ABSENSI\LAPORAN%20%20HARIAN\Excel\FORM\FRM1-13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USER\C-MPD1\LAPPROD\LAPHRN\HRNOF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di\SHARING\Documents%20and%20Settings\ALONG\Local%20Settings\Temporary%20Internet%20Files\OLK8E\LAPORAN%20%20HARIAN\LAP.KOPRA\A-KJA\TRANSIT\2003\Kry-KB-WKB-ADM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di\SHARING\Documents%20and%20Settings\ALONG\Local%20Settings\Temporary%20Internet%20Files\OLK8E\PBL-ISK\LAPORAN%20%20HARIAN\LAP.KB\PBL-ISK\LAPORAN%20%20HARIAN\Excel\FORM\FRM1-13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di\SHARING\Documents%20and%20Settings\Umroh\Local%20Settings\Temporary%20Internet%20Files\OLK13\DOK-ISK\ALL%20REPORT\DES06\Excel\FORM\FRM1-13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di\SHARING\LAPORAN%20%20HARIAN\LAP.KOPRA\PBL-ISK\Excel\FORM\FRM1-1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di\SHARING\Documents%20and%20Settings\ALONG\Local%20Settings\Temporary%20Internet%20Files\OLK8E\PBL-ISK\LAPORAN%20%20HARIAN\LAP.KB\Documents%20and%20Settings\e-pbl2\Local%20Settings\Temporary%20Internet%20Files\Content.IE5\614RU1KB\Sosialisasi%20ojt%20terbaru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microsoft.com/office/2006/relationships/xlExternalLinkPath/xlStartup" Target="E-MP1/E-ADMP1/DLL/FIRMANS/PINDAH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YPS\DKR\DKR-BLN\09200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YPS\DKR\DKR-BLN\JU200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p1-4\mp4\datamp1-3\My%20Documents\My%20Documents\TRANSITE\TRANSITE\HARDIS\S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di\SHARING\JUNI2008\Documents%20and%20Settings\ALONG\Local%20Settings\Temporary%20Internet%20Files\OLK8E\PBL-ISK\LAPORAN%20%20HARIAN\LAP.KB\PBL-ISK\LAPORAN%20%20HARIAN\Excel\USER\C-MPD1\LAPPROD\LAPHRN\HRNOF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di\SHARING\Documents%20and%20Settings\ALONG\Local%20Settings\Temporary%20Internet%20Files\OLK8E\PBL-ISK\LAPORAN%20%20HARIAN\LAP.KB\PBL-ISK\LAPORAN%20%20HARIAN\Excel\prowin-mpd\FORM\FRM1-13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di\SHARING\Documents%20and%20Settings\ALONG\Local%20Settings\Temporary%20Internet%20Files\OLK8E\PBL-ISK\LAPORAN%20%20HARIAN\LAP.KB\PBL-ISK\LAPORAN%20%20HARIAN\Excel\prowin-mpd\FRM1-13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di\SHARING\Documents%20and%20Settings\ALONG\Local%20Settings\Temporary%20Internet%20Files\OLK8E\PBL-ISK\LAPORAN%20%20HARIAN\LAP.KB\PBL-ISK\LAPORAN%20%20HARIAN\Excel\USER\C-MPD1\LAPPROD\LAPHRN\HRNOF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ad4\c\DATA\HACCP\FORM\FRM-HCP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ln2\data\Data%20BackUp\Pmk\ISO\9002\PROSEDUR\pmk2000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di\SHARING\Documents%20and%20Settings\Umroh\Local%20Settings\Temporary%20Internet%20Files\OLK13\DOK-ISK\ALL%20REPORT\DES06\Excel\prowin-mpd\FRM1-13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di\SHARING\E-PSN3\ISO\QMS\PRO%20&amp;%20WIN\WIN-psn-001%2006-03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udi\SHARING\Documents%20and%20Settings\ALONG\Local%20Settings\Temporary%20Internet%20Files\OLK8E\LAPORAN%20%20HARIAN\LAP.KOPRA\A-KJA\TRANSIT\2004\Kry-P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FRM-HCC"/>
    </sheetNames>
    <definedNames>
      <definedName name="_xlbgnm.HCC6"/>
    </defined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FRM-HCP"/>
    </sheetNames>
    <definedNames>
      <definedName name="_xlbgnm.HCP02"/>
      <definedName name="_xlbgnm.HCP03"/>
      <definedName name="_xlbgnm.HCP04"/>
      <definedName name="_xlbgnm.HCP05"/>
      <definedName name="_xlbgnm.HDC01"/>
    </defined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FRM1-13"/>
      <sheetName val="#REF"/>
    </sheetNames>
    <definedNames>
      <definedName name="Macro6"/>
    </defined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FRM1-13"/>
    </sheetNames>
    <definedNames>
      <definedName name="Macro4"/>
      <definedName name="Macro9"/>
    </defined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FRM1-13"/>
      <sheetName val="#REF"/>
    </sheetNames>
    <definedNames>
      <definedName name="Macro7"/>
    </defined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HRNOF"/>
    </sheetNames>
    <definedNames>
      <definedName name="Macro2"/>
    </defined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XXXXXXX"/>
      <sheetName val="XXXXXX0"/>
      <sheetName val="XXXXXX1"/>
      <sheetName val="results"/>
      <sheetName val="KB-WKB"/>
      <sheetName val="ADM"/>
      <sheetName val="KS"/>
      <sheetName val="WKS"/>
      <sheetName val="KR"/>
      <sheetName val="WKR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FRM1-13"/>
    </sheetNames>
    <definedNames>
      <definedName name="Macro4"/>
      <definedName name="Macro5"/>
      <definedName name="Macro6"/>
      <definedName name="Macro7"/>
      <definedName name="Macro8"/>
      <definedName name="Macro9"/>
    </defined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FRM1-13"/>
    </sheetNames>
    <definedNames>
      <definedName name="Macro9"/>
    </defined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FRM1-13"/>
    </sheetNames>
    <definedNames>
      <definedName name="Macro8"/>
    </definedNames>
    <sheetDataSet>
      <sheetData sheetId="0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ddc"/>
      <sheetName val="ppd"/>
      <sheetName val="Cover"/>
      <sheetName val="Flow-OJT"/>
      <sheetName val="PRo-OJT"/>
      <sheetName val="Lamp-01"/>
      <sheetName val="Lamp-02"/>
      <sheetName val="Lamp-03"/>
      <sheetName val="lamp-04"/>
      <sheetName val="Lamp-0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Pindah Bagian ABC"/>
      <sheetName val="Timbang"/>
    </sheetNames>
    <sheetDataSet>
      <sheetData sheetId="0"/>
      <sheetData sheetId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XXXXXXX"/>
      <sheetName val="XXXXXX0"/>
      <sheetName val="XXXXXX1"/>
      <sheetName val="results"/>
      <sheetName val="MP2"/>
      <sheetName val="Sheet2"/>
      <sheetName val="prj"/>
      <sheetName val="listrik"/>
      <sheetName val="ASES"/>
      <sheetName val="PMK"/>
      <sheetName val="kop"/>
      <sheetName val="PIC"/>
      <sheetName val="OFFICE"/>
      <sheetName val="ITD"/>
      <sheetName val="ACC"/>
      <sheetName val="FIN"/>
      <sheetName val="QSD"/>
      <sheetName val="KLINIK"/>
      <sheetName val="psn"/>
      <sheetName val="QAD"/>
      <sheetName val="WTR"/>
      <sheetName val="wet"/>
      <sheetName val="Boiler"/>
      <sheetName val="Genset"/>
      <sheetName val="GA"/>
      <sheetName val="B.UMUM"/>
      <sheetName val="PRU"/>
      <sheetName val="ESM"/>
      <sheetName val="WHS"/>
      <sheetName val="LOG"/>
      <sheetName val="CST"/>
      <sheetName val="LFDC"/>
      <sheetName val="MP3"/>
      <sheetName val="MP1"/>
      <sheetName val="drp"/>
      <sheetName val="RMP"/>
      <sheetName val="Keluar"/>
      <sheetName val="mutasi.@"/>
      <sheetName val="PROMOSI "/>
      <sheetName val="PROMOSI  (2)"/>
      <sheetName val="MASUK"/>
      <sheetName val="pendidikan"/>
      <sheetName val="BAB"/>
      <sheetName val="Chart2"/>
      <sheetName val="Chart1"/>
      <sheetName val="SUKU "/>
      <sheetName val="ABK"/>
      <sheetName val="PROMOSI"/>
      <sheetName val="umur"/>
      <sheetName val="2-MP"/>
    </sheetNames>
    <sheetDataSet>
      <sheetData sheetId="0"/>
      <sheetData sheetId="1"/>
      <sheetData sheetId="2"/>
      <sheetData sheetId="3" refreshError="1"/>
      <sheetData sheetId="4" refreshError="1">
        <row r="2">
          <cell r="Q2" t="str">
            <v>SUKU</v>
          </cell>
        </row>
        <row r="4">
          <cell r="O4" t="str">
            <v>No</v>
          </cell>
        </row>
        <row r="5">
          <cell r="O5" t="str">
            <v>INHIL</v>
          </cell>
        </row>
        <row r="6">
          <cell r="O6" t="str">
            <v>INHIL</v>
          </cell>
        </row>
        <row r="7">
          <cell r="O7" t="str">
            <v>No</v>
          </cell>
        </row>
        <row r="8">
          <cell r="O8" t="str">
            <v>INHIL</v>
          </cell>
        </row>
        <row r="9">
          <cell r="O9" t="str">
            <v>INHIL</v>
          </cell>
        </row>
        <row r="10">
          <cell r="O10" t="str">
            <v>No</v>
          </cell>
        </row>
        <row r="11">
          <cell r="O11" t="str">
            <v>INHIL</v>
          </cell>
        </row>
        <row r="12">
          <cell r="O12" t="str">
            <v>INHIL</v>
          </cell>
        </row>
        <row r="13">
          <cell r="O13" t="str">
            <v>INHIL</v>
          </cell>
        </row>
        <row r="14">
          <cell r="O14" t="str">
            <v>INHIL</v>
          </cell>
        </row>
        <row r="15">
          <cell r="O15" t="str">
            <v>INHIL</v>
          </cell>
        </row>
        <row r="16">
          <cell r="O16" t="str">
            <v>INHIL</v>
          </cell>
        </row>
        <row r="17">
          <cell r="O17" t="str">
            <v>INHIL</v>
          </cell>
        </row>
        <row r="18">
          <cell r="O18" t="str">
            <v>INHIL</v>
          </cell>
        </row>
        <row r="19">
          <cell r="O19" t="str">
            <v>INHIL</v>
          </cell>
        </row>
        <row r="20">
          <cell r="O20" t="str">
            <v>INHIL</v>
          </cell>
        </row>
        <row r="21">
          <cell r="O21" t="str">
            <v>No</v>
          </cell>
        </row>
        <row r="22">
          <cell r="O22" t="str">
            <v>INHIL</v>
          </cell>
        </row>
        <row r="23">
          <cell r="O23" t="str">
            <v>INHIL</v>
          </cell>
        </row>
        <row r="24">
          <cell r="O24" t="str">
            <v>INHIL</v>
          </cell>
        </row>
        <row r="25">
          <cell r="O25" t="str">
            <v>INHIL</v>
          </cell>
        </row>
        <row r="26">
          <cell r="O26" t="str">
            <v>INHIL</v>
          </cell>
        </row>
        <row r="27">
          <cell r="O27" t="str">
            <v>No</v>
          </cell>
        </row>
        <row r="28">
          <cell r="O28" t="str">
            <v>No</v>
          </cell>
        </row>
        <row r="29">
          <cell r="O29" t="str">
            <v>INHIL</v>
          </cell>
        </row>
        <row r="30">
          <cell r="O30" t="str">
            <v>INHIL</v>
          </cell>
        </row>
        <row r="31">
          <cell r="O31" t="str">
            <v>INHIL</v>
          </cell>
        </row>
        <row r="32">
          <cell r="O32" t="str">
            <v>INHIL</v>
          </cell>
        </row>
        <row r="33">
          <cell r="O33" t="str">
            <v>INHIL</v>
          </cell>
        </row>
        <row r="34">
          <cell r="O34" t="str">
            <v>INHIL</v>
          </cell>
        </row>
        <row r="35">
          <cell r="O35" t="str">
            <v>INHIL</v>
          </cell>
        </row>
        <row r="36">
          <cell r="O36" t="str">
            <v>No</v>
          </cell>
        </row>
        <row r="37">
          <cell r="O37" t="str">
            <v>INHIL</v>
          </cell>
        </row>
        <row r="38">
          <cell r="O38" t="str">
            <v>INHIL</v>
          </cell>
        </row>
        <row r="39">
          <cell r="O39" t="str">
            <v>No</v>
          </cell>
        </row>
        <row r="40">
          <cell r="O40" t="str">
            <v>INHIL</v>
          </cell>
        </row>
        <row r="41">
          <cell r="O41" t="str">
            <v>No</v>
          </cell>
        </row>
        <row r="42">
          <cell r="O42" t="str">
            <v>No</v>
          </cell>
        </row>
        <row r="43">
          <cell r="O43" t="str">
            <v>INHIL</v>
          </cell>
        </row>
        <row r="44">
          <cell r="O44" t="str">
            <v>INHIL</v>
          </cell>
        </row>
        <row r="45">
          <cell r="O45" t="str">
            <v>No</v>
          </cell>
        </row>
        <row r="46">
          <cell r="O46" t="str">
            <v>INHIL</v>
          </cell>
        </row>
        <row r="47">
          <cell r="O47" t="str">
            <v>No</v>
          </cell>
        </row>
        <row r="48">
          <cell r="O48" t="str">
            <v>No</v>
          </cell>
        </row>
        <row r="49">
          <cell r="O49" t="str">
            <v>No</v>
          </cell>
        </row>
        <row r="50">
          <cell r="O50" t="str">
            <v>No</v>
          </cell>
        </row>
      </sheetData>
      <sheetData sheetId="5"/>
      <sheetData sheetId="6" refreshError="1">
        <row r="1">
          <cell r="A1" t="str">
            <v>F: E-PSN2\REKAP\Data-Kry</v>
          </cell>
        </row>
        <row r="2">
          <cell r="A2" t="str">
            <v>No</v>
          </cell>
          <cell r="B2" t="str">
            <v>NIK</v>
          </cell>
          <cell r="C2" t="str">
            <v>NAMA</v>
          </cell>
        </row>
        <row r="4">
          <cell r="A4">
            <v>1</v>
          </cell>
          <cell r="B4" t="str">
            <v>0540</v>
          </cell>
          <cell r="C4" t="str">
            <v>M PETIR</v>
          </cell>
        </row>
      </sheetData>
      <sheetData sheetId="7" refreshError="1">
        <row r="1">
          <cell r="A1" t="str">
            <v>F: E-PSN2\REKAP\Data-Kry</v>
          </cell>
        </row>
        <row r="4">
          <cell r="J4" t="str">
            <v>-</v>
          </cell>
          <cell r="K4" t="str">
            <v>-</v>
          </cell>
          <cell r="L4" t="str">
            <v>-</v>
          </cell>
          <cell r="M4" t="str">
            <v>-</v>
          </cell>
          <cell r="N4" t="str">
            <v>No</v>
          </cell>
        </row>
        <row r="5">
          <cell r="J5" t="str">
            <v>-</v>
          </cell>
          <cell r="K5" t="str">
            <v>-</v>
          </cell>
          <cell r="L5" t="str">
            <v>-</v>
          </cell>
          <cell r="M5" t="str">
            <v>-</v>
          </cell>
          <cell r="N5" t="str">
            <v>No</v>
          </cell>
        </row>
        <row r="6">
          <cell r="J6" t="str">
            <v>-</v>
          </cell>
          <cell r="K6" t="str">
            <v>-</v>
          </cell>
          <cell r="L6" t="str">
            <v>-</v>
          </cell>
          <cell r="M6" t="str">
            <v>-</v>
          </cell>
          <cell r="N6" t="str">
            <v>No</v>
          </cell>
        </row>
        <row r="7">
          <cell r="J7" t="str">
            <v>-</v>
          </cell>
          <cell r="K7" t="str">
            <v>-</v>
          </cell>
          <cell r="L7" t="str">
            <v>-</v>
          </cell>
          <cell r="M7" t="str">
            <v>-</v>
          </cell>
          <cell r="N7" t="str">
            <v>No</v>
          </cell>
        </row>
        <row r="8">
          <cell r="J8" t="str">
            <v>-</v>
          </cell>
          <cell r="K8" t="str">
            <v>-</v>
          </cell>
          <cell r="L8" t="str">
            <v>-</v>
          </cell>
          <cell r="M8" t="str">
            <v>-</v>
          </cell>
          <cell r="N8" t="str">
            <v>No</v>
          </cell>
        </row>
        <row r="9">
          <cell r="J9" t="str">
            <v>INHIL</v>
          </cell>
          <cell r="K9" t="str">
            <v>-</v>
          </cell>
          <cell r="L9" t="str">
            <v>-</v>
          </cell>
          <cell r="M9" t="str">
            <v>-</v>
          </cell>
          <cell r="N9" t="str">
            <v>INHIL</v>
          </cell>
        </row>
        <row r="10"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 t="str">
            <v>No</v>
          </cell>
        </row>
        <row r="11"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 t="str">
            <v>No</v>
          </cell>
        </row>
        <row r="12"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 t="str">
            <v>INHIL</v>
          </cell>
        </row>
        <row r="13"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 t="str">
            <v>INHIL</v>
          </cell>
        </row>
        <row r="14"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 t="str">
            <v>INHIL</v>
          </cell>
        </row>
        <row r="15"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 t="str">
            <v>INHIL</v>
          </cell>
        </row>
        <row r="16"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 t="str">
            <v>INHIL</v>
          </cell>
        </row>
        <row r="17"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INHIL</v>
          </cell>
        </row>
        <row r="18">
          <cell r="J18" t="str">
            <v>-</v>
          </cell>
          <cell r="K18" t="str">
            <v>-</v>
          </cell>
          <cell r="L18" t="str">
            <v>-</v>
          </cell>
          <cell r="M18" t="str">
            <v>-</v>
          </cell>
          <cell r="N18" t="str">
            <v>INHIL</v>
          </cell>
        </row>
        <row r="19">
          <cell r="J19" t="str">
            <v>-</v>
          </cell>
          <cell r="K19" t="str">
            <v>-</v>
          </cell>
          <cell r="L19" t="str">
            <v>-</v>
          </cell>
          <cell r="M19" t="str">
            <v>-</v>
          </cell>
          <cell r="N19" t="str">
            <v>No</v>
          </cell>
        </row>
        <row r="20">
          <cell r="J20" t="str">
            <v>-</v>
          </cell>
          <cell r="K20" t="str">
            <v>INHIL</v>
          </cell>
          <cell r="L20" t="str">
            <v>-</v>
          </cell>
          <cell r="M20" t="str">
            <v>-</v>
          </cell>
          <cell r="N20" t="str">
            <v>INHIL</v>
          </cell>
        </row>
        <row r="21">
          <cell r="J21" t="str">
            <v>-</v>
          </cell>
          <cell r="K21" t="str">
            <v>-</v>
          </cell>
          <cell r="L21" t="str">
            <v>-</v>
          </cell>
          <cell r="M21" t="str">
            <v>-</v>
          </cell>
          <cell r="N21" t="str">
            <v>No</v>
          </cell>
        </row>
        <row r="22">
          <cell r="J22" t="str">
            <v>-</v>
          </cell>
          <cell r="K22" t="str">
            <v>-</v>
          </cell>
          <cell r="L22" t="str">
            <v>-</v>
          </cell>
          <cell r="M22" t="str">
            <v>-</v>
          </cell>
          <cell r="N22" t="str">
            <v>No</v>
          </cell>
        </row>
        <row r="23">
          <cell r="J23" t="str">
            <v>-</v>
          </cell>
          <cell r="K23" t="str">
            <v>-</v>
          </cell>
          <cell r="L23" t="str">
            <v>-</v>
          </cell>
          <cell r="M23" t="str">
            <v>-</v>
          </cell>
          <cell r="N23" t="str">
            <v>No</v>
          </cell>
        </row>
        <row r="24">
          <cell r="J24" t="str">
            <v>-</v>
          </cell>
          <cell r="K24" t="str">
            <v>-</v>
          </cell>
          <cell r="L24" t="str">
            <v>-</v>
          </cell>
          <cell r="M24" t="str">
            <v>-</v>
          </cell>
          <cell r="N24" t="str">
            <v>INHIL</v>
          </cell>
        </row>
        <row r="25">
          <cell r="J25" t="str">
            <v>-</v>
          </cell>
          <cell r="K25" t="str">
            <v>-</v>
          </cell>
          <cell r="L25" t="str">
            <v>-</v>
          </cell>
          <cell r="M25" t="str">
            <v>-</v>
          </cell>
          <cell r="N25" t="str">
            <v>INHIL</v>
          </cell>
        </row>
        <row r="26">
          <cell r="J26" t="str">
            <v>-</v>
          </cell>
          <cell r="K26" t="str">
            <v>-</v>
          </cell>
          <cell r="L26" t="str">
            <v>-</v>
          </cell>
          <cell r="M26" t="str">
            <v>-</v>
          </cell>
          <cell r="N26" t="str">
            <v>INHIL</v>
          </cell>
        </row>
        <row r="27">
          <cell r="J27" t="str">
            <v>-</v>
          </cell>
          <cell r="K27" t="str">
            <v>-</v>
          </cell>
          <cell r="L27" t="str">
            <v>-</v>
          </cell>
          <cell r="M27" t="str">
            <v>-</v>
          </cell>
          <cell r="N27" t="str">
            <v>No</v>
          </cell>
        </row>
        <row r="28">
          <cell r="J28" t="str">
            <v>-</v>
          </cell>
          <cell r="K28" t="str">
            <v>-</v>
          </cell>
          <cell r="L28" t="str">
            <v>-</v>
          </cell>
          <cell r="M28" t="str">
            <v>-</v>
          </cell>
          <cell r="N28" t="str">
            <v>INHIL</v>
          </cell>
        </row>
        <row r="29">
          <cell r="J29" t="str">
            <v>-</v>
          </cell>
          <cell r="K29" t="str">
            <v>-</v>
          </cell>
          <cell r="L29" t="str">
            <v>-</v>
          </cell>
          <cell r="M29" t="str">
            <v>-</v>
          </cell>
          <cell r="N29" t="str">
            <v>INHIL</v>
          </cell>
        </row>
        <row r="30">
          <cell r="J30" t="str">
            <v>-</v>
          </cell>
          <cell r="K30" t="str">
            <v>-</v>
          </cell>
          <cell r="L30" t="str">
            <v>-</v>
          </cell>
          <cell r="M30" t="str">
            <v>-</v>
          </cell>
          <cell r="N30" t="str">
            <v>No</v>
          </cell>
        </row>
        <row r="31">
          <cell r="J31" t="str">
            <v>-</v>
          </cell>
          <cell r="K31" t="str">
            <v>-</v>
          </cell>
          <cell r="L31" t="str">
            <v>-</v>
          </cell>
          <cell r="M31" t="str">
            <v>-</v>
          </cell>
          <cell r="N31" t="str">
            <v>No</v>
          </cell>
        </row>
        <row r="32">
          <cell r="J32" t="str">
            <v>-</v>
          </cell>
          <cell r="K32" t="str">
            <v>-</v>
          </cell>
          <cell r="L32" t="str">
            <v>-</v>
          </cell>
          <cell r="M32" t="str">
            <v>-</v>
          </cell>
          <cell r="N32" t="str">
            <v>No</v>
          </cell>
        </row>
        <row r="33">
          <cell r="J33" t="str">
            <v>-</v>
          </cell>
          <cell r="K33" t="str">
            <v>-</v>
          </cell>
          <cell r="L33" t="str">
            <v>-</v>
          </cell>
          <cell r="M33" t="str">
            <v>-</v>
          </cell>
          <cell r="N33" t="str">
            <v>No</v>
          </cell>
        </row>
        <row r="34">
          <cell r="J34" t="str">
            <v>-</v>
          </cell>
          <cell r="K34" t="str">
            <v>-</v>
          </cell>
          <cell r="L34" t="str">
            <v>-</v>
          </cell>
          <cell r="M34" t="str">
            <v>-</v>
          </cell>
          <cell r="N34" t="str">
            <v>No</v>
          </cell>
        </row>
        <row r="35">
          <cell r="J35" t="str">
            <v>-</v>
          </cell>
          <cell r="K35" t="str">
            <v>-</v>
          </cell>
          <cell r="L35" t="str">
            <v>-</v>
          </cell>
          <cell r="M35" t="str">
            <v>-</v>
          </cell>
          <cell r="N35" t="str">
            <v>No</v>
          </cell>
        </row>
        <row r="36">
          <cell r="J36" t="str">
            <v>-</v>
          </cell>
          <cell r="K36" t="str">
            <v>-</v>
          </cell>
          <cell r="L36" t="str">
            <v>-</v>
          </cell>
          <cell r="M36" t="str">
            <v>-</v>
          </cell>
          <cell r="N36" t="str">
            <v>No</v>
          </cell>
        </row>
        <row r="37">
          <cell r="J37" t="str">
            <v>-</v>
          </cell>
          <cell r="K37" t="str">
            <v>-</v>
          </cell>
          <cell r="L37" t="str">
            <v>-</v>
          </cell>
          <cell r="M37" t="str">
            <v>-</v>
          </cell>
          <cell r="N37" t="str">
            <v>No</v>
          </cell>
        </row>
        <row r="38">
          <cell r="J38" t="str">
            <v>-</v>
          </cell>
          <cell r="K38" t="str">
            <v>-</v>
          </cell>
          <cell r="L38" t="str">
            <v>-</v>
          </cell>
          <cell r="M38" t="str">
            <v>-</v>
          </cell>
          <cell r="N38" t="str">
            <v>No</v>
          </cell>
        </row>
      </sheetData>
      <sheetData sheetId="8" refreshError="1"/>
      <sheetData sheetId="9" refreshError="1"/>
      <sheetData sheetId="10" refreshError="1">
        <row r="2">
          <cell r="A2" t="str">
            <v>No</v>
          </cell>
        </row>
        <row r="4">
          <cell r="J4" t="str">
            <v>INHIL</v>
          </cell>
          <cell r="K4" t="str">
            <v>-</v>
          </cell>
          <cell r="L4" t="str">
            <v>-</v>
          </cell>
          <cell r="M4" t="str">
            <v>-</v>
          </cell>
          <cell r="N4" t="str">
            <v>INHIL</v>
          </cell>
        </row>
        <row r="5">
          <cell r="J5" t="str">
            <v>-</v>
          </cell>
          <cell r="K5" t="str">
            <v>-</v>
          </cell>
          <cell r="L5" t="str">
            <v>-</v>
          </cell>
          <cell r="M5" t="str">
            <v>-</v>
          </cell>
          <cell r="N5" t="str">
            <v>INHIL</v>
          </cell>
        </row>
        <row r="6">
          <cell r="J6" t="str">
            <v>-</v>
          </cell>
          <cell r="K6" t="str">
            <v>-</v>
          </cell>
          <cell r="L6" t="str">
            <v>-</v>
          </cell>
          <cell r="M6" t="str">
            <v>-</v>
          </cell>
          <cell r="N6" t="str">
            <v>No</v>
          </cell>
        </row>
        <row r="7">
          <cell r="J7" t="str">
            <v>-</v>
          </cell>
          <cell r="K7" t="str">
            <v>-</v>
          </cell>
          <cell r="L7" t="str">
            <v>-</v>
          </cell>
          <cell r="M7" t="str">
            <v>-</v>
          </cell>
          <cell r="N7" t="str">
            <v>INHIL</v>
          </cell>
        </row>
        <row r="8">
          <cell r="J8" t="str">
            <v>-</v>
          </cell>
          <cell r="K8" t="str">
            <v>-</v>
          </cell>
          <cell r="L8" t="str">
            <v>-</v>
          </cell>
          <cell r="M8" t="str">
            <v>-</v>
          </cell>
          <cell r="N8" t="str">
            <v>No</v>
          </cell>
        </row>
        <row r="9"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 t="str">
            <v>No</v>
          </cell>
        </row>
        <row r="10"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 t="str">
            <v>INHIL</v>
          </cell>
        </row>
        <row r="11"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 t="str">
            <v>INHIL</v>
          </cell>
        </row>
        <row r="12"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 t="str">
            <v>No</v>
          </cell>
        </row>
        <row r="13"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 t="str">
            <v>No</v>
          </cell>
        </row>
        <row r="14"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 t="str">
            <v>INHIL</v>
          </cell>
        </row>
      </sheetData>
      <sheetData sheetId="11" refreshError="1"/>
      <sheetData sheetId="12" refreshError="1"/>
      <sheetData sheetId="13" refreshError="1">
        <row r="3">
          <cell r="F3" t="str">
            <v>THN</v>
          </cell>
        </row>
        <row r="6">
          <cell r="E6">
            <v>28481</v>
          </cell>
        </row>
      </sheetData>
      <sheetData sheetId="14" refreshError="1"/>
      <sheetData sheetId="15" refreshError="1"/>
      <sheetData sheetId="16" refreshError="1"/>
      <sheetData sheetId="17" refreshError="1">
        <row r="1">
          <cell r="A1" t="str">
            <v>F: E-PSN2\REKAP\Data-Kry</v>
          </cell>
        </row>
        <row r="4">
          <cell r="L4" t="str">
            <v>-</v>
          </cell>
          <cell r="M4" t="str">
            <v>-</v>
          </cell>
        </row>
        <row r="5">
          <cell r="L5" t="str">
            <v>-</v>
          </cell>
          <cell r="M5" t="str">
            <v>-</v>
          </cell>
        </row>
        <row r="6">
          <cell r="L6" t="str">
            <v>-</v>
          </cell>
          <cell r="M6" t="str">
            <v>-</v>
          </cell>
        </row>
        <row r="7">
          <cell r="L7" t="str">
            <v>-</v>
          </cell>
          <cell r="M7" t="str">
            <v>-</v>
          </cell>
        </row>
        <row r="8">
          <cell r="L8" t="str">
            <v>-</v>
          </cell>
          <cell r="M8" t="str">
            <v>-</v>
          </cell>
        </row>
        <row r="9">
          <cell r="L9" t="str">
            <v>-</v>
          </cell>
          <cell r="M9" t="str">
            <v>INHIL</v>
          </cell>
        </row>
        <row r="10">
          <cell r="L10" t="str">
            <v>-</v>
          </cell>
          <cell r="M10" t="str">
            <v>-</v>
          </cell>
        </row>
        <row r="11">
          <cell r="L11" t="str">
            <v>-</v>
          </cell>
          <cell r="M11" t="str">
            <v>INHIL</v>
          </cell>
        </row>
        <row r="12">
          <cell r="L12" t="str">
            <v>-</v>
          </cell>
          <cell r="M12" t="str">
            <v>-</v>
          </cell>
        </row>
        <row r="13">
          <cell r="L13" t="str">
            <v>-</v>
          </cell>
          <cell r="M13" t="str">
            <v>-</v>
          </cell>
        </row>
        <row r="14">
          <cell r="L14" t="str">
            <v>-</v>
          </cell>
          <cell r="M14" t="str">
            <v>INHIL</v>
          </cell>
        </row>
        <row r="15">
          <cell r="L15" t="str">
            <v>-</v>
          </cell>
          <cell r="M15" t="str">
            <v>-</v>
          </cell>
        </row>
        <row r="16">
          <cell r="L16" t="str">
            <v>-</v>
          </cell>
          <cell r="M16" t="str">
            <v>-</v>
          </cell>
        </row>
        <row r="17">
          <cell r="L17" t="str">
            <v>-</v>
          </cell>
          <cell r="M17" t="str">
            <v>-</v>
          </cell>
        </row>
        <row r="18">
          <cell r="L18" t="str">
            <v>-</v>
          </cell>
          <cell r="M18" t="str">
            <v>-</v>
          </cell>
        </row>
        <row r="19">
          <cell r="L19" t="str">
            <v>-</v>
          </cell>
          <cell r="M19" t="str">
            <v>-</v>
          </cell>
        </row>
        <row r="20">
          <cell r="L20" t="str">
            <v>-</v>
          </cell>
          <cell r="M20" t="str">
            <v>-</v>
          </cell>
        </row>
        <row r="21">
          <cell r="L21" t="str">
            <v>-</v>
          </cell>
          <cell r="M21" t="str">
            <v>-</v>
          </cell>
        </row>
        <row r="22">
          <cell r="L22" t="str">
            <v>-</v>
          </cell>
          <cell r="M22" t="str">
            <v>-</v>
          </cell>
        </row>
        <row r="23">
          <cell r="L23" t="str">
            <v>-</v>
          </cell>
          <cell r="M23" t="str">
            <v>-</v>
          </cell>
        </row>
        <row r="24">
          <cell r="L24" t="str">
            <v>-</v>
          </cell>
          <cell r="M24" t="str">
            <v>-</v>
          </cell>
        </row>
        <row r="25">
          <cell r="L25" t="str">
            <v>-</v>
          </cell>
          <cell r="M25" t="str">
            <v>-</v>
          </cell>
        </row>
        <row r="26">
          <cell r="L26" t="str">
            <v>-</v>
          </cell>
          <cell r="M26" t="str">
            <v>-</v>
          </cell>
        </row>
        <row r="27">
          <cell r="L27" t="str">
            <v>-</v>
          </cell>
          <cell r="M27" t="str">
            <v>-</v>
          </cell>
        </row>
        <row r="28">
          <cell r="L28" t="str">
            <v>-</v>
          </cell>
          <cell r="M28" t="str">
            <v>-</v>
          </cell>
        </row>
        <row r="29">
          <cell r="L29" t="str">
            <v>-</v>
          </cell>
          <cell r="M29" t="str">
            <v>-</v>
          </cell>
        </row>
        <row r="30">
          <cell r="L30" t="str">
            <v>-</v>
          </cell>
          <cell r="M30" t="str">
            <v>-</v>
          </cell>
        </row>
        <row r="31">
          <cell r="L31" t="str">
            <v>-</v>
          </cell>
          <cell r="M31" t="str">
            <v>-</v>
          </cell>
        </row>
        <row r="32">
          <cell r="L32" t="str">
            <v>-</v>
          </cell>
          <cell r="M32" t="str">
            <v>-</v>
          </cell>
        </row>
        <row r="33">
          <cell r="L33" t="str">
            <v>-</v>
          </cell>
          <cell r="M33" t="str">
            <v>-</v>
          </cell>
        </row>
        <row r="34">
          <cell r="L34" t="str">
            <v>-</v>
          </cell>
          <cell r="M34" t="str">
            <v>-</v>
          </cell>
        </row>
        <row r="35">
          <cell r="L35" t="str">
            <v>-</v>
          </cell>
          <cell r="M35" t="str">
            <v>-</v>
          </cell>
        </row>
        <row r="36">
          <cell r="L36" t="str">
            <v>-</v>
          </cell>
          <cell r="M36" t="str">
            <v>-</v>
          </cell>
        </row>
        <row r="37">
          <cell r="L37" t="str">
            <v>-</v>
          </cell>
          <cell r="M37" t="str">
            <v>-</v>
          </cell>
        </row>
        <row r="38">
          <cell r="L38" t="str">
            <v>-</v>
          </cell>
          <cell r="M38" t="str">
            <v>-</v>
          </cell>
        </row>
        <row r="39">
          <cell r="L39" t="str">
            <v>-</v>
          </cell>
          <cell r="M39" t="str">
            <v>-</v>
          </cell>
        </row>
        <row r="40">
          <cell r="L40" t="str">
            <v>-</v>
          </cell>
          <cell r="M40" t="str">
            <v>-</v>
          </cell>
        </row>
        <row r="41">
          <cell r="L41" t="str">
            <v>-</v>
          </cell>
          <cell r="M41" t="str">
            <v>-</v>
          </cell>
        </row>
        <row r="42">
          <cell r="L42" t="str">
            <v>-</v>
          </cell>
          <cell r="M42" t="str">
            <v>-</v>
          </cell>
        </row>
        <row r="43">
          <cell r="L43" t="str">
            <v>-</v>
          </cell>
          <cell r="M43" t="str">
            <v>-</v>
          </cell>
        </row>
        <row r="44">
          <cell r="L44" t="str">
            <v>-</v>
          </cell>
          <cell r="M44" t="str">
            <v>-</v>
          </cell>
        </row>
        <row r="45">
          <cell r="L45" t="str">
            <v>-</v>
          </cell>
          <cell r="M45" t="str">
            <v>-</v>
          </cell>
        </row>
        <row r="46">
          <cell r="L46" t="str">
            <v>INHIL</v>
          </cell>
          <cell r="M46" t="str">
            <v>-</v>
          </cell>
        </row>
        <row r="47">
          <cell r="L47" t="str">
            <v>-</v>
          </cell>
          <cell r="M47" t="str">
            <v>-</v>
          </cell>
        </row>
        <row r="48">
          <cell r="L48" t="str">
            <v>-</v>
          </cell>
          <cell r="M48" t="str">
            <v>-</v>
          </cell>
        </row>
        <row r="49">
          <cell r="L49" t="str">
            <v>-</v>
          </cell>
          <cell r="M49" t="str">
            <v>-</v>
          </cell>
        </row>
        <row r="50">
          <cell r="L50" t="str">
            <v>-</v>
          </cell>
          <cell r="M50" t="str">
            <v>-</v>
          </cell>
        </row>
        <row r="51">
          <cell r="L51" t="str">
            <v>-</v>
          </cell>
          <cell r="M51" t="str">
            <v>-</v>
          </cell>
        </row>
        <row r="52">
          <cell r="L52" t="str">
            <v>-</v>
          </cell>
          <cell r="M52" t="str">
            <v>-</v>
          </cell>
        </row>
        <row r="53">
          <cell r="L53" t="str">
            <v>INHIL</v>
          </cell>
          <cell r="M53" t="str">
            <v>-</v>
          </cell>
        </row>
        <row r="54">
          <cell r="L54" t="str">
            <v>-</v>
          </cell>
          <cell r="M54" t="str">
            <v>-</v>
          </cell>
        </row>
        <row r="55">
          <cell r="L55" t="str">
            <v>-</v>
          </cell>
          <cell r="M55" t="str">
            <v>-</v>
          </cell>
        </row>
        <row r="56">
          <cell r="L56" t="str">
            <v>-</v>
          </cell>
          <cell r="M56" t="str">
            <v>-</v>
          </cell>
        </row>
        <row r="57">
          <cell r="L57" t="str">
            <v>-</v>
          </cell>
          <cell r="M57" t="str">
            <v>-</v>
          </cell>
        </row>
        <row r="58">
          <cell r="L58" t="str">
            <v>-</v>
          </cell>
          <cell r="M58" t="str">
            <v>-</v>
          </cell>
        </row>
        <row r="59">
          <cell r="L59" t="str">
            <v>-</v>
          </cell>
          <cell r="M59" t="str">
            <v>-</v>
          </cell>
        </row>
        <row r="60">
          <cell r="L60" t="str">
            <v>-</v>
          </cell>
          <cell r="M60" t="str">
            <v>-</v>
          </cell>
        </row>
        <row r="61">
          <cell r="L61" t="str">
            <v>-</v>
          </cell>
          <cell r="M61" t="str">
            <v>-</v>
          </cell>
        </row>
        <row r="62">
          <cell r="L62" t="str">
            <v>-</v>
          </cell>
          <cell r="M62" t="str">
            <v>-</v>
          </cell>
        </row>
        <row r="63">
          <cell r="L63" t="str">
            <v>-</v>
          </cell>
          <cell r="M63" t="str">
            <v>-</v>
          </cell>
        </row>
        <row r="64">
          <cell r="L64" t="str">
            <v>-</v>
          </cell>
          <cell r="M64" t="str">
            <v>-</v>
          </cell>
        </row>
        <row r="65">
          <cell r="L65" t="str">
            <v>-</v>
          </cell>
          <cell r="M65" t="str">
            <v>-</v>
          </cell>
        </row>
        <row r="66">
          <cell r="L66" t="str">
            <v>-</v>
          </cell>
          <cell r="M66" t="str">
            <v>-</v>
          </cell>
        </row>
        <row r="67">
          <cell r="L67" t="str">
            <v>-</v>
          </cell>
          <cell r="M67" t="str">
            <v>-</v>
          </cell>
        </row>
        <row r="68">
          <cell r="L68" t="str">
            <v>-</v>
          </cell>
          <cell r="M68" t="str">
            <v>-</v>
          </cell>
        </row>
        <row r="69">
          <cell r="L69" t="str">
            <v>-</v>
          </cell>
          <cell r="M69" t="str">
            <v>-</v>
          </cell>
        </row>
        <row r="70">
          <cell r="L70" t="str">
            <v>-</v>
          </cell>
          <cell r="M70" t="str">
            <v>-</v>
          </cell>
        </row>
        <row r="71">
          <cell r="L71" t="str">
            <v>-</v>
          </cell>
          <cell r="M71" t="str">
            <v>-</v>
          </cell>
        </row>
        <row r="72">
          <cell r="L72" t="str">
            <v>-</v>
          </cell>
          <cell r="M72" t="str">
            <v>-</v>
          </cell>
        </row>
        <row r="73">
          <cell r="L73" t="str">
            <v>-</v>
          </cell>
          <cell r="M73" t="str">
            <v>-</v>
          </cell>
        </row>
        <row r="74">
          <cell r="L74" t="str">
            <v>-</v>
          </cell>
          <cell r="M74" t="str">
            <v>-</v>
          </cell>
        </row>
        <row r="75">
          <cell r="L75" t="str">
            <v>-</v>
          </cell>
          <cell r="M75" t="str">
            <v>-</v>
          </cell>
        </row>
        <row r="76">
          <cell r="L76" t="str">
            <v>-</v>
          </cell>
          <cell r="M76" t="str">
            <v>-</v>
          </cell>
        </row>
        <row r="77">
          <cell r="L77" t="str">
            <v>-</v>
          </cell>
          <cell r="M77" t="str">
            <v>-</v>
          </cell>
        </row>
        <row r="78">
          <cell r="L78" t="str">
            <v>-</v>
          </cell>
          <cell r="M78" t="str">
            <v>-</v>
          </cell>
        </row>
        <row r="79">
          <cell r="L79" t="str">
            <v>-</v>
          </cell>
          <cell r="M79" t="str">
            <v>-</v>
          </cell>
        </row>
        <row r="80">
          <cell r="L80" t="str">
            <v>-</v>
          </cell>
          <cell r="M80" t="str">
            <v>-</v>
          </cell>
        </row>
        <row r="81">
          <cell r="L81" t="str">
            <v>-</v>
          </cell>
          <cell r="M81" t="str">
            <v>-</v>
          </cell>
        </row>
        <row r="82">
          <cell r="L82" t="str">
            <v>-</v>
          </cell>
          <cell r="M82" t="str">
            <v>-</v>
          </cell>
        </row>
        <row r="83">
          <cell r="L83" t="str">
            <v>-</v>
          </cell>
          <cell r="M83" t="str">
            <v>-</v>
          </cell>
        </row>
        <row r="84">
          <cell r="L84" t="str">
            <v>-</v>
          </cell>
          <cell r="M84" t="str">
            <v>-</v>
          </cell>
        </row>
        <row r="85">
          <cell r="L85" t="str">
            <v>INHIL</v>
          </cell>
          <cell r="M85" t="str">
            <v>-</v>
          </cell>
        </row>
        <row r="86">
          <cell r="L86" t="str">
            <v>-</v>
          </cell>
          <cell r="M86" t="str">
            <v>-</v>
          </cell>
        </row>
        <row r="87">
          <cell r="L87" t="str">
            <v>-</v>
          </cell>
          <cell r="M87" t="str">
            <v>-</v>
          </cell>
        </row>
        <row r="88">
          <cell r="L88" t="str">
            <v>-</v>
          </cell>
          <cell r="M88" t="str">
            <v>-</v>
          </cell>
        </row>
        <row r="89">
          <cell r="L89" t="str">
            <v>-</v>
          </cell>
          <cell r="M89" t="str">
            <v>-</v>
          </cell>
        </row>
        <row r="90">
          <cell r="L90" t="str">
            <v>-</v>
          </cell>
          <cell r="M90" t="str">
            <v>-</v>
          </cell>
        </row>
        <row r="91">
          <cell r="L91" t="str">
            <v>-</v>
          </cell>
          <cell r="M91" t="str">
            <v>-</v>
          </cell>
        </row>
        <row r="92">
          <cell r="L92" t="str">
            <v>-</v>
          </cell>
          <cell r="M92" t="str">
            <v>-</v>
          </cell>
        </row>
        <row r="93">
          <cell r="L93" t="str">
            <v>-</v>
          </cell>
          <cell r="M93" t="str">
            <v>-</v>
          </cell>
        </row>
        <row r="94">
          <cell r="L94" t="str">
            <v>-</v>
          </cell>
          <cell r="M94" t="str">
            <v>-</v>
          </cell>
        </row>
        <row r="95">
          <cell r="L95" t="str">
            <v>-</v>
          </cell>
          <cell r="M95" t="str">
            <v>-</v>
          </cell>
        </row>
        <row r="96">
          <cell r="L96" t="str">
            <v>-</v>
          </cell>
          <cell r="M96" t="str">
            <v>-</v>
          </cell>
        </row>
        <row r="97">
          <cell r="L97" t="str">
            <v>-</v>
          </cell>
          <cell r="M97" t="str">
            <v>-</v>
          </cell>
        </row>
        <row r="98">
          <cell r="L98" t="str">
            <v>-</v>
          </cell>
          <cell r="M98" t="str">
            <v>-</v>
          </cell>
        </row>
        <row r="99">
          <cell r="L99" t="str">
            <v>-</v>
          </cell>
          <cell r="M99" t="str">
            <v>-</v>
          </cell>
        </row>
        <row r="100">
          <cell r="L100" t="str">
            <v>-</v>
          </cell>
          <cell r="M100" t="str">
            <v>-</v>
          </cell>
        </row>
        <row r="101">
          <cell r="L101" t="str">
            <v>-</v>
          </cell>
          <cell r="M101" t="str">
            <v>-</v>
          </cell>
        </row>
        <row r="102">
          <cell r="L102" t="str">
            <v>-</v>
          </cell>
          <cell r="M102" t="str">
            <v>-</v>
          </cell>
        </row>
        <row r="103">
          <cell r="L103" t="str">
            <v>-</v>
          </cell>
          <cell r="M103" t="str">
            <v>-</v>
          </cell>
        </row>
        <row r="104">
          <cell r="L104" t="str">
            <v>-</v>
          </cell>
          <cell r="M104" t="str">
            <v>-</v>
          </cell>
        </row>
        <row r="105">
          <cell r="L105" t="str">
            <v>-</v>
          </cell>
          <cell r="M105" t="str">
            <v>-</v>
          </cell>
        </row>
        <row r="106">
          <cell r="L106" t="str">
            <v>-</v>
          </cell>
          <cell r="M106" t="str">
            <v>-</v>
          </cell>
        </row>
        <row r="107">
          <cell r="L107" t="str">
            <v>-</v>
          </cell>
          <cell r="M107" t="str">
            <v>-</v>
          </cell>
        </row>
        <row r="108">
          <cell r="L108" t="str">
            <v>-</v>
          </cell>
          <cell r="M108" t="str">
            <v>-</v>
          </cell>
        </row>
        <row r="109">
          <cell r="L109" t="str">
            <v>INHIL</v>
          </cell>
          <cell r="M109" t="str">
            <v>-</v>
          </cell>
        </row>
        <row r="110">
          <cell r="L110" t="str">
            <v>-</v>
          </cell>
          <cell r="M110" t="str">
            <v>-</v>
          </cell>
        </row>
        <row r="111">
          <cell r="L111" t="str">
            <v>-</v>
          </cell>
          <cell r="M111" t="str">
            <v>-</v>
          </cell>
        </row>
        <row r="112">
          <cell r="L112" t="str">
            <v>-</v>
          </cell>
          <cell r="M112" t="str">
            <v>-</v>
          </cell>
        </row>
        <row r="113">
          <cell r="L113" t="str">
            <v>-</v>
          </cell>
          <cell r="M113" t="str">
            <v>-</v>
          </cell>
        </row>
        <row r="114">
          <cell r="L114" t="str">
            <v>-</v>
          </cell>
          <cell r="M114" t="str">
            <v>-</v>
          </cell>
        </row>
        <row r="115">
          <cell r="L115" t="str">
            <v>-</v>
          </cell>
          <cell r="M115" t="str">
            <v>-</v>
          </cell>
        </row>
        <row r="116">
          <cell r="L116" t="str">
            <v>-</v>
          </cell>
          <cell r="M116" t="str">
            <v>-</v>
          </cell>
        </row>
        <row r="117">
          <cell r="L117" t="str">
            <v>-</v>
          </cell>
          <cell r="M117" t="str">
            <v>-</v>
          </cell>
        </row>
        <row r="118">
          <cell r="L118" t="str">
            <v>-</v>
          </cell>
          <cell r="M118" t="str">
            <v>-</v>
          </cell>
        </row>
        <row r="119">
          <cell r="L119" t="str">
            <v>-</v>
          </cell>
          <cell r="M119" t="str">
            <v>-</v>
          </cell>
        </row>
        <row r="120">
          <cell r="L120" t="str">
            <v>-</v>
          </cell>
          <cell r="M120" t="str">
            <v>-</v>
          </cell>
        </row>
        <row r="121">
          <cell r="L121" t="str">
            <v>-</v>
          </cell>
          <cell r="M121" t="str">
            <v>-</v>
          </cell>
        </row>
        <row r="122">
          <cell r="L122" t="str">
            <v>-</v>
          </cell>
          <cell r="M122" t="str">
            <v>-</v>
          </cell>
        </row>
        <row r="123">
          <cell r="L123" t="str">
            <v>-</v>
          </cell>
          <cell r="M123" t="str">
            <v>-</v>
          </cell>
        </row>
        <row r="124">
          <cell r="L124" t="str">
            <v>-</v>
          </cell>
          <cell r="M124" t="str">
            <v>-</v>
          </cell>
        </row>
        <row r="125">
          <cell r="L125" t="str">
            <v>-</v>
          </cell>
          <cell r="M125" t="str">
            <v>-</v>
          </cell>
        </row>
        <row r="126">
          <cell r="L126" t="str">
            <v>-</v>
          </cell>
          <cell r="M126" t="str">
            <v>-</v>
          </cell>
        </row>
        <row r="127">
          <cell r="L127" t="str">
            <v>-</v>
          </cell>
          <cell r="M127" t="str">
            <v>-</v>
          </cell>
        </row>
        <row r="128">
          <cell r="L128" t="str">
            <v>-</v>
          </cell>
          <cell r="M128" t="str">
            <v>-</v>
          </cell>
        </row>
        <row r="129">
          <cell r="L129" t="str">
            <v>-</v>
          </cell>
          <cell r="M129" t="str">
            <v>-</v>
          </cell>
        </row>
        <row r="130">
          <cell r="L130" t="str">
            <v>-</v>
          </cell>
          <cell r="M130" t="str">
            <v>-</v>
          </cell>
        </row>
        <row r="131">
          <cell r="L131" t="str">
            <v>-</v>
          </cell>
          <cell r="M131" t="str">
            <v>-</v>
          </cell>
        </row>
        <row r="132">
          <cell r="L132" t="str">
            <v>-</v>
          </cell>
          <cell r="M132" t="str">
            <v>-</v>
          </cell>
        </row>
        <row r="133">
          <cell r="L133" t="str">
            <v>-</v>
          </cell>
          <cell r="M133" t="str">
            <v>-</v>
          </cell>
        </row>
        <row r="134">
          <cell r="L134" t="str">
            <v>-</v>
          </cell>
          <cell r="M134" t="str">
            <v>-</v>
          </cell>
        </row>
        <row r="135">
          <cell r="L135" t="str">
            <v>-</v>
          </cell>
          <cell r="M135" t="str">
            <v>-</v>
          </cell>
        </row>
        <row r="136">
          <cell r="L136" t="str">
            <v>-</v>
          </cell>
          <cell r="M136" t="str">
            <v>-</v>
          </cell>
        </row>
        <row r="137">
          <cell r="L137" t="str">
            <v>-</v>
          </cell>
          <cell r="M137" t="str">
            <v>-</v>
          </cell>
        </row>
        <row r="138">
          <cell r="L138" t="str">
            <v>INHIL</v>
          </cell>
          <cell r="M138" t="str">
            <v>-</v>
          </cell>
        </row>
        <row r="139">
          <cell r="L139" t="str">
            <v>-</v>
          </cell>
          <cell r="M139" t="str">
            <v>-</v>
          </cell>
        </row>
        <row r="140">
          <cell r="L140" t="str">
            <v>-</v>
          </cell>
          <cell r="M140" t="str">
            <v>-</v>
          </cell>
        </row>
        <row r="141">
          <cell r="L141" t="str">
            <v>-</v>
          </cell>
          <cell r="M141" t="str">
            <v>-</v>
          </cell>
        </row>
        <row r="142">
          <cell r="L142" t="str">
            <v>-</v>
          </cell>
          <cell r="M142" t="str">
            <v>-</v>
          </cell>
        </row>
        <row r="143">
          <cell r="L143" t="str">
            <v>-</v>
          </cell>
          <cell r="M143" t="str">
            <v>-</v>
          </cell>
        </row>
        <row r="144">
          <cell r="L144" t="str">
            <v>-</v>
          </cell>
          <cell r="M144" t="str">
            <v>-</v>
          </cell>
        </row>
        <row r="145">
          <cell r="L145" t="str">
            <v>-</v>
          </cell>
          <cell r="M145" t="str">
            <v>-</v>
          </cell>
        </row>
        <row r="146">
          <cell r="L146" t="str">
            <v>-</v>
          </cell>
          <cell r="M146" t="str">
            <v>-</v>
          </cell>
        </row>
        <row r="147">
          <cell r="L147" t="str">
            <v>-</v>
          </cell>
          <cell r="M147" t="str">
            <v>-</v>
          </cell>
        </row>
        <row r="148">
          <cell r="L148" t="str">
            <v>-</v>
          </cell>
          <cell r="M148" t="str">
            <v>-</v>
          </cell>
        </row>
        <row r="149">
          <cell r="L149" t="str">
            <v>-</v>
          </cell>
          <cell r="M149" t="str">
            <v>-</v>
          </cell>
        </row>
        <row r="150">
          <cell r="L150" t="str">
            <v>-</v>
          </cell>
          <cell r="M150" t="str">
            <v>-</v>
          </cell>
        </row>
        <row r="151">
          <cell r="L151" t="str">
            <v>-</v>
          </cell>
          <cell r="M151" t="str">
            <v>-</v>
          </cell>
        </row>
        <row r="152">
          <cell r="L152" t="str">
            <v>-</v>
          </cell>
          <cell r="M152" t="str">
            <v>-</v>
          </cell>
        </row>
        <row r="153">
          <cell r="L153" t="str">
            <v>-</v>
          </cell>
          <cell r="M153" t="str">
            <v>-</v>
          </cell>
        </row>
        <row r="154">
          <cell r="L154" t="str">
            <v>-</v>
          </cell>
          <cell r="M154" t="str">
            <v>-</v>
          </cell>
        </row>
        <row r="155">
          <cell r="L155" t="str">
            <v>-</v>
          </cell>
          <cell r="M155" t="str">
            <v>-</v>
          </cell>
        </row>
        <row r="156">
          <cell r="L156" t="str">
            <v>-</v>
          </cell>
          <cell r="M156" t="str">
            <v>-</v>
          </cell>
        </row>
        <row r="157">
          <cell r="L157" t="str">
            <v>-</v>
          </cell>
          <cell r="M157" t="str">
            <v>-</v>
          </cell>
        </row>
        <row r="158">
          <cell r="L158" t="str">
            <v>-</v>
          </cell>
          <cell r="M158" t="str">
            <v>-</v>
          </cell>
        </row>
        <row r="159">
          <cell r="L159" t="str">
            <v>-</v>
          </cell>
          <cell r="M159" t="str">
            <v>-</v>
          </cell>
        </row>
        <row r="160">
          <cell r="L160" t="str">
            <v>-</v>
          </cell>
          <cell r="M160" t="str">
            <v>-</v>
          </cell>
        </row>
        <row r="161">
          <cell r="L161" t="str">
            <v>-</v>
          </cell>
          <cell r="M161" t="str">
            <v>-</v>
          </cell>
        </row>
        <row r="162">
          <cell r="L162" t="str">
            <v>-</v>
          </cell>
          <cell r="M162" t="str">
            <v>-</v>
          </cell>
        </row>
        <row r="163">
          <cell r="L163" t="str">
            <v>-</v>
          </cell>
          <cell r="M163" t="str">
            <v>-</v>
          </cell>
        </row>
        <row r="164">
          <cell r="L164" t="str">
            <v>-</v>
          </cell>
          <cell r="M164" t="str">
            <v>-</v>
          </cell>
        </row>
        <row r="165">
          <cell r="L165" t="str">
            <v>-</v>
          </cell>
          <cell r="M165" t="str">
            <v>-</v>
          </cell>
        </row>
        <row r="166">
          <cell r="L166" t="str">
            <v>-</v>
          </cell>
          <cell r="M166" t="str">
            <v>-</v>
          </cell>
        </row>
        <row r="167">
          <cell r="L167" t="str">
            <v>-</v>
          </cell>
          <cell r="M167" t="str">
            <v>-</v>
          </cell>
        </row>
        <row r="168">
          <cell r="L168" t="str">
            <v>-</v>
          </cell>
          <cell r="M168" t="str">
            <v>-</v>
          </cell>
        </row>
        <row r="169">
          <cell r="L169" t="str">
            <v>-</v>
          </cell>
          <cell r="M169" t="str">
            <v>-</v>
          </cell>
        </row>
        <row r="170">
          <cell r="L170" t="str">
            <v>-</v>
          </cell>
          <cell r="M170" t="str">
            <v>-</v>
          </cell>
        </row>
        <row r="171">
          <cell r="L171" t="str">
            <v>-</v>
          </cell>
          <cell r="M171" t="str">
            <v>-</v>
          </cell>
        </row>
        <row r="172">
          <cell r="L172" t="str">
            <v>-</v>
          </cell>
          <cell r="M172" t="str">
            <v>-</v>
          </cell>
        </row>
        <row r="173">
          <cell r="L173" t="str">
            <v>-</v>
          </cell>
          <cell r="M173" t="str">
            <v>-</v>
          </cell>
        </row>
        <row r="174">
          <cell r="L174" t="str">
            <v>-</v>
          </cell>
          <cell r="M174" t="str">
            <v>-</v>
          </cell>
        </row>
        <row r="175">
          <cell r="L175" t="str">
            <v>-</v>
          </cell>
          <cell r="M175" t="str">
            <v>-</v>
          </cell>
        </row>
        <row r="176">
          <cell r="L176" t="str">
            <v>-</v>
          </cell>
          <cell r="M176" t="str">
            <v>-</v>
          </cell>
        </row>
        <row r="177">
          <cell r="L177" t="str">
            <v>-</v>
          </cell>
          <cell r="M177" t="str">
            <v>-</v>
          </cell>
        </row>
        <row r="178">
          <cell r="L178" t="str">
            <v>-</v>
          </cell>
          <cell r="M178" t="str">
            <v>-</v>
          </cell>
        </row>
        <row r="179">
          <cell r="L179" t="str">
            <v>-</v>
          </cell>
          <cell r="M179" t="str">
            <v>-</v>
          </cell>
        </row>
        <row r="180">
          <cell r="L180" t="str">
            <v>-</v>
          </cell>
          <cell r="M180" t="str">
            <v>-</v>
          </cell>
        </row>
        <row r="181">
          <cell r="L181" t="str">
            <v>-</v>
          </cell>
          <cell r="M181" t="str">
            <v>-</v>
          </cell>
        </row>
        <row r="182">
          <cell r="L182" t="str">
            <v>INHIL</v>
          </cell>
          <cell r="M182" t="str">
            <v>-</v>
          </cell>
        </row>
        <row r="183">
          <cell r="L183" t="str">
            <v>-</v>
          </cell>
          <cell r="M183" t="str">
            <v>-</v>
          </cell>
        </row>
        <row r="184">
          <cell r="L184" t="str">
            <v>-</v>
          </cell>
          <cell r="M184" t="str">
            <v>-</v>
          </cell>
        </row>
        <row r="185">
          <cell r="L185" t="str">
            <v>-</v>
          </cell>
          <cell r="M185" t="str">
            <v>-</v>
          </cell>
        </row>
        <row r="186">
          <cell r="L186" t="str">
            <v>-</v>
          </cell>
          <cell r="M186" t="str">
            <v>-</v>
          </cell>
        </row>
        <row r="187">
          <cell r="L187" t="str">
            <v>-</v>
          </cell>
          <cell r="M187" t="str">
            <v>-</v>
          </cell>
        </row>
        <row r="188">
          <cell r="L188" t="str">
            <v>-</v>
          </cell>
          <cell r="M188" t="str">
            <v>-</v>
          </cell>
        </row>
        <row r="189">
          <cell r="L189" t="str">
            <v>-</v>
          </cell>
          <cell r="M189" t="str">
            <v>-</v>
          </cell>
        </row>
        <row r="190">
          <cell r="L190" t="str">
            <v>-</v>
          </cell>
          <cell r="M190" t="str">
            <v>-</v>
          </cell>
        </row>
        <row r="191">
          <cell r="L191" t="str">
            <v>-</v>
          </cell>
          <cell r="M191" t="str">
            <v>-</v>
          </cell>
        </row>
        <row r="192">
          <cell r="L192" t="str">
            <v>-</v>
          </cell>
          <cell r="M192" t="str">
            <v>-</v>
          </cell>
        </row>
        <row r="193">
          <cell r="L193" t="str">
            <v>-</v>
          </cell>
          <cell r="M193" t="str">
            <v>-</v>
          </cell>
        </row>
        <row r="194">
          <cell r="L194" t="str">
            <v>-</v>
          </cell>
          <cell r="M194" t="str">
            <v>-</v>
          </cell>
        </row>
        <row r="195">
          <cell r="L195" t="str">
            <v>-</v>
          </cell>
          <cell r="M195" t="str">
            <v>-</v>
          </cell>
        </row>
        <row r="196">
          <cell r="L196" t="str">
            <v>-</v>
          </cell>
          <cell r="M196" t="str">
            <v>-</v>
          </cell>
        </row>
        <row r="197">
          <cell r="L197" t="str">
            <v>-</v>
          </cell>
          <cell r="M197" t="str">
            <v>-</v>
          </cell>
        </row>
        <row r="198">
          <cell r="L198" t="str">
            <v>-</v>
          </cell>
          <cell r="M198" t="str">
            <v>-</v>
          </cell>
        </row>
        <row r="199">
          <cell r="L199" t="str">
            <v>-</v>
          </cell>
          <cell r="M199" t="str">
            <v>-</v>
          </cell>
        </row>
        <row r="200">
          <cell r="L200" t="str">
            <v>-</v>
          </cell>
          <cell r="M200" t="str">
            <v>-</v>
          </cell>
        </row>
        <row r="201">
          <cell r="L201" t="str">
            <v>-</v>
          </cell>
          <cell r="M201" t="str">
            <v>-</v>
          </cell>
        </row>
        <row r="202">
          <cell r="L202" t="str">
            <v>-</v>
          </cell>
          <cell r="M202" t="str">
            <v>-</v>
          </cell>
        </row>
        <row r="203">
          <cell r="L203" t="str">
            <v>-</v>
          </cell>
          <cell r="M203" t="str">
            <v>-</v>
          </cell>
        </row>
      </sheetData>
      <sheetData sheetId="18" refreshError="1">
        <row r="1">
          <cell r="A1" t="str">
            <v>F: E-PSN2\REKAP\Data-Kry</v>
          </cell>
        </row>
        <row r="2">
          <cell r="A2" t="str">
            <v>No</v>
          </cell>
          <cell r="B2" t="str">
            <v>NIK</v>
          </cell>
          <cell r="C2" t="str">
            <v>NAMA</v>
          </cell>
        </row>
        <row r="4">
          <cell r="A4">
            <v>1</v>
          </cell>
          <cell r="B4">
            <v>8965</v>
          </cell>
          <cell r="C4" t="str">
            <v>ENIZA SOFITRI</v>
          </cell>
          <cell r="J4" t="str">
            <v>-</v>
          </cell>
          <cell r="K4" t="str">
            <v>-</v>
          </cell>
          <cell r="L4" t="str">
            <v>-</v>
          </cell>
          <cell r="M4" t="str">
            <v>-</v>
          </cell>
          <cell r="N4" t="str">
            <v>INHIL</v>
          </cell>
        </row>
        <row r="5">
          <cell r="A5">
            <v>2</v>
          </cell>
          <cell r="B5">
            <v>11608</v>
          </cell>
          <cell r="C5" t="str">
            <v>SALMAN AL LATIF</v>
          </cell>
          <cell r="J5" t="str">
            <v>-</v>
          </cell>
          <cell r="K5" t="str">
            <v>-</v>
          </cell>
          <cell r="L5" t="str">
            <v>-</v>
          </cell>
          <cell r="M5" t="str">
            <v>-</v>
          </cell>
          <cell r="N5" t="str">
            <v>INHIL</v>
          </cell>
        </row>
        <row r="6">
          <cell r="A6">
            <v>3</v>
          </cell>
          <cell r="B6">
            <v>11863</v>
          </cell>
          <cell r="C6" t="str">
            <v>SAIDIN SPd</v>
          </cell>
          <cell r="J6" t="str">
            <v>-</v>
          </cell>
          <cell r="K6" t="str">
            <v>INHIL</v>
          </cell>
          <cell r="L6" t="str">
            <v>-</v>
          </cell>
          <cell r="M6" t="str">
            <v>-</v>
          </cell>
          <cell r="N6" t="str">
            <v>INHIL</v>
          </cell>
        </row>
        <row r="7">
          <cell r="J7" t="str">
            <v>-</v>
          </cell>
          <cell r="K7" t="str">
            <v>-</v>
          </cell>
          <cell r="L7" t="str">
            <v>-</v>
          </cell>
          <cell r="M7" t="str">
            <v>-</v>
          </cell>
          <cell r="N7" t="str">
            <v>No</v>
          </cell>
        </row>
        <row r="8">
          <cell r="J8" t="str">
            <v>-</v>
          </cell>
          <cell r="K8" t="str">
            <v>-</v>
          </cell>
          <cell r="L8" t="str">
            <v>-</v>
          </cell>
          <cell r="M8" t="str">
            <v>-</v>
          </cell>
          <cell r="N8" t="str">
            <v>No</v>
          </cell>
        </row>
        <row r="9"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 t="str">
            <v>INHIL</v>
          </cell>
        </row>
        <row r="10"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 t="str">
            <v>No</v>
          </cell>
        </row>
        <row r="11">
          <cell r="J11" t="str">
            <v>INHIL</v>
          </cell>
          <cell r="K11" t="str">
            <v>-</v>
          </cell>
          <cell r="L11" t="str">
            <v>-</v>
          </cell>
          <cell r="M11" t="str">
            <v>-</v>
          </cell>
          <cell r="N11" t="str">
            <v>INHIL</v>
          </cell>
        </row>
        <row r="12">
          <cell r="J12" t="str">
            <v>-</v>
          </cell>
          <cell r="K12" t="str">
            <v>INHIL</v>
          </cell>
          <cell r="L12" t="str">
            <v>-</v>
          </cell>
          <cell r="M12" t="str">
            <v>-</v>
          </cell>
          <cell r="N12" t="str">
            <v>INHIL</v>
          </cell>
        </row>
        <row r="13">
          <cell r="J13" t="str">
            <v>INHIL</v>
          </cell>
          <cell r="K13" t="str">
            <v>-</v>
          </cell>
          <cell r="L13" t="str">
            <v>-</v>
          </cell>
          <cell r="M13" t="str">
            <v>-</v>
          </cell>
          <cell r="N13" t="str">
            <v>INHIL</v>
          </cell>
        </row>
        <row r="14"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 t="str">
            <v>No</v>
          </cell>
        </row>
        <row r="15"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 t="str">
            <v>No</v>
          </cell>
        </row>
        <row r="16"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 t="str">
            <v>No</v>
          </cell>
        </row>
      </sheetData>
      <sheetData sheetId="19" refreshError="1"/>
      <sheetData sheetId="20" refreshError="1">
        <row r="3">
          <cell r="F3" t="str">
            <v>THN</v>
          </cell>
        </row>
        <row r="4">
          <cell r="M4" t="str">
            <v>-</v>
          </cell>
        </row>
        <row r="5">
          <cell r="M5" t="str">
            <v>-</v>
          </cell>
        </row>
        <row r="6">
          <cell r="M6" t="str">
            <v>-</v>
          </cell>
        </row>
        <row r="7">
          <cell r="M7" t="str">
            <v>-</v>
          </cell>
        </row>
        <row r="8">
          <cell r="M8" t="str">
            <v>-</v>
          </cell>
        </row>
        <row r="9">
          <cell r="M9" t="str">
            <v>-</v>
          </cell>
        </row>
        <row r="10">
          <cell r="M10" t="str">
            <v>-</v>
          </cell>
        </row>
        <row r="11">
          <cell r="M11" t="str">
            <v>-</v>
          </cell>
        </row>
        <row r="12">
          <cell r="M12" t="str">
            <v>-</v>
          </cell>
        </row>
        <row r="13">
          <cell r="M13" t="str">
            <v>-</v>
          </cell>
        </row>
        <row r="14">
          <cell r="M14" t="str">
            <v>-</v>
          </cell>
        </row>
        <row r="15">
          <cell r="M15" t="str">
            <v>-</v>
          </cell>
        </row>
        <row r="16">
          <cell r="M16" t="str">
            <v>-</v>
          </cell>
        </row>
        <row r="17">
          <cell r="M17" t="str">
            <v>-</v>
          </cell>
        </row>
        <row r="18">
          <cell r="M18" t="str">
            <v>-</v>
          </cell>
        </row>
        <row r="19">
          <cell r="M19" t="str">
            <v>-</v>
          </cell>
        </row>
        <row r="20">
          <cell r="M20" t="str">
            <v>-</v>
          </cell>
        </row>
        <row r="21">
          <cell r="M21" t="str">
            <v>-</v>
          </cell>
        </row>
        <row r="22">
          <cell r="M22" t="str">
            <v>-</v>
          </cell>
        </row>
        <row r="23">
          <cell r="M23" t="str">
            <v>-</v>
          </cell>
        </row>
        <row r="24">
          <cell r="M24" t="str">
            <v>-</v>
          </cell>
        </row>
        <row r="25">
          <cell r="M25" t="str">
            <v>-</v>
          </cell>
        </row>
        <row r="26">
          <cell r="M26" t="str">
            <v>-</v>
          </cell>
        </row>
        <row r="27">
          <cell r="M27" t="str">
            <v>-</v>
          </cell>
        </row>
        <row r="28">
          <cell r="M28" t="str">
            <v>-</v>
          </cell>
        </row>
        <row r="29">
          <cell r="M29" t="str">
            <v>-</v>
          </cell>
        </row>
        <row r="30">
          <cell r="M30" t="str">
            <v>-</v>
          </cell>
        </row>
        <row r="31">
          <cell r="M31" t="str">
            <v>-</v>
          </cell>
        </row>
        <row r="32">
          <cell r="M32" t="str">
            <v>-</v>
          </cell>
        </row>
        <row r="33">
          <cell r="M33" t="str">
            <v>-</v>
          </cell>
        </row>
        <row r="34">
          <cell r="M34" t="str">
            <v>-</v>
          </cell>
        </row>
        <row r="35">
          <cell r="M35" t="str">
            <v>-</v>
          </cell>
        </row>
        <row r="36">
          <cell r="M36" t="str">
            <v>-</v>
          </cell>
        </row>
        <row r="37">
          <cell r="M37" t="str">
            <v>-</v>
          </cell>
        </row>
        <row r="38">
          <cell r="M38" t="str">
            <v>-</v>
          </cell>
        </row>
        <row r="39">
          <cell r="M39" t="str">
            <v>-</v>
          </cell>
        </row>
        <row r="40">
          <cell r="M40" t="str">
            <v>-</v>
          </cell>
        </row>
        <row r="41">
          <cell r="M41" t="str">
            <v>-</v>
          </cell>
        </row>
        <row r="42">
          <cell r="M42" t="str">
            <v>-</v>
          </cell>
        </row>
        <row r="43">
          <cell r="M43" t="str">
            <v>-</v>
          </cell>
        </row>
        <row r="44">
          <cell r="M44" t="str">
            <v>-</v>
          </cell>
        </row>
        <row r="45">
          <cell r="M45" t="str">
            <v>-</v>
          </cell>
        </row>
        <row r="46">
          <cell r="M46" t="str">
            <v>-</v>
          </cell>
        </row>
        <row r="47">
          <cell r="M47" t="str">
            <v>-</v>
          </cell>
        </row>
        <row r="48">
          <cell r="M48" t="str">
            <v>-</v>
          </cell>
        </row>
        <row r="49">
          <cell r="M49" t="str">
            <v>-</v>
          </cell>
        </row>
        <row r="50">
          <cell r="M50" t="str">
            <v>-</v>
          </cell>
        </row>
        <row r="51">
          <cell r="M51" t="str">
            <v>-</v>
          </cell>
        </row>
        <row r="52">
          <cell r="M52" t="str">
            <v>-</v>
          </cell>
        </row>
        <row r="53">
          <cell r="M53" t="str">
            <v>-</v>
          </cell>
        </row>
        <row r="54">
          <cell r="M54" t="str">
            <v>-</v>
          </cell>
        </row>
        <row r="55">
          <cell r="M55" t="str">
            <v>-</v>
          </cell>
        </row>
        <row r="56">
          <cell r="M56" t="str">
            <v>-</v>
          </cell>
        </row>
        <row r="57">
          <cell r="M57" t="str">
            <v>-</v>
          </cell>
        </row>
        <row r="58">
          <cell r="M58" t="str">
            <v>-</v>
          </cell>
        </row>
        <row r="59">
          <cell r="M59" t="str">
            <v>-</v>
          </cell>
        </row>
        <row r="60">
          <cell r="M60" t="str">
            <v>-</v>
          </cell>
        </row>
        <row r="61">
          <cell r="M61" t="str">
            <v>-</v>
          </cell>
        </row>
        <row r="62">
          <cell r="M62" t="str">
            <v>-</v>
          </cell>
        </row>
        <row r="63">
          <cell r="M63" t="str">
            <v>-</v>
          </cell>
        </row>
        <row r="64">
          <cell r="M64" t="str">
            <v>-</v>
          </cell>
        </row>
        <row r="65">
          <cell r="M65" t="str">
            <v>-</v>
          </cell>
        </row>
        <row r="66">
          <cell r="M66" t="str">
            <v>-</v>
          </cell>
        </row>
        <row r="67">
          <cell r="M67" t="str">
            <v>-</v>
          </cell>
        </row>
        <row r="68">
          <cell r="M68" t="str">
            <v>-</v>
          </cell>
        </row>
        <row r="69">
          <cell r="M69" t="str">
            <v>-</v>
          </cell>
        </row>
        <row r="70">
          <cell r="M70" t="str">
            <v>-</v>
          </cell>
        </row>
        <row r="71">
          <cell r="M71" t="str">
            <v>-</v>
          </cell>
        </row>
        <row r="72">
          <cell r="M72" t="str">
            <v>-</v>
          </cell>
        </row>
        <row r="73">
          <cell r="M73" t="str">
            <v>-</v>
          </cell>
        </row>
        <row r="74">
          <cell r="M74" t="str">
            <v>-</v>
          </cell>
        </row>
        <row r="75">
          <cell r="M75" t="str">
            <v>-</v>
          </cell>
        </row>
        <row r="76">
          <cell r="M76" t="str">
            <v>-</v>
          </cell>
        </row>
        <row r="77">
          <cell r="M77" t="str">
            <v>-</v>
          </cell>
        </row>
        <row r="78">
          <cell r="M78" t="str">
            <v>-</v>
          </cell>
        </row>
        <row r="79">
          <cell r="M79" t="str">
            <v>-</v>
          </cell>
        </row>
        <row r="80">
          <cell r="M80" t="str">
            <v>-</v>
          </cell>
        </row>
        <row r="81">
          <cell r="M81" t="str">
            <v>-</v>
          </cell>
        </row>
        <row r="82">
          <cell r="M82" t="str">
            <v>-</v>
          </cell>
        </row>
        <row r="83">
          <cell r="M83" t="str">
            <v>-</v>
          </cell>
        </row>
        <row r="84">
          <cell r="M84" t="str">
            <v>-</v>
          </cell>
        </row>
        <row r="85">
          <cell r="M85" t="str">
            <v>-</v>
          </cell>
        </row>
        <row r="86">
          <cell r="M86" t="str">
            <v>-</v>
          </cell>
        </row>
        <row r="87">
          <cell r="M87" t="str">
            <v>-</v>
          </cell>
        </row>
        <row r="88">
          <cell r="M88" t="str">
            <v>-</v>
          </cell>
        </row>
        <row r="89">
          <cell r="M89" t="str">
            <v>-</v>
          </cell>
        </row>
        <row r="91">
          <cell r="M91" t="str">
            <v>-</v>
          </cell>
        </row>
        <row r="92">
          <cell r="M92" t="str">
            <v>-</v>
          </cell>
        </row>
        <row r="93">
          <cell r="M93" t="str">
            <v>-</v>
          </cell>
        </row>
        <row r="95">
          <cell r="M95" t="str">
            <v>-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>
        <row r="1">
          <cell r="A1" t="str">
            <v>F: E-PSN2\REKAP\Data-Kry</v>
          </cell>
        </row>
        <row r="2">
          <cell r="A2" t="str">
            <v>No</v>
          </cell>
          <cell r="B2" t="str">
            <v>NIK</v>
          </cell>
          <cell r="C2" t="str">
            <v>NAMA</v>
          </cell>
        </row>
        <row r="4">
          <cell r="L4" t="str">
            <v>-</v>
          </cell>
          <cell r="M4" t="str">
            <v>-</v>
          </cell>
        </row>
        <row r="5">
          <cell r="L5" t="str">
            <v>-</v>
          </cell>
          <cell r="M5" t="str">
            <v>-</v>
          </cell>
        </row>
        <row r="6">
          <cell r="L6" t="str">
            <v>-</v>
          </cell>
          <cell r="M6" t="str">
            <v>-</v>
          </cell>
        </row>
        <row r="7">
          <cell r="L7" t="str">
            <v>-</v>
          </cell>
          <cell r="M7" t="str">
            <v>-</v>
          </cell>
        </row>
        <row r="8">
          <cell r="L8" t="str">
            <v>-</v>
          </cell>
          <cell r="M8" t="str">
            <v>-</v>
          </cell>
        </row>
        <row r="9">
          <cell r="L9" t="str">
            <v>-</v>
          </cell>
          <cell r="M9" t="str">
            <v>-</v>
          </cell>
        </row>
        <row r="10">
          <cell r="L10" t="str">
            <v>-</v>
          </cell>
          <cell r="M10" t="str">
            <v>-</v>
          </cell>
        </row>
        <row r="11">
          <cell r="L11" t="str">
            <v>-</v>
          </cell>
          <cell r="M11" t="str">
            <v>-</v>
          </cell>
        </row>
        <row r="12">
          <cell r="L12" t="str">
            <v>-</v>
          </cell>
          <cell r="M12" t="str">
            <v>-</v>
          </cell>
        </row>
        <row r="13">
          <cell r="L13" t="str">
            <v>-</v>
          </cell>
          <cell r="M13" t="str">
            <v>-</v>
          </cell>
        </row>
        <row r="14">
          <cell r="L14" t="str">
            <v>-</v>
          </cell>
          <cell r="M14" t="str">
            <v>-</v>
          </cell>
        </row>
        <row r="15">
          <cell r="L15" t="str">
            <v>-</v>
          </cell>
          <cell r="M15" t="str">
            <v>-</v>
          </cell>
        </row>
        <row r="16">
          <cell r="L16" t="str">
            <v>-</v>
          </cell>
          <cell r="M16" t="str">
            <v>-</v>
          </cell>
        </row>
        <row r="17">
          <cell r="L17" t="str">
            <v>-</v>
          </cell>
          <cell r="M17" t="str">
            <v>-</v>
          </cell>
        </row>
        <row r="18">
          <cell r="L18" t="str">
            <v>-</v>
          </cell>
          <cell r="M18" t="str">
            <v>-</v>
          </cell>
        </row>
        <row r="19">
          <cell r="L19" t="str">
            <v>-</v>
          </cell>
          <cell r="M19" t="str">
            <v>-</v>
          </cell>
        </row>
        <row r="20">
          <cell r="L20" t="str">
            <v>-</v>
          </cell>
          <cell r="M20" t="str">
            <v>-</v>
          </cell>
        </row>
        <row r="21">
          <cell r="L21" t="str">
            <v>-</v>
          </cell>
          <cell r="M21" t="str">
            <v>-</v>
          </cell>
        </row>
        <row r="22">
          <cell r="L22" t="str">
            <v>-</v>
          </cell>
          <cell r="M22" t="str">
            <v>-</v>
          </cell>
        </row>
        <row r="23">
          <cell r="L23" t="str">
            <v>-</v>
          </cell>
          <cell r="M23" t="str">
            <v>-</v>
          </cell>
        </row>
        <row r="24">
          <cell r="L24" t="str">
            <v>-</v>
          </cell>
          <cell r="M24" t="str">
            <v>-</v>
          </cell>
        </row>
        <row r="25">
          <cell r="L25" t="str">
            <v>-</v>
          </cell>
          <cell r="M25" t="str">
            <v>-</v>
          </cell>
        </row>
        <row r="26">
          <cell r="L26" t="str">
            <v>-</v>
          </cell>
          <cell r="M26" t="str">
            <v>-</v>
          </cell>
        </row>
        <row r="27">
          <cell r="L27" t="str">
            <v>-</v>
          </cell>
          <cell r="M27" t="str">
            <v>-</v>
          </cell>
        </row>
        <row r="28">
          <cell r="L28" t="str">
            <v>-</v>
          </cell>
          <cell r="M28" t="str">
            <v>-</v>
          </cell>
        </row>
        <row r="29">
          <cell r="L29" t="str">
            <v>-</v>
          </cell>
          <cell r="M29" t="str">
            <v>-</v>
          </cell>
        </row>
        <row r="30">
          <cell r="L30" t="str">
            <v>-</v>
          </cell>
          <cell r="M30" t="str">
            <v>-</v>
          </cell>
        </row>
        <row r="31">
          <cell r="L31" t="str">
            <v>-</v>
          </cell>
          <cell r="M31" t="str">
            <v>-</v>
          </cell>
        </row>
        <row r="32">
          <cell r="L32" t="str">
            <v>-</v>
          </cell>
          <cell r="M32" t="str">
            <v>-</v>
          </cell>
        </row>
        <row r="33">
          <cell r="L33" t="str">
            <v>-</v>
          </cell>
          <cell r="M33" t="str">
            <v>-</v>
          </cell>
        </row>
        <row r="34">
          <cell r="L34" t="str">
            <v>-</v>
          </cell>
          <cell r="M34" t="str">
            <v>-</v>
          </cell>
        </row>
        <row r="35">
          <cell r="L35" t="str">
            <v>-</v>
          </cell>
          <cell r="M35" t="str">
            <v>-</v>
          </cell>
        </row>
        <row r="36">
          <cell r="L36" t="str">
            <v>-</v>
          </cell>
          <cell r="M36" t="str">
            <v>-</v>
          </cell>
        </row>
        <row r="37">
          <cell r="L37" t="str">
            <v>-</v>
          </cell>
          <cell r="M37" t="str">
            <v>-</v>
          </cell>
        </row>
        <row r="38">
          <cell r="L38" t="str">
            <v>-</v>
          </cell>
          <cell r="M38" t="str">
            <v>-</v>
          </cell>
        </row>
        <row r="39">
          <cell r="L39" t="str">
            <v>-</v>
          </cell>
          <cell r="M39" t="str">
            <v>-</v>
          </cell>
        </row>
        <row r="40">
          <cell r="L40" t="str">
            <v>-</v>
          </cell>
          <cell r="M40" t="str">
            <v>-</v>
          </cell>
        </row>
        <row r="41">
          <cell r="L41" t="str">
            <v>-</v>
          </cell>
          <cell r="M41" t="str">
            <v>-</v>
          </cell>
        </row>
        <row r="42">
          <cell r="L42" t="str">
            <v>-</v>
          </cell>
          <cell r="M42" t="str">
            <v>-</v>
          </cell>
        </row>
        <row r="43">
          <cell r="L43" t="str">
            <v>-</v>
          </cell>
          <cell r="M43" t="str">
            <v>-</v>
          </cell>
        </row>
        <row r="44">
          <cell r="L44" t="str">
            <v>-</v>
          </cell>
          <cell r="M44" t="str">
            <v>-</v>
          </cell>
        </row>
        <row r="45">
          <cell r="L45" t="str">
            <v>-</v>
          </cell>
          <cell r="M45" t="str">
            <v>INHIL</v>
          </cell>
        </row>
        <row r="46">
          <cell r="L46" t="str">
            <v>-</v>
          </cell>
          <cell r="M46" t="str">
            <v>-</v>
          </cell>
        </row>
        <row r="47">
          <cell r="L47" t="str">
            <v>-</v>
          </cell>
          <cell r="M47" t="str">
            <v>-</v>
          </cell>
        </row>
        <row r="48">
          <cell r="L48" t="str">
            <v>-</v>
          </cell>
          <cell r="M48" t="str">
            <v>-</v>
          </cell>
        </row>
        <row r="49">
          <cell r="L49" t="str">
            <v>-</v>
          </cell>
          <cell r="M49" t="str">
            <v>-</v>
          </cell>
        </row>
        <row r="50">
          <cell r="L50" t="str">
            <v>-</v>
          </cell>
          <cell r="M50" t="str">
            <v>-</v>
          </cell>
        </row>
        <row r="51">
          <cell r="L51" t="str">
            <v>-</v>
          </cell>
          <cell r="M51" t="str">
            <v>-</v>
          </cell>
        </row>
        <row r="52">
          <cell r="L52" t="str">
            <v>-</v>
          </cell>
          <cell r="M52" t="str">
            <v>-</v>
          </cell>
        </row>
        <row r="53">
          <cell r="L53" t="str">
            <v>-</v>
          </cell>
          <cell r="M53" t="str">
            <v>-</v>
          </cell>
        </row>
        <row r="54">
          <cell r="L54" t="str">
            <v>-</v>
          </cell>
          <cell r="M54" t="str">
            <v>-</v>
          </cell>
        </row>
        <row r="55">
          <cell r="L55" t="str">
            <v>-</v>
          </cell>
          <cell r="M55" t="str">
            <v>-</v>
          </cell>
        </row>
        <row r="56">
          <cell r="L56" t="str">
            <v>-</v>
          </cell>
          <cell r="M56" t="str">
            <v>-</v>
          </cell>
        </row>
        <row r="57">
          <cell r="L57" t="str">
            <v>-</v>
          </cell>
          <cell r="M57" t="str">
            <v>-</v>
          </cell>
        </row>
        <row r="58">
          <cell r="L58" t="str">
            <v>-</v>
          </cell>
          <cell r="M58" t="str">
            <v>-</v>
          </cell>
        </row>
        <row r="59">
          <cell r="L59" t="str">
            <v>-</v>
          </cell>
          <cell r="M59" t="str">
            <v>-</v>
          </cell>
        </row>
        <row r="60">
          <cell r="L60" t="str">
            <v>-</v>
          </cell>
          <cell r="M60" t="str">
            <v>-</v>
          </cell>
        </row>
        <row r="61">
          <cell r="L61" t="str">
            <v>-</v>
          </cell>
          <cell r="M61" t="str">
            <v>-</v>
          </cell>
        </row>
        <row r="62">
          <cell r="L62" t="str">
            <v>-</v>
          </cell>
          <cell r="M62" t="str">
            <v>-</v>
          </cell>
        </row>
        <row r="63">
          <cell r="L63" t="str">
            <v>-</v>
          </cell>
          <cell r="M63" t="str">
            <v>-</v>
          </cell>
        </row>
        <row r="64">
          <cell r="L64" t="str">
            <v>-</v>
          </cell>
          <cell r="M64" t="str">
            <v>-</v>
          </cell>
        </row>
        <row r="65">
          <cell r="L65" t="str">
            <v>-</v>
          </cell>
          <cell r="M65" t="str">
            <v>-</v>
          </cell>
        </row>
        <row r="66">
          <cell r="L66" t="str">
            <v>-</v>
          </cell>
          <cell r="M66" t="str">
            <v>-</v>
          </cell>
        </row>
        <row r="67">
          <cell r="L67" t="str">
            <v>-</v>
          </cell>
          <cell r="M67" t="str">
            <v>-</v>
          </cell>
        </row>
        <row r="68">
          <cell r="L68" t="str">
            <v>-</v>
          </cell>
          <cell r="M68" t="str">
            <v>-</v>
          </cell>
        </row>
        <row r="69">
          <cell r="L69" t="str">
            <v>-</v>
          </cell>
          <cell r="M69" t="str">
            <v>-</v>
          </cell>
        </row>
        <row r="70">
          <cell r="L70" t="str">
            <v>-</v>
          </cell>
          <cell r="M70" t="str">
            <v>-</v>
          </cell>
        </row>
        <row r="71">
          <cell r="L71" t="str">
            <v>-</v>
          </cell>
          <cell r="M71" t="str">
            <v>-</v>
          </cell>
        </row>
        <row r="72">
          <cell r="L72" t="str">
            <v>-</v>
          </cell>
          <cell r="M72" t="str">
            <v>-</v>
          </cell>
        </row>
        <row r="73">
          <cell r="L73" t="str">
            <v>-</v>
          </cell>
          <cell r="M73" t="str">
            <v>-</v>
          </cell>
        </row>
        <row r="74">
          <cell r="L74" t="str">
            <v>-</v>
          </cell>
          <cell r="M74" t="str">
            <v>-</v>
          </cell>
        </row>
        <row r="75">
          <cell r="L75" t="str">
            <v>-</v>
          </cell>
          <cell r="M75" t="str">
            <v>-</v>
          </cell>
        </row>
        <row r="76">
          <cell r="L76" t="str">
            <v>-</v>
          </cell>
          <cell r="M76" t="str">
            <v>-</v>
          </cell>
        </row>
        <row r="77">
          <cell r="L77" t="str">
            <v>-</v>
          </cell>
          <cell r="M77" t="str">
            <v>-</v>
          </cell>
        </row>
        <row r="78">
          <cell r="L78" t="str">
            <v>-</v>
          </cell>
          <cell r="M78" t="str">
            <v>-</v>
          </cell>
        </row>
        <row r="79">
          <cell r="L79" t="str">
            <v>-</v>
          </cell>
          <cell r="M79" t="str">
            <v>-</v>
          </cell>
        </row>
        <row r="80">
          <cell r="L80" t="str">
            <v>-</v>
          </cell>
          <cell r="M80" t="str">
            <v>-</v>
          </cell>
        </row>
        <row r="81">
          <cell r="L81" t="str">
            <v>-</v>
          </cell>
          <cell r="M81" t="str">
            <v>-</v>
          </cell>
        </row>
        <row r="82">
          <cell r="L82" t="str">
            <v>-</v>
          </cell>
          <cell r="M82" t="str">
            <v>-</v>
          </cell>
        </row>
        <row r="83">
          <cell r="L83" t="str">
            <v>-</v>
          </cell>
          <cell r="M83" t="str">
            <v>-</v>
          </cell>
        </row>
        <row r="84">
          <cell r="L84" t="str">
            <v>-</v>
          </cell>
          <cell r="M84" t="str">
            <v>-</v>
          </cell>
        </row>
        <row r="85">
          <cell r="L85" t="str">
            <v>-</v>
          </cell>
          <cell r="M85" t="str">
            <v>-</v>
          </cell>
        </row>
        <row r="86">
          <cell r="L86" t="str">
            <v>-</v>
          </cell>
          <cell r="M86" t="str">
            <v>-</v>
          </cell>
        </row>
        <row r="87">
          <cell r="L87" t="str">
            <v>-</v>
          </cell>
          <cell r="M87" t="str">
            <v>-</v>
          </cell>
        </row>
        <row r="88">
          <cell r="L88" t="str">
            <v>-</v>
          </cell>
          <cell r="M88" t="str">
            <v>-</v>
          </cell>
        </row>
        <row r="89">
          <cell r="L89" t="str">
            <v>-</v>
          </cell>
          <cell r="M89" t="str">
            <v>-</v>
          </cell>
        </row>
        <row r="90">
          <cell r="L90" t="str">
            <v>-</v>
          </cell>
          <cell r="M90" t="str">
            <v>-</v>
          </cell>
        </row>
        <row r="91">
          <cell r="L91" t="str">
            <v>-</v>
          </cell>
          <cell r="M91" t="str">
            <v>-</v>
          </cell>
        </row>
        <row r="92">
          <cell r="L92" t="str">
            <v>-</v>
          </cell>
          <cell r="M92" t="str">
            <v>-</v>
          </cell>
        </row>
        <row r="93">
          <cell r="L93" t="str">
            <v>-</v>
          </cell>
          <cell r="M93" t="str">
            <v>-</v>
          </cell>
        </row>
        <row r="94">
          <cell r="L94" t="str">
            <v>-</v>
          </cell>
          <cell r="M94" t="str">
            <v>-</v>
          </cell>
        </row>
        <row r="95">
          <cell r="L95" t="str">
            <v>-</v>
          </cell>
          <cell r="M95" t="str">
            <v>-</v>
          </cell>
        </row>
        <row r="96">
          <cell r="L96" t="str">
            <v>-</v>
          </cell>
          <cell r="M96" t="str">
            <v>-</v>
          </cell>
        </row>
        <row r="97">
          <cell r="L97" t="str">
            <v>-</v>
          </cell>
          <cell r="M97" t="str">
            <v>-</v>
          </cell>
        </row>
        <row r="98">
          <cell r="L98" t="str">
            <v>-</v>
          </cell>
          <cell r="M98" t="str">
            <v>-</v>
          </cell>
        </row>
        <row r="99">
          <cell r="L99" t="str">
            <v>-</v>
          </cell>
          <cell r="M99" t="str">
            <v>-</v>
          </cell>
        </row>
        <row r="100">
          <cell r="L100" t="str">
            <v>-</v>
          </cell>
          <cell r="M100" t="str">
            <v>-</v>
          </cell>
        </row>
        <row r="101">
          <cell r="L101" t="str">
            <v>-</v>
          </cell>
          <cell r="M101" t="str">
            <v>-</v>
          </cell>
        </row>
        <row r="102">
          <cell r="L102" t="str">
            <v>-</v>
          </cell>
          <cell r="M102" t="str">
            <v>-</v>
          </cell>
        </row>
        <row r="103">
          <cell r="L103" t="str">
            <v>-</v>
          </cell>
          <cell r="M103" t="str">
            <v>-</v>
          </cell>
        </row>
        <row r="104">
          <cell r="L104" t="str">
            <v>-</v>
          </cell>
          <cell r="M104" t="str">
            <v>-</v>
          </cell>
        </row>
        <row r="105">
          <cell r="L105" t="str">
            <v>-</v>
          </cell>
          <cell r="M105" t="str">
            <v>-</v>
          </cell>
        </row>
        <row r="106">
          <cell r="L106" t="str">
            <v>-</v>
          </cell>
          <cell r="M106" t="str">
            <v>-</v>
          </cell>
        </row>
        <row r="107">
          <cell r="L107" t="str">
            <v>-</v>
          </cell>
          <cell r="M107" t="str">
            <v>-</v>
          </cell>
        </row>
        <row r="108">
          <cell r="L108" t="str">
            <v>-</v>
          </cell>
          <cell r="M108" t="str">
            <v>-</v>
          </cell>
        </row>
        <row r="109">
          <cell r="L109" t="str">
            <v>-</v>
          </cell>
          <cell r="M109" t="str">
            <v>-</v>
          </cell>
        </row>
        <row r="110">
          <cell r="L110" t="str">
            <v>-</v>
          </cell>
          <cell r="M110" t="str">
            <v>-</v>
          </cell>
        </row>
        <row r="111">
          <cell r="L111" t="str">
            <v>-</v>
          </cell>
          <cell r="M111" t="str">
            <v>-</v>
          </cell>
        </row>
        <row r="112">
          <cell r="L112" t="str">
            <v>-</v>
          </cell>
          <cell r="M112" t="str">
            <v>-</v>
          </cell>
        </row>
        <row r="113">
          <cell r="L113" t="str">
            <v>-</v>
          </cell>
          <cell r="M113" t="str">
            <v>-</v>
          </cell>
        </row>
        <row r="114">
          <cell r="L114" t="str">
            <v>-</v>
          </cell>
          <cell r="M114" t="str">
            <v>-</v>
          </cell>
        </row>
        <row r="115">
          <cell r="L115" t="str">
            <v>-</v>
          </cell>
          <cell r="M115" t="str">
            <v>-</v>
          </cell>
        </row>
        <row r="116">
          <cell r="L116" t="str">
            <v>-</v>
          </cell>
          <cell r="M116" t="str">
            <v>-</v>
          </cell>
        </row>
        <row r="117">
          <cell r="L117" t="str">
            <v>-</v>
          </cell>
          <cell r="M117" t="str">
            <v>-</v>
          </cell>
        </row>
        <row r="118">
          <cell r="L118" t="str">
            <v>-</v>
          </cell>
          <cell r="M118" t="str">
            <v>-</v>
          </cell>
        </row>
        <row r="119">
          <cell r="L119" t="str">
            <v>INHIL</v>
          </cell>
          <cell r="M119" t="str">
            <v>-</v>
          </cell>
        </row>
        <row r="120">
          <cell r="L120" t="str">
            <v>-</v>
          </cell>
          <cell r="M120" t="str">
            <v>-</v>
          </cell>
        </row>
        <row r="121">
          <cell r="L121" t="str">
            <v>-</v>
          </cell>
          <cell r="M121" t="str">
            <v>-</v>
          </cell>
        </row>
        <row r="122">
          <cell r="L122" t="str">
            <v>-</v>
          </cell>
          <cell r="M122" t="str">
            <v>-</v>
          </cell>
        </row>
        <row r="123">
          <cell r="L123" t="str">
            <v>-</v>
          </cell>
          <cell r="M123" t="str">
            <v>-</v>
          </cell>
        </row>
        <row r="124">
          <cell r="L124" t="str">
            <v>-</v>
          </cell>
          <cell r="M124" t="str">
            <v>-</v>
          </cell>
        </row>
        <row r="125">
          <cell r="L125" t="str">
            <v>-</v>
          </cell>
          <cell r="M125" t="str">
            <v>-</v>
          </cell>
        </row>
        <row r="126">
          <cell r="L126" t="str">
            <v>-</v>
          </cell>
          <cell r="M126" t="str">
            <v>-</v>
          </cell>
        </row>
        <row r="127">
          <cell r="L127" t="str">
            <v>-</v>
          </cell>
          <cell r="M127" t="str">
            <v>-</v>
          </cell>
        </row>
        <row r="128">
          <cell r="L128" t="str">
            <v>-</v>
          </cell>
          <cell r="M128" t="str">
            <v>-</v>
          </cell>
        </row>
        <row r="129">
          <cell r="L129" t="str">
            <v>-</v>
          </cell>
          <cell r="M129" t="str">
            <v>-</v>
          </cell>
        </row>
        <row r="130">
          <cell r="L130" t="str">
            <v>-</v>
          </cell>
          <cell r="M130" t="str">
            <v>-</v>
          </cell>
        </row>
        <row r="131">
          <cell r="L131" t="str">
            <v>-</v>
          </cell>
          <cell r="M131" t="str">
            <v>-</v>
          </cell>
        </row>
        <row r="132">
          <cell r="L132" t="str">
            <v>-</v>
          </cell>
          <cell r="M132" t="str">
            <v>-</v>
          </cell>
        </row>
        <row r="133">
          <cell r="L133" t="str">
            <v>-</v>
          </cell>
          <cell r="M133" t="str">
            <v>-</v>
          </cell>
        </row>
        <row r="134">
          <cell r="L134" t="str">
            <v>-</v>
          </cell>
          <cell r="M134" t="str">
            <v>-</v>
          </cell>
        </row>
        <row r="135">
          <cell r="L135" t="str">
            <v>-</v>
          </cell>
          <cell r="M135" t="str">
            <v>-</v>
          </cell>
        </row>
        <row r="136">
          <cell r="L136" t="str">
            <v>-</v>
          </cell>
          <cell r="M136" t="str">
            <v>-</v>
          </cell>
        </row>
        <row r="137">
          <cell r="L137" t="str">
            <v>-</v>
          </cell>
          <cell r="M137" t="str">
            <v>-</v>
          </cell>
        </row>
        <row r="138">
          <cell r="L138" t="str">
            <v>-</v>
          </cell>
          <cell r="M138" t="str">
            <v>-</v>
          </cell>
        </row>
        <row r="139">
          <cell r="L139" t="str">
            <v>-</v>
          </cell>
          <cell r="M139" t="str">
            <v>-</v>
          </cell>
        </row>
        <row r="140">
          <cell r="L140" t="str">
            <v>-</v>
          </cell>
          <cell r="M140" t="str">
            <v>-</v>
          </cell>
        </row>
        <row r="141">
          <cell r="L141" t="str">
            <v>-</v>
          </cell>
          <cell r="M141" t="str">
            <v>-</v>
          </cell>
        </row>
        <row r="142">
          <cell r="L142" t="str">
            <v>-</v>
          </cell>
          <cell r="M142" t="str">
            <v>-</v>
          </cell>
        </row>
        <row r="143">
          <cell r="L143" t="str">
            <v>-</v>
          </cell>
          <cell r="M143" t="str">
            <v>-</v>
          </cell>
        </row>
        <row r="144">
          <cell r="L144" t="str">
            <v>-</v>
          </cell>
          <cell r="M144" t="str">
            <v>-</v>
          </cell>
        </row>
        <row r="145">
          <cell r="L145" t="str">
            <v>-</v>
          </cell>
          <cell r="M145" t="str">
            <v>-</v>
          </cell>
        </row>
        <row r="146">
          <cell r="L146" t="str">
            <v>-</v>
          </cell>
          <cell r="M146" t="str">
            <v>-</v>
          </cell>
        </row>
        <row r="147">
          <cell r="L147" t="str">
            <v>-</v>
          </cell>
          <cell r="M147" t="str">
            <v>-</v>
          </cell>
        </row>
        <row r="148">
          <cell r="L148" t="str">
            <v>-</v>
          </cell>
          <cell r="M148" t="str">
            <v>-</v>
          </cell>
        </row>
        <row r="149">
          <cell r="L149" t="str">
            <v>-</v>
          </cell>
          <cell r="M149" t="str">
            <v>-</v>
          </cell>
        </row>
        <row r="150">
          <cell r="L150" t="str">
            <v>-</v>
          </cell>
          <cell r="M150" t="str">
            <v>-</v>
          </cell>
        </row>
        <row r="151">
          <cell r="L151" t="str">
            <v>-</v>
          </cell>
          <cell r="M151" t="str">
            <v>-</v>
          </cell>
        </row>
        <row r="152">
          <cell r="L152" t="str">
            <v>-</v>
          </cell>
          <cell r="M152" t="str">
            <v>-</v>
          </cell>
        </row>
        <row r="153">
          <cell r="L153" t="str">
            <v>-</v>
          </cell>
          <cell r="M153" t="str">
            <v>-</v>
          </cell>
        </row>
        <row r="154">
          <cell r="L154" t="str">
            <v>-</v>
          </cell>
          <cell r="M154" t="str">
            <v>-</v>
          </cell>
        </row>
        <row r="155">
          <cell r="L155" t="str">
            <v>-</v>
          </cell>
          <cell r="M155" t="str">
            <v>-</v>
          </cell>
        </row>
        <row r="156">
          <cell r="L156" t="str">
            <v>-</v>
          </cell>
          <cell r="M156" t="str">
            <v>-</v>
          </cell>
        </row>
        <row r="157">
          <cell r="L157" t="str">
            <v>-</v>
          </cell>
          <cell r="M157" t="str">
            <v>-</v>
          </cell>
        </row>
        <row r="158">
          <cell r="L158" t="str">
            <v>-</v>
          </cell>
          <cell r="M158" t="str">
            <v>-</v>
          </cell>
        </row>
        <row r="159">
          <cell r="L159" t="str">
            <v>-</v>
          </cell>
          <cell r="M159" t="str">
            <v>-</v>
          </cell>
        </row>
        <row r="160">
          <cell r="L160" t="str">
            <v>-</v>
          </cell>
          <cell r="M160" t="str">
            <v>-</v>
          </cell>
        </row>
        <row r="161">
          <cell r="L161" t="str">
            <v>-</v>
          </cell>
          <cell r="M161" t="str">
            <v>-</v>
          </cell>
        </row>
        <row r="162">
          <cell r="L162" t="str">
            <v>-</v>
          </cell>
          <cell r="M162" t="str">
            <v>-</v>
          </cell>
        </row>
        <row r="163">
          <cell r="L163" t="str">
            <v>-</v>
          </cell>
          <cell r="M163" t="str">
            <v>-</v>
          </cell>
        </row>
        <row r="164">
          <cell r="L164" t="str">
            <v>-</v>
          </cell>
          <cell r="M164" t="str">
            <v>-</v>
          </cell>
        </row>
        <row r="165">
          <cell r="L165" t="str">
            <v>-</v>
          </cell>
          <cell r="M165" t="str">
            <v>-</v>
          </cell>
        </row>
        <row r="166">
          <cell r="L166" t="str">
            <v>-</v>
          </cell>
          <cell r="M166" t="str">
            <v>-</v>
          </cell>
        </row>
        <row r="167">
          <cell r="L167" t="str">
            <v>-</v>
          </cell>
          <cell r="M167" t="str">
            <v>-</v>
          </cell>
        </row>
        <row r="168">
          <cell r="L168" t="str">
            <v>-</v>
          </cell>
          <cell r="M168" t="str">
            <v>-</v>
          </cell>
        </row>
        <row r="169">
          <cell r="L169" t="str">
            <v>-</v>
          </cell>
          <cell r="M169" t="str">
            <v>-</v>
          </cell>
        </row>
        <row r="170">
          <cell r="L170" t="str">
            <v>-</v>
          </cell>
          <cell r="M170" t="str">
            <v>-</v>
          </cell>
        </row>
        <row r="171">
          <cell r="L171" t="str">
            <v>-</v>
          </cell>
          <cell r="M171" t="str">
            <v>-</v>
          </cell>
        </row>
        <row r="172">
          <cell r="L172" t="str">
            <v>-</v>
          </cell>
          <cell r="M172" t="str">
            <v>-</v>
          </cell>
        </row>
        <row r="173">
          <cell r="L173" t="str">
            <v>-</v>
          </cell>
          <cell r="M173" t="str">
            <v>-</v>
          </cell>
        </row>
        <row r="174">
          <cell r="L174" t="str">
            <v>-</v>
          </cell>
          <cell r="M174" t="str">
            <v>-</v>
          </cell>
        </row>
        <row r="175">
          <cell r="L175" t="str">
            <v>-</v>
          </cell>
          <cell r="M175" t="str">
            <v>-</v>
          </cell>
        </row>
        <row r="176">
          <cell r="L176" t="str">
            <v>-</v>
          </cell>
          <cell r="M176" t="str">
            <v>-</v>
          </cell>
        </row>
        <row r="177">
          <cell r="L177" t="str">
            <v>-</v>
          </cell>
          <cell r="M177" t="str">
            <v>-</v>
          </cell>
        </row>
        <row r="178">
          <cell r="L178" t="str">
            <v>-</v>
          </cell>
          <cell r="M178" t="str">
            <v>-</v>
          </cell>
        </row>
        <row r="179">
          <cell r="L179" t="str">
            <v>-</v>
          </cell>
          <cell r="M179" t="str">
            <v>-</v>
          </cell>
        </row>
        <row r="180">
          <cell r="L180" t="str">
            <v>-</v>
          </cell>
          <cell r="M180" t="str">
            <v>-</v>
          </cell>
        </row>
        <row r="181">
          <cell r="L181" t="str">
            <v>-</v>
          </cell>
          <cell r="M181" t="str">
            <v>-</v>
          </cell>
        </row>
        <row r="182">
          <cell r="L182" t="str">
            <v>-</v>
          </cell>
          <cell r="M182" t="str">
            <v>-</v>
          </cell>
        </row>
        <row r="183">
          <cell r="L183" t="str">
            <v>-</v>
          </cell>
          <cell r="M183" t="str">
            <v>-</v>
          </cell>
        </row>
        <row r="184">
          <cell r="L184" t="str">
            <v>-</v>
          </cell>
          <cell r="M184" t="str">
            <v>-</v>
          </cell>
        </row>
        <row r="185">
          <cell r="L185" t="str">
            <v>-</v>
          </cell>
          <cell r="M185" t="str">
            <v>-</v>
          </cell>
        </row>
        <row r="186">
          <cell r="L186" t="str">
            <v>-</v>
          </cell>
          <cell r="M186" t="str">
            <v>-</v>
          </cell>
        </row>
        <row r="187">
          <cell r="L187" t="str">
            <v>-</v>
          </cell>
          <cell r="M187" t="str">
            <v>-</v>
          </cell>
        </row>
        <row r="188">
          <cell r="L188" t="str">
            <v>-</v>
          </cell>
          <cell r="M188" t="str">
            <v>-</v>
          </cell>
        </row>
        <row r="189">
          <cell r="L189" t="str">
            <v>-</v>
          </cell>
          <cell r="M189" t="str">
            <v>-</v>
          </cell>
        </row>
        <row r="190">
          <cell r="L190" t="str">
            <v>-</v>
          </cell>
          <cell r="M190" t="str">
            <v>-</v>
          </cell>
        </row>
        <row r="191">
          <cell r="L191" t="str">
            <v>-</v>
          </cell>
          <cell r="M191" t="str">
            <v>-</v>
          </cell>
        </row>
        <row r="192">
          <cell r="L192" t="str">
            <v>-</v>
          </cell>
          <cell r="M192" t="str">
            <v>-</v>
          </cell>
        </row>
        <row r="193">
          <cell r="L193" t="str">
            <v>-</v>
          </cell>
          <cell r="M193" t="str">
            <v>-</v>
          </cell>
        </row>
        <row r="194">
          <cell r="L194" t="str">
            <v>-</v>
          </cell>
          <cell r="M194" t="str">
            <v>-</v>
          </cell>
        </row>
        <row r="195">
          <cell r="L195" t="str">
            <v>-</v>
          </cell>
          <cell r="M195" t="str">
            <v>-</v>
          </cell>
        </row>
        <row r="196">
          <cell r="L196" t="str">
            <v>-</v>
          </cell>
          <cell r="M196" t="str">
            <v>-</v>
          </cell>
        </row>
        <row r="197">
          <cell r="L197" t="str">
            <v>-</v>
          </cell>
          <cell r="M197" t="str">
            <v>-</v>
          </cell>
        </row>
        <row r="198">
          <cell r="L198" t="str">
            <v>-</v>
          </cell>
          <cell r="M198" t="str">
            <v>-</v>
          </cell>
        </row>
        <row r="199">
          <cell r="L199" t="str">
            <v>-</v>
          </cell>
          <cell r="M199" t="str">
            <v>-</v>
          </cell>
        </row>
        <row r="200">
          <cell r="L200" t="str">
            <v>-</v>
          </cell>
          <cell r="M200" t="str">
            <v>-</v>
          </cell>
        </row>
        <row r="201">
          <cell r="L201" t="str">
            <v>-</v>
          </cell>
          <cell r="M201" t="str">
            <v>-</v>
          </cell>
        </row>
        <row r="202">
          <cell r="L202" t="str">
            <v>-</v>
          </cell>
          <cell r="M202" t="str">
            <v>-</v>
          </cell>
        </row>
        <row r="203">
          <cell r="L203" t="str">
            <v>-</v>
          </cell>
          <cell r="M203" t="str">
            <v>-</v>
          </cell>
        </row>
        <row r="204">
          <cell r="L204" t="str">
            <v>-</v>
          </cell>
          <cell r="M204" t="str">
            <v>-</v>
          </cell>
        </row>
        <row r="205">
          <cell r="L205" t="str">
            <v>-</v>
          </cell>
          <cell r="M205" t="str">
            <v>-</v>
          </cell>
        </row>
        <row r="206">
          <cell r="L206" t="str">
            <v>-</v>
          </cell>
          <cell r="M206" t="str">
            <v>-</v>
          </cell>
        </row>
        <row r="207">
          <cell r="L207" t="str">
            <v>-</v>
          </cell>
          <cell r="M207" t="str">
            <v>-</v>
          </cell>
        </row>
        <row r="208">
          <cell r="L208" t="str">
            <v>-</v>
          </cell>
          <cell r="M208" t="str">
            <v>-</v>
          </cell>
        </row>
        <row r="209">
          <cell r="L209" t="str">
            <v>-</v>
          </cell>
          <cell r="M209" t="str">
            <v>-</v>
          </cell>
        </row>
        <row r="210">
          <cell r="L210" t="str">
            <v>-</v>
          </cell>
          <cell r="M210" t="str">
            <v>-</v>
          </cell>
        </row>
        <row r="211">
          <cell r="L211" t="str">
            <v>-</v>
          </cell>
          <cell r="M211" t="str">
            <v>-</v>
          </cell>
        </row>
        <row r="212">
          <cell r="L212" t="str">
            <v>-</v>
          </cell>
          <cell r="M212" t="str">
            <v>-</v>
          </cell>
        </row>
        <row r="213">
          <cell r="L213" t="str">
            <v>-</v>
          </cell>
          <cell r="M213" t="str">
            <v>-</v>
          </cell>
        </row>
        <row r="214">
          <cell r="L214" t="str">
            <v>-</v>
          </cell>
          <cell r="M214" t="str">
            <v>-</v>
          </cell>
        </row>
        <row r="215">
          <cell r="L215" t="str">
            <v>-</v>
          </cell>
          <cell r="M215" t="str">
            <v>-</v>
          </cell>
        </row>
        <row r="216">
          <cell r="L216" t="str">
            <v>-</v>
          </cell>
          <cell r="M216" t="str">
            <v>-</v>
          </cell>
        </row>
        <row r="217">
          <cell r="L217" t="str">
            <v>-</v>
          </cell>
          <cell r="M217" t="str">
            <v>-</v>
          </cell>
        </row>
        <row r="218">
          <cell r="L218" t="str">
            <v>-</v>
          </cell>
          <cell r="M218" t="str">
            <v>-</v>
          </cell>
        </row>
        <row r="219">
          <cell r="L219" t="str">
            <v>-</v>
          </cell>
          <cell r="M219" t="str">
            <v>-</v>
          </cell>
        </row>
        <row r="220">
          <cell r="L220" t="str">
            <v>-</v>
          </cell>
          <cell r="M220" t="str">
            <v>-</v>
          </cell>
        </row>
        <row r="221">
          <cell r="L221" t="str">
            <v>-</v>
          </cell>
          <cell r="M221" t="str">
            <v>-</v>
          </cell>
        </row>
        <row r="222">
          <cell r="L222" t="str">
            <v>-</v>
          </cell>
          <cell r="M222" t="str">
            <v>-</v>
          </cell>
        </row>
        <row r="223">
          <cell r="L223" t="str">
            <v>-</v>
          </cell>
          <cell r="M223" t="str">
            <v>-</v>
          </cell>
        </row>
        <row r="224">
          <cell r="L224" t="str">
            <v>-</v>
          </cell>
          <cell r="M224" t="str">
            <v>-</v>
          </cell>
        </row>
        <row r="225">
          <cell r="L225" t="str">
            <v>-</v>
          </cell>
          <cell r="M225" t="str">
            <v>-</v>
          </cell>
        </row>
        <row r="226">
          <cell r="L226" t="str">
            <v>-</v>
          </cell>
          <cell r="M226" t="str">
            <v>-</v>
          </cell>
        </row>
        <row r="227">
          <cell r="L227" t="str">
            <v>-</v>
          </cell>
          <cell r="M227" t="str">
            <v>-</v>
          </cell>
        </row>
        <row r="228">
          <cell r="L228" t="str">
            <v>-</v>
          </cell>
          <cell r="M228" t="str">
            <v>-</v>
          </cell>
        </row>
        <row r="229">
          <cell r="L229" t="str">
            <v>-</v>
          </cell>
          <cell r="M229" t="str">
            <v>-</v>
          </cell>
        </row>
        <row r="230">
          <cell r="L230" t="str">
            <v>-</v>
          </cell>
          <cell r="M230" t="str">
            <v>-</v>
          </cell>
        </row>
        <row r="231">
          <cell r="L231" t="str">
            <v>-</v>
          </cell>
          <cell r="M231" t="str">
            <v>-</v>
          </cell>
        </row>
        <row r="232">
          <cell r="L232" t="str">
            <v>-</v>
          </cell>
          <cell r="M232" t="str">
            <v>-</v>
          </cell>
        </row>
        <row r="233">
          <cell r="L233" t="str">
            <v>-</v>
          </cell>
          <cell r="M233" t="str">
            <v>-</v>
          </cell>
        </row>
        <row r="234">
          <cell r="L234" t="str">
            <v>-</v>
          </cell>
          <cell r="M234" t="str">
            <v>-</v>
          </cell>
        </row>
        <row r="235">
          <cell r="L235" t="str">
            <v>-</v>
          </cell>
          <cell r="M235" t="str">
            <v>-</v>
          </cell>
        </row>
        <row r="236">
          <cell r="L236" t="str">
            <v>-</v>
          </cell>
          <cell r="M236" t="str">
            <v>-</v>
          </cell>
        </row>
        <row r="237">
          <cell r="L237" t="str">
            <v>-</v>
          </cell>
          <cell r="M237" t="str">
            <v>-</v>
          </cell>
        </row>
        <row r="238">
          <cell r="L238" t="str">
            <v>-</v>
          </cell>
          <cell r="M238" t="str">
            <v>-</v>
          </cell>
        </row>
        <row r="239">
          <cell r="L239" t="str">
            <v>-</v>
          </cell>
          <cell r="M239" t="str">
            <v>-</v>
          </cell>
        </row>
        <row r="240">
          <cell r="L240" t="str">
            <v>-</v>
          </cell>
          <cell r="M240" t="str">
            <v>-</v>
          </cell>
        </row>
        <row r="241">
          <cell r="L241" t="str">
            <v>-</v>
          </cell>
          <cell r="M241" t="str">
            <v>-</v>
          </cell>
        </row>
        <row r="242">
          <cell r="L242" t="str">
            <v>-</v>
          </cell>
          <cell r="M242" t="str">
            <v>-</v>
          </cell>
        </row>
        <row r="243">
          <cell r="L243" t="str">
            <v>-</v>
          </cell>
          <cell r="M243" t="str">
            <v>-</v>
          </cell>
        </row>
        <row r="244">
          <cell r="L244" t="str">
            <v>-</v>
          </cell>
          <cell r="M244" t="str">
            <v>-</v>
          </cell>
        </row>
        <row r="245">
          <cell r="L245" t="str">
            <v>-</v>
          </cell>
          <cell r="M245" t="str">
            <v>-</v>
          </cell>
        </row>
        <row r="246">
          <cell r="L246" t="str">
            <v>-</v>
          </cell>
          <cell r="M246" t="str">
            <v>-</v>
          </cell>
        </row>
        <row r="247">
          <cell r="L247" t="str">
            <v>-</v>
          </cell>
          <cell r="M247" t="str">
            <v>-</v>
          </cell>
        </row>
        <row r="248">
          <cell r="L248" t="str">
            <v>-</v>
          </cell>
          <cell r="M248" t="str">
            <v>-</v>
          </cell>
        </row>
        <row r="249">
          <cell r="L249" t="str">
            <v>-</v>
          </cell>
          <cell r="M249" t="str">
            <v>-</v>
          </cell>
        </row>
        <row r="250">
          <cell r="L250" t="str">
            <v>-</v>
          </cell>
          <cell r="M250" t="str">
            <v>-</v>
          </cell>
        </row>
        <row r="251">
          <cell r="L251" t="str">
            <v>-</v>
          </cell>
          <cell r="M251" t="str">
            <v>-</v>
          </cell>
        </row>
        <row r="252">
          <cell r="L252" t="str">
            <v>-</v>
          </cell>
          <cell r="M252" t="str">
            <v>-</v>
          </cell>
        </row>
        <row r="253">
          <cell r="L253" t="str">
            <v>-</v>
          </cell>
          <cell r="M253" t="str">
            <v>-</v>
          </cell>
        </row>
        <row r="254">
          <cell r="L254" t="str">
            <v>-</v>
          </cell>
          <cell r="M254" t="str">
            <v>-</v>
          </cell>
        </row>
        <row r="255">
          <cell r="L255" t="str">
            <v>-</v>
          </cell>
          <cell r="M255" t="str">
            <v>-</v>
          </cell>
        </row>
        <row r="256">
          <cell r="L256" t="str">
            <v>-</v>
          </cell>
          <cell r="M256" t="str">
            <v>-</v>
          </cell>
        </row>
        <row r="257">
          <cell r="L257" t="str">
            <v>-</v>
          </cell>
          <cell r="M257" t="str">
            <v>-</v>
          </cell>
        </row>
        <row r="258">
          <cell r="L258" t="str">
            <v>-</v>
          </cell>
          <cell r="M258" t="str">
            <v>-</v>
          </cell>
        </row>
        <row r="259">
          <cell r="L259" t="str">
            <v>-</v>
          </cell>
          <cell r="M259" t="str">
            <v>-</v>
          </cell>
        </row>
        <row r="260">
          <cell r="L260" t="str">
            <v>-</v>
          </cell>
          <cell r="M260" t="str">
            <v>-</v>
          </cell>
        </row>
        <row r="261">
          <cell r="L261" t="str">
            <v>-</v>
          </cell>
          <cell r="M261" t="str">
            <v>-</v>
          </cell>
        </row>
        <row r="262">
          <cell r="L262" t="str">
            <v>-</v>
          </cell>
          <cell r="M262" t="str">
            <v>-</v>
          </cell>
        </row>
        <row r="263">
          <cell r="L263" t="str">
            <v>-</v>
          </cell>
          <cell r="M263" t="str">
            <v>-</v>
          </cell>
        </row>
        <row r="264">
          <cell r="L264" t="str">
            <v>-</v>
          </cell>
          <cell r="M264" t="str">
            <v>-</v>
          </cell>
        </row>
        <row r="265">
          <cell r="L265" t="str">
            <v>-</v>
          </cell>
          <cell r="M265" t="str">
            <v>-</v>
          </cell>
        </row>
        <row r="266">
          <cell r="L266" t="str">
            <v>-</v>
          </cell>
          <cell r="M266" t="str">
            <v>-</v>
          </cell>
        </row>
        <row r="267">
          <cell r="L267" t="str">
            <v>-</v>
          </cell>
          <cell r="M267" t="str">
            <v>-</v>
          </cell>
        </row>
        <row r="268">
          <cell r="L268" t="str">
            <v>-</v>
          </cell>
          <cell r="M268" t="str">
            <v>-</v>
          </cell>
        </row>
        <row r="269">
          <cell r="L269" t="str">
            <v>-</v>
          </cell>
          <cell r="M269" t="str">
            <v>-</v>
          </cell>
        </row>
        <row r="270">
          <cell r="L270" t="str">
            <v>-</v>
          </cell>
          <cell r="M270" t="str">
            <v>-</v>
          </cell>
        </row>
        <row r="271">
          <cell r="L271" t="str">
            <v>-</v>
          </cell>
          <cell r="M271" t="str">
            <v>-</v>
          </cell>
        </row>
        <row r="272">
          <cell r="L272" t="str">
            <v>-</v>
          </cell>
          <cell r="M272" t="str">
            <v>-</v>
          </cell>
        </row>
        <row r="273">
          <cell r="L273" t="str">
            <v>-</v>
          </cell>
          <cell r="M273" t="str">
            <v>-</v>
          </cell>
        </row>
        <row r="274">
          <cell r="L274" t="str">
            <v>-</v>
          </cell>
          <cell r="M274" t="str">
            <v>-</v>
          </cell>
        </row>
        <row r="275">
          <cell r="L275" t="str">
            <v>-</v>
          </cell>
          <cell r="M275" t="str">
            <v>-</v>
          </cell>
        </row>
        <row r="276">
          <cell r="L276" t="str">
            <v>-</v>
          </cell>
          <cell r="M276" t="str">
            <v>-</v>
          </cell>
        </row>
        <row r="277">
          <cell r="L277" t="str">
            <v>-</v>
          </cell>
          <cell r="M277" t="str">
            <v>-</v>
          </cell>
        </row>
        <row r="278">
          <cell r="L278" t="str">
            <v>-</v>
          </cell>
          <cell r="M278" t="str">
            <v>-</v>
          </cell>
        </row>
        <row r="279">
          <cell r="L279" t="str">
            <v>-</v>
          </cell>
          <cell r="M279" t="str">
            <v>-</v>
          </cell>
        </row>
        <row r="280">
          <cell r="L280" t="str">
            <v>-</v>
          </cell>
          <cell r="M280" t="str">
            <v>-</v>
          </cell>
        </row>
        <row r="281">
          <cell r="L281" t="str">
            <v>-</v>
          </cell>
          <cell r="M281" t="str">
            <v>-</v>
          </cell>
        </row>
        <row r="282">
          <cell r="L282" t="str">
            <v>-</v>
          </cell>
          <cell r="M282" t="str">
            <v>-</v>
          </cell>
        </row>
        <row r="283">
          <cell r="L283" t="str">
            <v>-</v>
          </cell>
          <cell r="M283" t="str">
            <v>-</v>
          </cell>
        </row>
        <row r="284">
          <cell r="L284" t="str">
            <v>-</v>
          </cell>
          <cell r="M284" t="str">
            <v>-</v>
          </cell>
        </row>
        <row r="285">
          <cell r="L285" t="str">
            <v>-</v>
          </cell>
          <cell r="M285" t="str">
            <v>-</v>
          </cell>
        </row>
        <row r="286">
          <cell r="L286" t="str">
            <v>-</v>
          </cell>
          <cell r="M286" t="str">
            <v>-</v>
          </cell>
        </row>
        <row r="287">
          <cell r="L287" t="str">
            <v>-</v>
          </cell>
          <cell r="M287" t="str">
            <v>-</v>
          </cell>
        </row>
        <row r="289">
          <cell r="L289" t="str">
            <v>-</v>
          </cell>
          <cell r="M289" t="str">
            <v>-</v>
          </cell>
        </row>
        <row r="290">
          <cell r="L290" t="str">
            <v>-</v>
          </cell>
          <cell r="M290" t="str">
            <v>-</v>
          </cell>
        </row>
        <row r="291">
          <cell r="L291" t="str">
            <v>-</v>
          </cell>
          <cell r="M291" t="str">
            <v>-</v>
          </cell>
        </row>
        <row r="292">
          <cell r="L292" t="str">
            <v>-</v>
          </cell>
          <cell r="M292" t="str">
            <v>-</v>
          </cell>
        </row>
        <row r="293">
          <cell r="L293" t="str">
            <v>-</v>
          </cell>
          <cell r="M293" t="str">
            <v>-</v>
          </cell>
        </row>
        <row r="294">
          <cell r="L294" t="str">
            <v>-</v>
          </cell>
          <cell r="M294" t="str">
            <v>-</v>
          </cell>
        </row>
        <row r="295">
          <cell r="L295" t="str">
            <v>-</v>
          </cell>
          <cell r="M295" t="str">
            <v>-</v>
          </cell>
        </row>
        <row r="296">
          <cell r="L296" t="str">
            <v>-</v>
          </cell>
          <cell r="M296" t="str">
            <v>-</v>
          </cell>
        </row>
        <row r="297">
          <cell r="L297" t="str">
            <v>-</v>
          </cell>
          <cell r="M297" t="str">
            <v>-</v>
          </cell>
        </row>
        <row r="298">
          <cell r="L298" t="str">
            <v>-</v>
          </cell>
          <cell r="M298" t="str">
            <v>-</v>
          </cell>
        </row>
        <row r="299">
          <cell r="L299" t="str">
            <v>-</v>
          </cell>
          <cell r="M299" t="str">
            <v>-</v>
          </cell>
        </row>
        <row r="300">
          <cell r="L300" t="str">
            <v>-</v>
          </cell>
          <cell r="M300" t="str">
            <v>-</v>
          </cell>
        </row>
        <row r="301">
          <cell r="L301" t="str">
            <v>-</v>
          </cell>
          <cell r="M301" t="str">
            <v>-</v>
          </cell>
        </row>
        <row r="302">
          <cell r="L302" t="str">
            <v>-</v>
          </cell>
          <cell r="M302" t="str">
            <v>-</v>
          </cell>
        </row>
        <row r="303">
          <cell r="L303" t="str">
            <v>-</v>
          </cell>
          <cell r="M303" t="str">
            <v>-</v>
          </cell>
        </row>
        <row r="304">
          <cell r="L304" t="str">
            <v>-</v>
          </cell>
          <cell r="M304" t="str">
            <v>-</v>
          </cell>
        </row>
        <row r="305">
          <cell r="L305" t="str">
            <v>-</v>
          </cell>
          <cell r="M305" t="str">
            <v>-</v>
          </cell>
        </row>
        <row r="306">
          <cell r="L306" t="str">
            <v>-</v>
          </cell>
          <cell r="M306" t="str">
            <v>-</v>
          </cell>
        </row>
        <row r="307">
          <cell r="L307" t="str">
            <v>-</v>
          </cell>
          <cell r="M307" t="str">
            <v>-</v>
          </cell>
        </row>
        <row r="308">
          <cell r="L308" t="str">
            <v>-</v>
          </cell>
          <cell r="M308" t="str">
            <v>-</v>
          </cell>
        </row>
        <row r="309">
          <cell r="L309" t="str">
            <v>-</v>
          </cell>
          <cell r="M309" t="str">
            <v>-</v>
          </cell>
        </row>
        <row r="310">
          <cell r="L310" t="str">
            <v>-</v>
          </cell>
          <cell r="M310" t="str">
            <v>-</v>
          </cell>
        </row>
        <row r="311">
          <cell r="L311" t="str">
            <v>-</v>
          </cell>
          <cell r="M311" t="str">
            <v>-</v>
          </cell>
        </row>
        <row r="312">
          <cell r="L312" t="str">
            <v>-</v>
          </cell>
          <cell r="M312" t="str">
            <v>-</v>
          </cell>
        </row>
        <row r="313">
          <cell r="L313" t="str">
            <v>-</v>
          </cell>
          <cell r="M313" t="str">
            <v>-</v>
          </cell>
        </row>
        <row r="314">
          <cell r="L314" t="str">
            <v>-</v>
          </cell>
          <cell r="M314" t="str">
            <v>-</v>
          </cell>
        </row>
        <row r="315">
          <cell r="L315" t="str">
            <v>-</v>
          </cell>
          <cell r="M315" t="str">
            <v>-</v>
          </cell>
        </row>
        <row r="316">
          <cell r="L316" t="str">
            <v>-</v>
          </cell>
          <cell r="M316" t="str">
            <v>-</v>
          </cell>
        </row>
        <row r="317">
          <cell r="L317" t="str">
            <v>-</v>
          </cell>
          <cell r="M317" t="str">
            <v>-</v>
          </cell>
        </row>
        <row r="318">
          <cell r="L318" t="str">
            <v>-</v>
          </cell>
          <cell r="M318" t="str">
            <v>-</v>
          </cell>
        </row>
        <row r="319">
          <cell r="L319" t="str">
            <v>-</v>
          </cell>
          <cell r="M319" t="str">
            <v>-</v>
          </cell>
        </row>
        <row r="320">
          <cell r="L320" t="str">
            <v>-</v>
          </cell>
          <cell r="M320" t="str">
            <v>-</v>
          </cell>
        </row>
        <row r="321">
          <cell r="L321" t="str">
            <v>-</v>
          </cell>
          <cell r="M321" t="str">
            <v>-</v>
          </cell>
        </row>
        <row r="322">
          <cell r="L322" t="str">
            <v>-</v>
          </cell>
          <cell r="M322" t="str">
            <v>-</v>
          </cell>
        </row>
        <row r="323">
          <cell r="L323" t="str">
            <v>-</v>
          </cell>
          <cell r="M323" t="str">
            <v>-</v>
          </cell>
        </row>
        <row r="324">
          <cell r="L324" t="str">
            <v>-</v>
          </cell>
          <cell r="M324" t="str">
            <v>-</v>
          </cell>
        </row>
        <row r="325">
          <cell r="L325" t="str">
            <v>-</v>
          </cell>
          <cell r="M325" t="str">
            <v>-</v>
          </cell>
        </row>
        <row r="326">
          <cell r="L326" t="str">
            <v>-</v>
          </cell>
          <cell r="M326" t="str">
            <v>-</v>
          </cell>
        </row>
        <row r="327">
          <cell r="L327" t="str">
            <v>-</v>
          </cell>
          <cell r="M327" t="str">
            <v>-</v>
          </cell>
        </row>
        <row r="328">
          <cell r="L328" t="str">
            <v>-</v>
          </cell>
          <cell r="M328" t="str">
            <v>-</v>
          </cell>
        </row>
        <row r="329">
          <cell r="L329" t="str">
            <v>-</v>
          </cell>
          <cell r="M329" t="str">
            <v>-</v>
          </cell>
        </row>
        <row r="330">
          <cell r="L330" t="str">
            <v>-</v>
          </cell>
          <cell r="M330" t="str">
            <v>-</v>
          </cell>
        </row>
        <row r="331">
          <cell r="L331" t="str">
            <v>-</v>
          </cell>
          <cell r="M331" t="str">
            <v>-</v>
          </cell>
        </row>
        <row r="332">
          <cell r="L332" t="str">
            <v>-</v>
          </cell>
          <cell r="M332" t="str">
            <v>-</v>
          </cell>
        </row>
        <row r="333">
          <cell r="L333" t="str">
            <v>-</v>
          </cell>
          <cell r="M333" t="str">
            <v>-</v>
          </cell>
        </row>
        <row r="334">
          <cell r="L334" t="str">
            <v>-</v>
          </cell>
          <cell r="M334" t="str">
            <v>-</v>
          </cell>
        </row>
        <row r="335">
          <cell r="L335" t="str">
            <v>-</v>
          </cell>
          <cell r="M335" t="str">
            <v>-</v>
          </cell>
        </row>
        <row r="336">
          <cell r="L336" t="str">
            <v>-</v>
          </cell>
          <cell r="M336" t="str">
            <v>-</v>
          </cell>
        </row>
        <row r="337">
          <cell r="L337" t="str">
            <v>-</v>
          </cell>
          <cell r="M337" t="str">
            <v>-</v>
          </cell>
        </row>
        <row r="338">
          <cell r="L338" t="str">
            <v>-</v>
          </cell>
          <cell r="M338" t="str">
            <v>-</v>
          </cell>
        </row>
        <row r="339">
          <cell r="L339" t="str">
            <v>-</v>
          </cell>
          <cell r="M339" t="str">
            <v>-</v>
          </cell>
        </row>
        <row r="340">
          <cell r="L340" t="str">
            <v>-</v>
          </cell>
          <cell r="M340" t="str">
            <v>-</v>
          </cell>
        </row>
        <row r="341">
          <cell r="L341" t="str">
            <v>-</v>
          </cell>
          <cell r="M341" t="str">
            <v>-</v>
          </cell>
        </row>
        <row r="342">
          <cell r="L342" t="str">
            <v>-</v>
          </cell>
          <cell r="M342" t="str">
            <v>-</v>
          </cell>
        </row>
        <row r="343">
          <cell r="L343" t="str">
            <v>-</v>
          </cell>
          <cell r="M343" t="str">
            <v>-</v>
          </cell>
        </row>
        <row r="344">
          <cell r="L344" t="str">
            <v>-</v>
          </cell>
          <cell r="M344" t="str">
            <v>-</v>
          </cell>
        </row>
        <row r="345">
          <cell r="L345" t="str">
            <v>-</v>
          </cell>
          <cell r="M345" t="str">
            <v>-</v>
          </cell>
        </row>
        <row r="346">
          <cell r="L346" t="str">
            <v>-</v>
          </cell>
          <cell r="M346" t="str">
            <v>-</v>
          </cell>
        </row>
        <row r="347">
          <cell r="L347" t="str">
            <v>-</v>
          </cell>
          <cell r="M347" t="str">
            <v>-</v>
          </cell>
        </row>
        <row r="348">
          <cell r="L348" t="str">
            <v>-</v>
          </cell>
          <cell r="M348" t="str">
            <v>-</v>
          </cell>
        </row>
        <row r="349">
          <cell r="L349" t="str">
            <v>-</v>
          </cell>
          <cell r="M349" t="str">
            <v>-</v>
          </cell>
        </row>
        <row r="350">
          <cell r="L350" t="str">
            <v>-</v>
          </cell>
          <cell r="M350" t="str">
            <v>-</v>
          </cell>
        </row>
        <row r="351">
          <cell r="L351" t="str">
            <v>-</v>
          </cell>
          <cell r="M351" t="str">
            <v>-</v>
          </cell>
        </row>
        <row r="352">
          <cell r="L352" t="str">
            <v>-</v>
          </cell>
          <cell r="M352" t="str">
            <v>-</v>
          </cell>
        </row>
        <row r="353">
          <cell r="L353" t="str">
            <v>-</v>
          </cell>
          <cell r="M353" t="str">
            <v>-</v>
          </cell>
        </row>
        <row r="354">
          <cell r="L354" t="str">
            <v>-</v>
          </cell>
          <cell r="M354" t="str">
            <v>-</v>
          </cell>
        </row>
        <row r="355">
          <cell r="L355" t="str">
            <v>-</v>
          </cell>
          <cell r="M355" t="str">
            <v>-</v>
          </cell>
        </row>
        <row r="356">
          <cell r="L356" t="str">
            <v>-</v>
          </cell>
          <cell r="M356" t="str">
            <v>-</v>
          </cell>
        </row>
        <row r="357">
          <cell r="L357" t="str">
            <v>-</v>
          </cell>
          <cell r="M357" t="str">
            <v>-</v>
          </cell>
        </row>
        <row r="358">
          <cell r="L358" t="str">
            <v>-</v>
          </cell>
          <cell r="M358" t="str">
            <v>-</v>
          </cell>
        </row>
        <row r="359">
          <cell r="L359" t="str">
            <v>-</v>
          </cell>
          <cell r="M359" t="str">
            <v>-</v>
          </cell>
        </row>
        <row r="360">
          <cell r="L360" t="str">
            <v>-</v>
          </cell>
          <cell r="M360" t="str">
            <v>-</v>
          </cell>
        </row>
        <row r="361">
          <cell r="L361" t="str">
            <v>-</v>
          </cell>
          <cell r="M361" t="str">
            <v>-</v>
          </cell>
        </row>
        <row r="362">
          <cell r="L362" t="str">
            <v>NHIL</v>
          </cell>
          <cell r="M362" t="str">
            <v>-</v>
          </cell>
        </row>
        <row r="363">
          <cell r="L363" t="str">
            <v>-</v>
          </cell>
          <cell r="M363" t="str">
            <v>-</v>
          </cell>
        </row>
        <row r="364">
          <cell r="L364" t="str">
            <v>-</v>
          </cell>
          <cell r="M364" t="str">
            <v>-</v>
          </cell>
        </row>
        <row r="365">
          <cell r="L365" t="str">
            <v>-</v>
          </cell>
          <cell r="M365" t="str">
            <v>-</v>
          </cell>
        </row>
        <row r="366">
          <cell r="L366" t="str">
            <v>-</v>
          </cell>
          <cell r="M366" t="str">
            <v>-</v>
          </cell>
        </row>
        <row r="367">
          <cell r="L367" t="str">
            <v>-</v>
          </cell>
          <cell r="M367" t="str">
            <v>-</v>
          </cell>
        </row>
        <row r="368">
          <cell r="L368" t="str">
            <v>-</v>
          </cell>
          <cell r="M368" t="str">
            <v>-</v>
          </cell>
        </row>
        <row r="369">
          <cell r="L369" t="str">
            <v>-</v>
          </cell>
          <cell r="M369" t="str">
            <v>-</v>
          </cell>
        </row>
        <row r="370">
          <cell r="L370" t="str">
            <v>-</v>
          </cell>
          <cell r="M370" t="str">
            <v>-</v>
          </cell>
        </row>
        <row r="371">
          <cell r="L371" t="str">
            <v>-</v>
          </cell>
          <cell r="M371" t="str">
            <v>-</v>
          </cell>
        </row>
        <row r="372">
          <cell r="L372" t="str">
            <v>-</v>
          </cell>
          <cell r="M372" t="str">
            <v>-</v>
          </cell>
        </row>
        <row r="373">
          <cell r="L373" t="str">
            <v>-</v>
          </cell>
          <cell r="M373" t="str">
            <v>-</v>
          </cell>
        </row>
        <row r="374">
          <cell r="L374" t="str">
            <v>-</v>
          </cell>
          <cell r="M374" t="str">
            <v>-</v>
          </cell>
        </row>
        <row r="375">
          <cell r="L375" t="str">
            <v>-</v>
          </cell>
          <cell r="M375" t="str">
            <v>-</v>
          </cell>
        </row>
        <row r="376">
          <cell r="L376" t="str">
            <v>-</v>
          </cell>
          <cell r="M376" t="str">
            <v>-</v>
          </cell>
        </row>
        <row r="377">
          <cell r="L377" t="str">
            <v>-</v>
          </cell>
          <cell r="M377" t="str">
            <v>-</v>
          </cell>
        </row>
        <row r="378">
          <cell r="L378" t="str">
            <v>-</v>
          </cell>
          <cell r="M378" t="str">
            <v>-</v>
          </cell>
        </row>
        <row r="379">
          <cell r="L379" t="str">
            <v>-</v>
          </cell>
          <cell r="M379" t="str">
            <v>-</v>
          </cell>
        </row>
        <row r="380">
          <cell r="L380" t="str">
            <v>-</v>
          </cell>
          <cell r="M380" t="str">
            <v>-</v>
          </cell>
        </row>
        <row r="381">
          <cell r="L381" t="str">
            <v>-</v>
          </cell>
          <cell r="M381" t="str">
            <v>-</v>
          </cell>
        </row>
        <row r="382">
          <cell r="L382" t="str">
            <v>-</v>
          </cell>
          <cell r="M382" t="str">
            <v>-</v>
          </cell>
        </row>
        <row r="383">
          <cell r="L383" t="str">
            <v>-</v>
          </cell>
          <cell r="M383" t="str">
            <v>-</v>
          </cell>
        </row>
        <row r="384">
          <cell r="L384" t="str">
            <v>-</v>
          </cell>
          <cell r="M384" t="str">
            <v>-</v>
          </cell>
        </row>
        <row r="385">
          <cell r="L385" t="str">
            <v>-</v>
          </cell>
          <cell r="M385" t="str">
            <v>-</v>
          </cell>
        </row>
        <row r="386">
          <cell r="L386" t="str">
            <v>-</v>
          </cell>
          <cell r="M386" t="str">
            <v>-</v>
          </cell>
        </row>
        <row r="387">
          <cell r="L387" t="str">
            <v>-</v>
          </cell>
          <cell r="M387" t="str">
            <v>-</v>
          </cell>
        </row>
        <row r="388">
          <cell r="L388" t="str">
            <v>-</v>
          </cell>
          <cell r="M388" t="str">
            <v>-</v>
          </cell>
        </row>
        <row r="389">
          <cell r="L389" t="str">
            <v>-</v>
          </cell>
          <cell r="M389" t="str">
            <v>-</v>
          </cell>
        </row>
        <row r="390">
          <cell r="L390" t="str">
            <v>-</v>
          </cell>
          <cell r="M390" t="str">
            <v>-</v>
          </cell>
        </row>
        <row r="391">
          <cell r="L391" t="str">
            <v>-</v>
          </cell>
          <cell r="M391" t="str">
            <v>-</v>
          </cell>
        </row>
        <row r="392">
          <cell r="L392" t="str">
            <v>-</v>
          </cell>
          <cell r="M392" t="str">
            <v>-</v>
          </cell>
        </row>
        <row r="393">
          <cell r="L393" t="str">
            <v>-</v>
          </cell>
          <cell r="M393" t="str">
            <v>-</v>
          </cell>
        </row>
        <row r="394">
          <cell r="L394" t="str">
            <v>-</v>
          </cell>
          <cell r="M394" t="str">
            <v>-</v>
          </cell>
        </row>
        <row r="395">
          <cell r="L395" t="str">
            <v>-</v>
          </cell>
          <cell r="M395" t="str">
            <v>-</v>
          </cell>
        </row>
        <row r="396">
          <cell r="L396" t="str">
            <v>-</v>
          </cell>
          <cell r="M396" t="str">
            <v>-</v>
          </cell>
        </row>
        <row r="397">
          <cell r="L397" t="str">
            <v>-</v>
          </cell>
          <cell r="M397" t="str">
            <v>-</v>
          </cell>
        </row>
        <row r="398">
          <cell r="L398" t="str">
            <v>-</v>
          </cell>
          <cell r="M398" t="str">
            <v>-</v>
          </cell>
        </row>
        <row r="399">
          <cell r="L399" t="str">
            <v>-</v>
          </cell>
          <cell r="M399" t="str">
            <v>-</v>
          </cell>
        </row>
        <row r="400">
          <cell r="L400" t="str">
            <v>-</v>
          </cell>
          <cell r="M400" t="str">
            <v>-</v>
          </cell>
        </row>
        <row r="401">
          <cell r="L401" t="str">
            <v>-</v>
          </cell>
          <cell r="M401" t="str">
            <v>-</v>
          </cell>
        </row>
        <row r="402">
          <cell r="L402" t="str">
            <v>-</v>
          </cell>
          <cell r="M402" t="str">
            <v>-</v>
          </cell>
        </row>
        <row r="403">
          <cell r="L403" t="str">
            <v>-</v>
          </cell>
          <cell r="M403" t="str">
            <v>-</v>
          </cell>
        </row>
        <row r="404">
          <cell r="L404" t="str">
            <v>-</v>
          </cell>
          <cell r="M404" t="str">
            <v>-</v>
          </cell>
        </row>
        <row r="405">
          <cell r="L405" t="str">
            <v>-</v>
          </cell>
          <cell r="M405" t="str">
            <v>-</v>
          </cell>
        </row>
        <row r="406">
          <cell r="L406" t="str">
            <v>-</v>
          </cell>
          <cell r="M406" t="str">
            <v>-</v>
          </cell>
        </row>
        <row r="407">
          <cell r="L407" t="str">
            <v>-</v>
          </cell>
          <cell r="M407" t="str">
            <v>-</v>
          </cell>
        </row>
        <row r="408">
          <cell r="L408" t="str">
            <v>-</v>
          </cell>
          <cell r="M408" t="str">
            <v>-</v>
          </cell>
        </row>
        <row r="409">
          <cell r="L409" t="str">
            <v>-</v>
          </cell>
          <cell r="M409" t="str">
            <v>-</v>
          </cell>
        </row>
        <row r="410">
          <cell r="L410" t="str">
            <v>-</v>
          </cell>
          <cell r="M410" t="str">
            <v>-</v>
          </cell>
        </row>
        <row r="411">
          <cell r="L411" t="str">
            <v>-</v>
          </cell>
          <cell r="M411" t="str">
            <v>-</v>
          </cell>
        </row>
        <row r="412">
          <cell r="L412" t="str">
            <v>-</v>
          </cell>
          <cell r="M412" t="str">
            <v>-</v>
          </cell>
        </row>
        <row r="413">
          <cell r="L413" t="str">
            <v>-</v>
          </cell>
          <cell r="M413" t="str">
            <v>-</v>
          </cell>
        </row>
        <row r="414">
          <cell r="L414" t="str">
            <v>-</v>
          </cell>
          <cell r="M414" t="str">
            <v>-</v>
          </cell>
        </row>
        <row r="415">
          <cell r="L415" t="str">
            <v>-</v>
          </cell>
          <cell r="M415" t="str">
            <v>-</v>
          </cell>
        </row>
        <row r="416">
          <cell r="L416" t="str">
            <v>-</v>
          </cell>
          <cell r="M416" t="str">
            <v>-</v>
          </cell>
        </row>
        <row r="417">
          <cell r="L417" t="str">
            <v>-</v>
          </cell>
          <cell r="M417" t="str">
            <v>-</v>
          </cell>
        </row>
        <row r="418">
          <cell r="L418" t="str">
            <v>-</v>
          </cell>
          <cell r="M418" t="str">
            <v>-</v>
          </cell>
        </row>
        <row r="419">
          <cell r="L419" t="str">
            <v>-</v>
          </cell>
          <cell r="M419" t="str">
            <v>-</v>
          </cell>
        </row>
        <row r="420">
          <cell r="L420" t="str">
            <v>-</v>
          </cell>
          <cell r="M420" t="str">
            <v>-</v>
          </cell>
        </row>
        <row r="421">
          <cell r="L421" t="str">
            <v>-</v>
          </cell>
          <cell r="M421" t="str">
            <v>-</v>
          </cell>
        </row>
        <row r="422">
          <cell r="L422" t="str">
            <v>INHIL</v>
          </cell>
          <cell r="M422" t="str">
            <v>-</v>
          </cell>
        </row>
        <row r="423">
          <cell r="L423" t="str">
            <v>-</v>
          </cell>
          <cell r="M423" t="str">
            <v>-</v>
          </cell>
        </row>
        <row r="424">
          <cell r="L424" t="str">
            <v>-</v>
          </cell>
          <cell r="M424" t="str">
            <v>-</v>
          </cell>
        </row>
        <row r="425">
          <cell r="L425" t="str">
            <v>-</v>
          </cell>
          <cell r="M425" t="str">
            <v>-</v>
          </cell>
        </row>
        <row r="426">
          <cell r="L426" t="str">
            <v>-</v>
          </cell>
          <cell r="M426" t="str">
            <v>-</v>
          </cell>
        </row>
        <row r="427">
          <cell r="L427" t="str">
            <v>-</v>
          </cell>
          <cell r="M427" t="str">
            <v>-</v>
          </cell>
        </row>
        <row r="428">
          <cell r="L428" t="str">
            <v>-</v>
          </cell>
          <cell r="M428" t="str">
            <v>-</v>
          </cell>
        </row>
        <row r="429">
          <cell r="L429" t="str">
            <v>-</v>
          </cell>
          <cell r="M429" t="str">
            <v>-</v>
          </cell>
        </row>
        <row r="430">
          <cell r="L430" t="str">
            <v>-</v>
          </cell>
          <cell r="M430" t="str">
            <v>-</v>
          </cell>
        </row>
        <row r="431">
          <cell r="L431" t="str">
            <v>-</v>
          </cell>
          <cell r="M431" t="str">
            <v>-</v>
          </cell>
        </row>
        <row r="432">
          <cell r="L432" t="str">
            <v>-</v>
          </cell>
          <cell r="M432" t="str">
            <v>-</v>
          </cell>
        </row>
        <row r="433">
          <cell r="L433" t="str">
            <v>-</v>
          </cell>
          <cell r="M433" t="str">
            <v>-</v>
          </cell>
        </row>
        <row r="434">
          <cell r="L434" t="str">
            <v>-</v>
          </cell>
          <cell r="M434" t="str">
            <v>-</v>
          </cell>
        </row>
        <row r="435">
          <cell r="L435" t="str">
            <v>-</v>
          </cell>
          <cell r="M435" t="str">
            <v>-</v>
          </cell>
        </row>
        <row r="436">
          <cell r="L436" t="str">
            <v>-</v>
          </cell>
          <cell r="M436" t="str">
            <v>-</v>
          </cell>
        </row>
        <row r="437">
          <cell r="L437" t="str">
            <v>-</v>
          </cell>
          <cell r="M437" t="str">
            <v>-</v>
          </cell>
        </row>
        <row r="438">
          <cell r="L438" t="str">
            <v>-</v>
          </cell>
          <cell r="M438" t="str">
            <v>-</v>
          </cell>
        </row>
        <row r="439">
          <cell r="L439" t="str">
            <v>-</v>
          </cell>
          <cell r="M439" t="str">
            <v>-</v>
          </cell>
        </row>
        <row r="440">
          <cell r="L440" t="str">
            <v>-</v>
          </cell>
          <cell r="M440" t="str">
            <v>-</v>
          </cell>
        </row>
        <row r="441">
          <cell r="L441" t="str">
            <v>-</v>
          </cell>
          <cell r="M441" t="str">
            <v>-</v>
          </cell>
        </row>
        <row r="442">
          <cell r="L442" t="str">
            <v>-</v>
          </cell>
          <cell r="M442" t="str">
            <v>-</v>
          </cell>
        </row>
        <row r="443">
          <cell r="L443" t="str">
            <v>-</v>
          </cell>
          <cell r="M443" t="str">
            <v>-</v>
          </cell>
        </row>
        <row r="444">
          <cell r="L444" t="str">
            <v>-</v>
          </cell>
          <cell r="M444" t="str">
            <v>-</v>
          </cell>
        </row>
        <row r="445">
          <cell r="L445" t="str">
            <v>-</v>
          </cell>
          <cell r="M445" t="str">
            <v>-</v>
          </cell>
        </row>
        <row r="446">
          <cell r="L446" t="str">
            <v>-</v>
          </cell>
          <cell r="M446" t="str">
            <v>-</v>
          </cell>
        </row>
        <row r="447">
          <cell r="L447" t="str">
            <v>-</v>
          </cell>
          <cell r="M447" t="str">
            <v>-</v>
          </cell>
        </row>
        <row r="448">
          <cell r="L448" t="str">
            <v>-</v>
          </cell>
          <cell r="M448" t="str">
            <v>-</v>
          </cell>
        </row>
        <row r="449">
          <cell r="L449" t="str">
            <v>-</v>
          </cell>
          <cell r="M449" t="str">
            <v>-</v>
          </cell>
        </row>
        <row r="450">
          <cell r="L450" t="str">
            <v>-</v>
          </cell>
          <cell r="M450" t="str">
            <v>-</v>
          </cell>
        </row>
        <row r="451">
          <cell r="L451" t="str">
            <v>-</v>
          </cell>
          <cell r="M451" t="str">
            <v>-</v>
          </cell>
        </row>
        <row r="452">
          <cell r="L452" t="str">
            <v>-</v>
          </cell>
          <cell r="M452" t="str">
            <v>-</v>
          </cell>
        </row>
        <row r="453">
          <cell r="L453" t="str">
            <v>-</v>
          </cell>
          <cell r="M453" t="str">
            <v>-</v>
          </cell>
        </row>
        <row r="454">
          <cell r="L454" t="str">
            <v>-</v>
          </cell>
          <cell r="M454" t="str">
            <v>-</v>
          </cell>
        </row>
        <row r="455">
          <cell r="L455" t="str">
            <v>-</v>
          </cell>
          <cell r="M455" t="str">
            <v>-</v>
          </cell>
        </row>
        <row r="456">
          <cell r="L456" t="str">
            <v>-</v>
          </cell>
          <cell r="M456" t="str">
            <v>-</v>
          </cell>
        </row>
        <row r="457">
          <cell r="L457" t="str">
            <v>-</v>
          </cell>
          <cell r="M457" t="str">
            <v>-</v>
          </cell>
        </row>
        <row r="458">
          <cell r="L458" t="str">
            <v>-</v>
          </cell>
          <cell r="M458" t="str">
            <v>-</v>
          </cell>
        </row>
        <row r="459">
          <cell r="L459" t="str">
            <v>-</v>
          </cell>
          <cell r="M459" t="str">
            <v>-</v>
          </cell>
        </row>
        <row r="460">
          <cell r="L460" t="str">
            <v>-</v>
          </cell>
          <cell r="M460" t="str">
            <v>-</v>
          </cell>
        </row>
        <row r="461">
          <cell r="L461" t="str">
            <v>-</v>
          </cell>
          <cell r="M461" t="str">
            <v>-</v>
          </cell>
        </row>
        <row r="462">
          <cell r="L462" t="str">
            <v>-</v>
          </cell>
          <cell r="M462" t="str">
            <v>-</v>
          </cell>
        </row>
        <row r="463">
          <cell r="L463" t="str">
            <v>-</v>
          </cell>
          <cell r="M463" t="str">
            <v>-</v>
          </cell>
        </row>
        <row r="464">
          <cell r="L464" t="str">
            <v>-</v>
          </cell>
          <cell r="M464" t="str">
            <v>-</v>
          </cell>
        </row>
        <row r="465">
          <cell r="L465" t="str">
            <v>-</v>
          </cell>
          <cell r="M465" t="str">
            <v>-</v>
          </cell>
        </row>
        <row r="466">
          <cell r="L466" t="str">
            <v>-</v>
          </cell>
          <cell r="M466" t="str">
            <v>-</v>
          </cell>
        </row>
        <row r="467">
          <cell r="L467" t="str">
            <v>-</v>
          </cell>
          <cell r="M467" t="str">
            <v>-</v>
          </cell>
        </row>
        <row r="468">
          <cell r="L468" t="str">
            <v>-</v>
          </cell>
          <cell r="M468" t="str">
            <v>-</v>
          </cell>
        </row>
        <row r="469">
          <cell r="L469" t="str">
            <v>-</v>
          </cell>
          <cell r="M469" t="str">
            <v>-</v>
          </cell>
        </row>
        <row r="470">
          <cell r="L470" t="str">
            <v>-</v>
          </cell>
          <cell r="M470" t="str">
            <v>-</v>
          </cell>
        </row>
        <row r="471">
          <cell r="L471" t="str">
            <v>-</v>
          </cell>
          <cell r="M471" t="str">
            <v>-</v>
          </cell>
        </row>
        <row r="472">
          <cell r="L472" t="str">
            <v>-</v>
          </cell>
          <cell r="M472" t="str">
            <v>-</v>
          </cell>
        </row>
        <row r="473">
          <cell r="L473" t="str">
            <v>-</v>
          </cell>
          <cell r="M473" t="str">
            <v>-</v>
          </cell>
        </row>
        <row r="474">
          <cell r="L474" t="str">
            <v>-</v>
          </cell>
          <cell r="M474" t="str">
            <v>-</v>
          </cell>
        </row>
        <row r="475">
          <cell r="L475" t="str">
            <v>-</v>
          </cell>
          <cell r="M475" t="str">
            <v>-</v>
          </cell>
        </row>
        <row r="476">
          <cell r="L476" t="str">
            <v>-</v>
          </cell>
          <cell r="M476" t="str">
            <v>-</v>
          </cell>
        </row>
        <row r="477">
          <cell r="L477" t="str">
            <v>-</v>
          </cell>
          <cell r="M477" t="str">
            <v>-</v>
          </cell>
        </row>
        <row r="478">
          <cell r="L478" t="str">
            <v>-</v>
          </cell>
          <cell r="M478" t="str">
            <v>-</v>
          </cell>
        </row>
        <row r="479">
          <cell r="L479" t="str">
            <v>-</v>
          </cell>
          <cell r="M479" t="str">
            <v>-</v>
          </cell>
        </row>
        <row r="480">
          <cell r="L480" t="str">
            <v>-</v>
          </cell>
          <cell r="M480" t="str">
            <v>-</v>
          </cell>
        </row>
        <row r="481">
          <cell r="L481" t="str">
            <v>-</v>
          </cell>
          <cell r="M481" t="str">
            <v>-</v>
          </cell>
        </row>
        <row r="482">
          <cell r="L482" t="str">
            <v>-</v>
          </cell>
          <cell r="M482" t="str">
            <v>-</v>
          </cell>
        </row>
        <row r="483">
          <cell r="L483" t="str">
            <v>-</v>
          </cell>
          <cell r="M483" t="str">
            <v>-</v>
          </cell>
        </row>
        <row r="484">
          <cell r="L484" t="str">
            <v>-</v>
          </cell>
          <cell r="M484" t="str">
            <v>-</v>
          </cell>
        </row>
        <row r="485">
          <cell r="L485" t="str">
            <v>-</v>
          </cell>
          <cell r="M485" t="str">
            <v>-</v>
          </cell>
        </row>
        <row r="486">
          <cell r="L486" t="str">
            <v>-</v>
          </cell>
          <cell r="M486" t="str">
            <v>-</v>
          </cell>
        </row>
        <row r="487">
          <cell r="L487" t="str">
            <v>-</v>
          </cell>
          <cell r="M487" t="str">
            <v>-</v>
          </cell>
        </row>
        <row r="488">
          <cell r="L488" t="str">
            <v>-</v>
          </cell>
          <cell r="M488" t="str">
            <v>-</v>
          </cell>
        </row>
        <row r="489">
          <cell r="L489" t="str">
            <v>-</v>
          </cell>
          <cell r="M489" t="str">
            <v>-</v>
          </cell>
        </row>
        <row r="490">
          <cell r="L490" t="str">
            <v>-</v>
          </cell>
          <cell r="M490" t="str">
            <v>-</v>
          </cell>
        </row>
        <row r="491">
          <cell r="L491" t="str">
            <v>INHIL</v>
          </cell>
          <cell r="M491" t="str">
            <v>-</v>
          </cell>
        </row>
        <row r="492">
          <cell r="L492" t="str">
            <v>-</v>
          </cell>
          <cell r="M492" t="str">
            <v>-</v>
          </cell>
        </row>
        <row r="493">
          <cell r="L493" t="str">
            <v>-</v>
          </cell>
          <cell r="M493" t="str">
            <v>-</v>
          </cell>
        </row>
        <row r="494">
          <cell r="L494" t="str">
            <v>-</v>
          </cell>
          <cell r="M494" t="str">
            <v>-</v>
          </cell>
        </row>
        <row r="495">
          <cell r="L495" t="str">
            <v>-</v>
          </cell>
          <cell r="M495" t="str">
            <v>-</v>
          </cell>
        </row>
        <row r="496">
          <cell r="L496" t="str">
            <v>-</v>
          </cell>
          <cell r="M496" t="str">
            <v>-</v>
          </cell>
        </row>
        <row r="497">
          <cell r="L497" t="str">
            <v>-</v>
          </cell>
          <cell r="M497" t="str">
            <v>-</v>
          </cell>
        </row>
        <row r="498">
          <cell r="L498" t="str">
            <v>-</v>
          </cell>
          <cell r="M498" t="str">
            <v>-</v>
          </cell>
        </row>
        <row r="499">
          <cell r="L499" t="str">
            <v>-</v>
          </cell>
          <cell r="M499" t="str">
            <v>-</v>
          </cell>
        </row>
        <row r="500">
          <cell r="L500" t="str">
            <v>-</v>
          </cell>
          <cell r="M500" t="str">
            <v>-</v>
          </cell>
        </row>
        <row r="501">
          <cell r="L501" t="str">
            <v>-</v>
          </cell>
          <cell r="M501" t="str">
            <v>-</v>
          </cell>
        </row>
        <row r="502">
          <cell r="L502" t="str">
            <v>-</v>
          </cell>
          <cell r="M502" t="str">
            <v>-</v>
          </cell>
        </row>
        <row r="503">
          <cell r="L503" t="str">
            <v>-</v>
          </cell>
          <cell r="M503" t="str">
            <v>-</v>
          </cell>
        </row>
        <row r="504">
          <cell r="L504" t="str">
            <v>-</v>
          </cell>
          <cell r="M504" t="str">
            <v>-</v>
          </cell>
        </row>
        <row r="505">
          <cell r="L505" t="str">
            <v>-</v>
          </cell>
          <cell r="M505" t="str">
            <v>-</v>
          </cell>
        </row>
        <row r="506">
          <cell r="L506" t="str">
            <v>-</v>
          </cell>
          <cell r="M506" t="str">
            <v>-</v>
          </cell>
        </row>
        <row r="507">
          <cell r="L507" t="str">
            <v>-</v>
          </cell>
          <cell r="M507" t="str">
            <v>-</v>
          </cell>
        </row>
        <row r="508">
          <cell r="L508" t="str">
            <v>-</v>
          </cell>
          <cell r="M508" t="str">
            <v>-</v>
          </cell>
        </row>
        <row r="509">
          <cell r="L509" t="str">
            <v>-</v>
          </cell>
          <cell r="M509" t="str">
            <v>-</v>
          </cell>
        </row>
        <row r="510">
          <cell r="L510" t="str">
            <v>-</v>
          </cell>
          <cell r="M510" t="str">
            <v>-</v>
          </cell>
        </row>
        <row r="511">
          <cell r="L511" t="str">
            <v>-</v>
          </cell>
          <cell r="M511" t="str">
            <v>-</v>
          </cell>
        </row>
        <row r="512">
          <cell r="L512" t="str">
            <v>-</v>
          </cell>
          <cell r="M512" t="str">
            <v>-</v>
          </cell>
        </row>
        <row r="513">
          <cell r="L513" t="str">
            <v>-</v>
          </cell>
          <cell r="M513" t="str">
            <v>-</v>
          </cell>
        </row>
        <row r="514">
          <cell r="L514" t="str">
            <v>-</v>
          </cell>
          <cell r="M514" t="str">
            <v>-</v>
          </cell>
        </row>
        <row r="515">
          <cell r="L515" t="str">
            <v>-</v>
          </cell>
          <cell r="M515" t="str">
            <v>-</v>
          </cell>
        </row>
        <row r="516">
          <cell r="L516" t="str">
            <v>INHIL</v>
          </cell>
          <cell r="M516" t="str">
            <v>-</v>
          </cell>
        </row>
        <row r="517">
          <cell r="L517" t="str">
            <v>-</v>
          </cell>
          <cell r="M517" t="str">
            <v>-</v>
          </cell>
        </row>
        <row r="518">
          <cell r="L518" t="str">
            <v>-</v>
          </cell>
          <cell r="M518" t="str">
            <v>-</v>
          </cell>
        </row>
        <row r="519">
          <cell r="L519" t="str">
            <v>-</v>
          </cell>
          <cell r="M519" t="str">
            <v>-</v>
          </cell>
        </row>
        <row r="520">
          <cell r="L520" t="str">
            <v>-</v>
          </cell>
          <cell r="M520" t="str">
            <v>-</v>
          </cell>
        </row>
        <row r="521">
          <cell r="L521" t="str">
            <v>-</v>
          </cell>
          <cell r="M521" t="str">
            <v>-</v>
          </cell>
        </row>
        <row r="522">
          <cell r="L522" t="str">
            <v>-</v>
          </cell>
          <cell r="M522" t="str">
            <v>-</v>
          </cell>
        </row>
        <row r="523">
          <cell r="L523" t="str">
            <v>-</v>
          </cell>
          <cell r="M523" t="str">
            <v>-</v>
          </cell>
        </row>
        <row r="524">
          <cell r="L524" t="str">
            <v>-</v>
          </cell>
          <cell r="M524" t="str">
            <v>-</v>
          </cell>
        </row>
        <row r="525">
          <cell r="L525" t="str">
            <v>-</v>
          </cell>
          <cell r="M525" t="str">
            <v>-</v>
          </cell>
        </row>
        <row r="526">
          <cell r="L526" t="str">
            <v>-</v>
          </cell>
          <cell r="M526" t="str">
            <v>-</v>
          </cell>
        </row>
        <row r="527">
          <cell r="L527" t="str">
            <v>-</v>
          </cell>
          <cell r="M527" t="str">
            <v>-</v>
          </cell>
        </row>
        <row r="528">
          <cell r="L528" t="str">
            <v>-</v>
          </cell>
          <cell r="M528" t="str">
            <v>-</v>
          </cell>
        </row>
        <row r="529">
          <cell r="L529" t="str">
            <v>-</v>
          </cell>
          <cell r="M529" t="str">
            <v>-</v>
          </cell>
        </row>
        <row r="530">
          <cell r="L530" t="str">
            <v>-</v>
          </cell>
          <cell r="M530" t="str">
            <v>-</v>
          </cell>
        </row>
        <row r="531">
          <cell r="L531" t="str">
            <v>-</v>
          </cell>
          <cell r="M531" t="str">
            <v>-</v>
          </cell>
        </row>
        <row r="532">
          <cell r="L532" t="str">
            <v>-</v>
          </cell>
          <cell r="M532" t="str">
            <v>-</v>
          </cell>
        </row>
        <row r="533">
          <cell r="L533" t="str">
            <v>INHIL</v>
          </cell>
          <cell r="M533" t="str">
            <v>-</v>
          </cell>
        </row>
        <row r="534">
          <cell r="L534" t="str">
            <v>-</v>
          </cell>
          <cell r="M534" t="str">
            <v>-</v>
          </cell>
        </row>
        <row r="535">
          <cell r="L535" t="str">
            <v>-</v>
          </cell>
          <cell r="M535" t="str">
            <v>-</v>
          </cell>
        </row>
        <row r="536">
          <cell r="L536" t="str">
            <v>-</v>
          </cell>
          <cell r="M536" t="str">
            <v>-</v>
          </cell>
        </row>
        <row r="537">
          <cell r="L537" t="str">
            <v>-</v>
          </cell>
          <cell r="M537" t="str">
            <v>-</v>
          </cell>
        </row>
      </sheetData>
      <sheetData sheetId="27" refreshError="1"/>
      <sheetData sheetId="28" refreshError="1"/>
      <sheetData sheetId="29" refreshError="1">
        <row r="3">
          <cell r="F3" t="str">
            <v>THN</v>
          </cell>
        </row>
        <row r="4">
          <cell r="J4" t="str">
            <v>-</v>
          </cell>
          <cell r="K4" t="str">
            <v>-</v>
          </cell>
          <cell r="L4" t="str">
            <v>-</v>
          </cell>
          <cell r="M4" t="str">
            <v>-</v>
          </cell>
          <cell r="N4" t="str">
            <v>INHIL</v>
          </cell>
        </row>
        <row r="5">
          <cell r="J5" t="str">
            <v>-</v>
          </cell>
          <cell r="K5" t="str">
            <v>-</v>
          </cell>
          <cell r="L5" t="str">
            <v>-</v>
          </cell>
          <cell r="M5" t="str">
            <v>-</v>
          </cell>
          <cell r="N5" t="str">
            <v>INHIL</v>
          </cell>
        </row>
        <row r="6">
          <cell r="J6" t="str">
            <v>-</v>
          </cell>
          <cell r="K6" t="str">
            <v>-</v>
          </cell>
          <cell r="L6" t="str">
            <v>-</v>
          </cell>
          <cell r="M6" t="str">
            <v>-</v>
          </cell>
          <cell r="N6" t="str">
            <v>INHIL</v>
          </cell>
        </row>
        <row r="7">
          <cell r="J7" t="str">
            <v>-</v>
          </cell>
          <cell r="K7" t="str">
            <v>-</v>
          </cell>
          <cell r="L7" t="str">
            <v>-</v>
          </cell>
          <cell r="M7" t="str">
            <v>-</v>
          </cell>
          <cell r="N7" t="str">
            <v>INHIL</v>
          </cell>
        </row>
        <row r="8">
          <cell r="J8" t="str">
            <v>-</v>
          </cell>
          <cell r="K8" t="str">
            <v>-</v>
          </cell>
          <cell r="L8" t="str">
            <v>-</v>
          </cell>
          <cell r="M8" t="str">
            <v>-</v>
          </cell>
          <cell r="N8" t="str">
            <v>INHIL</v>
          </cell>
        </row>
        <row r="9">
          <cell r="J9" t="str">
            <v>INHIL</v>
          </cell>
          <cell r="K9" t="str">
            <v>-</v>
          </cell>
          <cell r="L9" t="str">
            <v>-</v>
          </cell>
          <cell r="M9" t="str">
            <v>-</v>
          </cell>
          <cell r="N9" t="str">
            <v>INHIL</v>
          </cell>
        </row>
        <row r="10"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 t="str">
            <v>No</v>
          </cell>
        </row>
        <row r="11"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 t="str">
            <v>INHIL</v>
          </cell>
        </row>
        <row r="12">
          <cell r="J12" t="str">
            <v>-</v>
          </cell>
          <cell r="K12" t="str">
            <v>INHIL</v>
          </cell>
          <cell r="L12" t="str">
            <v>-</v>
          </cell>
          <cell r="M12" t="str">
            <v>-</v>
          </cell>
          <cell r="N12" t="str">
            <v>INHIL</v>
          </cell>
        </row>
        <row r="13"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 t="str">
            <v>INHIL</v>
          </cell>
        </row>
        <row r="14"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 t="str">
            <v>No</v>
          </cell>
        </row>
        <row r="15"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 t="str">
            <v>No</v>
          </cell>
        </row>
        <row r="16"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 t="str">
            <v>INHIL</v>
          </cell>
        </row>
        <row r="17"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INHIL</v>
          </cell>
        </row>
        <row r="18">
          <cell r="J18" t="str">
            <v>-</v>
          </cell>
          <cell r="K18" t="str">
            <v>-</v>
          </cell>
          <cell r="L18" t="str">
            <v>-</v>
          </cell>
          <cell r="M18" t="str">
            <v>-</v>
          </cell>
          <cell r="N18" t="str">
            <v>No</v>
          </cell>
        </row>
        <row r="19">
          <cell r="J19" t="str">
            <v>-</v>
          </cell>
          <cell r="K19" t="str">
            <v>-</v>
          </cell>
          <cell r="L19" t="str">
            <v>-</v>
          </cell>
          <cell r="M19" t="str">
            <v>-</v>
          </cell>
          <cell r="N19" t="str">
            <v>INHIL</v>
          </cell>
        </row>
        <row r="20">
          <cell r="J20" t="str">
            <v>-</v>
          </cell>
          <cell r="K20" t="str">
            <v>-</v>
          </cell>
          <cell r="L20" t="str">
            <v>-</v>
          </cell>
          <cell r="M20" t="str">
            <v>-</v>
          </cell>
          <cell r="N20" t="str">
            <v>INHIL</v>
          </cell>
        </row>
        <row r="21">
          <cell r="J21" t="str">
            <v>-</v>
          </cell>
          <cell r="K21" t="str">
            <v>-</v>
          </cell>
          <cell r="L21" t="str">
            <v>-</v>
          </cell>
          <cell r="M21" t="str">
            <v>-</v>
          </cell>
          <cell r="N21" t="str">
            <v>INHIL</v>
          </cell>
        </row>
        <row r="22">
          <cell r="J22" t="str">
            <v>-</v>
          </cell>
          <cell r="K22" t="str">
            <v>-</v>
          </cell>
          <cell r="L22" t="str">
            <v>-</v>
          </cell>
          <cell r="M22" t="str">
            <v>-</v>
          </cell>
          <cell r="N22" t="str">
            <v>No</v>
          </cell>
        </row>
        <row r="23">
          <cell r="J23" t="str">
            <v>-</v>
          </cell>
          <cell r="K23" t="str">
            <v>-</v>
          </cell>
          <cell r="L23" t="str">
            <v>-</v>
          </cell>
          <cell r="M23" t="str">
            <v>-</v>
          </cell>
          <cell r="N23" t="str">
            <v>No</v>
          </cell>
        </row>
        <row r="24">
          <cell r="J24" t="str">
            <v>-</v>
          </cell>
          <cell r="K24" t="str">
            <v>-</v>
          </cell>
          <cell r="L24" t="str">
            <v>-</v>
          </cell>
          <cell r="M24" t="str">
            <v>-</v>
          </cell>
          <cell r="N24" t="str">
            <v>No</v>
          </cell>
        </row>
        <row r="25">
          <cell r="J25" t="str">
            <v>-</v>
          </cell>
          <cell r="K25" t="str">
            <v>-</v>
          </cell>
          <cell r="L25" t="str">
            <v>-</v>
          </cell>
          <cell r="M25" t="str">
            <v>-</v>
          </cell>
          <cell r="N25" t="str">
            <v>INHIL</v>
          </cell>
        </row>
        <row r="26">
          <cell r="J26" t="str">
            <v>-</v>
          </cell>
          <cell r="K26" t="str">
            <v>-</v>
          </cell>
          <cell r="L26" t="str">
            <v>-</v>
          </cell>
          <cell r="M26" t="str">
            <v>-</v>
          </cell>
          <cell r="N26" t="str">
            <v>No</v>
          </cell>
        </row>
        <row r="27">
          <cell r="J27" t="str">
            <v>-</v>
          </cell>
          <cell r="K27" t="str">
            <v>-</v>
          </cell>
          <cell r="L27" t="str">
            <v>-</v>
          </cell>
          <cell r="M27" t="str">
            <v>-</v>
          </cell>
          <cell r="N27" t="str">
            <v>INHIL</v>
          </cell>
        </row>
        <row r="28">
          <cell r="J28" t="str">
            <v>-</v>
          </cell>
          <cell r="K28" t="str">
            <v>-</v>
          </cell>
          <cell r="L28" t="str">
            <v>-</v>
          </cell>
          <cell r="M28" t="str">
            <v>-</v>
          </cell>
          <cell r="N28" t="str">
            <v>No</v>
          </cell>
        </row>
        <row r="29">
          <cell r="J29" t="str">
            <v>-</v>
          </cell>
          <cell r="K29" t="str">
            <v>-</v>
          </cell>
          <cell r="L29" t="str">
            <v>-</v>
          </cell>
          <cell r="M29" t="str">
            <v>-</v>
          </cell>
          <cell r="N29" t="str">
            <v>INHIL</v>
          </cell>
        </row>
        <row r="30">
          <cell r="J30" t="str">
            <v>-</v>
          </cell>
          <cell r="K30" t="str">
            <v>-</v>
          </cell>
          <cell r="L30" t="str">
            <v>-</v>
          </cell>
          <cell r="M30" t="str">
            <v>-</v>
          </cell>
          <cell r="N30" t="str">
            <v>INHIL</v>
          </cell>
        </row>
        <row r="31">
          <cell r="J31" t="str">
            <v>-</v>
          </cell>
          <cell r="K31" t="str">
            <v>-</v>
          </cell>
          <cell r="L31" t="str">
            <v>-</v>
          </cell>
          <cell r="M31" t="str">
            <v>-</v>
          </cell>
          <cell r="N31" t="str">
            <v>No</v>
          </cell>
        </row>
        <row r="32">
          <cell r="J32" t="str">
            <v>-</v>
          </cell>
          <cell r="K32" t="str">
            <v>-</v>
          </cell>
          <cell r="L32" t="str">
            <v>-</v>
          </cell>
          <cell r="M32" t="str">
            <v>-</v>
          </cell>
          <cell r="N32" t="str">
            <v>No</v>
          </cell>
        </row>
        <row r="33">
          <cell r="J33" t="str">
            <v>-</v>
          </cell>
          <cell r="K33" t="str">
            <v>-</v>
          </cell>
          <cell r="L33" t="str">
            <v>-</v>
          </cell>
          <cell r="M33" t="str">
            <v>-</v>
          </cell>
          <cell r="N33" t="str">
            <v>No</v>
          </cell>
        </row>
        <row r="34">
          <cell r="J34" t="str">
            <v>-</v>
          </cell>
          <cell r="K34" t="str">
            <v>-</v>
          </cell>
          <cell r="L34" t="str">
            <v>-</v>
          </cell>
          <cell r="M34" t="str">
            <v>-</v>
          </cell>
          <cell r="N34" t="str">
            <v>INHIL</v>
          </cell>
        </row>
      </sheetData>
      <sheetData sheetId="30" refreshError="1"/>
      <sheetData sheetId="31" refreshError="1">
        <row r="3">
          <cell r="F3" t="str">
            <v>THN</v>
          </cell>
        </row>
        <row r="4">
          <cell r="J4" t="str">
            <v>-</v>
          </cell>
          <cell r="K4" t="str">
            <v>-</v>
          </cell>
          <cell r="L4" t="str">
            <v>-</v>
          </cell>
          <cell r="M4" t="str">
            <v>-</v>
          </cell>
          <cell r="N4" t="str">
            <v>No</v>
          </cell>
        </row>
        <row r="5">
          <cell r="J5" t="str">
            <v>-</v>
          </cell>
          <cell r="K5" t="str">
            <v>-</v>
          </cell>
          <cell r="L5" t="str">
            <v>-</v>
          </cell>
          <cell r="M5" t="str">
            <v>-</v>
          </cell>
          <cell r="N5" t="str">
            <v>No</v>
          </cell>
        </row>
        <row r="6">
          <cell r="J6" t="str">
            <v>-</v>
          </cell>
          <cell r="K6" t="str">
            <v>-</v>
          </cell>
          <cell r="L6" t="str">
            <v>-</v>
          </cell>
          <cell r="M6" t="str">
            <v>-</v>
          </cell>
          <cell r="N6" t="str">
            <v>No</v>
          </cell>
        </row>
        <row r="7">
          <cell r="J7" t="str">
            <v>-</v>
          </cell>
          <cell r="K7" t="str">
            <v>-</v>
          </cell>
          <cell r="L7" t="str">
            <v>-</v>
          </cell>
          <cell r="M7" t="str">
            <v>-</v>
          </cell>
          <cell r="N7" t="str">
            <v>No</v>
          </cell>
        </row>
        <row r="8">
          <cell r="J8" t="str">
            <v>-</v>
          </cell>
          <cell r="K8" t="str">
            <v>-</v>
          </cell>
          <cell r="L8" t="str">
            <v>-</v>
          </cell>
          <cell r="M8" t="str">
            <v>-</v>
          </cell>
          <cell r="N8" t="str">
            <v>No</v>
          </cell>
        </row>
        <row r="9"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 t="str">
            <v>INHIL</v>
          </cell>
        </row>
        <row r="10"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 t="str">
            <v>No</v>
          </cell>
        </row>
        <row r="11"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 t="str">
            <v>No</v>
          </cell>
        </row>
        <row r="12"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 t="str">
            <v>No</v>
          </cell>
        </row>
        <row r="13"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 t="str">
            <v>No</v>
          </cell>
        </row>
        <row r="14"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 t="str">
            <v>No</v>
          </cell>
        </row>
        <row r="15"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 t="str">
            <v>INHIL</v>
          </cell>
        </row>
        <row r="16"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 t="str">
            <v>No</v>
          </cell>
        </row>
        <row r="17"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INHIL</v>
          </cell>
        </row>
        <row r="18">
          <cell r="J18" t="str">
            <v>-</v>
          </cell>
          <cell r="K18" t="str">
            <v>-</v>
          </cell>
          <cell r="L18" t="str">
            <v>-</v>
          </cell>
          <cell r="M18" t="str">
            <v>-</v>
          </cell>
          <cell r="N18" t="str">
            <v>No</v>
          </cell>
        </row>
        <row r="19">
          <cell r="J19" t="str">
            <v>-</v>
          </cell>
          <cell r="K19" t="str">
            <v>-</v>
          </cell>
          <cell r="L19" t="str">
            <v>-</v>
          </cell>
          <cell r="M19" t="str">
            <v>-</v>
          </cell>
          <cell r="N19" t="str">
            <v>No</v>
          </cell>
        </row>
        <row r="20">
          <cell r="J20" t="str">
            <v>-</v>
          </cell>
          <cell r="K20" t="str">
            <v>-</v>
          </cell>
          <cell r="L20" t="str">
            <v>-</v>
          </cell>
          <cell r="M20" t="str">
            <v>-</v>
          </cell>
          <cell r="N20" t="str">
            <v>No</v>
          </cell>
        </row>
        <row r="21">
          <cell r="J21" t="str">
            <v>-</v>
          </cell>
          <cell r="K21" t="str">
            <v>-</v>
          </cell>
          <cell r="L21" t="str">
            <v>-</v>
          </cell>
          <cell r="M21" t="str">
            <v>-</v>
          </cell>
          <cell r="N21" t="str">
            <v>No</v>
          </cell>
        </row>
        <row r="22">
          <cell r="J22" t="str">
            <v>-</v>
          </cell>
          <cell r="K22" t="str">
            <v>-</v>
          </cell>
          <cell r="L22" t="str">
            <v>-</v>
          </cell>
          <cell r="M22" t="str">
            <v>-</v>
          </cell>
          <cell r="N22" t="str">
            <v>No</v>
          </cell>
        </row>
        <row r="23">
          <cell r="J23" t="str">
            <v>-</v>
          </cell>
          <cell r="K23" t="str">
            <v>-</v>
          </cell>
          <cell r="L23" t="str">
            <v>-</v>
          </cell>
          <cell r="M23" t="str">
            <v>-</v>
          </cell>
          <cell r="N23" t="str">
            <v>No</v>
          </cell>
        </row>
        <row r="24">
          <cell r="J24" t="str">
            <v>-</v>
          </cell>
          <cell r="K24" t="str">
            <v>-</v>
          </cell>
          <cell r="L24" t="str">
            <v>-</v>
          </cell>
          <cell r="M24" t="str">
            <v>-</v>
          </cell>
          <cell r="N24" t="str">
            <v>No</v>
          </cell>
        </row>
        <row r="25">
          <cell r="J25" t="str">
            <v>-</v>
          </cell>
          <cell r="K25" t="str">
            <v>-</v>
          </cell>
          <cell r="L25" t="str">
            <v>-</v>
          </cell>
          <cell r="M25" t="str">
            <v>-</v>
          </cell>
          <cell r="N25" t="str">
            <v>No</v>
          </cell>
        </row>
        <row r="26">
          <cell r="J26" t="str">
            <v>-</v>
          </cell>
          <cell r="K26" t="str">
            <v>-</v>
          </cell>
          <cell r="L26" t="str">
            <v>-</v>
          </cell>
          <cell r="M26" t="str">
            <v>-</v>
          </cell>
          <cell r="N26" t="str">
            <v>INHIL</v>
          </cell>
        </row>
        <row r="27">
          <cell r="J27" t="str">
            <v>-</v>
          </cell>
          <cell r="K27" t="str">
            <v>-</v>
          </cell>
          <cell r="L27" t="str">
            <v>-</v>
          </cell>
          <cell r="M27" t="str">
            <v>-</v>
          </cell>
          <cell r="N27" t="str">
            <v>No</v>
          </cell>
        </row>
        <row r="28">
          <cell r="N28" t="str">
            <v>No</v>
          </cell>
        </row>
        <row r="29">
          <cell r="J29" t="str">
            <v>-</v>
          </cell>
          <cell r="K29" t="str">
            <v>-</v>
          </cell>
          <cell r="L29" t="str">
            <v>-</v>
          </cell>
          <cell r="M29" t="str">
            <v>-</v>
          </cell>
          <cell r="N29" t="str">
            <v>No</v>
          </cell>
        </row>
      </sheetData>
      <sheetData sheetId="32" refreshError="1"/>
      <sheetData sheetId="33" refreshError="1">
        <row r="1">
          <cell r="A1" t="str">
            <v>F: E-PSN2\REKAP\Data-Kry</v>
          </cell>
        </row>
        <row r="4">
          <cell r="J4" t="str">
            <v>-</v>
          </cell>
          <cell r="K4" t="str">
            <v>-</v>
          </cell>
          <cell r="L4" t="str">
            <v>-</v>
          </cell>
          <cell r="M4" t="str">
            <v>-</v>
          </cell>
          <cell r="N4" t="str">
            <v>No</v>
          </cell>
        </row>
        <row r="5">
          <cell r="J5" t="str">
            <v>-</v>
          </cell>
          <cell r="K5" t="str">
            <v>-</v>
          </cell>
          <cell r="L5" t="str">
            <v>-</v>
          </cell>
          <cell r="M5" t="str">
            <v>-</v>
          </cell>
          <cell r="N5" t="str">
            <v>INHIL</v>
          </cell>
        </row>
        <row r="6">
          <cell r="J6" t="str">
            <v>-</v>
          </cell>
          <cell r="K6" t="str">
            <v>-</v>
          </cell>
          <cell r="L6" t="str">
            <v>-</v>
          </cell>
          <cell r="M6" t="str">
            <v>-</v>
          </cell>
          <cell r="N6" t="str">
            <v>INHIL</v>
          </cell>
        </row>
        <row r="7">
          <cell r="J7" t="str">
            <v>-</v>
          </cell>
          <cell r="K7" t="str">
            <v>-</v>
          </cell>
          <cell r="L7" t="str">
            <v>-</v>
          </cell>
          <cell r="M7" t="str">
            <v>-</v>
          </cell>
          <cell r="N7" t="str">
            <v>INHIL</v>
          </cell>
        </row>
        <row r="8">
          <cell r="J8" t="str">
            <v>-</v>
          </cell>
          <cell r="K8" t="str">
            <v>-</v>
          </cell>
          <cell r="L8" t="str">
            <v>-</v>
          </cell>
          <cell r="M8" t="str">
            <v>-</v>
          </cell>
          <cell r="N8" t="str">
            <v>No</v>
          </cell>
        </row>
        <row r="9"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 t="str">
            <v>INHIL</v>
          </cell>
        </row>
        <row r="10"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 t="str">
            <v>No</v>
          </cell>
        </row>
        <row r="11"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 t="str">
            <v>No</v>
          </cell>
        </row>
        <row r="12"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 t="str">
            <v>INHIL</v>
          </cell>
        </row>
        <row r="13">
          <cell r="J13" t="str">
            <v>INHIL</v>
          </cell>
          <cell r="K13" t="str">
            <v>-</v>
          </cell>
          <cell r="L13" t="str">
            <v>-</v>
          </cell>
          <cell r="M13" t="str">
            <v>-</v>
          </cell>
          <cell r="N13" t="str">
            <v>INHIL</v>
          </cell>
        </row>
        <row r="14"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 t="str">
            <v>No</v>
          </cell>
        </row>
        <row r="15"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 t="str">
            <v>No</v>
          </cell>
        </row>
        <row r="16"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 t="str">
            <v>No</v>
          </cell>
        </row>
        <row r="17">
          <cell r="J17" t="str">
            <v>-</v>
          </cell>
          <cell r="K17" t="str">
            <v>INHIL</v>
          </cell>
          <cell r="L17" t="str">
            <v>-</v>
          </cell>
          <cell r="M17" t="str">
            <v>-</v>
          </cell>
          <cell r="N17" t="str">
            <v>INHIL</v>
          </cell>
        </row>
        <row r="18">
          <cell r="J18" t="str">
            <v>-</v>
          </cell>
          <cell r="K18" t="str">
            <v>-</v>
          </cell>
          <cell r="L18" t="str">
            <v>-</v>
          </cell>
          <cell r="M18" t="str">
            <v>-</v>
          </cell>
          <cell r="N18" t="str">
            <v>No</v>
          </cell>
        </row>
        <row r="19">
          <cell r="J19" t="str">
            <v>-</v>
          </cell>
          <cell r="K19" t="str">
            <v>-</v>
          </cell>
          <cell r="L19" t="str">
            <v>-</v>
          </cell>
          <cell r="M19" t="str">
            <v>-</v>
          </cell>
          <cell r="N19" t="str">
            <v>No</v>
          </cell>
        </row>
        <row r="20">
          <cell r="J20" t="str">
            <v>-</v>
          </cell>
          <cell r="K20" t="str">
            <v>INHIL</v>
          </cell>
          <cell r="L20" t="str">
            <v>-</v>
          </cell>
          <cell r="M20" t="str">
            <v>-</v>
          </cell>
          <cell r="N20" t="str">
            <v>INHIL</v>
          </cell>
        </row>
        <row r="21">
          <cell r="J21" t="str">
            <v>-</v>
          </cell>
          <cell r="K21" t="str">
            <v>-</v>
          </cell>
          <cell r="L21" t="str">
            <v>-</v>
          </cell>
          <cell r="M21" t="str">
            <v>-</v>
          </cell>
          <cell r="N21" t="str">
            <v>No</v>
          </cell>
        </row>
        <row r="22">
          <cell r="J22" t="str">
            <v>-</v>
          </cell>
          <cell r="K22" t="str">
            <v>-</v>
          </cell>
          <cell r="L22" t="str">
            <v>-</v>
          </cell>
          <cell r="M22" t="str">
            <v>-</v>
          </cell>
          <cell r="N22" t="str">
            <v>No</v>
          </cell>
        </row>
        <row r="23">
          <cell r="J23" t="str">
            <v>-</v>
          </cell>
          <cell r="K23" t="str">
            <v>-</v>
          </cell>
          <cell r="L23" t="str">
            <v>-</v>
          </cell>
          <cell r="M23" t="str">
            <v>-</v>
          </cell>
          <cell r="N23" t="str">
            <v>No</v>
          </cell>
        </row>
        <row r="24">
          <cell r="J24" t="str">
            <v>-</v>
          </cell>
          <cell r="K24" t="str">
            <v>-</v>
          </cell>
          <cell r="L24" t="str">
            <v>-</v>
          </cell>
          <cell r="M24" t="str">
            <v>-</v>
          </cell>
          <cell r="N24" t="str">
            <v>No</v>
          </cell>
        </row>
        <row r="25">
          <cell r="J25" t="str">
            <v>-</v>
          </cell>
          <cell r="K25" t="str">
            <v>-</v>
          </cell>
          <cell r="L25" t="str">
            <v>-</v>
          </cell>
          <cell r="M25" t="str">
            <v>-</v>
          </cell>
          <cell r="N25" t="str">
            <v>INHIL</v>
          </cell>
        </row>
        <row r="26">
          <cell r="J26" t="str">
            <v>-</v>
          </cell>
          <cell r="K26" t="str">
            <v>-</v>
          </cell>
          <cell r="L26" t="str">
            <v>-</v>
          </cell>
          <cell r="M26" t="str">
            <v>-</v>
          </cell>
          <cell r="N26" t="str">
            <v>No</v>
          </cell>
        </row>
        <row r="27">
          <cell r="J27" t="str">
            <v>-</v>
          </cell>
          <cell r="K27" t="str">
            <v>-</v>
          </cell>
          <cell r="L27" t="str">
            <v>-</v>
          </cell>
          <cell r="M27" t="str">
            <v>-</v>
          </cell>
          <cell r="N27" t="str">
            <v>No</v>
          </cell>
        </row>
        <row r="28">
          <cell r="J28" t="str">
            <v>-</v>
          </cell>
          <cell r="K28" t="str">
            <v>-</v>
          </cell>
          <cell r="L28" t="str">
            <v>-</v>
          </cell>
          <cell r="M28" t="str">
            <v>-</v>
          </cell>
          <cell r="N28" t="str">
            <v>No</v>
          </cell>
        </row>
        <row r="29">
          <cell r="J29" t="str">
            <v>-</v>
          </cell>
          <cell r="K29" t="str">
            <v>INHIL</v>
          </cell>
          <cell r="L29" t="str">
            <v>-</v>
          </cell>
          <cell r="M29" t="str">
            <v>-</v>
          </cell>
          <cell r="N29" t="str">
            <v>INHIL</v>
          </cell>
        </row>
        <row r="30">
          <cell r="J30" t="str">
            <v>-</v>
          </cell>
          <cell r="K30" t="str">
            <v>-</v>
          </cell>
          <cell r="L30" t="str">
            <v>-</v>
          </cell>
          <cell r="M30" t="str">
            <v>-</v>
          </cell>
          <cell r="N30" t="str">
            <v>No</v>
          </cell>
        </row>
        <row r="31">
          <cell r="J31" t="str">
            <v>INHIL</v>
          </cell>
          <cell r="K31" t="str">
            <v>-</v>
          </cell>
          <cell r="L31" t="str">
            <v>-</v>
          </cell>
          <cell r="M31" t="str">
            <v>-</v>
          </cell>
          <cell r="N31" t="str">
            <v>INHIL</v>
          </cell>
        </row>
        <row r="32">
          <cell r="J32" t="str">
            <v>-</v>
          </cell>
          <cell r="K32" t="str">
            <v>-</v>
          </cell>
          <cell r="L32" t="str">
            <v>-</v>
          </cell>
          <cell r="M32" t="str">
            <v>-</v>
          </cell>
          <cell r="N32" t="str">
            <v>No</v>
          </cell>
        </row>
        <row r="33">
          <cell r="J33" t="str">
            <v>INHIL</v>
          </cell>
          <cell r="K33" t="str">
            <v>-</v>
          </cell>
          <cell r="L33" t="str">
            <v>-</v>
          </cell>
          <cell r="M33" t="str">
            <v>-</v>
          </cell>
          <cell r="N33" t="str">
            <v>INHIL</v>
          </cell>
        </row>
        <row r="34">
          <cell r="J34" t="str">
            <v>-</v>
          </cell>
          <cell r="K34" t="str">
            <v>-</v>
          </cell>
          <cell r="L34" t="str">
            <v>-</v>
          </cell>
          <cell r="M34" t="str">
            <v>-</v>
          </cell>
          <cell r="N34" t="str">
            <v>No</v>
          </cell>
        </row>
        <row r="35">
          <cell r="J35" t="str">
            <v>-</v>
          </cell>
          <cell r="K35" t="str">
            <v>-</v>
          </cell>
          <cell r="L35" t="str">
            <v>-</v>
          </cell>
          <cell r="M35" t="str">
            <v>-</v>
          </cell>
          <cell r="N35" t="str">
            <v>No</v>
          </cell>
        </row>
        <row r="36">
          <cell r="J36" t="str">
            <v>-</v>
          </cell>
          <cell r="K36" t="str">
            <v>-</v>
          </cell>
          <cell r="L36" t="str">
            <v>-</v>
          </cell>
          <cell r="M36" t="str">
            <v>-</v>
          </cell>
          <cell r="N36" t="str">
            <v>No</v>
          </cell>
        </row>
        <row r="37">
          <cell r="J37" t="str">
            <v>-</v>
          </cell>
          <cell r="K37" t="str">
            <v>-</v>
          </cell>
          <cell r="L37" t="str">
            <v>-</v>
          </cell>
          <cell r="M37" t="str">
            <v>-</v>
          </cell>
          <cell r="N37" t="str">
            <v>No</v>
          </cell>
        </row>
        <row r="38">
          <cell r="J38" t="str">
            <v>-</v>
          </cell>
          <cell r="K38" t="str">
            <v>-</v>
          </cell>
          <cell r="L38" t="str">
            <v>-</v>
          </cell>
          <cell r="M38" t="str">
            <v>-</v>
          </cell>
          <cell r="N38" t="str">
            <v>No</v>
          </cell>
        </row>
        <row r="39">
          <cell r="J39" t="str">
            <v>-</v>
          </cell>
          <cell r="K39" t="str">
            <v>-</v>
          </cell>
          <cell r="L39" t="str">
            <v>-</v>
          </cell>
          <cell r="M39" t="str">
            <v>-</v>
          </cell>
          <cell r="N39" t="str">
            <v>No</v>
          </cell>
        </row>
        <row r="40">
          <cell r="J40" t="str">
            <v>-</v>
          </cell>
          <cell r="K40" t="str">
            <v>-</v>
          </cell>
          <cell r="L40" t="str">
            <v>-</v>
          </cell>
          <cell r="M40" t="str">
            <v>-</v>
          </cell>
          <cell r="N40" t="str">
            <v>No</v>
          </cell>
        </row>
        <row r="41">
          <cell r="J41" t="str">
            <v>-</v>
          </cell>
          <cell r="K41" t="str">
            <v>-</v>
          </cell>
          <cell r="L41" t="str">
            <v>-</v>
          </cell>
          <cell r="M41" t="str">
            <v>-</v>
          </cell>
          <cell r="N41" t="str">
            <v>No</v>
          </cell>
        </row>
        <row r="42">
          <cell r="J42" t="str">
            <v>-</v>
          </cell>
          <cell r="K42" t="str">
            <v>-</v>
          </cell>
          <cell r="L42" t="str">
            <v>-</v>
          </cell>
          <cell r="M42" t="str">
            <v>-</v>
          </cell>
          <cell r="N42" t="str">
            <v>INHIL</v>
          </cell>
        </row>
        <row r="43">
          <cell r="J43" t="str">
            <v>-</v>
          </cell>
          <cell r="K43" t="str">
            <v>-</v>
          </cell>
          <cell r="L43" t="str">
            <v>-</v>
          </cell>
          <cell r="M43" t="str">
            <v>-</v>
          </cell>
          <cell r="N43" t="str">
            <v>INHIL</v>
          </cell>
        </row>
        <row r="44">
          <cell r="J44" t="str">
            <v>-</v>
          </cell>
          <cell r="K44" t="str">
            <v>-</v>
          </cell>
          <cell r="L44" t="str">
            <v>-</v>
          </cell>
          <cell r="M44" t="str">
            <v>-</v>
          </cell>
          <cell r="N44" t="str">
            <v>No</v>
          </cell>
        </row>
        <row r="45">
          <cell r="J45" t="str">
            <v>-</v>
          </cell>
          <cell r="K45" t="str">
            <v>-</v>
          </cell>
          <cell r="L45" t="str">
            <v>-</v>
          </cell>
          <cell r="M45" t="str">
            <v>-</v>
          </cell>
          <cell r="N45" t="str">
            <v>No</v>
          </cell>
        </row>
        <row r="46">
          <cell r="J46" t="str">
            <v>-</v>
          </cell>
          <cell r="K46" t="str">
            <v>-</v>
          </cell>
          <cell r="L46" t="str">
            <v>-</v>
          </cell>
          <cell r="M46" t="str">
            <v>-</v>
          </cell>
          <cell r="N46" t="str">
            <v>No</v>
          </cell>
        </row>
        <row r="47">
          <cell r="J47" t="str">
            <v>-</v>
          </cell>
          <cell r="K47" t="str">
            <v>-</v>
          </cell>
          <cell r="L47" t="str">
            <v>-</v>
          </cell>
          <cell r="M47" t="str">
            <v>-</v>
          </cell>
          <cell r="N47" t="str">
            <v>No</v>
          </cell>
        </row>
        <row r="48">
          <cell r="J48" t="str">
            <v>-</v>
          </cell>
          <cell r="K48" t="str">
            <v>-</v>
          </cell>
          <cell r="L48" t="str">
            <v>-</v>
          </cell>
          <cell r="M48" t="str">
            <v>-</v>
          </cell>
          <cell r="N48" t="str">
            <v>INHIL</v>
          </cell>
        </row>
        <row r="49">
          <cell r="J49" t="str">
            <v>-</v>
          </cell>
          <cell r="K49" t="str">
            <v>-</v>
          </cell>
          <cell r="L49" t="str">
            <v>-</v>
          </cell>
          <cell r="M49" t="str">
            <v>-</v>
          </cell>
          <cell r="N49" t="str">
            <v>No</v>
          </cell>
        </row>
        <row r="50">
          <cell r="J50" t="str">
            <v>-</v>
          </cell>
          <cell r="K50" t="str">
            <v>INHIL</v>
          </cell>
          <cell r="L50" t="str">
            <v>-</v>
          </cell>
          <cell r="M50" t="str">
            <v>-</v>
          </cell>
          <cell r="N50" t="str">
            <v>INHIL</v>
          </cell>
        </row>
        <row r="51">
          <cell r="J51" t="str">
            <v>INHIL</v>
          </cell>
          <cell r="K51" t="str">
            <v>-</v>
          </cell>
          <cell r="L51" t="str">
            <v>-</v>
          </cell>
          <cell r="M51" t="str">
            <v>-</v>
          </cell>
          <cell r="N51" t="str">
            <v>INHIL</v>
          </cell>
        </row>
        <row r="52">
          <cell r="J52" t="str">
            <v>-</v>
          </cell>
          <cell r="K52" t="str">
            <v>-</v>
          </cell>
          <cell r="L52" t="str">
            <v>-</v>
          </cell>
          <cell r="M52" t="str">
            <v>-</v>
          </cell>
          <cell r="N52" t="str">
            <v>No</v>
          </cell>
        </row>
        <row r="53">
          <cell r="J53" t="str">
            <v>-</v>
          </cell>
          <cell r="K53" t="str">
            <v>-</v>
          </cell>
          <cell r="L53" t="str">
            <v>-</v>
          </cell>
          <cell r="M53" t="str">
            <v>-</v>
          </cell>
          <cell r="N53" t="str">
            <v>No</v>
          </cell>
        </row>
        <row r="54">
          <cell r="J54" t="str">
            <v>-</v>
          </cell>
          <cell r="K54" t="str">
            <v>-</v>
          </cell>
          <cell r="L54" t="str">
            <v>-</v>
          </cell>
          <cell r="M54" t="str">
            <v>-</v>
          </cell>
          <cell r="N54" t="str">
            <v>No</v>
          </cell>
        </row>
        <row r="55">
          <cell r="J55" t="str">
            <v>-</v>
          </cell>
          <cell r="K55" t="str">
            <v>-</v>
          </cell>
          <cell r="L55" t="str">
            <v>-</v>
          </cell>
          <cell r="M55" t="str">
            <v>-</v>
          </cell>
          <cell r="N55" t="str">
            <v>No</v>
          </cell>
        </row>
        <row r="56">
          <cell r="J56" t="str">
            <v>-</v>
          </cell>
          <cell r="K56" t="str">
            <v>-</v>
          </cell>
          <cell r="L56" t="str">
            <v>-</v>
          </cell>
          <cell r="M56" t="str">
            <v>-</v>
          </cell>
          <cell r="N56" t="str">
            <v>No</v>
          </cell>
        </row>
        <row r="57">
          <cell r="J57" t="str">
            <v>-</v>
          </cell>
          <cell r="K57" t="str">
            <v>INHIL</v>
          </cell>
          <cell r="L57" t="str">
            <v>-</v>
          </cell>
          <cell r="M57" t="str">
            <v>-</v>
          </cell>
          <cell r="N57" t="str">
            <v>INHIL</v>
          </cell>
        </row>
        <row r="58">
          <cell r="J58" t="str">
            <v>-</v>
          </cell>
          <cell r="K58" t="str">
            <v>-</v>
          </cell>
          <cell r="L58" t="str">
            <v>-</v>
          </cell>
          <cell r="M58" t="str">
            <v>-</v>
          </cell>
          <cell r="N58" t="str">
            <v>INHIL</v>
          </cell>
        </row>
        <row r="59">
          <cell r="J59" t="str">
            <v>-</v>
          </cell>
          <cell r="K59" t="str">
            <v>-</v>
          </cell>
          <cell r="L59" t="str">
            <v>-</v>
          </cell>
          <cell r="M59" t="str">
            <v>-</v>
          </cell>
          <cell r="N59" t="str">
            <v>INHIL</v>
          </cell>
        </row>
        <row r="60">
          <cell r="J60" t="str">
            <v>-</v>
          </cell>
          <cell r="K60" t="str">
            <v>-</v>
          </cell>
          <cell r="L60" t="str">
            <v>-</v>
          </cell>
          <cell r="M60" t="str">
            <v>-</v>
          </cell>
          <cell r="N60" t="str">
            <v>INHIL</v>
          </cell>
        </row>
        <row r="61">
          <cell r="J61" t="str">
            <v>-</v>
          </cell>
          <cell r="K61" t="str">
            <v>-</v>
          </cell>
          <cell r="L61" t="str">
            <v>-</v>
          </cell>
          <cell r="M61" t="str">
            <v>-</v>
          </cell>
          <cell r="N61" t="str">
            <v>INHIL</v>
          </cell>
        </row>
        <row r="62">
          <cell r="J62" t="str">
            <v>-</v>
          </cell>
          <cell r="K62" t="str">
            <v>-</v>
          </cell>
          <cell r="L62" t="str">
            <v>-</v>
          </cell>
          <cell r="M62" t="str">
            <v>-</v>
          </cell>
          <cell r="N62" t="str">
            <v>INHIL</v>
          </cell>
        </row>
        <row r="63">
          <cell r="J63" t="str">
            <v>-</v>
          </cell>
          <cell r="K63" t="str">
            <v>-</v>
          </cell>
          <cell r="L63" t="str">
            <v>-</v>
          </cell>
          <cell r="M63" t="str">
            <v>-</v>
          </cell>
          <cell r="N63" t="str">
            <v>INHIL</v>
          </cell>
        </row>
        <row r="64">
          <cell r="J64" t="str">
            <v>-</v>
          </cell>
          <cell r="K64" t="str">
            <v>-</v>
          </cell>
          <cell r="L64" t="str">
            <v>-</v>
          </cell>
          <cell r="M64" t="str">
            <v>-</v>
          </cell>
          <cell r="N64" t="str">
            <v>INHIL</v>
          </cell>
        </row>
        <row r="65">
          <cell r="J65" t="str">
            <v>INHIL</v>
          </cell>
          <cell r="K65" t="str">
            <v>-</v>
          </cell>
          <cell r="L65" t="str">
            <v>-</v>
          </cell>
          <cell r="M65" t="str">
            <v>-</v>
          </cell>
          <cell r="N65" t="str">
            <v>INHIL</v>
          </cell>
        </row>
        <row r="66">
          <cell r="J66" t="str">
            <v>-</v>
          </cell>
          <cell r="K66" t="str">
            <v>-</v>
          </cell>
          <cell r="L66" t="str">
            <v>-</v>
          </cell>
          <cell r="M66" t="str">
            <v>-</v>
          </cell>
          <cell r="N66" t="str">
            <v>INHIL</v>
          </cell>
        </row>
        <row r="67">
          <cell r="J67" t="str">
            <v>-</v>
          </cell>
          <cell r="K67" t="str">
            <v>-</v>
          </cell>
          <cell r="L67" t="str">
            <v>-</v>
          </cell>
          <cell r="M67" t="str">
            <v>-</v>
          </cell>
          <cell r="N67" t="str">
            <v>INHIL</v>
          </cell>
        </row>
        <row r="68">
          <cell r="J68" t="str">
            <v>-</v>
          </cell>
          <cell r="K68" t="str">
            <v>-</v>
          </cell>
          <cell r="L68" t="str">
            <v>-</v>
          </cell>
          <cell r="M68" t="str">
            <v>-</v>
          </cell>
          <cell r="N68" t="str">
            <v>INHIL</v>
          </cell>
        </row>
        <row r="69">
          <cell r="J69" t="str">
            <v>-</v>
          </cell>
          <cell r="K69" t="str">
            <v>-</v>
          </cell>
          <cell r="L69" t="str">
            <v>-</v>
          </cell>
          <cell r="M69" t="str">
            <v>-</v>
          </cell>
          <cell r="N69" t="str">
            <v>INHIL</v>
          </cell>
        </row>
        <row r="70">
          <cell r="J70" t="str">
            <v>-</v>
          </cell>
          <cell r="K70" t="str">
            <v>-</v>
          </cell>
          <cell r="L70" t="str">
            <v>-</v>
          </cell>
          <cell r="M70" t="str">
            <v>-</v>
          </cell>
          <cell r="N70" t="str">
            <v>INHIL</v>
          </cell>
        </row>
        <row r="71">
          <cell r="J71" t="str">
            <v>-</v>
          </cell>
          <cell r="K71" t="str">
            <v>-</v>
          </cell>
          <cell r="L71" t="str">
            <v>-</v>
          </cell>
          <cell r="M71" t="str">
            <v>-</v>
          </cell>
          <cell r="N71" t="str">
            <v>INHIL</v>
          </cell>
        </row>
        <row r="72">
          <cell r="J72" t="str">
            <v>-</v>
          </cell>
          <cell r="K72" t="str">
            <v>-</v>
          </cell>
          <cell r="L72" t="str">
            <v>-</v>
          </cell>
          <cell r="M72" t="str">
            <v>-</v>
          </cell>
          <cell r="N72" t="str">
            <v>INHIL</v>
          </cell>
        </row>
        <row r="73">
          <cell r="J73" t="str">
            <v>-</v>
          </cell>
          <cell r="K73" t="str">
            <v>-</v>
          </cell>
          <cell r="L73" t="str">
            <v>-</v>
          </cell>
          <cell r="M73" t="str">
            <v>-</v>
          </cell>
          <cell r="N73" t="str">
            <v>INHIL</v>
          </cell>
        </row>
        <row r="74">
          <cell r="J74" t="str">
            <v>-</v>
          </cell>
          <cell r="K74" t="str">
            <v>-</v>
          </cell>
          <cell r="L74" t="str">
            <v>-</v>
          </cell>
          <cell r="M74" t="str">
            <v>-</v>
          </cell>
          <cell r="N74" t="str">
            <v>INHIL</v>
          </cell>
        </row>
        <row r="75">
          <cell r="J75" t="str">
            <v>-</v>
          </cell>
          <cell r="K75" t="str">
            <v>-</v>
          </cell>
          <cell r="L75" t="str">
            <v>-</v>
          </cell>
          <cell r="M75" t="str">
            <v>-</v>
          </cell>
          <cell r="N75" t="str">
            <v>INHIL</v>
          </cell>
        </row>
        <row r="76">
          <cell r="J76" t="str">
            <v>-</v>
          </cell>
          <cell r="K76" t="str">
            <v>-</v>
          </cell>
          <cell r="L76" t="str">
            <v>-</v>
          </cell>
          <cell r="M76" t="str">
            <v>-</v>
          </cell>
          <cell r="N76" t="str">
            <v>INHIL</v>
          </cell>
        </row>
        <row r="77">
          <cell r="J77" t="str">
            <v>INHIL</v>
          </cell>
          <cell r="K77" t="str">
            <v>-</v>
          </cell>
          <cell r="L77" t="str">
            <v>-</v>
          </cell>
          <cell r="M77" t="str">
            <v>-</v>
          </cell>
          <cell r="N77" t="str">
            <v>INHIL</v>
          </cell>
        </row>
        <row r="78">
          <cell r="J78" t="str">
            <v>-</v>
          </cell>
          <cell r="K78" t="str">
            <v>-</v>
          </cell>
          <cell r="L78" t="str">
            <v>-</v>
          </cell>
          <cell r="M78" t="str">
            <v>-</v>
          </cell>
          <cell r="N78" t="str">
            <v>INHIL</v>
          </cell>
        </row>
        <row r="79">
          <cell r="J79" t="str">
            <v>INHIL</v>
          </cell>
          <cell r="K79" t="str">
            <v>-</v>
          </cell>
          <cell r="L79" t="str">
            <v>-</v>
          </cell>
          <cell r="M79" t="str">
            <v>-</v>
          </cell>
          <cell r="N79" t="str">
            <v>INHIL</v>
          </cell>
        </row>
        <row r="80">
          <cell r="J80" t="str">
            <v>-</v>
          </cell>
          <cell r="K80" t="str">
            <v>-</v>
          </cell>
          <cell r="L80" t="str">
            <v>-</v>
          </cell>
          <cell r="M80" t="str">
            <v>-</v>
          </cell>
          <cell r="N80" t="str">
            <v>INHIL</v>
          </cell>
        </row>
        <row r="81">
          <cell r="J81" t="str">
            <v>INHIL</v>
          </cell>
          <cell r="K81" t="str">
            <v>-</v>
          </cell>
          <cell r="L81" t="str">
            <v>-</v>
          </cell>
          <cell r="M81" t="str">
            <v>-</v>
          </cell>
          <cell r="N81" t="str">
            <v>INHIL</v>
          </cell>
        </row>
        <row r="82">
          <cell r="J82" t="str">
            <v>-</v>
          </cell>
          <cell r="K82" t="str">
            <v>-</v>
          </cell>
          <cell r="L82" t="str">
            <v>-</v>
          </cell>
          <cell r="M82" t="str">
            <v>-</v>
          </cell>
          <cell r="N82" t="str">
            <v>INHIL</v>
          </cell>
        </row>
        <row r="83">
          <cell r="J83" t="str">
            <v>-</v>
          </cell>
          <cell r="K83" t="str">
            <v>-</v>
          </cell>
          <cell r="L83" t="str">
            <v>-</v>
          </cell>
          <cell r="M83" t="str">
            <v>-</v>
          </cell>
          <cell r="N83" t="str">
            <v>INHIL</v>
          </cell>
        </row>
        <row r="84">
          <cell r="J84" t="str">
            <v>INHIL</v>
          </cell>
          <cell r="K84" t="str">
            <v>-</v>
          </cell>
          <cell r="L84" t="str">
            <v>-</v>
          </cell>
          <cell r="M84" t="str">
            <v>-</v>
          </cell>
          <cell r="N84" t="str">
            <v>INHIL</v>
          </cell>
        </row>
        <row r="85">
          <cell r="J85" t="str">
            <v>-</v>
          </cell>
          <cell r="K85" t="str">
            <v>-</v>
          </cell>
          <cell r="L85" t="str">
            <v>-</v>
          </cell>
          <cell r="M85" t="str">
            <v>-</v>
          </cell>
          <cell r="N85" t="str">
            <v>INHIL</v>
          </cell>
        </row>
        <row r="86">
          <cell r="J86" t="str">
            <v>INHIL</v>
          </cell>
          <cell r="K86" t="str">
            <v>-</v>
          </cell>
          <cell r="L86" t="str">
            <v>-</v>
          </cell>
          <cell r="M86" t="str">
            <v>-</v>
          </cell>
          <cell r="N86" t="str">
            <v>INHIL</v>
          </cell>
        </row>
        <row r="87">
          <cell r="J87" t="str">
            <v>-</v>
          </cell>
          <cell r="K87" t="str">
            <v>INHIL</v>
          </cell>
          <cell r="L87" t="str">
            <v>-</v>
          </cell>
          <cell r="M87" t="str">
            <v>-</v>
          </cell>
          <cell r="N87" t="str">
            <v>INHIL</v>
          </cell>
        </row>
        <row r="88">
          <cell r="J88" t="str">
            <v>-</v>
          </cell>
          <cell r="K88" t="str">
            <v>-</v>
          </cell>
          <cell r="L88" t="str">
            <v>-</v>
          </cell>
          <cell r="M88" t="str">
            <v>-</v>
          </cell>
          <cell r="N88" t="str">
            <v>INHIL</v>
          </cell>
        </row>
        <row r="89">
          <cell r="J89" t="str">
            <v>-</v>
          </cell>
          <cell r="K89" t="str">
            <v>-</v>
          </cell>
          <cell r="L89" t="str">
            <v>-</v>
          </cell>
          <cell r="M89" t="str">
            <v>-</v>
          </cell>
          <cell r="N89" t="str">
            <v>INHIL</v>
          </cell>
        </row>
        <row r="90">
          <cell r="J90" t="str">
            <v>-</v>
          </cell>
          <cell r="K90" t="str">
            <v>-</v>
          </cell>
          <cell r="L90" t="str">
            <v>-</v>
          </cell>
          <cell r="M90" t="str">
            <v>-</v>
          </cell>
          <cell r="N90" t="str">
            <v>INHIL</v>
          </cell>
        </row>
        <row r="91">
          <cell r="J91" t="str">
            <v>-</v>
          </cell>
          <cell r="K91" t="str">
            <v>-</v>
          </cell>
          <cell r="L91" t="str">
            <v>-</v>
          </cell>
          <cell r="M91" t="str">
            <v>-</v>
          </cell>
          <cell r="N91" t="str">
            <v>INHIL</v>
          </cell>
        </row>
        <row r="92">
          <cell r="J92" t="str">
            <v>-</v>
          </cell>
          <cell r="K92" t="str">
            <v>-</v>
          </cell>
          <cell r="L92" t="str">
            <v>-</v>
          </cell>
          <cell r="M92" t="str">
            <v>-</v>
          </cell>
          <cell r="N92" t="str">
            <v>INHIL</v>
          </cell>
        </row>
        <row r="93">
          <cell r="J93" t="str">
            <v>-</v>
          </cell>
          <cell r="K93" t="str">
            <v>-</v>
          </cell>
          <cell r="L93" t="str">
            <v>-</v>
          </cell>
          <cell r="M93" t="str">
            <v>-</v>
          </cell>
          <cell r="N93" t="str">
            <v>INHIL</v>
          </cell>
        </row>
        <row r="94">
          <cell r="J94" t="str">
            <v>INHIL</v>
          </cell>
          <cell r="K94" t="str">
            <v>-</v>
          </cell>
          <cell r="L94" t="str">
            <v>-</v>
          </cell>
          <cell r="M94" t="str">
            <v>-</v>
          </cell>
          <cell r="N94" t="str">
            <v>INHIL</v>
          </cell>
        </row>
        <row r="95">
          <cell r="J95" t="str">
            <v>-</v>
          </cell>
          <cell r="K95" t="str">
            <v>-</v>
          </cell>
          <cell r="L95" t="str">
            <v>-</v>
          </cell>
          <cell r="M95" t="str">
            <v>-</v>
          </cell>
          <cell r="N95" t="str">
            <v>INHIL</v>
          </cell>
        </row>
        <row r="96">
          <cell r="J96" t="str">
            <v>-</v>
          </cell>
          <cell r="K96" t="str">
            <v>-</v>
          </cell>
          <cell r="L96" t="str">
            <v>-</v>
          </cell>
          <cell r="M96" t="str">
            <v>-</v>
          </cell>
          <cell r="N96" t="str">
            <v>INHIL</v>
          </cell>
        </row>
        <row r="97">
          <cell r="J97" t="str">
            <v>INHIL</v>
          </cell>
          <cell r="K97" t="str">
            <v>-</v>
          </cell>
          <cell r="L97" t="str">
            <v>-</v>
          </cell>
          <cell r="M97" t="str">
            <v>-</v>
          </cell>
          <cell r="N97" t="str">
            <v>INHIL</v>
          </cell>
        </row>
        <row r="98">
          <cell r="J98" t="str">
            <v>INHIL</v>
          </cell>
          <cell r="K98" t="str">
            <v>-</v>
          </cell>
          <cell r="L98" t="str">
            <v>-</v>
          </cell>
          <cell r="M98" t="str">
            <v>-</v>
          </cell>
          <cell r="N98" t="str">
            <v>INHIL</v>
          </cell>
        </row>
        <row r="99">
          <cell r="J99" t="str">
            <v>-</v>
          </cell>
          <cell r="K99" t="str">
            <v>-</v>
          </cell>
          <cell r="L99" t="str">
            <v>-</v>
          </cell>
          <cell r="M99" t="str">
            <v>-</v>
          </cell>
          <cell r="N99" t="str">
            <v>No</v>
          </cell>
        </row>
        <row r="100">
          <cell r="J100" t="str">
            <v>-</v>
          </cell>
          <cell r="K100" t="str">
            <v>-</v>
          </cell>
          <cell r="L100" t="str">
            <v>-</v>
          </cell>
          <cell r="M100" t="str">
            <v>-</v>
          </cell>
          <cell r="N100" t="str">
            <v>INHIL</v>
          </cell>
        </row>
        <row r="101">
          <cell r="J101" t="str">
            <v>-</v>
          </cell>
          <cell r="K101" t="str">
            <v>INHIL</v>
          </cell>
          <cell r="L101" t="str">
            <v>-</v>
          </cell>
          <cell r="M101" t="str">
            <v>-</v>
          </cell>
          <cell r="N101" t="str">
            <v>INHIL</v>
          </cell>
        </row>
        <row r="102">
          <cell r="J102" t="str">
            <v>-</v>
          </cell>
          <cell r="K102" t="str">
            <v>-</v>
          </cell>
          <cell r="L102" t="str">
            <v>-</v>
          </cell>
          <cell r="M102" t="str">
            <v>-</v>
          </cell>
          <cell r="N102" t="str">
            <v>INHIL</v>
          </cell>
        </row>
        <row r="103">
          <cell r="J103" t="str">
            <v>-</v>
          </cell>
          <cell r="K103" t="str">
            <v>-</v>
          </cell>
          <cell r="L103" t="str">
            <v>-</v>
          </cell>
          <cell r="M103" t="str">
            <v>-</v>
          </cell>
          <cell r="N103" t="str">
            <v>INHIL</v>
          </cell>
        </row>
        <row r="104">
          <cell r="J104" t="str">
            <v>-</v>
          </cell>
          <cell r="K104" t="str">
            <v>-</v>
          </cell>
          <cell r="L104" t="str">
            <v>-</v>
          </cell>
          <cell r="M104" t="str">
            <v>-</v>
          </cell>
          <cell r="N104" t="str">
            <v>No</v>
          </cell>
        </row>
        <row r="105">
          <cell r="J105" t="str">
            <v>-</v>
          </cell>
          <cell r="K105" t="str">
            <v>-</v>
          </cell>
          <cell r="L105" t="str">
            <v>-</v>
          </cell>
          <cell r="M105" t="str">
            <v>-</v>
          </cell>
          <cell r="N105" t="str">
            <v>No</v>
          </cell>
        </row>
        <row r="106">
          <cell r="J106" t="str">
            <v>-</v>
          </cell>
          <cell r="K106" t="str">
            <v>-</v>
          </cell>
          <cell r="L106" t="str">
            <v>-</v>
          </cell>
          <cell r="M106" t="str">
            <v>-</v>
          </cell>
          <cell r="N106" t="str">
            <v>INHIL</v>
          </cell>
        </row>
        <row r="107">
          <cell r="J107" t="str">
            <v>-</v>
          </cell>
          <cell r="K107" t="str">
            <v>-</v>
          </cell>
          <cell r="L107" t="str">
            <v>-</v>
          </cell>
          <cell r="M107" t="str">
            <v>-</v>
          </cell>
          <cell r="N107" t="str">
            <v>No</v>
          </cell>
        </row>
        <row r="108">
          <cell r="J108" t="str">
            <v>-</v>
          </cell>
          <cell r="K108" t="str">
            <v>-</v>
          </cell>
          <cell r="L108" t="str">
            <v>-</v>
          </cell>
          <cell r="M108" t="str">
            <v>-</v>
          </cell>
          <cell r="N108" t="str">
            <v>No</v>
          </cell>
        </row>
        <row r="109">
          <cell r="J109" t="str">
            <v>-</v>
          </cell>
          <cell r="K109" t="str">
            <v>-</v>
          </cell>
          <cell r="L109" t="str">
            <v>-</v>
          </cell>
          <cell r="M109" t="str">
            <v>-</v>
          </cell>
          <cell r="N109" t="str">
            <v>No</v>
          </cell>
        </row>
        <row r="110">
          <cell r="J110" t="str">
            <v>-</v>
          </cell>
          <cell r="K110" t="str">
            <v>-</v>
          </cell>
          <cell r="L110" t="str">
            <v>-</v>
          </cell>
          <cell r="M110" t="str">
            <v>-</v>
          </cell>
          <cell r="N110" t="str">
            <v>No</v>
          </cell>
        </row>
        <row r="111">
          <cell r="J111" t="str">
            <v>-</v>
          </cell>
          <cell r="K111" t="str">
            <v>-</v>
          </cell>
          <cell r="L111" t="str">
            <v>-</v>
          </cell>
          <cell r="M111" t="str">
            <v>-</v>
          </cell>
          <cell r="N111" t="str">
            <v>No</v>
          </cell>
        </row>
        <row r="112">
          <cell r="J112" t="str">
            <v>-</v>
          </cell>
          <cell r="K112" t="str">
            <v>-</v>
          </cell>
          <cell r="L112" t="str">
            <v>-</v>
          </cell>
          <cell r="M112" t="str">
            <v>-</v>
          </cell>
          <cell r="N112" t="str">
            <v>No</v>
          </cell>
        </row>
        <row r="113">
          <cell r="J113" t="str">
            <v>-</v>
          </cell>
          <cell r="K113" t="str">
            <v>-</v>
          </cell>
          <cell r="L113" t="str">
            <v>-</v>
          </cell>
          <cell r="M113" t="str">
            <v>-</v>
          </cell>
          <cell r="N113" t="str">
            <v>No</v>
          </cell>
        </row>
        <row r="114">
          <cell r="J114" t="str">
            <v>-</v>
          </cell>
          <cell r="K114" t="str">
            <v>-</v>
          </cell>
          <cell r="L114" t="str">
            <v>-</v>
          </cell>
          <cell r="M114" t="str">
            <v>-</v>
          </cell>
          <cell r="N114" t="str">
            <v>No</v>
          </cell>
        </row>
        <row r="115">
          <cell r="J115" t="str">
            <v>INHIL</v>
          </cell>
          <cell r="K115" t="str">
            <v>-</v>
          </cell>
          <cell r="L115" t="str">
            <v>-</v>
          </cell>
          <cell r="M115" t="str">
            <v>-</v>
          </cell>
          <cell r="N115" t="str">
            <v>INHIL</v>
          </cell>
        </row>
        <row r="116">
          <cell r="J116" t="str">
            <v>-</v>
          </cell>
          <cell r="K116" t="str">
            <v>-</v>
          </cell>
          <cell r="L116" t="str">
            <v>-</v>
          </cell>
          <cell r="M116" t="str">
            <v>-</v>
          </cell>
          <cell r="N116" t="str">
            <v>INHIL</v>
          </cell>
        </row>
        <row r="117">
          <cell r="J117" t="str">
            <v>-</v>
          </cell>
          <cell r="K117" t="str">
            <v>-</v>
          </cell>
          <cell r="L117" t="str">
            <v>-</v>
          </cell>
          <cell r="M117" t="str">
            <v>-</v>
          </cell>
          <cell r="N117" t="str">
            <v>No</v>
          </cell>
        </row>
        <row r="118">
          <cell r="J118" t="str">
            <v>-</v>
          </cell>
          <cell r="K118" t="str">
            <v>-</v>
          </cell>
          <cell r="L118" t="str">
            <v>-</v>
          </cell>
          <cell r="M118" t="str">
            <v>-</v>
          </cell>
          <cell r="N118" t="str">
            <v>INHIL</v>
          </cell>
        </row>
        <row r="119">
          <cell r="J119" t="str">
            <v>-</v>
          </cell>
          <cell r="K119" t="str">
            <v>-</v>
          </cell>
          <cell r="L119" t="str">
            <v>INHIL</v>
          </cell>
          <cell r="M119" t="str">
            <v>-</v>
          </cell>
          <cell r="N119" t="str">
            <v>INHIL</v>
          </cell>
        </row>
        <row r="120">
          <cell r="J120" t="str">
            <v>-</v>
          </cell>
          <cell r="K120" t="str">
            <v>-</v>
          </cell>
          <cell r="L120" t="str">
            <v>-</v>
          </cell>
          <cell r="M120" t="str">
            <v>-</v>
          </cell>
          <cell r="N120" t="str">
            <v>No</v>
          </cell>
        </row>
        <row r="121">
          <cell r="J121" t="str">
            <v>-</v>
          </cell>
          <cell r="K121" t="str">
            <v>-</v>
          </cell>
          <cell r="L121" t="str">
            <v>-</v>
          </cell>
          <cell r="M121" t="str">
            <v>-</v>
          </cell>
          <cell r="N121" t="str">
            <v>No</v>
          </cell>
        </row>
        <row r="122">
          <cell r="J122" t="str">
            <v>-</v>
          </cell>
          <cell r="K122" t="str">
            <v>-</v>
          </cell>
          <cell r="L122" t="str">
            <v>-</v>
          </cell>
          <cell r="M122" t="str">
            <v>-</v>
          </cell>
          <cell r="N122" t="str">
            <v>No</v>
          </cell>
        </row>
        <row r="123">
          <cell r="J123" t="str">
            <v>-</v>
          </cell>
          <cell r="K123" t="str">
            <v>-</v>
          </cell>
          <cell r="L123" t="str">
            <v>-</v>
          </cell>
          <cell r="M123" t="str">
            <v>-</v>
          </cell>
          <cell r="N123" t="str">
            <v>No</v>
          </cell>
        </row>
        <row r="124">
          <cell r="J124" t="str">
            <v>-</v>
          </cell>
          <cell r="K124" t="str">
            <v>-</v>
          </cell>
          <cell r="L124" t="str">
            <v>-</v>
          </cell>
          <cell r="M124" t="str">
            <v>-</v>
          </cell>
          <cell r="N124" t="str">
            <v>No</v>
          </cell>
        </row>
        <row r="125">
          <cell r="J125" t="str">
            <v>-</v>
          </cell>
          <cell r="K125" t="str">
            <v>-</v>
          </cell>
          <cell r="L125" t="str">
            <v>-</v>
          </cell>
          <cell r="M125" t="str">
            <v>-</v>
          </cell>
          <cell r="N125" t="str">
            <v>No</v>
          </cell>
        </row>
        <row r="126">
          <cell r="J126" t="str">
            <v>-</v>
          </cell>
          <cell r="K126" t="str">
            <v>-</v>
          </cell>
          <cell r="L126" t="str">
            <v>-</v>
          </cell>
          <cell r="M126" t="str">
            <v>-</v>
          </cell>
          <cell r="N126" t="str">
            <v>INHIL</v>
          </cell>
        </row>
        <row r="127">
          <cell r="J127" t="str">
            <v>-</v>
          </cell>
          <cell r="K127" t="str">
            <v>-</v>
          </cell>
          <cell r="L127" t="str">
            <v>-</v>
          </cell>
          <cell r="M127" t="str">
            <v>-</v>
          </cell>
          <cell r="N127" t="str">
            <v>No</v>
          </cell>
        </row>
        <row r="128">
          <cell r="J128" t="str">
            <v>-</v>
          </cell>
          <cell r="K128" t="str">
            <v>-</v>
          </cell>
          <cell r="L128" t="str">
            <v>-</v>
          </cell>
          <cell r="M128" t="str">
            <v>-</v>
          </cell>
          <cell r="N128" t="str">
            <v>No</v>
          </cell>
        </row>
        <row r="129">
          <cell r="J129" t="str">
            <v>-</v>
          </cell>
          <cell r="K129" t="str">
            <v>-</v>
          </cell>
          <cell r="L129" t="str">
            <v>-</v>
          </cell>
          <cell r="M129" t="str">
            <v>-</v>
          </cell>
          <cell r="N129" t="str">
            <v>No</v>
          </cell>
        </row>
        <row r="130">
          <cell r="J130" t="str">
            <v>-</v>
          </cell>
          <cell r="K130" t="str">
            <v>-</v>
          </cell>
          <cell r="L130" t="str">
            <v>-</v>
          </cell>
          <cell r="M130" t="str">
            <v>-</v>
          </cell>
          <cell r="N130" t="str">
            <v>No</v>
          </cell>
        </row>
        <row r="131">
          <cell r="J131" t="str">
            <v>-</v>
          </cell>
          <cell r="K131" t="str">
            <v>-</v>
          </cell>
          <cell r="L131" t="str">
            <v>-</v>
          </cell>
          <cell r="M131" t="str">
            <v>-</v>
          </cell>
          <cell r="N131" t="str">
            <v>INHIL</v>
          </cell>
        </row>
        <row r="132">
          <cell r="J132" t="str">
            <v>-</v>
          </cell>
          <cell r="K132" t="str">
            <v>-</v>
          </cell>
          <cell r="L132" t="str">
            <v>-</v>
          </cell>
          <cell r="M132" t="str">
            <v>-</v>
          </cell>
          <cell r="N132" t="str">
            <v>INHIL</v>
          </cell>
        </row>
        <row r="133">
          <cell r="J133" t="str">
            <v>INHIL</v>
          </cell>
          <cell r="K133" t="str">
            <v>-</v>
          </cell>
          <cell r="L133" t="str">
            <v>-</v>
          </cell>
          <cell r="M133" t="str">
            <v>-</v>
          </cell>
          <cell r="N133" t="str">
            <v>INHIL</v>
          </cell>
        </row>
        <row r="134">
          <cell r="J134" t="str">
            <v>-</v>
          </cell>
          <cell r="K134" t="str">
            <v>-</v>
          </cell>
          <cell r="L134" t="str">
            <v>-</v>
          </cell>
          <cell r="M134" t="str">
            <v>-</v>
          </cell>
          <cell r="N134" t="str">
            <v>No</v>
          </cell>
        </row>
        <row r="135">
          <cell r="J135" t="str">
            <v>-</v>
          </cell>
          <cell r="K135" t="str">
            <v>-</v>
          </cell>
          <cell r="L135" t="str">
            <v>-</v>
          </cell>
          <cell r="M135" t="str">
            <v>-</v>
          </cell>
          <cell r="N135" t="str">
            <v>No</v>
          </cell>
        </row>
        <row r="136">
          <cell r="J136" t="str">
            <v>-</v>
          </cell>
          <cell r="K136" t="str">
            <v>-</v>
          </cell>
          <cell r="L136" t="str">
            <v>-</v>
          </cell>
          <cell r="M136" t="str">
            <v>-</v>
          </cell>
          <cell r="N136" t="str">
            <v>INHIL</v>
          </cell>
        </row>
        <row r="137">
          <cell r="J137" t="str">
            <v>-</v>
          </cell>
          <cell r="K137" t="str">
            <v>-</v>
          </cell>
          <cell r="L137" t="str">
            <v>-</v>
          </cell>
          <cell r="M137" t="str">
            <v>-</v>
          </cell>
          <cell r="N137" t="str">
            <v>No</v>
          </cell>
        </row>
        <row r="138">
          <cell r="J138" t="str">
            <v>-</v>
          </cell>
          <cell r="K138" t="str">
            <v>-</v>
          </cell>
          <cell r="L138" t="str">
            <v>-</v>
          </cell>
          <cell r="M138" t="str">
            <v>-</v>
          </cell>
          <cell r="N138" t="str">
            <v>No</v>
          </cell>
        </row>
        <row r="139">
          <cell r="J139" t="str">
            <v>-</v>
          </cell>
          <cell r="K139" t="str">
            <v>-</v>
          </cell>
          <cell r="L139" t="str">
            <v>-</v>
          </cell>
          <cell r="M139" t="str">
            <v>-</v>
          </cell>
          <cell r="N139" t="str">
            <v>No</v>
          </cell>
        </row>
        <row r="140">
          <cell r="J140" t="str">
            <v>INHIL</v>
          </cell>
          <cell r="K140" t="str">
            <v>-</v>
          </cell>
          <cell r="L140" t="str">
            <v>-</v>
          </cell>
          <cell r="M140" t="str">
            <v>-</v>
          </cell>
          <cell r="N140" t="str">
            <v>INHIL</v>
          </cell>
        </row>
        <row r="141">
          <cell r="J141" t="str">
            <v>-</v>
          </cell>
          <cell r="K141" t="str">
            <v>-</v>
          </cell>
          <cell r="L141" t="str">
            <v>-</v>
          </cell>
          <cell r="M141" t="str">
            <v>-</v>
          </cell>
          <cell r="N141" t="str">
            <v>INHIL</v>
          </cell>
        </row>
        <row r="142">
          <cell r="J142" t="str">
            <v>-</v>
          </cell>
          <cell r="K142" t="str">
            <v>-</v>
          </cell>
          <cell r="L142" t="str">
            <v>-</v>
          </cell>
          <cell r="M142" t="str">
            <v>-</v>
          </cell>
          <cell r="N142" t="str">
            <v>INHIL</v>
          </cell>
        </row>
        <row r="143">
          <cell r="J143" t="str">
            <v>-</v>
          </cell>
          <cell r="K143" t="str">
            <v>-</v>
          </cell>
          <cell r="L143" t="str">
            <v>-</v>
          </cell>
          <cell r="M143" t="str">
            <v>-</v>
          </cell>
          <cell r="N143" t="str">
            <v>INHIL</v>
          </cell>
        </row>
        <row r="144">
          <cell r="J144" t="str">
            <v>-</v>
          </cell>
          <cell r="K144" t="str">
            <v>-</v>
          </cell>
          <cell r="L144" t="str">
            <v>-</v>
          </cell>
          <cell r="M144" t="str">
            <v>-</v>
          </cell>
          <cell r="N144" t="str">
            <v>No</v>
          </cell>
        </row>
        <row r="145">
          <cell r="J145" t="str">
            <v>-</v>
          </cell>
          <cell r="K145" t="str">
            <v>-</v>
          </cell>
          <cell r="L145" t="str">
            <v>-</v>
          </cell>
          <cell r="M145" t="str">
            <v>-</v>
          </cell>
          <cell r="N145" t="str">
            <v>INHIL</v>
          </cell>
        </row>
        <row r="146">
          <cell r="J146" t="str">
            <v>-</v>
          </cell>
          <cell r="K146" t="str">
            <v>-</v>
          </cell>
          <cell r="L146" t="str">
            <v>-</v>
          </cell>
          <cell r="M146" t="str">
            <v>-</v>
          </cell>
          <cell r="N146" t="str">
            <v>INHIL</v>
          </cell>
        </row>
        <row r="147">
          <cell r="J147" t="str">
            <v>-</v>
          </cell>
          <cell r="K147" t="str">
            <v>-</v>
          </cell>
          <cell r="L147" t="str">
            <v>-</v>
          </cell>
          <cell r="M147" t="str">
            <v>-</v>
          </cell>
          <cell r="N147" t="str">
            <v>INHIL</v>
          </cell>
        </row>
        <row r="148">
          <cell r="J148" t="str">
            <v>-</v>
          </cell>
          <cell r="K148" t="str">
            <v>-</v>
          </cell>
          <cell r="L148" t="str">
            <v>-</v>
          </cell>
          <cell r="M148" t="str">
            <v>-</v>
          </cell>
          <cell r="N148" t="str">
            <v>INHIL</v>
          </cell>
        </row>
        <row r="149">
          <cell r="J149" t="str">
            <v>-</v>
          </cell>
          <cell r="K149" t="str">
            <v>-</v>
          </cell>
          <cell r="L149" t="str">
            <v>-</v>
          </cell>
          <cell r="M149" t="str">
            <v>-</v>
          </cell>
          <cell r="N149" t="str">
            <v>INHIL</v>
          </cell>
        </row>
        <row r="150">
          <cell r="J150" t="str">
            <v>-</v>
          </cell>
          <cell r="K150" t="str">
            <v>-</v>
          </cell>
          <cell r="L150" t="str">
            <v>-</v>
          </cell>
          <cell r="M150" t="str">
            <v>-</v>
          </cell>
          <cell r="N150" t="str">
            <v>No</v>
          </cell>
        </row>
        <row r="151">
          <cell r="J151" t="str">
            <v>INHIL</v>
          </cell>
          <cell r="K151" t="str">
            <v>-</v>
          </cell>
          <cell r="L151" t="str">
            <v>-</v>
          </cell>
          <cell r="M151" t="str">
            <v>-</v>
          </cell>
          <cell r="N151" t="str">
            <v>INHIL</v>
          </cell>
        </row>
        <row r="152">
          <cell r="J152" t="str">
            <v>-</v>
          </cell>
          <cell r="K152" t="str">
            <v>-</v>
          </cell>
          <cell r="L152" t="str">
            <v>-</v>
          </cell>
          <cell r="M152" t="str">
            <v>-</v>
          </cell>
          <cell r="N152" t="str">
            <v>INHIL</v>
          </cell>
        </row>
        <row r="153">
          <cell r="J153" t="str">
            <v>-</v>
          </cell>
          <cell r="K153" t="str">
            <v>-</v>
          </cell>
          <cell r="L153" t="str">
            <v>-</v>
          </cell>
          <cell r="M153" t="str">
            <v>-</v>
          </cell>
          <cell r="N153" t="str">
            <v>No</v>
          </cell>
        </row>
        <row r="154">
          <cell r="J154" t="str">
            <v>-</v>
          </cell>
          <cell r="K154" t="str">
            <v>-</v>
          </cell>
          <cell r="L154" t="str">
            <v>-</v>
          </cell>
          <cell r="M154" t="str">
            <v>-</v>
          </cell>
          <cell r="N154" t="str">
            <v>INHIL</v>
          </cell>
        </row>
        <row r="155">
          <cell r="J155" t="str">
            <v>-</v>
          </cell>
          <cell r="K155" t="str">
            <v>-</v>
          </cell>
          <cell r="L155" t="str">
            <v>-</v>
          </cell>
          <cell r="M155" t="str">
            <v>-</v>
          </cell>
          <cell r="N155" t="str">
            <v>No</v>
          </cell>
        </row>
        <row r="156">
          <cell r="J156" t="str">
            <v>-</v>
          </cell>
          <cell r="K156" t="str">
            <v>-</v>
          </cell>
          <cell r="L156" t="str">
            <v>-</v>
          </cell>
          <cell r="M156" t="str">
            <v>-</v>
          </cell>
          <cell r="N156" t="str">
            <v>INHIL</v>
          </cell>
        </row>
        <row r="157">
          <cell r="J157" t="str">
            <v>-</v>
          </cell>
          <cell r="K157" t="str">
            <v>-</v>
          </cell>
          <cell r="L157" t="str">
            <v>-</v>
          </cell>
          <cell r="M157" t="str">
            <v>-</v>
          </cell>
          <cell r="N157" t="str">
            <v>No</v>
          </cell>
        </row>
        <row r="158">
          <cell r="J158" t="str">
            <v>-</v>
          </cell>
          <cell r="K158" t="str">
            <v>-</v>
          </cell>
          <cell r="L158" t="str">
            <v>-</v>
          </cell>
          <cell r="M158" t="str">
            <v>-</v>
          </cell>
          <cell r="N158" t="str">
            <v>INHIL</v>
          </cell>
        </row>
        <row r="159">
          <cell r="J159" t="str">
            <v>-</v>
          </cell>
          <cell r="K159" t="str">
            <v>-</v>
          </cell>
          <cell r="L159" t="str">
            <v>-</v>
          </cell>
          <cell r="M159" t="str">
            <v>-</v>
          </cell>
          <cell r="N159" t="str">
            <v>No</v>
          </cell>
        </row>
        <row r="160">
          <cell r="J160" t="str">
            <v>INHIL</v>
          </cell>
          <cell r="K160" t="str">
            <v>-</v>
          </cell>
          <cell r="L160" t="str">
            <v>-</v>
          </cell>
          <cell r="M160" t="str">
            <v>-</v>
          </cell>
          <cell r="N160" t="str">
            <v>INHIL</v>
          </cell>
        </row>
        <row r="161">
          <cell r="J161" t="str">
            <v>-</v>
          </cell>
          <cell r="K161" t="str">
            <v>-</v>
          </cell>
          <cell r="L161" t="str">
            <v>-</v>
          </cell>
          <cell r="M161" t="str">
            <v>-</v>
          </cell>
          <cell r="N161" t="str">
            <v>INHIL</v>
          </cell>
        </row>
        <row r="162">
          <cell r="J162" t="str">
            <v>-</v>
          </cell>
          <cell r="K162" t="str">
            <v>-</v>
          </cell>
          <cell r="L162" t="str">
            <v>-</v>
          </cell>
          <cell r="M162" t="str">
            <v>-</v>
          </cell>
          <cell r="N162" t="str">
            <v>INHIL</v>
          </cell>
        </row>
        <row r="163">
          <cell r="J163" t="str">
            <v>-</v>
          </cell>
          <cell r="K163" t="str">
            <v>-</v>
          </cell>
          <cell r="L163" t="str">
            <v>-</v>
          </cell>
          <cell r="M163" t="str">
            <v>-</v>
          </cell>
          <cell r="N163" t="str">
            <v>No</v>
          </cell>
        </row>
        <row r="164">
          <cell r="J164" t="str">
            <v>-</v>
          </cell>
          <cell r="K164" t="str">
            <v>-</v>
          </cell>
          <cell r="L164" t="str">
            <v>-</v>
          </cell>
          <cell r="M164" t="str">
            <v>-</v>
          </cell>
          <cell r="N164" t="str">
            <v>No</v>
          </cell>
        </row>
        <row r="165">
          <cell r="J165" t="str">
            <v>-</v>
          </cell>
          <cell r="K165" t="str">
            <v>-</v>
          </cell>
          <cell r="L165" t="str">
            <v>-</v>
          </cell>
          <cell r="M165" t="str">
            <v>-</v>
          </cell>
          <cell r="N165" t="str">
            <v>INHIL</v>
          </cell>
        </row>
        <row r="166">
          <cell r="J166" t="str">
            <v>-</v>
          </cell>
          <cell r="K166" t="str">
            <v>-</v>
          </cell>
          <cell r="L166" t="str">
            <v>-</v>
          </cell>
          <cell r="M166" t="str">
            <v>-</v>
          </cell>
          <cell r="N166" t="str">
            <v>No</v>
          </cell>
        </row>
        <row r="167">
          <cell r="J167" t="str">
            <v>-</v>
          </cell>
          <cell r="K167" t="str">
            <v>-</v>
          </cell>
          <cell r="L167" t="str">
            <v>-</v>
          </cell>
          <cell r="M167" t="str">
            <v>-</v>
          </cell>
          <cell r="N167" t="str">
            <v>No</v>
          </cell>
        </row>
        <row r="168">
          <cell r="J168" t="str">
            <v>INHIL</v>
          </cell>
          <cell r="K168" t="str">
            <v>-</v>
          </cell>
          <cell r="L168" t="str">
            <v>-</v>
          </cell>
          <cell r="M168" t="str">
            <v>-</v>
          </cell>
          <cell r="N168" t="str">
            <v>INHIL</v>
          </cell>
        </row>
        <row r="169">
          <cell r="J169" t="str">
            <v>-</v>
          </cell>
          <cell r="K169" t="str">
            <v>-</v>
          </cell>
          <cell r="L169" t="str">
            <v>-</v>
          </cell>
          <cell r="M169" t="str">
            <v>-</v>
          </cell>
          <cell r="N169" t="str">
            <v>No</v>
          </cell>
        </row>
        <row r="170">
          <cell r="J170" t="str">
            <v>-</v>
          </cell>
          <cell r="K170" t="str">
            <v>-</v>
          </cell>
          <cell r="L170" t="str">
            <v>-</v>
          </cell>
          <cell r="M170" t="str">
            <v>-</v>
          </cell>
          <cell r="N170" t="str">
            <v>INHIL</v>
          </cell>
        </row>
        <row r="171">
          <cell r="J171" t="str">
            <v>-</v>
          </cell>
          <cell r="K171" t="str">
            <v>-</v>
          </cell>
          <cell r="L171" t="str">
            <v>-</v>
          </cell>
          <cell r="M171" t="str">
            <v>-</v>
          </cell>
          <cell r="N171" t="str">
            <v>No</v>
          </cell>
        </row>
        <row r="172">
          <cell r="J172" t="str">
            <v>-</v>
          </cell>
          <cell r="K172" t="str">
            <v>-</v>
          </cell>
          <cell r="L172" t="str">
            <v>-</v>
          </cell>
          <cell r="M172" t="str">
            <v>-</v>
          </cell>
          <cell r="N172" t="str">
            <v>No</v>
          </cell>
        </row>
        <row r="173">
          <cell r="J173" t="str">
            <v>-</v>
          </cell>
          <cell r="K173" t="str">
            <v>INHIL</v>
          </cell>
          <cell r="L173" t="str">
            <v>-</v>
          </cell>
          <cell r="M173" t="str">
            <v>-</v>
          </cell>
          <cell r="N173" t="str">
            <v>INHIL</v>
          </cell>
        </row>
        <row r="174">
          <cell r="J174" t="str">
            <v>-</v>
          </cell>
          <cell r="K174" t="str">
            <v>-</v>
          </cell>
          <cell r="L174" t="str">
            <v>-</v>
          </cell>
          <cell r="M174" t="str">
            <v>-</v>
          </cell>
          <cell r="N174" t="str">
            <v>INHIL</v>
          </cell>
        </row>
        <row r="175">
          <cell r="J175" t="str">
            <v>-</v>
          </cell>
          <cell r="K175" t="str">
            <v>-</v>
          </cell>
          <cell r="L175" t="str">
            <v>-</v>
          </cell>
          <cell r="M175" t="str">
            <v>-</v>
          </cell>
          <cell r="N175" t="str">
            <v>No</v>
          </cell>
        </row>
        <row r="176">
          <cell r="J176" t="str">
            <v>-</v>
          </cell>
          <cell r="K176" t="str">
            <v>-</v>
          </cell>
          <cell r="L176" t="str">
            <v>-</v>
          </cell>
          <cell r="M176" t="str">
            <v>-</v>
          </cell>
          <cell r="N176" t="str">
            <v>INHIL</v>
          </cell>
        </row>
        <row r="177">
          <cell r="J177" t="str">
            <v>-</v>
          </cell>
          <cell r="K177" t="str">
            <v>-</v>
          </cell>
          <cell r="L177" t="str">
            <v>-</v>
          </cell>
          <cell r="M177" t="str">
            <v>-</v>
          </cell>
          <cell r="N177" t="str">
            <v>No</v>
          </cell>
        </row>
        <row r="178">
          <cell r="J178" t="str">
            <v>-</v>
          </cell>
          <cell r="K178" t="str">
            <v>-</v>
          </cell>
          <cell r="L178" t="str">
            <v>-</v>
          </cell>
          <cell r="M178" t="str">
            <v>-</v>
          </cell>
          <cell r="N178" t="str">
            <v>INHIL</v>
          </cell>
        </row>
        <row r="179">
          <cell r="J179" t="str">
            <v>-</v>
          </cell>
          <cell r="K179" t="str">
            <v>-</v>
          </cell>
          <cell r="L179" t="str">
            <v>-</v>
          </cell>
          <cell r="M179" t="str">
            <v>-</v>
          </cell>
          <cell r="N179" t="str">
            <v>INHIL</v>
          </cell>
        </row>
        <row r="180">
          <cell r="J180" t="str">
            <v>-</v>
          </cell>
          <cell r="K180" t="str">
            <v>INHIL</v>
          </cell>
          <cell r="L180" t="str">
            <v>-</v>
          </cell>
          <cell r="M180" t="str">
            <v>-</v>
          </cell>
          <cell r="N180" t="str">
            <v>INHIL</v>
          </cell>
        </row>
        <row r="181">
          <cell r="J181" t="str">
            <v>-</v>
          </cell>
          <cell r="K181" t="str">
            <v>-</v>
          </cell>
          <cell r="L181" t="str">
            <v>-</v>
          </cell>
          <cell r="M181" t="str">
            <v>-</v>
          </cell>
          <cell r="N181" t="str">
            <v>No</v>
          </cell>
        </row>
        <row r="182">
          <cell r="J182" t="str">
            <v>-</v>
          </cell>
          <cell r="K182" t="str">
            <v>-</v>
          </cell>
          <cell r="L182" t="str">
            <v>-</v>
          </cell>
          <cell r="M182" t="str">
            <v>-</v>
          </cell>
          <cell r="N182" t="str">
            <v>INHIL</v>
          </cell>
        </row>
        <row r="183">
          <cell r="J183" t="str">
            <v>-</v>
          </cell>
          <cell r="K183" t="str">
            <v>INHIL</v>
          </cell>
          <cell r="L183" t="str">
            <v>-</v>
          </cell>
          <cell r="M183" t="str">
            <v>-</v>
          </cell>
          <cell r="N183" t="str">
            <v>INHIL</v>
          </cell>
        </row>
        <row r="184">
          <cell r="J184" t="str">
            <v>-</v>
          </cell>
          <cell r="K184" t="str">
            <v>-</v>
          </cell>
          <cell r="L184" t="str">
            <v>-</v>
          </cell>
          <cell r="M184" t="str">
            <v>-</v>
          </cell>
          <cell r="N184" t="str">
            <v>INHIL</v>
          </cell>
        </row>
        <row r="185">
          <cell r="J185" t="str">
            <v>-</v>
          </cell>
          <cell r="K185" t="str">
            <v>-</v>
          </cell>
          <cell r="L185" t="str">
            <v>-</v>
          </cell>
          <cell r="M185" t="str">
            <v>-</v>
          </cell>
          <cell r="N185" t="str">
            <v>INHIL</v>
          </cell>
        </row>
        <row r="186">
          <cell r="J186" t="str">
            <v>-</v>
          </cell>
          <cell r="K186" t="str">
            <v>-</v>
          </cell>
          <cell r="L186" t="str">
            <v>-</v>
          </cell>
          <cell r="M186" t="str">
            <v>-</v>
          </cell>
          <cell r="N186" t="str">
            <v>INHIL</v>
          </cell>
        </row>
        <row r="187">
          <cell r="J187" t="str">
            <v>-</v>
          </cell>
          <cell r="K187" t="str">
            <v>-</v>
          </cell>
          <cell r="L187" t="str">
            <v>-</v>
          </cell>
          <cell r="M187" t="str">
            <v>-</v>
          </cell>
          <cell r="N187" t="str">
            <v>No</v>
          </cell>
        </row>
        <row r="188">
          <cell r="J188" t="str">
            <v>INHIL</v>
          </cell>
          <cell r="K188" t="str">
            <v>-</v>
          </cell>
          <cell r="L188" t="str">
            <v>-</v>
          </cell>
          <cell r="M188" t="str">
            <v>-</v>
          </cell>
          <cell r="N188" t="str">
            <v>INHIL</v>
          </cell>
        </row>
        <row r="189">
          <cell r="J189" t="str">
            <v>-</v>
          </cell>
          <cell r="K189" t="str">
            <v>-</v>
          </cell>
          <cell r="L189" t="str">
            <v>-</v>
          </cell>
          <cell r="M189" t="str">
            <v>-</v>
          </cell>
          <cell r="N189" t="str">
            <v>INHIL</v>
          </cell>
        </row>
        <row r="190">
          <cell r="J190" t="str">
            <v>-</v>
          </cell>
          <cell r="K190" t="str">
            <v>-</v>
          </cell>
          <cell r="L190" t="str">
            <v>-</v>
          </cell>
          <cell r="M190" t="str">
            <v>-</v>
          </cell>
          <cell r="N190" t="str">
            <v>No</v>
          </cell>
        </row>
        <row r="191">
          <cell r="J191" t="str">
            <v>-</v>
          </cell>
          <cell r="K191" t="str">
            <v>-</v>
          </cell>
          <cell r="L191" t="str">
            <v>-</v>
          </cell>
          <cell r="M191" t="str">
            <v>-</v>
          </cell>
          <cell r="N191" t="str">
            <v>No</v>
          </cell>
        </row>
        <row r="192">
          <cell r="J192" t="str">
            <v>-</v>
          </cell>
          <cell r="K192" t="str">
            <v>-</v>
          </cell>
          <cell r="L192" t="str">
            <v>-</v>
          </cell>
          <cell r="M192" t="str">
            <v>-</v>
          </cell>
          <cell r="N192" t="str">
            <v>No</v>
          </cell>
        </row>
        <row r="193">
          <cell r="J193" t="str">
            <v>-</v>
          </cell>
          <cell r="K193" t="str">
            <v>-</v>
          </cell>
          <cell r="L193" t="str">
            <v>-</v>
          </cell>
          <cell r="M193" t="str">
            <v>-</v>
          </cell>
          <cell r="N193" t="str">
            <v>INHIL</v>
          </cell>
        </row>
        <row r="194">
          <cell r="J194" t="str">
            <v>-</v>
          </cell>
          <cell r="K194" t="str">
            <v>-</v>
          </cell>
          <cell r="L194" t="str">
            <v>-</v>
          </cell>
          <cell r="M194" t="str">
            <v>-</v>
          </cell>
          <cell r="N194" t="str">
            <v>INHIL</v>
          </cell>
        </row>
        <row r="195">
          <cell r="J195" t="str">
            <v>-</v>
          </cell>
          <cell r="K195" t="str">
            <v>INHIL</v>
          </cell>
          <cell r="L195" t="str">
            <v>-</v>
          </cell>
          <cell r="M195" t="str">
            <v>-</v>
          </cell>
          <cell r="N195" t="str">
            <v>INHIL</v>
          </cell>
        </row>
        <row r="196">
          <cell r="J196" t="str">
            <v>-</v>
          </cell>
          <cell r="K196" t="str">
            <v>-</v>
          </cell>
          <cell r="L196" t="str">
            <v>-</v>
          </cell>
          <cell r="M196" t="str">
            <v>-</v>
          </cell>
          <cell r="N196" t="str">
            <v>INHIL</v>
          </cell>
        </row>
        <row r="197">
          <cell r="J197" t="str">
            <v>-</v>
          </cell>
          <cell r="K197" t="str">
            <v>-</v>
          </cell>
          <cell r="L197" t="str">
            <v>-</v>
          </cell>
          <cell r="M197" t="str">
            <v>-</v>
          </cell>
          <cell r="N197" t="str">
            <v>No</v>
          </cell>
        </row>
        <row r="198">
          <cell r="J198" t="str">
            <v>-</v>
          </cell>
          <cell r="K198" t="str">
            <v>INHIL</v>
          </cell>
          <cell r="L198" t="str">
            <v>-</v>
          </cell>
          <cell r="M198" t="str">
            <v>-</v>
          </cell>
          <cell r="N198" t="str">
            <v>INHIL</v>
          </cell>
        </row>
        <row r="199">
          <cell r="J199" t="str">
            <v>-</v>
          </cell>
          <cell r="K199" t="str">
            <v>-</v>
          </cell>
          <cell r="L199" t="str">
            <v>-</v>
          </cell>
          <cell r="M199" t="str">
            <v>-</v>
          </cell>
          <cell r="N199" t="str">
            <v>INHIL</v>
          </cell>
        </row>
        <row r="200">
          <cell r="J200" t="str">
            <v>-</v>
          </cell>
          <cell r="K200" t="str">
            <v>-</v>
          </cell>
          <cell r="L200" t="str">
            <v>-</v>
          </cell>
          <cell r="M200" t="str">
            <v>-</v>
          </cell>
          <cell r="N200" t="str">
            <v>No</v>
          </cell>
        </row>
        <row r="201">
          <cell r="J201" t="str">
            <v>-</v>
          </cell>
          <cell r="K201" t="str">
            <v>-</v>
          </cell>
          <cell r="L201" t="str">
            <v>-</v>
          </cell>
          <cell r="M201" t="str">
            <v>-</v>
          </cell>
          <cell r="N201" t="str">
            <v>INHIL</v>
          </cell>
        </row>
        <row r="202">
          <cell r="J202" t="str">
            <v>-</v>
          </cell>
          <cell r="K202" t="str">
            <v>-</v>
          </cell>
          <cell r="L202" t="str">
            <v>-</v>
          </cell>
          <cell r="M202" t="str">
            <v>-</v>
          </cell>
          <cell r="N202" t="str">
            <v>No</v>
          </cell>
        </row>
        <row r="203">
          <cell r="J203" t="str">
            <v>-</v>
          </cell>
          <cell r="K203" t="str">
            <v>-</v>
          </cell>
          <cell r="L203" t="str">
            <v>-</v>
          </cell>
          <cell r="M203" t="str">
            <v>-</v>
          </cell>
          <cell r="N203" t="str">
            <v>INHIL</v>
          </cell>
        </row>
        <row r="204">
          <cell r="J204" t="str">
            <v>-</v>
          </cell>
          <cell r="K204" t="str">
            <v>INHIL</v>
          </cell>
          <cell r="L204" t="str">
            <v>-</v>
          </cell>
          <cell r="M204" t="str">
            <v>-</v>
          </cell>
          <cell r="N204" t="str">
            <v>INHIL</v>
          </cell>
        </row>
        <row r="205">
          <cell r="J205" t="str">
            <v>-</v>
          </cell>
          <cell r="K205" t="str">
            <v>-</v>
          </cell>
          <cell r="L205" t="str">
            <v>-</v>
          </cell>
          <cell r="M205" t="str">
            <v>-</v>
          </cell>
          <cell r="N205" t="str">
            <v>INHIL</v>
          </cell>
        </row>
        <row r="206">
          <cell r="J206" t="str">
            <v>-</v>
          </cell>
          <cell r="K206" t="str">
            <v>-</v>
          </cell>
          <cell r="L206" t="str">
            <v>-</v>
          </cell>
          <cell r="M206" t="str">
            <v>-</v>
          </cell>
          <cell r="N206" t="str">
            <v>No</v>
          </cell>
        </row>
        <row r="207">
          <cell r="J207" t="str">
            <v>INHIL</v>
          </cell>
          <cell r="K207" t="str">
            <v>-</v>
          </cell>
          <cell r="L207" t="str">
            <v>-</v>
          </cell>
          <cell r="M207" t="str">
            <v>-</v>
          </cell>
          <cell r="N207" t="str">
            <v>INHIL</v>
          </cell>
        </row>
        <row r="208">
          <cell r="J208" t="str">
            <v>-</v>
          </cell>
          <cell r="K208" t="str">
            <v>-</v>
          </cell>
          <cell r="L208" t="str">
            <v>-</v>
          </cell>
          <cell r="M208" t="str">
            <v>-</v>
          </cell>
          <cell r="N208" t="str">
            <v>INHIL</v>
          </cell>
        </row>
        <row r="209">
          <cell r="J209" t="str">
            <v>-</v>
          </cell>
          <cell r="K209" t="str">
            <v>-</v>
          </cell>
          <cell r="L209" t="str">
            <v>-</v>
          </cell>
          <cell r="M209" t="str">
            <v>-</v>
          </cell>
          <cell r="N209" t="str">
            <v>INHIL</v>
          </cell>
        </row>
        <row r="210">
          <cell r="J210" t="str">
            <v>-</v>
          </cell>
          <cell r="K210" t="str">
            <v>-</v>
          </cell>
          <cell r="L210" t="str">
            <v>-</v>
          </cell>
          <cell r="M210" t="str">
            <v>-</v>
          </cell>
          <cell r="N210" t="str">
            <v>INHIL</v>
          </cell>
        </row>
        <row r="211">
          <cell r="J211" t="str">
            <v>-</v>
          </cell>
          <cell r="K211" t="str">
            <v>-</v>
          </cell>
          <cell r="L211" t="str">
            <v>-</v>
          </cell>
          <cell r="M211" t="str">
            <v>-</v>
          </cell>
          <cell r="N211" t="str">
            <v>INHIL</v>
          </cell>
        </row>
        <row r="212">
          <cell r="J212" t="str">
            <v>-</v>
          </cell>
          <cell r="K212" t="str">
            <v>-</v>
          </cell>
          <cell r="L212" t="str">
            <v>-</v>
          </cell>
          <cell r="M212" t="str">
            <v>-</v>
          </cell>
          <cell r="N212" t="str">
            <v>No</v>
          </cell>
        </row>
        <row r="213">
          <cell r="J213" t="str">
            <v>-</v>
          </cell>
          <cell r="K213" t="str">
            <v>-</v>
          </cell>
          <cell r="L213" t="str">
            <v>-</v>
          </cell>
          <cell r="M213" t="str">
            <v>-</v>
          </cell>
          <cell r="N213" t="str">
            <v>No</v>
          </cell>
        </row>
        <row r="214">
          <cell r="J214" t="str">
            <v>-</v>
          </cell>
          <cell r="K214" t="str">
            <v>-</v>
          </cell>
          <cell r="L214" t="str">
            <v>-</v>
          </cell>
          <cell r="M214" t="str">
            <v>-</v>
          </cell>
          <cell r="N214" t="str">
            <v>No</v>
          </cell>
        </row>
        <row r="215">
          <cell r="J215" t="str">
            <v>-</v>
          </cell>
          <cell r="K215" t="str">
            <v>-</v>
          </cell>
          <cell r="L215" t="str">
            <v>-</v>
          </cell>
          <cell r="M215" t="str">
            <v>-</v>
          </cell>
          <cell r="N215" t="str">
            <v>INHIL</v>
          </cell>
        </row>
        <row r="216">
          <cell r="J216" t="str">
            <v>-</v>
          </cell>
          <cell r="K216" t="str">
            <v>-</v>
          </cell>
          <cell r="L216" t="str">
            <v>-</v>
          </cell>
          <cell r="M216" t="str">
            <v>-</v>
          </cell>
          <cell r="N216" t="str">
            <v>INHIL</v>
          </cell>
        </row>
        <row r="217">
          <cell r="J217" t="str">
            <v>-</v>
          </cell>
          <cell r="K217" t="str">
            <v>-</v>
          </cell>
          <cell r="L217" t="str">
            <v>-</v>
          </cell>
          <cell r="M217" t="str">
            <v>-</v>
          </cell>
          <cell r="N217" t="str">
            <v>INHIL</v>
          </cell>
        </row>
        <row r="218">
          <cell r="J218" t="str">
            <v>INHIL</v>
          </cell>
          <cell r="K218" t="str">
            <v>-</v>
          </cell>
          <cell r="L218" t="str">
            <v>-</v>
          </cell>
          <cell r="M218" t="str">
            <v>-</v>
          </cell>
          <cell r="N218" t="str">
            <v>INHIL</v>
          </cell>
        </row>
        <row r="219">
          <cell r="J219" t="str">
            <v>-</v>
          </cell>
          <cell r="K219" t="str">
            <v>-</v>
          </cell>
          <cell r="L219" t="str">
            <v>-</v>
          </cell>
          <cell r="M219" t="str">
            <v>-</v>
          </cell>
          <cell r="N219" t="str">
            <v>INHIL</v>
          </cell>
        </row>
        <row r="220">
          <cell r="J220" t="str">
            <v>-</v>
          </cell>
          <cell r="K220" t="str">
            <v>-</v>
          </cell>
          <cell r="L220" t="str">
            <v>-</v>
          </cell>
          <cell r="M220" t="str">
            <v>-</v>
          </cell>
          <cell r="N220" t="str">
            <v>INHIL</v>
          </cell>
        </row>
        <row r="221">
          <cell r="J221" t="str">
            <v>-</v>
          </cell>
          <cell r="K221" t="str">
            <v>-</v>
          </cell>
          <cell r="L221" t="str">
            <v>-</v>
          </cell>
          <cell r="M221" t="str">
            <v>-</v>
          </cell>
          <cell r="N221" t="str">
            <v>INHIL</v>
          </cell>
        </row>
        <row r="222">
          <cell r="J222" t="str">
            <v>-</v>
          </cell>
          <cell r="K222" t="str">
            <v>-</v>
          </cell>
          <cell r="L222" t="str">
            <v>-</v>
          </cell>
          <cell r="M222" t="str">
            <v>-</v>
          </cell>
          <cell r="N222" t="str">
            <v>No</v>
          </cell>
        </row>
        <row r="223">
          <cell r="J223" t="str">
            <v>-</v>
          </cell>
          <cell r="K223" t="str">
            <v>-</v>
          </cell>
          <cell r="L223" t="str">
            <v>-</v>
          </cell>
          <cell r="M223" t="str">
            <v>-</v>
          </cell>
          <cell r="N223" t="str">
            <v>INHIL</v>
          </cell>
        </row>
        <row r="224">
          <cell r="J224" t="str">
            <v>-</v>
          </cell>
          <cell r="K224" t="str">
            <v>-</v>
          </cell>
          <cell r="L224" t="str">
            <v>-</v>
          </cell>
          <cell r="M224" t="str">
            <v>-</v>
          </cell>
          <cell r="N224" t="str">
            <v>No</v>
          </cell>
        </row>
        <row r="225">
          <cell r="J225" t="str">
            <v>-</v>
          </cell>
          <cell r="K225" t="str">
            <v>-</v>
          </cell>
          <cell r="L225" t="str">
            <v>-</v>
          </cell>
          <cell r="M225" t="str">
            <v>-</v>
          </cell>
          <cell r="N225" t="str">
            <v>INHIL</v>
          </cell>
        </row>
        <row r="226">
          <cell r="J226" t="str">
            <v>-</v>
          </cell>
          <cell r="K226" t="str">
            <v>-</v>
          </cell>
          <cell r="L226" t="str">
            <v>-</v>
          </cell>
          <cell r="M226" t="str">
            <v>-</v>
          </cell>
          <cell r="N226" t="str">
            <v>No</v>
          </cell>
        </row>
        <row r="227">
          <cell r="J227" t="str">
            <v>-</v>
          </cell>
          <cell r="K227" t="str">
            <v>-</v>
          </cell>
          <cell r="L227" t="str">
            <v>-</v>
          </cell>
          <cell r="M227" t="str">
            <v>-</v>
          </cell>
          <cell r="N227" t="str">
            <v>INHIL</v>
          </cell>
        </row>
        <row r="228">
          <cell r="J228" t="str">
            <v>-</v>
          </cell>
          <cell r="K228" t="str">
            <v>-</v>
          </cell>
          <cell r="L228" t="str">
            <v>-</v>
          </cell>
          <cell r="M228" t="str">
            <v>-</v>
          </cell>
          <cell r="N228" t="str">
            <v>INHIL</v>
          </cell>
        </row>
        <row r="229">
          <cell r="J229" t="str">
            <v>-</v>
          </cell>
          <cell r="K229" t="str">
            <v>-</v>
          </cell>
          <cell r="L229" t="str">
            <v>-</v>
          </cell>
          <cell r="M229" t="str">
            <v>-</v>
          </cell>
          <cell r="N229" t="str">
            <v>No</v>
          </cell>
        </row>
        <row r="230">
          <cell r="J230" t="str">
            <v>-</v>
          </cell>
          <cell r="K230" t="str">
            <v>-</v>
          </cell>
          <cell r="L230" t="str">
            <v>-</v>
          </cell>
          <cell r="M230" t="str">
            <v>-</v>
          </cell>
          <cell r="N230" t="str">
            <v>INHIL</v>
          </cell>
        </row>
        <row r="231">
          <cell r="J231" t="str">
            <v>-</v>
          </cell>
          <cell r="K231" t="str">
            <v>-</v>
          </cell>
          <cell r="L231" t="str">
            <v>-</v>
          </cell>
          <cell r="M231" t="str">
            <v>-</v>
          </cell>
          <cell r="N231" t="str">
            <v>No</v>
          </cell>
        </row>
        <row r="232">
          <cell r="J232" t="str">
            <v>-</v>
          </cell>
          <cell r="K232" t="str">
            <v>INHIL</v>
          </cell>
          <cell r="L232" t="str">
            <v>-</v>
          </cell>
          <cell r="M232" t="str">
            <v>-</v>
          </cell>
          <cell r="N232" t="str">
            <v>INHIL</v>
          </cell>
        </row>
        <row r="233">
          <cell r="J233" t="str">
            <v>-</v>
          </cell>
          <cell r="K233" t="str">
            <v>-</v>
          </cell>
          <cell r="L233" t="str">
            <v>-</v>
          </cell>
          <cell r="M233" t="str">
            <v>-</v>
          </cell>
          <cell r="N233" t="str">
            <v>No</v>
          </cell>
        </row>
        <row r="234">
          <cell r="J234" t="str">
            <v>-</v>
          </cell>
          <cell r="K234" t="str">
            <v>-</v>
          </cell>
          <cell r="L234" t="str">
            <v>-</v>
          </cell>
          <cell r="M234" t="str">
            <v>-</v>
          </cell>
          <cell r="N234" t="str">
            <v>INHIL</v>
          </cell>
        </row>
        <row r="235">
          <cell r="J235" t="str">
            <v>-</v>
          </cell>
          <cell r="K235" t="str">
            <v>-</v>
          </cell>
          <cell r="L235" t="str">
            <v>-</v>
          </cell>
          <cell r="M235" t="str">
            <v>-</v>
          </cell>
          <cell r="N235" t="str">
            <v>INHIL</v>
          </cell>
        </row>
        <row r="236">
          <cell r="J236" t="str">
            <v>-</v>
          </cell>
          <cell r="K236" t="str">
            <v>-</v>
          </cell>
          <cell r="L236" t="str">
            <v>-</v>
          </cell>
          <cell r="M236" t="str">
            <v>-</v>
          </cell>
          <cell r="N236" t="str">
            <v>No</v>
          </cell>
        </row>
        <row r="237">
          <cell r="J237" t="str">
            <v>-</v>
          </cell>
          <cell r="K237" t="str">
            <v>-</v>
          </cell>
          <cell r="L237" t="str">
            <v>-</v>
          </cell>
          <cell r="M237" t="str">
            <v>-</v>
          </cell>
          <cell r="N237" t="str">
            <v>INHIL</v>
          </cell>
        </row>
        <row r="238">
          <cell r="J238" t="str">
            <v>-</v>
          </cell>
          <cell r="K238" t="str">
            <v>-</v>
          </cell>
          <cell r="L238" t="str">
            <v>-</v>
          </cell>
          <cell r="M238" t="str">
            <v>-</v>
          </cell>
          <cell r="N238" t="str">
            <v>INHIL</v>
          </cell>
        </row>
        <row r="239">
          <cell r="J239" t="str">
            <v>-</v>
          </cell>
          <cell r="K239" t="str">
            <v>-</v>
          </cell>
          <cell r="L239" t="str">
            <v>-</v>
          </cell>
          <cell r="M239" t="str">
            <v>-</v>
          </cell>
          <cell r="N239" t="str">
            <v>No</v>
          </cell>
        </row>
        <row r="240">
          <cell r="J240" t="str">
            <v>-</v>
          </cell>
          <cell r="K240" t="str">
            <v>-</v>
          </cell>
          <cell r="L240" t="str">
            <v>-</v>
          </cell>
          <cell r="M240" t="str">
            <v>-</v>
          </cell>
          <cell r="N240" t="str">
            <v>INHIL</v>
          </cell>
        </row>
        <row r="241">
          <cell r="J241" t="str">
            <v>-</v>
          </cell>
          <cell r="K241" t="str">
            <v>-</v>
          </cell>
          <cell r="L241" t="str">
            <v>-</v>
          </cell>
          <cell r="M241" t="str">
            <v>-</v>
          </cell>
          <cell r="N241" t="str">
            <v>No</v>
          </cell>
        </row>
        <row r="242">
          <cell r="J242" t="str">
            <v>-</v>
          </cell>
          <cell r="K242" t="str">
            <v>-</v>
          </cell>
          <cell r="L242" t="str">
            <v>-</v>
          </cell>
          <cell r="M242" t="str">
            <v>-</v>
          </cell>
          <cell r="N242" t="str">
            <v>INHIL</v>
          </cell>
        </row>
        <row r="243">
          <cell r="J243" t="str">
            <v>-</v>
          </cell>
          <cell r="K243" t="str">
            <v>-</v>
          </cell>
          <cell r="L243" t="str">
            <v>-</v>
          </cell>
          <cell r="M243" t="str">
            <v>-</v>
          </cell>
          <cell r="N243" t="str">
            <v>INHIL</v>
          </cell>
        </row>
        <row r="244">
          <cell r="J244" t="str">
            <v>-</v>
          </cell>
          <cell r="K244" t="str">
            <v>-</v>
          </cell>
          <cell r="L244" t="str">
            <v>-</v>
          </cell>
          <cell r="M244" t="str">
            <v>-</v>
          </cell>
          <cell r="N244" t="str">
            <v>No</v>
          </cell>
        </row>
        <row r="245">
          <cell r="J245" t="str">
            <v>-</v>
          </cell>
          <cell r="K245" t="str">
            <v>-</v>
          </cell>
          <cell r="L245" t="str">
            <v>-</v>
          </cell>
          <cell r="M245" t="str">
            <v>-</v>
          </cell>
          <cell r="N245" t="str">
            <v>No</v>
          </cell>
        </row>
        <row r="246">
          <cell r="J246" t="str">
            <v>-</v>
          </cell>
          <cell r="K246" t="str">
            <v>-</v>
          </cell>
          <cell r="L246" t="str">
            <v>-</v>
          </cell>
          <cell r="M246" t="str">
            <v>-</v>
          </cell>
          <cell r="N246" t="str">
            <v>No</v>
          </cell>
        </row>
        <row r="247">
          <cell r="J247" t="str">
            <v>-</v>
          </cell>
          <cell r="K247" t="str">
            <v>-</v>
          </cell>
          <cell r="L247" t="str">
            <v>-</v>
          </cell>
          <cell r="M247" t="str">
            <v>-</v>
          </cell>
          <cell r="N247" t="str">
            <v>No</v>
          </cell>
        </row>
        <row r="248">
          <cell r="J248" t="str">
            <v>-</v>
          </cell>
          <cell r="K248" t="str">
            <v>-</v>
          </cell>
          <cell r="L248" t="str">
            <v>-</v>
          </cell>
          <cell r="M248" t="str">
            <v>-</v>
          </cell>
          <cell r="N248" t="str">
            <v>No</v>
          </cell>
        </row>
        <row r="249">
          <cell r="J249" t="str">
            <v>INHIL</v>
          </cell>
          <cell r="K249" t="str">
            <v>-</v>
          </cell>
          <cell r="L249" t="str">
            <v>-</v>
          </cell>
          <cell r="M249" t="str">
            <v>-</v>
          </cell>
          <cell r="N249" t="str">
            <v>INHIL</v>
          </cell>
        </row>
        <row r="250">
          <cell r="J250" t="str">
            <v>-</v>
          </cell>
          <cell r="K250" t="str">
            <v>-</v>
          </cell>
          <cell r="L250" t="str">
            <v>-</v>
          </cell>
          <cell r="M250" t="str">
            <v>-</v>
          </cell>
          <cell r="N250" t="str">
            <v>No</v>
          </cell>
        </row>
        <row r="251">
          <cell r="J251" t="str">
            <v>-</v>
          </cell>
          <cell r="K251" t="str">
            <v>-</v>
          </cell>
          <cell r="L251" t="str">
            <v>-</v>
          </cell>
          <cell r="M251" t="str">
            <v>-</v>
          </cell>
          <cell r="N251" t="str">
            <v>No</v>
          </cell>
        </row>
        <row r="252">
          <cell r="J252" t="str">
            <v>-</v>
          </cell>
          <cell r="K252" t="str">
            <v>-</v>
          </cell>
          <cell r="L252" t="str">
            <v>-</v>
          </cell>
          <cell r="M252" t="str">
            <v>-</v>
          </cell>
          <cell r="N252" t="str">
            <v>No</v>
          </cell>
        </row>
        <row r="253">
          <cell r="J253" t="str">
            <v>-</v>
          </cell>
          <cell r="K253" t="str">
            <v>-</v>
          </cell>
          <cell r="L253" t="str">
            <v>-</v>
          </cell>
          <cell r="M253" t="str">
            <v>-</v>
          </cell>
          <cell r="N253" t="str">
            <v>No</v>
          </cell>
        </row>
        <row r="254">
          <cell r="J254" t="str">
            <v>-</v>
          </cell>
          <cell r="K254" t="str">
            <v>-</v>
          </cell>
          <cell r="L254" t="str">
            <v>-</v>
          </cell>
          <cell r="M254" t="str">
            <v>-</v>
          </cell>
          <cell r="N254" t="str">
            <v>No</v>
          </cell>
        </row>
        <row r="255">
          <cell r="J255" t="str">
            <v>-</v>
          </cell>
          <cell r="K255" t="str">
            <v>-</v>
          </cell>
          <cell r="L255" t="str">
            <v>-</v>
          </cell>
          <cell r="M255" t="str">
            <v>-</v>
          </cell>
          <cell r="N255" t="str">
            <v>No</v>
          </cell>
        </row>
        <row r="256">
          <cell r="J256" t="str">
            <v>-</v>
          </cell>
          <cell r="K256" t="str">
            <v>-</v>
          </cell>
          <cell r="L256" t="str">
            <v>-</v>
          </cell>
          <cell r="M256" t="str">
            <v>-</v>
          </cell>
          <cell r="N256" t="str">
            <v>INHIL</v>
          </cell>
        </row>
        <row r="257">
          <cell r="J257" t="str">
            <v>-</v>
          </cell>
          <cell r="K257" t="str">
            <v>-</v>
          </cell>
          <cell r="L257" t="str">
            <v>-</v>
          </cell>
          <cell r="M257" t="str">
            <v>-</v>
          </cell>
          <cell r="N257" t="str">
            <v>No</v>
          </cell>
        </row>
        <row r="258">
          <cell r="J258" t="str">
            <v>-</v>
          </cell>
          <cell r="K258" t="str">
            <v>-</v>
          </cell>
          <cell r="L258" t="str">
            <v>-</v>
          </cell>
          <cell r="M258" t="str">
            <v>-</v>
          </cell>
          <cell r="N258" t="str">
            <v>No</v>
          </cell>
        </row>
        <row r="259">
          <cell r="J259" t="str">
            <v>-</v>
          </cell>
          <cell r="K259" t="str">
            <v>-</v>
          </cell>
          <cell r="L259" t="str">
            <v>-</v>
          </cell>
          <cell r="M259" t="str">
            <v>-</v>
          </cell>
          <cell r="N259" t="str">
            <v>INHIL</v>
          </cell>
        </row>
        <row r="260">
          <cell r="J260" t="str">
            <v>-</v>
          </cell>
          <cell r="K260" t="str">
            <v>-</v>
          </cell>
          <cell r="L260" t="str">
            <v>-</v>
          </cell>
          <cell r="M260" t="str">
            <v>-</v>
          </cell>
          <cell r="N260" t="str">
            <v>INHIL</v>
          </cell>
        </row>
        <row r="261">
          <cell r="J261" t="str">
            <v>-</v>
          </cell>
          <cell r="K261" t="str">
            <v>-</v>
          </cell>
          <cell r="L261" t="str">
            <v>-</v>
          </cell>
          <cell r="M261" t="str">
            <v>-</v>
          </cell>
          <cell r="N261" t="str">
            <v>No</v>
          </cell>
        </row>
        <row r="262">
          <cell r="J262" t="str">
            <v>-</v>
          </cell>
          <cell r="K262" t="str">
            <v>-</v>
          </cell>
          <cell r="L262" t="str">
            <v>-</v>
          </cell>
          <cell r="M262" t="str">
            <v>-</v>
          </cell>
          <cell r="N262" t="str">
            <v>No</v>
          </cell>
        </row>
        <row r="263">
          <cell r="J263" t="str">
            <v>-</v>
          </cell>
          <cell r="K263" t="str">
            <v>-</v>
          </cell>
          <cell r="L263" t="str">
            <v>-</v>
          </cell>
          <cell r="M263" t="str">
            <v>-</v>
          </cell>
          <cell r="N263" t="str">
            <v>INHIL</v>
          </cell>
        </row>
        <row r="264">
          <cell r="J264" t="str">
            <v>INHIL</v>
          </cell>
          <cell r="K264" t="str">
            <v>-</v>
          </cell>
          <cell r="L264" t="str">
            <v>-</v>
          </cell>
          <cell r="M264" t="str">
            <v>-</v>
          </cell>
          <cell r="N264" t="str">
            <v>INHIL</v>
          </cell>
        </row>
        <row r="265">
          <cell r="J265" t="str">
            <v>-</v>
          </cell>
          <cell r="K265" t="str">
            <v>-</v>
          </cell>
          <cell r="L265" t="str">
            <v>-</v>
          </cell>
          <cell r="M265" t="str">
            <v>-</v>
          </cell>
          <cell r="N265" t="str">
            <v>INHIL</v>
          </cell>
        </row>
        <row r="266">
          <cell r="J266" t="str">
            <v>INHIL</v>
          </cell>
          <cell r="K266" t="str">
            <v>-</v>
          </cell>
          <cell r="L266" t="str">
            <v>-</v>
          </cell>
          <cell r="M266" t="str">
            <v>-</v>
          </cell>
          <cell r="N266" t="str">
            <v>INHIL</v>
          </cell>
        </row>
        <row r="267">
          <cell r="J267" t="str">
            <v>-</v>
          </cell>
          <cell r="K267" t="str">
            <v>-</v>
          </cell>
          <cell r="L267" t="str">
            <v>-</v>
          </cell>
          <cell r="M267" t="str">
            <v>-</v>
          </cell>
          <cell r="N267" t="str">
            <v>No</v>
          </cell>
        </row>
        <row r="268">
          <cell r="J268" t="str">
            <v>-</v>
          </cell>
          <cell r="K268" t="str">
            <v>-</v>
          </cell>
          <cell r="L268" t="str">
            <v>-</v>
          </cell>
          <cell r="M268" t="str">
            <v>-</v>
          </cell>
          <cell r="N268" t="str">
            <v>No</v>
          </cell>
        </row>
        <row r="269">
          <cell r="J269" t="str">
            <v>-</v>
          </cell>
          <cell r="K269" t="str">
            <v>-</v>
          </cell>
          <cell r="L269" t="str">
            <v>-</v>
          </cell>
          <cell r="M269" t="str">
            <v>-</v>
          </cell>
          <cell r="N269" t="str">
            <v>INHIL</v>
          </cell>
        </row>
        <row r="270">
          <cell r="J270" t="str">
            <v>-</v>
          </cell>
          <cell r="K270" t="str">
            <v>-</v>
          </cell>
          <cell r="L270" t="str">
            <v>-</v>
          </cell>
          <cell r="M270" t="str">
            <v>-</v>
          </cell>
          <cell r="N270" t="str">
            <v>No</v>
          </cell>
        </row>
        <row r="271">
          <cell r="J271" t="str">
            <v>-</v>
          </cell>
          <cell r="K271" t="str">
            <v>-</v>
          </cell>
          <cell r="L271" t="str">
            <v>-</v>
          </cell>
          <cell r="M271" t="str">
            <v>-</v>
          </cell>
          <cell r="N271" t="str">
            <v>INHIL</v>
          </cell>
        </row>
        <row r="272">
          <cell r="J272" t="str">
            <v>-</v>
          </cell>
          <cell r="K272" t="str">
            <v>-</v>
          </cell>
          <cell r="L272" t="str">
            <v>-</v>
          </cell>
          <cell r="M272" t="str">
            <v>-</v>
          </cell>
          <cell r="N272" t="str">
            <v>INHIL</v>
          </cell>
        </row>
        <row r="273">
          <cell r="J273" t="str">
            <v>-</v>
          </cell>
          <cell r="K273" t="str">
            <v>INHIL</v>
          </cell>
          <cell r="L273" t="str">
            <v>-</v>
          </cell>
          <cell r="M273" t="str">
            <v>-</v>
          </cell>
          <cell r="N273" t="str">
            <v>INHIL</v>
          </cell>
        </row>
        <row r="274">
          <cell r="J274" t="str">
            <v>-</v>
          </cell>
          <cell r="K274" t="str">
            <v>-</v>
          </cell>
          <cell r="L274" t="str">
            <v>-</v>
          </cell>
          <cell r="M274" t="str">
            <v>-</v>
          </cell>
          <cell r="N274" t="str">
            <v>INHIL</v>
          </cell>
        </row>
        <row r="275">
          <cell r="J275" t="str">
            <v>-</v>
          </cell>
          <cell r="K275" t="str">
            <v>-</v>
          </cell>
          <cell r="L275" t="str">
            <v>-</v>
          </cell>
          <cell r="M275" t="str">
            <v>-</v>
          </cell>
          <cell r="N275" t="str">
            <v>INHIL</v>
          </cell>
        </row>
        <row r="276">
          <cell r="J276" t="str">
            <v>INHIL</v>
          </cell>
          <cell r="K276" t="str">
            <v>-</v>
          </cell>
          <cell r="L276" t="str">
            <v>-</v>
          </cell>
          <cell r="M276" t="str">
            <v>-</v>
          </cell>
          <cell r="N276" t="str">
            <v>INHIL</v>
          </cell>
        </row>
        <row r="277">
          <cell r="J277" t="str">
            <v>-</v>
          </cell>
          <cell r="K277" t="str">
            <v>-</v>
          </cell>
          <cell r="L277" t="str">
            <v>-</v>
          </cell>
          <cell r="M277" t="str">
            <v>-</v>
          </cell>
          <cell r="N277" t="str">
            <v>INHIL</v>
          </cell>
        </row>
        <row r="278">
          <cell r="J278" t="str">
            <v>INHIL</v>
          </cell>
          <cell r="K278" t="str">
            <v>-</v>
          </cell>
          <cell r="L278" t="str">
            <v>-</v>
          </cell>
          <cell r="M278" t="str">
            <v>-</v>
          </cell>
          <cell r="N278" t="str">
            <v>INHIL</v>
          </cell>
        </row>
        <row r="279">
          <cell r="J279" t="str">
            <v>-</v>
          </cell>
          <cell r="K279" t="str">
            <v>-</v>
          </cell>
          <cell r="L279" t="str">
            <v>-</v>
          </cell>
          <cell r="M279" t="str">
            <v>-</v>
          </cell>
          <cell r="N279" t="str">
            <v>No</v>
          </cell>
        </row>
        <row r="280">
          <cell r="J280" t="str">
            <v>-</v>
          </cell>
          <cell r="K280" t="str">
            <v>-</v>
          </cell>
          <cell r="L280" t="str">
            <v>-</v>
          </cell>
          <cell r="M280" t="str">
            <v>-</v>
          </cell>
          <cell r="N280" t="str">
            <v>No</v>
          </cell>
        </row>
        <row r="281">
          <cell r="J281" t="str">
            <v>-</v>
          </cell>
          <cell r="K281" t="str">
            <v>-</v>
          </cell>
          <cell r="L281" t="str">
            <v>-</v>
          </cell>
          <cell r="M281" t="str">
            <v>-</v>
          </cell>
          <cell r="N281" t="str">
            <v>INHIL</v>
          </cell>
        </row>
        <row r="282">
          <cell r="J282" t="str">
            <v>-</v>
          </cell>
          <cell r="K282" t="str">
            <v>-</v>
          </cell>
          <cell r="L282" t="str">
            <v>-</v>
          </cell>
          <cell r="M282" t="str">
            <v>-</v>
          </cell>
          <cell r="N282" t="str">
            <v>INHIL</v>
          </cell>
        </row>
        <row r="283">
          <cell r="J283" t="str">
            <v>-</v>
          </cell>
          <cell r="K283" t="str">
            <v>-</v>
          </cell>
          <cell r="L283" t="str">
            <v>-</v>
          </cell>
          <cell r="M283" t="str">
            <v>-</v>
          </cell>
          <cell r="N283" t="str">
            <v>INHIL</v>
          </cell>
        </row>
        <row r="284">
          <cell r="J284" t="str">
            <v>INHIL</v>
          </cell>
          <cell r="K284" t="str">
            <v>-</v>
          </cell>
          <cell r="L284" t="str">
            <v>-</v>
          </cell>
          <cell r="M284" t="str">
            <v>-</v>
          </cell>
          <cell r="N284" t="str">
            <v>INHIL</v>
          </cell>
        </row>
        <row r="285">
          <cell r="J285" t="str">
            <v>-</v>
          </cell>
          <cell r="K285" t="str">
            <v>-</v>
          </cell>
          <cell r="L285" t="str">
            <v>-</v>
          </cell>
          <cell r="M285" t="str">
            <v>-</v>
          </cell>
          <cell r="N285" t="str">
            <v>INHIL</v>
          </cell>
        </row>
        <row r="286">
          <cell r="J286" t="str">
            <v>-</v>
          </cell>
          <cell r="K286" t="str">
            <v>-</v>
          </cell>
          <cell r="L286" t="str">
            <v>-</v>
          </cell>
          <cell r="M286" t="str">
            <v>-</v>
          </cell>
          <cell r="N286" t="str">
            <v>No</v>
          </cell>
        </row>
        <row r="287">
          <cell r="J287" t="str">
            <v>-</v>
          </cell>
          <cell r="K287" t="str">
            <v>-</v>
          </cell>
          <cell r="L287" t="str">
            <v>-</v>
          </cell>
          <cell r="M287" t="str">
            <v>-</v>
          </cell>
          <cell r="N287" t="str">
            <v>No</v>
          </cell>
        </row>
        <row r="289">
          <cell r="J289" t="str">
            <v>-</v>
          </cell>
          <cell r="K289" t="str">
            <v>-</v>
          </cell>
          <cell r="L289" t="str">
            <v>-</v>
          </cell>
          <cell r="M289" t="str">
            <v>-</v>
          </cell>
          <cell r="N289" t="str">
            <v>No</v>
          </cell>
        </row>
        <row r="290">
          <cell r="J290" t="str">
            <v>INHIL</v>
          </cell>
          <cell r="K290" t="str">
            <v>-</v>
          </cell>
          <cell r="L290" t="str">
            <v>-</v>
          </cell>
          <cell r="M290" t="str">
            <v>-</v>
          </cell>
          <cell r="N290" t="str">
            <v>INHIL</v>
          </cell>
        </row>
        <row r="291">
          <cell r="J291" t="str">
            <v>-</v>
          </cell>
          <cell r="K291" t="str">
            <v>-</v>
          </cell>
          <cell r="L291" t="str">
            <v>-</v>
          </cell>
          <cell r="M291" t="str">
            <v>-</v>
          </cell>
          <cell r="N291" t="str">
            <v>INHIL</v>
          </cell>
        </row>
        <row r="292">
          <cell r="J292" t="str">
            <v>-</v>
          </cell>
          <cell r="K292" t="str">
            <v>-</v>
          </cell>
          <cell r="L292" t="str">
            <v>-</v>
          </cell>
          <cell r="M292" t="str">
            <v>-</v>
          </cell>
          <cell r="N292" t="str">
            <v>INHIL</v>
          </cell>
        </row>
        <row r="293">
          <cell r="J293" t="str">
            <v>-</v>
          </cell>
          <cell r="K293" t="str">
            <v>-</v>
          </cell>
          <cell r="L293" t="str">
            <v>-</v>
          </cell>
          <cell r="M293" t="str">
            <v>-</v>
          </cell>
          <cell r="N293" t="str">
            <v>INHIL</v>
          </cell>
        </row>
        <row r="294">
          <cell r="J294" t="str">
            <v>-</v>
          </cell>
          <cell r="K294" t="str">
            <v>-</v>
          </cell>
          <cell r="L294" t="str">
            <v>-</v>
          </cell>
          <cell r="M294" t="str">
            <v>-</v>
          </cell>
          <cell r="N294" t="str">
            <v>INHIL</v>
          </cell>
        </row>
        <row r="295">
          <cell r="J295" t="str">
            <v>-</v>
          </cell>
          <cell r="K295" t="str">
            <v>INHIL</v>
          </cell>
          <cell r="L295" t="str">
            <v>-</v>
          </cell>
          <cell r="M295" t="str">
            <v>-</v>
          </cell>
          <cell r="N295" t="str">
            <v>INHIL</v>
          </cell>
        </row>
        <row r="296">
          <cell r="J296" t="str">
            <v>-</v>
          </cell>
          <cell r="K296" t="str">
            <v>-</v>
          </cell>
          <cell r="L296" t="str">
            <v>-</v>
          </cell>
          <cell r="M296" t="str">
            <v>-</v>
          </cell>
          <cell r="N296" t="str">
            <v>INHIL</v>
          </cell>
        </row>
        <row r="297">
          <cell r="J297" t="str">
            <v>-</v>
          </cell>
          <cell r="K297" t="str">
            <v>-</v>
          </cell>
          <cell r="L297" t="str">
            <v>-</v>
          </cell>
          <cell r="M297" t="str">
            <v>-</v>
          </cell>
          <cell r="N297" t="str">
            <v>INHIL</v>
          </cell>
        </row>
        <row r="298">
          <cell r="J298" t="str">
            <v>-</v>
          </cell>
          <cell r="K298" t="str">
            <v>-</v>
          </cell>
          <cell r="L298" t="str">
            <v>-</v>
          </cell>
          <cell r="M298" t="str">
            <v>-</v>
          </cell>
          <cell r="N298" t="str">
            <v>INHIL</v>
          </cell>
        </row>
        <row r="299">
          <cell r="J299" t="str">
            <v>-</v>
          </cell>
          <cell r="K299" t="str">
            <v>-</v>
          </cell>
          <cell r="L299" t="str">
            <v>-</v>
          </cell>
          <cell r="M299" t="str">
            <v>-</v>
          </cell>
          <cell r="N299" t="str">
            <v>INHIL</v>
          </cell>
        </row>
        <row r="300">
          <cell r="J300" t="str">
            <v>-</v>
          </cell>
          <cell r="K300" t="str">
            <v>-</v>
          </cell>
          <cell r="L300" t="str">
            <v>-</v>
          </cell>
          <cell r="M300" t="str">
            <v>-</v>
          </cell>
          <cell r="N300" t="str">
            <v>INHIL</v>
          </cell>
        </row>
        <row r="301">
          <cell r="J301" t="str">
            <v>-</v>
          </cell>
          <cell r="K301" t="str">
            <v>-</v>
          </cell>
          <cell r="L301" t="str">
            <v>-</v>
          </cell>
          <cell r="M301" t="str">
            <v>-</v>
          </cell>
          <cell r="N301" t="str">
            <v>INHIL</v>
          </cell>
        </row>
        <row r="302">
          <cell r="J302" t="str">
            <v>-</v>
          </cell>
          <cell r="K302" t="str">
            <v>-</v>
          </cell>
          <cell r="L302" t="str">
            <v>-</v>
          </cell>
          <cell r="M302" t="str">
            <v>-</v>
          </cell>
          <cell r="N302" t="str">
            <v>INHIL</v>
          </cell>
        </row>
        <row r="303">
          <cell r="J303" t="str">
            <v>-</v>
          </cell>
          <cell r="K303" t="str">
            <v>-</v>
          </cell>
          <cell r="L303" t="str">
            <v>-</v>
          </cell>
          <cell r="M303" t="str">
            <v>-</v>
          </cell>
          <cell r="N303" t="str">
            <v>No</v>
          </cell>
        </row>
        <row r="304">
          <cell r="J304" t="str">
            <v>-</v>
          </cell>
          <cell r="K304" t="str">
            <v>-</v>
          </cell>
          <cell r="L304" t="str">
            <v>-</v>
          </cell>
          <cell r="M304" t="str">
            <v>-</v>
          </cell>
          <cell r="N304" t="str">
            <v>INHIL</v>
          </cell>
        </row>
        <row r="305">
          <cell r="J305" t="str">
            <v>-</v>
          </cell>
          <cell r="K305" t="str">
            <v>-</v>
          </cell>
          <cell r="L305" t="str">
            <v>-</v>
          </cell>
          <cell r="M305" t="str">
            <v>-</v>
          </cell>
          <cell r="N305" t="str">
            <v>INHIL</v>
          </cell>
        </row>
        <row r="306">
          <cell r="J306" t="str">
            <v>INHIL</v>
          </cell>
          <cell r="K306" t="str">
            <v>-</v>
          </cell>
          <cell r="L306" t="str">
            <v>-</v>
          </cell>
          <cell r="M306" t="str">
            <v>-</v>
          </cell>
          <cell r="N306" t="str">
            <v>INHIL</v>
          </cell>
        </row>
        <row r="307">
          <cell r="J307" t="str">
            <v>-</v>
          </cell>
          <cell r="K307" t="str">
            <v>-</v>
          </cell>
          <cell r="L307" t="str">
            <v>-</v>
          </cell>
          <cell r="M307" t="str">
            <v>-</v>
          </cell>
          <cell r="N307" t="str">
            <v>INHIL</v>
          </cell>
        </row>
        <row r="308">
          <cell r="J308" t="str">
            <v>-</v>
          </cell>
          <cell r="K308" t="str">
            <v>-</v>
          </cell>
          <cell r="L308" t="str">
            <v>-</v>
          </cell>
          <cell r="M308" t="str">
            <v>-</v>
          </cell>
          <cell r="N308" t="str">
            <v>INHIL</v>
          </cell>
        </row>
        <row r="309">
          <cell r="J309" t="str">
            <v>INHIL</v>
          </cell>
          <cell r="K309" t="str">
            <v>-</v>
          </cell>
          <cell r="L309" t="str">
            <v>-</v>
          </cell>
          <cell r="M309" t="str">
            <v>-</v>
          </cell>
          <cell r="N309" t="str">
            <v>INHIL</v>
          </cell>
        </row>
        <row r="310">
          <cell r="J310" t="str">
            <v>-</v>
          </cell>
          <cell r="K310" t="str">
            <v>-</v>
          </cell>
          <cell r="L310" t="str">
            <v>-</v>
          </cell>
          <cell r="M310" t="str">
            <v>-</v>
          </cell>
          <cell r="N310" t="str">
            <v>INHIL</v>
          </cell>
        </row>
        <row r="311">
          <cell r="J311" t="str">
            <v>-</v>
          </cell>
          <cell r="K311" t="str">
            <v>-</v>
          </cell>
          <cell r="L311" t="str">
            <v>-</v>
          </cell>
          <cell r="M311" t="str">
            <v>-</v>
          </cell>
          <cell r="N311" t="str">
            <v>No</v>
          </cell>
        </row>
        <row r="312">
          <cell r="J312" t="str">
            <v>-</v>
          </cell>
          <cell r="K312" t="str">
            <v>-</v>
          </cell>
          <cell r="L312" t="str">
            <v>-</v>
          </cell>
          <cell r="M312" t="str">
            <v>-</v>
          </cell>
          <cell r="N312" t="str">
            <v>INHIL</v>
          </cell>
        </row>
        <row r="313">
          <cell r="J313" t="str">
            <v>-</v>
          </cell>
          <cell r="K313" t="str">
            <v>-</v>
          </cell>
          <cell r="L313" t="str">
            <v>-</v>
          </cell>
          <cell r="M313" t="str">
            <v>-</v>
          </cell>
          <cell r="N313" t="str">
            <v>INHIL</v>
          </cell>
        </row>
        <row r="314">
          <cell r="J314" t="str">
            <v>-</v>
          </cell>
          <cell r="K314" t="str">
            <v>-</v>
          </cell>
          <cell r="L314" t="str">
            <v>-</v>
          </cell>
          <cell r="M314" t="str">
            <v>-</v>
          </cell>
          <cell r="N314" t="str">
            <v>INHIL</v>
          </cell>
        </row>
        <row r="315">
          <cell r="J315" t="str">
            <v>-</v>
          </cell>
          <cell r="K315" t="str">
            <v>-</v>
          </cell>
          <cell r="L315" t="str">
            <v>-</v>
          </cell>
          <cell r="M315" t="str">
            <v>-</v>
          </cell>
          <cell r="N315" t="str">
            <v>INHIL</v>
          </cell>
        </row>
        <row r="316">
          <cell r="J316" t="str">
            <v>-</v>
          </cell>
          <cell r="K316" t="str">
            <v>-</v>
          </cell>
          <cell r="L316" t="str">
            <v>-</v>
          </cell>
          <cell r="M316" t="str">
            <v>-</v>
          </cell>
          <cell r="N316" t="str">
            <v>INHIL</v>
          </cell>
        </row>
        <row r="317">
          <cell r="J317" t="str">
            <v>-</v>
          </cell>
          <cell r="K317" t="str">
            <v>-</v>
          </cell>
          <cell r="L317" t="str">
            <v>-</v>
          </cell>
          <cell r="M317" t="str">
            <v>-</v>
          </cell>
          <cell r="N317" t="str">
            <v>INHIL</v>
          </cell>
        </row>
        <row r="318">
          <cell r="J318" t="str">
            <v>-</v>
          </cell>
          <cell r="K318" t="str">
            <v>-</v>
          </cell>
          <cell r="L318" t="str">
            <v>-</v>
          </cell>
          <cell r="M318" t="str">
            <v>-</v>
          </cell>
          <cell r="N318" t="str">
            <v>INHIL</v>
          </cell>
        </row>
        <row r="319">
          <cell r="J319" t="str">
            <v>-</v>
          </cell>
          <cell r="K319" t="str">
            <v>-</v>
          </cell>
          <cell r="L319" t="str">
            <v>-</v>
          </cell>
          <cell r="M319" t="str">
            <v>-</v>
          </cell>
          <cell r="N319" t="str">
            <v>No</v>
          </cell>
        </row>
        <row r="320">
          <cell r="J320" t="str">
            <v>-</v>
          </cell>
          <cell r="K320" t="str">
            <v>INHIL</v>
          </cell>
          <cell r="L320" t="str">
            <v>-</v>
          </cell>
          <cell r="M320" t="str">
            <v>-</v>
          </cell>
          <cell r="N320" t="str">
            <v>INHIL</v>
          </cell>
        </row>
        <row r="321">
          <cell r="J321" t="str">
            <v>-</v>
          </cell>
          <cell r="K321" t="str">
            <v>INHIL</v>
          </cell>
          <cell r="L321" t="str">
            <v>-</v>
          </cell>
          <cell r="M321" t="str">
            <v>-</v>
          </cell>
          <cell r="N321" t="str">
            <v>INHIL</v>
          </cell>
        </row>
        <row r="322">
          <cell r="J322" t="str">
            <v>-</v>
          </cell>
          <cell r="K322" t="str">
            <v>-</v>
          </cell>
          <cell r="L322" t="str">
            <v>-</v>
          </cell>
          <cell r="M322" t="str">
            <v>-</v>
          </cell>
          <cell r="N322" t="str">
            <v>INHIL</v>
          </cell>
        </row>
        <row r="323">
          <cell r="J323" t="str">
            <v>-</v>
          </cell>
          <cell r="K323" t="str">
            <v>INHIL</v>
          </cell>
          <cell r="L323" t="str">
            <v>-</v>
          </cell>
          <cell r="M323" t="str">
            <v>-</v>
          </cell>
          <cell r="N323" t="str">
            <v>INHIL</v>
          </cell>
        </row>
        <row r="324">
          <cell r="J324" t="str">
            <v>-</v>
          </cell>
          <cell r="K324" t="str">
            <v>-</v>
          </cell>
          <cell r="L324" t="str">
            <v>-</v>
          </cell>
          <cell r="M324" t="str">
            <v>-</v>
          </cell>
          <cell r="N324" t="str">
            <v>INHIL</v>
          </cell>
        </row>
        <row r="325">
          <cell r="J325" t="str">
            <v>-</v>
          </cell>
          <cell r="K325" t="str">
            <v>-</v>
          </cell>
          <cell r="L325" t="str">
            <v>-</v>
          </cell>
          <cell r="M325" t="str">
            <v>-</v>
          </cell>
          <cell r="N325" t="str">
            <v>INHIL</v>
          </cell>
        </row>
        <row r="326">
          <cell r="J326" t="str">
            <v>-</v>
          </cell>
          <cell r="K326" t="str">
            <v>-</v>
          </cell>
          <cell r="L326" t="str">
            <v>-</v>
          </cell>
          <cell r="M326" t="str">
            <v>-</v>
          </cell>
          <cell r="N326" t="str">
            <v>INHIL</v>
          </cell>
        </row>
        <row r="327">
          <cell r="J327" t="str">
            <v>-</v>
          </cell>
          <cell r="K327" t="str">
            <v>-</v>
          </cell>
          <cell r="L327" t="str">
            <v>-</v>
          </cell>
          <cell r="M327" t="str">
            <v>-</v>
          </cell>
          <cell r="N327" t="str">
            <v>INHIL</v>
          </cell>
        </row>
        <row r="328">
          <cell r="J328" t="str">
            <v>-</v>
          </cell>
          <cell r="K328" t="str">
            <v>-</v>
          </cell>
          <cell r="L328" t="str">
            <v>-</v>
          </cell>
          <cell r="M328" t="str">
            <v>-</v>
          </cell>
          <cell r="N328" t="str">
            <v>INHIL</v>
          </cell>
        </row>
        <row r="329">
          <cell r="J329" t="str">
            <v>-</v>
          </cell>
          <cell r="K329" t="str">
            <v>-</v>
          </cell>
          <cell r="L329" t="str">
            <v>-</v>
          </cell>
          <cell r="M329" t="str">
            <v>-</v>
          </cell>
          <cell r="N329" t="str">
            <v>INHIL</v>
          </cell>
        </row>
        <row r="330">
          <cell r="J330" t="str">
            <v>-</v>
          </cell>
          <cell r="K330" t="str">
            <v>-</v>
          </cell>
          <cell r="L330" t="str">
            <v>-</v>
          </cell>
          <cell r="M330" t="str">
            <v>-</v>
          </cell>
          <cell r="N330" t="str">
            <v>INHIL</v>
          </cell>
        </row>
        <row r="331">
          <cell r="J331" t="str">
            <v>-</v>
          </cell>
          <cell r="K331" t="str">
            <v>-</v>
          </cell>
          <cell r="L331" t="str">
            <v>-</v>
          </cell>
          <cell r="M331" t="str">
            <v>-</v>
          </cell>
          <cell r="N331" t="str">
            <v>INHIL</v>
          </cell>
        </row>
        <row r="332">
          <cell r="J332" t="str">
            <v>-</v>
          </cell>
          <cell r="K332" t="str">
            <v>-</v>
          </cell>
          <cell r="L332" t="str">
            <v>-</v>
          </cell>
          <cell r="M332" t="str">
            <v>-</v>
          </cell>
          <cell r="N332" t="str">
            <v>No</v>
          </cell>
        </row>
        <row r="333">
          <cell r="J333" t="str">
            <v>INHIL</v>
          </cell>
          <cell r="K333" t="str">
            <v>-</v>
          </cell>
          <cell r="L333" t="str">
            <v>-</v>
          </cell>
          <cell r="M333" t="str">
            <v>-</v>
          </cell>
          <cell r="N333" t="str">
            <v>INHIL</v>
          </cell>
        </row>
        <row r="334">
          <cell r="J334" t="str">
            <v>-</v>
          </cell>
          <cell r="K334" t="str">
            <v>-</v>
          </cell>
          <cell r="L334" t="str">
            <v>-</v>
          </cell>
          <cell r="M334" t="str">
            <v>-</v>
          </cell>
          <cell r="N334" t="str">
            <v>No</v>
          </cell>
        </row>
        <row r="335">
          <cell r="J335" t="str">
            <v>-</v>
          </cell>
          <cell r="K335" t="str">
            <v>-</v>
          </cell>
          <cell r="L335" t="str">
            <v>-</v>
          </cell>
          <cell r="M335" t="str">
            <v>-</v>
          </cell>
          <cell r="N335" t="str">
            <v>No</v>
          </cell>
        </row>
        <row r="336">
          <cell r="J336" t="str">
            <v>-</v>
          </cell>
          <cell r="K336" t="str">
            <v>-</v>
          </cell>
          <cell r="L336" t="str">
            <v>-</v>
          </cell>
          <cell r="M336" t="str">
            <v>-</v>
          </cell>
          <cell r="N336" t="str">
            <v>No</v>
          </cell>
        </row>
        <row r="337">
          <cell r="J337" t="str">
            <v>-</v>
          </cell>
          <cell r="K337" t="str">
            <v>-</v>
          </cell>
          <cell r="L337" t="str">
            <v>-</v>
          </cell>
          <cell r="M337" t="str">
            <v>-</v>
          </cell>
          <cell r="N337" t="str">
            <v>INHIL</v>
          </cell>
        </row>
        <row r="338">
          <cell r="J338" t="str">
            <v>-</v>
          </cell>
          <cell r="K338" t="str">
            <v>-</v>
          </cell>
          <cell r="L338" t="str">
            <v>-</v>
          </cell>
          <cell r="M338" t="str">
            <v>-</v>
          </cell>
          <cell r="N338" t="str">
            <v>No</v>
          </cell>
        </row>
        <row r="339">
          <cell r="J339" t="str">
            <v>-</v>
          </cell>
          <cell r="K339" t="str">
            <v>-</v>
          </cell>
          <cell r="L339" t="str">
            <v>-</v>
          </cell>
          <cell r="M339" t="str">
            <v>-</v>
          </cell>
          <cell r="N339" t="str">
            <v>INHIL</v>
          </cell>
        </row>
        <row r="340">
          <cell r="J340" t="str">
            <v>-</v>
          </cell>
          <cell r="K340" t="str">
            <v>-</v>
          </cell>
          <cell r="L340" t="str">
            <v>-</v>
          </cell>
          <cell r="M340" t="str">
            <v>-</v>
          </cell>
          <cell r="N340" t="str">
            <v>INHIL</v>
          </cell>
        </row>
        <row r="341">
          <cell r="J341" t="str">
            <v>-</v>
          </cell>
          <cell r="K341" t="str">
            <v>-</v>
          </cell>
          <cell r="L341" t="str">
            <v>-</v>
          </cell>
          <cell r="M341" t="str">
            <v>-</v>
          </cell>
          <cell r="N341" t="str">
            <v>INHIL</v>
          </cell>
        </row>
        <row r="342">
          <cell r="J342" t="str">
            <v>-</v>
          </cell>
          <cell r="K342" t="str">
            <v>-</v>
          </cell>
          <cell r="L342" t="str">
            <v>-</v>
          </cell>
          <cell r="M342" t="str">
            <v>-</v>
          </cell>
          <cell r="N342" t="str">
            <v>No</v>
          </cell>
        </row>
        <row r="343">
          <cell r="J343" t="str">
            <v>-</v>
          </cell>
          <cell r="K343" t="str">
            <v>INHIL</v>
          </cell>
          <cell r="L343" t="str">
            <v>-</v>
          </cell>
          <cell r="M343" t="str">
            <v>-</v>
          </cell>
          <cell r="N343" t="str">
            <v>INHIL</v>
          </cell>
        </row>
        <row r="344">
          <cell r="J344" t="str">
            <v>-</v>
          </cell>
          <cell r="K344" t="str">
            <v>-</v>
          </cell>
          <cell r="L344" t="str">
            <v>-</v>
          </cell>
          <cell r="M344" t="str">
            <v>-</v>
          </cell>
          <cell r="N344" t="str">
            <v>No</v>
          </cell>
        </row>
        <row r="345">
          <cell r="J345" t="str">
            <v>-</v>
          </cell>
          <cell r="K345" t="str">
            <v>-</v>
          </cell>
          <cell r="L345" t="str">
            <v>-</v>
          </cell>
          <cell r="M345" t="str">
            <v>-</v>
          </cell>
          <cell r="N345" t="str">
            <v>No</v>
          </cell>
        </row>
        <row r="346">
          <cell r="J346" t="str">
            <v>-</v>
          </cell>
          <cell r="K346" t="str">
            <v>INHIL</v>
          </cell>
          <cell r="L346" t="str">
            <v>-</v>
          </cell>
          <cell r="M346" t="str">
            <v>-</v>
          </cell>
          <cell r="N346" t="str">
            <v>INHIL</v>
          </cell>
        </row>
        <row r="347">
          <cell r="J347" t="str">
            <v>INHIL</v>
          </cell>
          <cell r="K347" t="str">
            <v>-</v>
          </cell>
          <cell r="L347" t="str">
            <v>-</v>
          </cell>
          <cell r="M347" t="str">
            <v>-</v>
          </cell>
          <cell r="N347" t="str">
            <v>INHIL</v>
          </cell>
        </row>
        <row r="348">
          <cell r="J348" t="str">
            <v>-</v>
          </cell>
          <cell r="K348" t="str">
            <v>-</v>
          </cell>
          <cell r="L348" t="str">
            <v>-</v>
          </cell>
          <cell r="M348" t="str">
            <v>-</v>
          </cell>
          <cell r="N348" t="str">
            <v>INHIL</v>
          </cell>
        </row>
        <row r="349">
          <cell r="J349" t="str">
            <v>-</v>
          </cell>
          <cell r="K349" t="str">
            <v>-</v>
          </cell>
          <cell r="L349" t="str">
            <v>-</v>
          </cell>
          <cell r="M349" t="str">
            <v>-</v>
          </cell>
          <cell r="N349" t="str">
            <v>No</v>
          </cell>
        </row>
        <row r="350">
          <cell r="J350" t="str">
            <v>-</v>
          </cell>
          <cell r="K350" t="str">
            <v>-</v>
          </cell>
          <cell r="L350" t="str">
            <v>-</v>
          </cell>
          <cell r="M350" t="str">
            <v>-</v>
          </cell>
          <cell r="N350" t="str">
            <v>INHIL</v>
          </cell>
        </row>
        <row r="351">
          <cell r="J351" t="str">
            <v>-</v>
          </cell>
          <cell r="K351" t="str">
            <v>-</v>
          </cell>
          <cell r="L351" t="str">
            <v>-</v>
          </cell>
          <cell r="M351" t="str">
            <v>-</v>
          </cell>
          <cell r="N351" t="str">
            <v>No</v>
          </cell>
        </row>
        <row r="352">
          <cell r="J352" t="str">
            <v>-</v>
          </cell>
          <cell r="K352" t="str">
            <v>-</v>
          </cell>
          <cell r="L352" t="str">
            <v>-</v>
          </cell>
          <cell r="M352" t="str">
            <v>-</v>
          </cell>
          <cell r="N352" t="str">
            <v>No</v>
          </cell>
        </row>
        <row r="353">
          <cell r="J353" t="str">
            <v>-</v>
          </cell>
          <cell r="K353" t="str">
            <v>-</v>
          </cell>
          <cell r="L353" t="str">
            <v>-</v>
          </cell>
          <cell r="M353" t="str">
            <v>-</v>
          </cell>
          <cell r="N353" t="str">
            <v>INHIL</v>
          </cell>
        </row>
        <row r="354">
          <cell r="J354" t="str">
            <v>-</v>
          </cell>
          <cell r="K354" t="str">
            <v>-</v>
          </cell>
          <cell r="L354" t="str">
            <v>-</v>
          </cell>
          <cell r="M354" t="str">
            <v>-</v>
          </cell>
          <cell r="N354" t="str">
            <v>INHIL</v>
          </cell>
        </row>
        <row r="355">
          <cell r="J355" t="str">
            <v>INHIL</v>
          </cell>
          <cell r="K355" t="str">
            <v>-</v>
          </cell>
          <cell r="L355" t="str">
            <v>-</v>
          </cell>
          <cell r="M355" t="str">
            <v>-</v>
          </cell>
          <cell r="N355" t="str">
            <v>INHIL</v>
          </cell>
        </row>
        <row r="356">
          <cell r="J356" t="str">
            <v>-</v>
          </cell>
          <cell r="K356" t="str">
            <v>-</v>
          </cell>
          <cell r="L356" t="str">
            <v>-</v>
          </cell>
          <cell r="M356" t="str">
            <v>-</v>
          </cell>
          <cell r="N356" t="str">
            <v>INHIL</v>
          </cell>
        </row>
        <row r="357">
          <cell r="J357" t="str">
            <v>-</v>
          </cell>
          <cell r="K357" t="str">
            <v>-</v>
          </cell>
          <cell r="L357" t="str">
            <v>-</v>
          </cell>
          <cell r="M357" t="str">
            <v>-</v>
          </cell>
          <cell r="N357" t="str">
            <v>No</v>
          </cell>
        </row>
        <row r="358">
          <cell r="J358" t="str">
            <v>-</v>
          </cell>
          <cell r="K358" t="str">
            <v>-</v>
          </cell>
          <cell r="L358" t="str">
            <v>-</v>
          </cell>
          <cell r="M358" t="str">
            <v>-</v>
          </cell>
          <cell r="N358" t="str">
            <v>INHIL</v>
          </cell>
        </row>
        <row r="359">
          <cell r="J359" t="str">
            <v>-</v>
          </cell>
          <cell r="K359" t="str">
            <v>-</v>
          </cell>
          <cell r="L359" t="str">
            <v>-</v>
          </cell>
          <cell r="M359" t="str">
            <v>-</v>
          </cell>
          <cell r="N359" t="str">
            <v>INHIL</v>
          </cell>
        </row>
        <row r="360">
          <cell r="J360" t="str">
            <v>-</v>
          </cell>
          <cell r="K360" t="str">
            <v>-</v>
          </cell>
          <cell r="L360" t="str">
            <v>-</v>
          </cell>
          <cell r="M360" t="str">
            <v>-</v>
          </cell>
          <cell r="N360" t="str">
            <v>No</v>
          </cell>
        </row>
        <row r="361">
          <cell r="J361" t="str">
            <v>-</v>
          </cell>
          <cell r="K361" t="str">
            <v>-</v>
          </cell>
          <cell r="L361" t="str">
            <v>-</v>
          </cell>
          <cell r="M361" t="str">
            <v>-</v>
          </cell>
          <cell r="N361" t="str">
            <v>INHIL</v>
          </cell>
        </row>
        <row r="362">
          <cell r="J362" t="str">
            <v>-</v>
          </cell>
          <cell r="K362" t="str">
            <v>-</v>
          </cell>
          <cell r="L362" t="str">
            <v>NHIL</v>
          </cell>
          <cell r="M362" t="str">
            <v>-</v>
          </cell>
          <cell r="N362" t="str">
            <v>INHIL</v>
          </cell>
        </row>
        <row r="363">
          <cell r="J363" t="str">
            <v>-</v>
          </cell>
          <cell r="K363" t="str">
            <v>-</v>
          </cell>
          <cell r="L363" t="str">
            <v>-</v>
          </cell>
          <cell r="M363" t="str">
            <v>-</v>
          </cell>
          <cell r="N363" t="str">
            <v>No</v>
          </cell>
        </row>
        <row r="364">
          <cell r="J364" t="str">
            <v>-</v>
          </cell>
          <cell r="K364" t="str">
            <v>-</v>
          </cell>
          <cell r="L364" t="str">
            <v>-</v>
          </cell>
          <cell r="M364" t="str">
            <v>-</v>
          </cell>
          <cell r="N364" t="str">
            <v>INHIL</v>
          </cell>
        </row>
        <row r="365">
          <cell r="J365" t="str">
            <v>INHIL</v>
          </cell>
          <cell r="K365" t="str">
            <v>-</v>
          </cell>
          <cell r="L365" t="str">
            <v>-</v>
          </cell>
          <cell r="M365" t="str">
            <v>-</v>
          </cell>
          <cell r="N365" t="str">
            <v>INHIL</v>
          </cell>
        </row>
        <row r="366">
          <cell r="J366" t="str">
            <v>-</v>
          </cell>
          <cell r="K366" t="str">
            <v>-</v>
          </cell>
          <cell r="L366" t="str">
            <v>-</v>
          </cell>
          <cell r="M366" t="str">
            <v>-</v>
          </cell>
          <cell r="N366" t="str">
            <v>No</v>
          </cell>
        </row>
        <row r="367">
          <cell r="J367" t="str">
            <v>-</v>
          </cell>
          <cell r="K367" t="str">
            <v>-</v>
          </cell>
          <cell r="L367" t="str">
            <v>-</v>
          </cell>
          <cell r="M367" t="str">
            <v>-</v>
          </cell>
          <cell r="N367" t="str">
            <v>No</v>
          </cell>
        </row>
        <row r="368">
          <cell r="J368" t="str">
            <v>-</v>
          </cell>
          <cell r="K368" t="str">
            <v>-</v>
          </cell>
          <cell r="L368" t="str">
            <v>-</v>
          </cell>
          <cell r="M368" t="str">
            <v>-</v>
          </cell>
          <cell r="N368" t="str">
            <v>INHIL</v>
          </cell>
        </row>
        <row r="369">
          <cell r="J369" t="str">
            <v>-</v>
          </cell>
          <cell r="K369" t="str">
            <v>-</v>
          </cell>
          <cell r="L369" t="str">
            <v>-</v>
          </cell>
          <cell r="M369" t="str">
            <v>-</v>
          </cell>
          <cell r="N369" t="str">
            <v>No</v>
          </cell>
        </row>
        <row r="370">
          <cell r="J370" t="str">
            <v>-</v>
          </cell>
          <cell r="K370" t="str">
            <v>INHIL</v>
          </cell>
          <cell r="L370" t="str">
            <v>-</v>
          </cell>
          <cell r="M370" t="str">
            <v>-</v>
          </cell>
          <cell r="N370" t="str">
            <v>INHIL</v>
          </cell>
        </row>
        <row r="371">
          <cell r="J371" t="str">
            <v>-</v>
          </cell>
          <cell r="K371" t="str">
            <v>-</v>
          </cell>
          <cell r="L371" t="str">
            <v>-</v>
          </cell>
          <cell r="M371" t="str">
            <v>-</v>
          </cell>
          <cell r="N371" t="str">
            <v>No</v>
          </cell>
        </row>
        <row r="372">
          <cell r="J372" t="str">
            <v>-</v>
          </cell>
          <cell r="K372" t="str">
            <v>-</v>
          </cell>
          <cell r="L372" t="str">
            <v>-</v>
          </cell>
          <cell r="M372" t="str">
            <v>-</v>
          </cell>
          <cell r="N372" t="str">
            <v>No</v>
          </cell>
        </row>
        <row r="373">
          <cell r="J373" t="str">
            <v>-</v>
          </cell>
          <cell r="K373" t="str">
            <v>-</v>
          </cell>
          <cell r="L373" t="str">
            <v>-</v>
          </cell>
          <cell r="M373" t="str">
            <v>-</v>
          </cell>
          <cell r="N373" t="str">
            <v>No</v>
          </cell>
        </row>
        <row r="374">
          <cell r="J374" t="str">
            <v>-</v>
          </cell>
          <cell r="K374" t="str">
            <v>-</v>
          </cell>
          <cell r="L374" t="str">
            <v>-</v>
          </cell>
          <cell r="M374" t="str">
            <v>-</v>
          </cell>
          <cell r="N374" t="str">
            <v>INHIL</v>
          </cell>
        </row>
        <row r="375">
          <cell r="J375" t="str">
            <v>-</v>
          </cell>
          <cell r="K375" t="str">
            <v>-</v>
          </cell>
          <cell r="L375" t="str">
            <v>-</v>
          </cell>
          <cell r="M375" t="str">
            <v>-</v>
          </cell>
          <cell r="N375" t="str">
            <v>INHIL</v>
          </cell>
        </row>
        <row r="376">
          <cell r="J376" t="str">
            <v>-</v>
          </cell>
          <cell r="K376" t="str">
            <v>-</v>
          </cell>
          <cell r="L376" t="str">
            <v>-</v>
          </cell>
          <cell r="M376" t="str">
            <v>-</v>
          </cell>
          <cell r="N376" t="str">
            <v>INHIL</v>
          </cell>
        </row>
        <row r="377">
          <cell r="J377" t="str">
            <v>-</v>
          </cell>
          <cell r="K377" t="str">
            <v>-</v>
          </cell>
          <cell r="L377" t="str">
            <v>-</v>
          </cell>
          <cell r="M377" t="str">
            <v>-</v>
          </cell>
          <cell r="N377" t="str">
            <v>INHIL</v>
          </cell>
        </row>
        <row r="378">
          <cell r="J378" t="str">
            <v>-</v>
          </cell>
          <cell r="K378" t="str">
            <v>-</v>
          </cell>
          <cell r="L378" t="str">
            <v>-</v>
          </cell>
          <cell r="M378" t="str">
            <v>-</v>
          </cell>
          <cell r="N378" t="str">
            <v>No</v>
          </cell>
        </row>
        <row r="379">
          <cell r="J379" t="str">
            <v>-</v>
          </cell>
          <cell r="K379" t="str">
            <v>-</v>
          </cell>
          <cell r="L379" t="str">
            <v>-</v>
          </cell>
          <cell r="M379" t="str">
            <v>-</v>
          </cell>
          <cell r="N379" t="str">
            <v>No</v>
          </cell>
        </row>
        <row r="380">
          <cell r="J380" t="str">
            <v>INHIL</v>
          </cell>
          <cell r="K380" t="str">
            <v>-</v>
          </cell>
          <cell r="L380" t="str">
            <v>-</v>
          </cell>
          <cell r="M380" t="str">
            <v>-</v>
          </cell>
          <cell r="N380" t="str">
            <v>INHIL</v>
          </cell>
        </row>
        <row r="381">
          <cell r="J381" t="str">
            <v>-</v>
          </cell>
          <cell r="K381" t="str">
            <v>-</v>
          </cell>
          <cell r="L381" t="str">
            <v>-</v>
          </cell>
          <cell r="M381" t="str">
            <v>-</v>
          </cell>
          <cell r="N381" t="str">
            <v>INHIL</v>
          </cell>
        </row>
        <row r="382">
          <cell r="J382" t="str">
            <v>-</v>
          </cell>
          <cell r="K382" t="str">
            <v>-</v>
          </cell>
          <cell r="L382" t="str">
            <v>-</v>
          </cell>
          <cell r="M382" t="str">
            <v>-</v>
          </cell>
          <cell r="N382" t="str">
            <v>No</v>
          </cell>
        </row>
        <row r="383">
          <cell r="J383" t="str">
            <v>-</v>
          </cell>
          <cell r="K383" t="str">
            <v>-</v>
          </cell>
          <cell r="L383" t="str">
            <v>-</v>
          </cell>
          <cell r="M383" t="str">
            <v>-</v>
          </cell>
          <cell r="N383" t="str">
            <v>INHIL</v>
          </cell>
        </row>
        <row r="384">
          <cell r="J384" t="str">
            <v>-</v>
          </cell>
          <cell r="K384" t="str">
            <v>-</v>
          </cell>
          <cell r="L384" t="str">
            <v>-</v>
          </cell>
          <cell r="M384" t="str">
            <v>-</v>
          </cell>
          <cell r="N384" t="str">
            <v>INHIL</v>
          </cell>
        </row>
        <row r="385">
          <cell r="J385" t="str">
            <v>-</v>
          </cell>
          <cell r="K385" t="str">
            <v>-</v>
          </cell>
          <cell r="L385" t="str">
            <v>-</v>
          </cell>
          <cell r="M385" t="str">
            <v>-</v>
          </cell>
          <cell r="N385" t="str">
            <v>No</v>
          </cell>
        </row>
        <row r="386">
          <cell r="J386" t="str">
            <v>-</v>
          </cell>
          <cell r="K386" t="str">
            <v>-</v>
          </cell>
          <cell r="L386" t="str">
            <v>-</v>
          </cell>
          <cell r="M386" t="str">
            <v>-</v>
          </cell>
          <cell r="N386" t="str">
            <v>INHIL</v>
          </cell>
        </row>
        <row r="387">
          <cell r="J387" t="str">
            <v>-</v>
          </cell>
          <cell r="K387" t="str">
            <v>-</v>
          </cell>
          <cell r="L387" t="str">
            <v>-</v>
          </cell>
          <cell r="M387" t="str">
            <v>-</v>
          </cell>
          <cell r="N387" t="str">
            <v>INHIL</v>
          </cell>
        </row>
        <row r="388">
          <cell r="J388" t="str">
            <v>-</v>
          </cell>
          <cell r="K388" t="str">
            <v>-</v>
          </cell>
          <cell r="L388" t="str">
            <v>-</v>
          </cell>
          <cell r="M388" t="str">
            <v>-</v>
          </cell>
          <cell r="N388" t="str">
            <v>No</v>
          </cell>
        </row>
        <row r="389">
          <cell r="J389" t="str">
            <v>-</v>
          </cell>
          <cell r="K389" t="str">
            <v>-</v>
          </cell>
          <cell r="L389" t="str">
            <v>-</v>
          </cell>
          <cell r="M389" t="str">
            <v>-</v>
          </cell>
          <cell r="N389" t="str">
            <v>INHIL</v>
          </cell>
        </row>
        <row r="390">
          <cell r="J390" t="str">
            <v>-</v>
          </cell>
          <cell r="K390" t="str">
            <v>-</v>
          </cell>
          <cell r="L390" t="str">
            <v>-</v>
          </cell>
          <cell r="M390" t="str">
            <v>-</v>
          </cell>
          <cell r="N390" t="str">
            <v>INHIL</v>
          </cell>
        </row>
        <row r="391">
          <cell r="J391" t="str">
            <v>-</v>
          </cell>
          <cell r="K391" t="str">
            <v>-</v>
          </cell>
          <cell r="L391" t="str">
            <v>-</v>
          </cell>
          <cell r="M391" t="str">
            <v>-</v>
          </cell>
          <cell r="N391" t="str">
            <v>INHIL</v>
          </cell>
        </row>
        <row r="392">
          <cell r="J392" t="str">
            <v>-</v>
          </cell>
          <cell r="K392" t="str">
            <v>-</v>
          </cell>
          <cell r="L392" t="str">
            <v>-</v>
          </cell>
          <cell r="M392" t="str">
            <v>-</v>
          </cell>
          <cell r="N392" t="str">
            <v>INHIL</v>
          </cell>
        </row>
        <row r="393">
          <cell r="J393" t="str">
            <v>-</v>
          </cell>
          <cell r="K393" t="str">
            <v>-</v>
          </cell>
          <cell r="L393" t="str">
            <v>-</v>
          </cell>
          <cell r="M393" t="str">
            <v>-</v>
          </cell>
          <cell r="N393" t="str">
            <v>INHIL</v>
          </cell>
        </row>
        <row r="394">
          <cell r="J394" t="str">
            <v>-</v>
          </cell>
          <cell r="K394" t="str">
            <v>-</v>
          </cell>
          <cell r="L394" t="str">
            <v>-</v>
          </cell>
          <cell r="M394" t="str">
            <v>-</v>
          </cell>
          <cell r="N394" t="str">
            <v>INHIL</v>
          </cell>
        </row>
        <row r="395">
          <cell r="J395" t="str">
            <v>-</v>
          </cell>
          <cell r="K395" t="str">
            <v>-</v>
          </cell>
          <cell r="L395" t="str">
            <v>-</v>
          </cell>
          <cell r="M395" t="str">
            <v>-</v>
          </cell>
          <cell r="N395" t="str">
            <v>INHIL</v>
          </cell>
        </row>
        <row r="396">
          <cell r="J396" t="str">
            <v>-</v>
          </cell>
          <cell r="K396" t="str">
            <v>-</v>
          </cell>
          <cell r="L396" t="str">
            <v>-</v>
          </cell>
          <cell r="M396" t="str">
            <v>-</v>
          </cell>
          <cell r="N396" t="str">
            <v>INHIL</v>
          </cell>
        </row>
        <row r="397">
          <cell r="J397" t="str">
            <v>-</v>
          </cell>
          <cell r="K397" t="str">
            <v>-</v>
          </cell>
          <cell r="L397" t="str">
            <v>-</v>
          </cell>
          <cell r="M397" t="str">
            <v>-</v>
          </cell>
          <cell r="N397" t="str">
            <v>INHIL</v>
          </cell>
        </row>
        <row r="398">
          <cell r="J398" t="str">
            <v>-</v>
          </cell>
          <cell r="K398" t="str">
            <v>-</v>
          </cell>
          <cell r="L398" t="str">
            <v>-</v>
          </cell>
          <cell r="M398" t="str">
            <v>-</v>
          </cell>
          <cell r="N398" t="str">
            <v>INHIL</v>
          </cell>
        </row>
        <row r="399">
          <cell r="J399" t="str">
            <v>-</v>
          </cell>
          <cell r="K399" t="str">
            <v>-</v>
          </cell>
          <cell r="L399" t="str">
            <v>-</v>
          </cell>
          <cell r="M399" t="str">
            <v>-</v>
          </cell>
          <cell r="N399" t="str">
            <v>INHIL</v>
          </cell>
        </row>
        <row r="400">
          <cell r="J400" t="str">
            <v>-</v>
          </cell>
          <cell r="K400" t="str">
            <v>INHIL</v>
          </cell>
          <cell r="L400" t="str">
            <v>-</v>
          </cell>
          <cell r="M400" t="str">
            <v>-</v>
          </cell>
          <cell r="N400" t="str">
            <v>INHIL</v>
          </cell>
        </row>
        <row r="401">
          <cell r="J401" t="str">
            <v>-</v>
          </cell>
          <cell r="K401" t="str">
            <v>-</v>
          </cell>
          <cell r="L401" t="str">
            <v>-</v>
          </cell>
          <cell r="M401" t="str">
            <v>-</v>
          </cell>
          <cell r="N401" t="str">
            <v>INHIL</v>
          </cell>
        </row>
        <row r="402">
          <cell r="J402" t="str">
            <v>-</v>
          </cell>
          <cell r="K402" t="str">
            <v>-</v>
          </cell>
          <cell r="L402" t="str">
            <v>-</v>
          </cell>
          <cell r="M402" t="str">
            <v>-</v>
          </cell>
          <cell r="N402" t="str">
            <v>INHIL</v>
          </cell>
        </row>
        <row r="403">
          <cell r="J403" t="str">
            <v>-</v>
          </cell>
          <cell r="K403" t="str">
            <v>-</v>
          </cell>
          <cell r="L403" t="str">
            <v>-</v>
          </cell>
          <cell r="M403" t="str">
            <v>-</v>
          </cell>
          <cell r="N403" t="str">
            <v>INHIL</v>
          </cell>
        </row>
        <row r="404">
          <cell r="J404" t="str">
            <v>-</v>
          </cell>
          <cell r="K404" t="str">
            <v>-</v>
          </cell>
          <cell r="L404" t="str">
            <v>-</v>
          </cell>
          <cell r="M404" t="str">
            <v>-</v>
          </cell>
          <cell r="N404" t="str">
            <v>INHIL</v>
          </cell>
        </row>
        <row r="405">
          <cell r="J405" t="str">
            <v>-</v>
          </cell>
          <cell r="K405" t="str">
            <v>-</v>
          </cell>
          <cell r="L405" t="str">
            <v>-</v>
          </cell>
          <cell r="M405" t="str">
            <v>-</v>
          </cell>
          <cell r="N405" t="str">
            <v>No</v>
          </cell>
        </row>
        <row r="406">
          <cell r="J406" t="str">
            <v>INHIL</v>
          </cell>
          <cell r="K406" t="str">
            <v>-</v>
          </cell>
          <cell r="L406" t="str">
            <v>-</v>
          </cell>
          <cell r="M406" t="str">
            <v>-</v>
          </cell>
          <cell r="N406" t="str">
            <v>INHIL</v>
          </cell>
        </row>
        <row r="407">
          <cell r="J407" t="str">
            <v>-</v>
          </cell>
          <cell r="K407" t="str">
            <v>-</v>
          </cell>
          <cell r="L407" t="str">
            <v>-</v>
          </cell>
          <cell r="M407" t="str">
            <v>-</v>
          </cell>
          <cell r="N407" t="str">
            <v>No</v>
          </cell>
        </row>
        <row r="408">
          <cell r="J408" t="str">
            <v>-</v>
          </cell>
          <cell r="K408" t="str">
            <v>-</v>
          </cell>
          <cell r="L408" t="str">
            <v>-</v>
          </cell>
          <cell r="M408" t="str">
            <v>-</v>
          </cell>
          <cell r="N408" t="str">
            <v>No</v>
          </cell>
        </row>
        <row r="409">
          <cell r="J409" t="str">
            <v>-</v>
          </cell>
          <cell r="K409" t="str">
            <v>-</v>
          </cell>
          <cell r="L409" t="str">
            <v>-</v>
          </cell>
          <cell r="M409" t="str">
            <v>-</v>
          </cell>
          <cell r="N409" t="str">
            <v>No</v>
          </cell>
        </row>
        <row r="410">
          <cell r="J410" t="str">
            <v>-</v>
          </cell>
          <cell r="K410" t="str">
            <v>-</v>
          </cell>
          <cell r="L410" t="str">
            <v>-</v>
          </cell>
          <cell r="M410" t="str">
            <v>-</v>
          </cell>
          <cell r="N410" t="str">
            <v>No</v>
          </cell>
        </row>
        <row r="411">
          <cell r="J411" t="str">
            <v>-</v>
          </cell>
          <cell r="K411" t="str">
            <v>-</v>
          </cell>
          <cell r="L411" t="str">
            <v>-</v>
          </cell>
          <cell r="M411" t="str">
            <v>-</v>
          </cell>
          <cell r="N411" t="str">
            <v>No</v>
          </cell>
        </row>
        <row r="412">
          <cell r="J412" t="str">
            <v>-</v>
          </cell>
          <cell r="K412" t="str">
            <v>-</v>
          </cell>
          <cell r="L412" t="str">
            <v>-</v>
          </cell>
          <cell r="M412" t="str">
            <v>-</v>
          </cell>
          <cell r="N412" t="str">
            <v>INHIL</v>
          </cell>
        </row>
        <row r="413">
          <cell r="J413" t="str">
            <v>-</v>
          </cell>
          <cell r="K413" t="str">
            <v>-</v>
          </cell>
          <cell r="L413" t="str">
            <v>-</v>
          </cell>
          <cell r="M413" t="str">
            <v>-</v>
          </cell>
          <cell r="N413" t="str">
            <v>No</v>
          </cell>
        </row>
        <row r="414">
          <cell r="J414" t="str">
            <v>-</v>
          </cell>
          <cell r="K414" t="str">
            <v>-</v>
          </cell>
          <cell r="L414" t="str">
            <v>-</v>
          </cell>
          <cell r="M414" t="str">
            <v>-</v>
          </cell>
          <cell r="N414" t="str">
            <v>INHIL</v>
          </cell>
        </row>
        <row r="415">
          <cell r="J415" t="str">
            <v>-</v>
          </cell>
          <cell r="K415" t="str">
            <v>-</v>
          </cell>
          <cell r="L415" t="str">
            <v>-</v>
          </cell>
          <cell r="M415" t="str">
            <v>-</v>
          </cell>
          <cell r="N415" t="str">
            <v>INHIL</v>
          </cell>
        </row>
        <row r="416">
          <cell r="J416" t="str">
            <v>-</v>
          </cell>
          <cell r="K416" t="str">
            <v>-</v>
          </cell>
          <cell r="L416" t="str">
            <v>-</v>
          </cell>
          <cell r="M416" t="str">
            <v>-</v>
          </cell>
          <cell r="N416" t="str">
            <v>INHIL</v>
          </cell>
        </row>
        <row r="417">
          <cell r="J417" t="str">
            <v>-</v>
          </cell>
          <cell r="K417" t="str">
            <v>-</v>
          </cell>
          <cell r="L417" t="str">
            <v>-</v>
          </cell>
          <cell r="M417" t="str">
            <v>-</v>
          </cell>
          <cell r="N417" t="str">
            <v>INHIL</v>
          </cell>
        </row>
        <row r="418">
          <cell r="J418" t="str">
            <v>-</v>
          </cell>
          <cell r="K418" t="str">
            <v>-</v>
          </cell>
          <cell r="L418" t="str">
            <v>-</v>
          </cell>
          <cell r="M418" t="str">
            <v>-</v>
          </cell>
          <cell r="N418" t="str">
            <v>No</v>
          </cell>
        </row>
        <row r="419">
          <cell r="J419" t="str">
            <v>-</v>
          </cell>
          <cell r="K419" t="str">
            <v>INHIL</v>
          </cell>
          <cell r="L419" t="str">
            <v>-</v>
          </cell>
          <cell r="M419" t="str">
            <v>-</v>
          </cell>
          <cell r="N419" t="str">
            <v>INHIL</v>
          </cell>
        </row>
        <row r="420">
          <cell r="J420" t="str">
            <v>-</v>
          </cell>
          <cell r="K420" t="str">
            <v>-</v>
          </cell>
          <cell r="L420" t="str">
            <v>-</v>
          </cell>
          <cell r="M420" t="str">
            <v>-</v>
          </cell>
          <cell r="N420" t="str">
            <v>INHIL</v>
          </cell>
        </row>
        <row r="421">
          <cell r="J421" t="str">
            <v>-</v>
          </cell>
          <cell r="K421" t="str">
            <v>-</v>
          </cell>
          <cell r="L421" t="str">
            <v>-</v>
          </cell>
          <cell r="M421" t="str">
            <v>-</v>
          </cell>
          <cell r="N421" t="str">
            <v>INHIL</v>
          </cell>
        </row>
        <row r="422">
          <cell r="J422" t="str">
            <v>-</v>
          </cell>
          <cell r="K422" t="str">
            <v>-</v>
          </cell>
          <cell r="L422" t="str">
            <v>INHIL</v>
          </cell>
          <cell r="M422" t="str">
            <v>-</v>
          </cell>
          <cell r="N422" t="str">
            <v>INHIL</v>
          </cell>
        </row>
        <row r="423">
          <cell r="J423" t="str">
            <v>-</v>
          </cell>
          <cell r="K423" t="str">
            <v>-</v>
          </cell>
          <cell r="L423" t="str">
            <v>-</v>
          </cell>
          <cell r="M423" t="str">
            <v>-</v>
          </cell>
          <cell r="N423" t="str">
            <v>No</v>
          </cell>
        </row>
        <row r="424">
          <cell r="J424" t="str">
            <v>-</v>
          </cell>
          <cell r="K424" t="str">
            <v>-</v>
          </cell>
          <cell r="L424" t="str">
            <v>-</v>
          </cell>
          <cell r="M424" t="str">
            <v>-</v>
          </cell>
          <cell r="N424" t="str">
            <v>No</v>
          </cell>
        </row>
        <row r="425">
          <cell r="J425" t="str">
            <v>-</v>
          </cell>
          <cell r="K425" t="str">
            <v>-</v>
          </cell>
          <cell r="L425" t="str">
            <v>-</v>
          </cell>
          <cell r="M425" t="str">
            <v>-</v>
          </cell>
          <cell r="N425" t="str">
            <v>INHIL</v>
          </cell>
        </row>
        <row r="426">
          <cell r="J426" t="str">
            <v>-</v>
          </cell>
          <cell r="K426" t="str">
            <v>-</v>
          </cell>
          <cell r="L426" t="str">
            <v>-</v>
          </cell>
          <cell r="M426" t="str">
            <v>-</v>
          </cell>
          <cell r="N426" t="str">
            <v>No</v>
          </cell>
        </row>
        <row r="427">
          <cell r="J427" t="str">
            <v>-</v>
          </cell>
          <cell r="K427" t="str">
            <v>INHIL</v>
          </cell>
          <cell r="L427" t="str">
            <v>-</v>
          </cell>
          <cell r="M427" t="str">
            <v>-</v>
          </cell>
          <cell r="N427" t="str">
            <v>INHIL</v>
          </cell>
        </row>
        <row r="428">
          <cell r="J428" t="str">
            <v>-</v>
          </cell>
          <cell r="K428" t="str">
            <v>-</v>
          </cell>
          <cell r="L428" t="str">
            <v>-</v>
          </cell>
          <cell r="M428" t="str">
            <v>-</v>
          </cell>
          <cell r="N428" t="str">
            <v>No</v>
          </cell>
        </row>
        <row r="429">
          <cell r="J429" t="str">
            <v>-</v>
          </cell>
          <cell r="K429" t="str">
            <v>-</v>
          </cell>
          <cell r="L429" t="str">
            <v>-</v>
          </cell>
          <cell r="M429" t="str">
            <v>-</v>
          </cell>
          <cell r="N429" t="str">
            <v>No</v>
          </cell>
        </row>
        <row r="430">
          <cell r="J430" t="str">
            <v>-</v>
          </cell>
          <cell r="K430" t="str">
            <v>-</v>
          </cell>
          <cell r="L430" t="str">
            <v>-</v>
          </cell>
          <cell r="M430" t="str">
            <v>-</v>
          </cell>
          <cell r="N430" t="str">
            <v>INHIL</v>
          </cell>
        </row>
        <row r="431">
          <cell r="J431" t="str">
            <v>-</v>
          </cell>
          <cell r="K431" t="str">
            <v>-</v>
          </cell>
          <cell r="L431" t="str">
            <v>-</v>
          </cell>
          <cell r="M431" t="str">
            <v>-</v>
          </cell>
          <cell r="N431" t="str">
            <v>No</v>
          </cell>
        </row>
        <row r="432">
          <cell r="J432" t="str">
            <v>-</v>
          </cell>
          <cell r="K432" t="str">
            <v>INHIL</v>
          </cell>
          <cell r="L432" t="str">
            <v>-</v>
          </cell>
          <cell r="M432" t="str">
            <v>-</v>
          </cell>
          <cell r="N432" t="str">
            <v>INHIL</v>
          </cell>
        </row>
        <row r="433">
          <cell r="J433" t="str">
            <v>-</v>
          </cell>
          <cell r="K433" t="str">
            <v>-</v>
          </cell>
          <cell r="L433" t="str">
            <v>-</v>
          </cell>
          <cell r="M433" t="str">
            <v>-</v>
          </cell>
          <cell r="N433" t="str">
            <v>INHIL</v>
          </cell>
        </row>
        <row r="434">
          <cell r="J434" t="str">
            <v>-</v>
          </cell>
          <cell r="K434" t="str">
            <v>-</v>
          </cell>
          <cell r="L434" t="str">
            <v>-</v>
          </cell>
          <cell r="M434" t="str">
            <v>-</v>
          </cell>
          <cell r="N434" t="str">
            <v>INHIL</v>
          </cell>
        </row>
        <row r="435">
          <cell r="J435" t="str">
            <v>-</v>
          </cell>
          <cell r="K435" t="str">
            <v>-</v>
          </cell>
          <cell r="L435" t="str">
            <v>-</v>
          </cell>
          <cell r="M435" t="str">
            <v>-</v>
          </cell>
          <cell r="N435" t="str">
            <v>INHIL</v>
          </cell>
        </row>
        <row r="436">
          <cell r="J436" t="str">
            <v>-</v>
          </cell>
          <cell r="K436" t="str">
            <v>-</v>
          </cell>
          <cell r="L436" t="str">
            <v>-</v>
          </cell>
          <cell r="M436" t="str">
            <v>-</v>
          </cell>
          <cell r="N436" t="str">
            <v>INHIL</v>
          </cell>
        </row>
        <row r="437">
          <cell r="J437" t="str">
            <v>-</v>
          </cell>
          <cell r="K437" t="str">
            <v>INHIL</v>
          </cell>
          <cell r="L437" t="str">
            <v>-</v>
          </cell>
          <cell r="M437" t="str">
            <v>-</v>
          </cell>
          <cell r="N437" t="str">
            <v>INHIL</v>
          </cell>
        </row>
        <row r="438">
          <cell r="J438" t="str">
            <v>-</v>
          </cell>
          <cell r="K438" t="str">
            <v>-</v>
          </cell>
          <cell r="L438" t="str">
            <v>-</v>
          </cell>
          <cell r="M438" t="str">
            <v>-</v>
          </cell>
          <cell r="N438" t="str">
            <v>INHIL</v>
          </cell>
        </row>
        <row r="439">
          <cell r="J439" t="str">
            <v>-</v>
          </cell>
          <cell r="K439" t="str">
            <v>-</v>
          </cell>
          <cell r="L439" t="str">
            <v>-</v>
          </cell>
          <cell r="M439" t="str">
            <v>-</v>
          </cell>
          <cell r="N439" t="str">
            <v>INHIL</v>
          </cell>
        </row>
        <row r="440">
          <cell r="J440" t="str">
            <v>-</v>
          </cell>
          <cell r="K440" t="str">
            <v>-</v>
          </cell>
          <cell r="L440" t="str">
            <v>-</v>
          </cell>
          <cell r="M440" t="str">
            <v>-</v>
          </cell>
          <cell r="N440" t="str">
            <v>INHIL</v>
          </cell>
        </row>
        <row r="441">
          <cell r="J441" t="str">
            <v>-</v>
          </cell>
          <cell r="K441" t="str">
            <v>-</v>
          </cell>
          <cell r="L441" t="str">
            <v>-</v>
          </cell>
          <cell r="M441" t="str">
            <v>-</v>
          </cell>
          <cell r="N441" t="str">
            <v>INHIL</v>
          </cell>
        </row>
        <row r="442">
          <cell r="J442" t="str">
            <v>-</v>
          </cell>
          <cell r="K442" t="str">
            <v>-</v>
          </cell>
          <cell r="L442" t="str">
            <v>-</v>
          </cell>
          <cell r="M442" t="str">
            <v>-</v>
          </cell>
          <cell r="N442" t="str">
            <v>INHIL</v>
          </cell>
        </row>
        <row r="443">
          <cell r="J443" t="str">
            <v>-</v>
          </cell>
          <cell r="K443" t="str">
            <v>-</v>
          </cell>
          <cell r="L443" t="str">
            <v>-</v>
          </cell>
          <cell r="M443" t="str">
            <v>-</v>
          </cell>
          <cell r="N443" t="str">
            <v>INHIL</v>
          </cell>
        </row>
        <row r="444">
          <cell r="J444" t="str">
            <v>-</v>
          </cell>
          <cell r="K444" t="str">
            <v>-</v>
          </cell>
          <cell r="L444" t="str">
            <v>-</v>
          </cell>
          <cell r="M444" t="str">
            <v>-</v>
          </cell>
          <cell r="N444" t="str">
            <v>INHIL</v>
          </cell>
        </row>
        <row r="445">
          <cell r="J445" t="str">
            <v>-</v>
          </cell>
          <cell r="K445" t="str">
            <v>-</v>
          </cell>
          <cell r="L445" t="str">
            <v>-</v>
          </cell>
          <cell r="M445" t="str">
            <v>-</v>
          </cell>
          <cell r="N445" t="str">
            <v>INHIL</v>
          </cell>
        </row>
        <row r="446">
          <cell r="J446" t="str">
            <v>INHIL</v>
          </cell>
          <cell r="K446" t="str">
            <v>-</v>
          </cell>
          <cell r="L446" t="str">
            <v>-</v>
          </cell>
          <cell r="M446" t="str">
            <v>-</v>
          </cell>
          <cell r="N446" t="str">
            <v>INHIL</v>
          </cell>
        </row>
        <row r="447">
          <cell r="J447" t="str">
            <v>-</v>
          </cell>
          <cell r="K447" t="str">
            <v>-</v>
          </cell>
          <cell r="L447" t="str">
            <v>-</v>
          </cell>
          <cell r="M447" t="str">
            <v>-</v>
          </cell>
          <cell r="N447" t="str">
            <v>INHIL</v>
          </cell>
        </row>
        <row r="448">
          <cell r="J448" t="str">
            <v>-</v>
          </cell>
          <cell r="K448" t="str">
            <v>-</v>
          </cell>
          <cell r="L448" t="str">
            <v>-</v>
          </cell>
          <cell r="M448" t="str">
            <v>-</v>
          </cell>
          <cell r="N448" t="str">
            <v>INHIL</v>
          </cell>
        </row>
        <row r="449">
          <cell r="J449" t="str">
            <v>-</v>
          </cell>
          <cell r="K449" t="str">
            <v>-</v>
          </cell>
          <cell r="L449" t="str">
            <v>-</v>
          </cell>
          <cell r="M449" t="str">
            <v>-</v>
          </cell>
          <cell r="N449" t="str">
            <v>INHIL</v>
          </cell>
        </row>
        <row r="450">
          <cell r="J450" t="str">
            <v>-</v>
          </cell>
          <cell r="K450" t="str">
            <v>-</v>
          </cell>
          <cell r="L450" t="str">
            <v>-</v>
          </cell>
          <cell r="M450" t="str">
            <v>-</v>
          </cell>
          <cell r="N450" t="str">
            <v>INHIL</v>
          </cell>
        </row>
        <row r="451">
          <cell r="J451" t="str">
            <v>-</v>
          </cell>
          <cell r="K451" t="str">
            <v>-</v>
          </cell>
          <cell r="L451" t="str">
            <v>-</v>
          </cell>
          <cell r="M451" t="str">
            <v>-</v>
          </cell>
          <cell r="N451" t="str">
            <v>INHIL</v>
          </cell>
        </row>
        <row r="452">
          <cell r="J452" t="str">
            <v>INHIL</v>
          </cell>
          <cell r="K452" t="str">
            <v>-</v>
          </cell>
          <cell r="L452" t="str">
            <v>-</v>
          </cell>
          <cell r="M452" t="str">
            <v>-</v>
          </cell>
          <cell r="N452" t="str">
            <v>INHIL</v>
          </cell>
        </row>
        <row r="453">
          <cell r="J453" t="str">
            <v>-</v>
          </cell>
          <cell r="K453" t="str">
            <v>-</v>
          </cell>
          <cell r="L453" t="str">
            <v>-</v>
          </cell>
          <cell r="M453" t="str">
            <v>-</v>
          </cell>
          <cell r="N453" t="str">
            <v>INHIL</v>
          </cell>
        </row>
        <row r="454">
          <cell r="J454" t="str">
            <v>-</v>
          </cell>
          <cell r="K454" t="str">
            <v>-</v>
          </cell>
          <cell r="L454" t="str">
            <v>-</v>
          </cell>
          <cell r="M454" t="str">
            <v>-</v>
          </cell>
          <cell r="N454" t="str">
            <v>INHIL</v>
          </cell>
        </row>
        <row r="455">
          <cell r="J455" t="str">
            <v>-</v>
          </cell>
          <cell r="K455" t="str">
            <v>-</v>
          </cell>
          <cell r="L455" t="str">
            <v>-</v>
          </cell>
          <cell r="M455" t="str">
            <v>-</v>
          </cell>
          <cell r="N455" t="str">
            <v>INHIL</v>
          </cell>
        </row>
        <row r="456">
          <cell r="J456" t="str">
            <v>-</v>
          </cell>
          <cell r="K456" t="str">
            <v>-</v>
          </cell>
          <cell r="L456" t="str">
            <v>-</v>
          </cell>
          <cell r="M456" t="str">
            <v>-</v>
          </cell>
          <cell r="N456" t="str">
            <v>INHIL</v>
          </cell>
        </row>
        <row r="457">
          <cell r="J457" t="str">
            <v>-</v>
          </cell>
          <cell r="K457" t="str">
            <v>-</v>
          </cell>
          <cell r="L457" t="str">
            <v>-</v>
          </cell>
          <cell r="M457" t="str">
            <v>-</v>
          </cell>
          <cell r="N457" t="str">
            <v>INHIL</v>
          </cell>
        </row>
        <row r="458">
          <cell r="J458" t="str">
            <v>-</v>
          </cell>
          <cell r="K458" t="str">
            <v>-</v>
          </cell>
          <cell r="L458" t="str">
            <v>-</v>
          </cell>
          <cell r="M458" t="str">
            <v>-</v>
          </cell>
          <cell r="N458" t="str">
            <v>INHIL</v>
          </cell>
        </row>
        <row r="459">
          <cell r="J459" t="str">
            <v>-</v>
          </cell>
          <cell r="K459" t="str">
            <v>-</v>
          </cell>
          <cell r="L459" t="str">
            <v>-</v>
          </cell>
          <cell r="M459" t="str">
            <v>-</v>
          </cell>
          <cell r="N459" t="str">
            <v>INHIL</v>
          </cell>
        </row>
        <row r="460">
          <cell r="J460" t="str">
            <v>-</v>
          </cell>
          <cell r="K460" t="str">
            <v>-</v>
          </cell>
          <cell r="L460" t="str">
            <v>-</v>
          </cell>
          <cell r="M460" t="str">
            <v>-</v>
          </cell>
          <cell r="N460" t="str">
            <v>INHIL</v>
          </cell>
        </row>
        <row r="461">
          <cell r="J461" t="str">
            <v>-</v>
          </cell>
          <cell r="K461" t="str">
            <v>-</v>
          </cell>
          <cell r="L461" t="str">
            <v>-</v>
          </cell>
          <cell r="M461" t="str">
            <v>-</v>
          </cell>
          <cell r="N461" t="str">
            <v>INHIL</v>
          </cell>
        </row>
        <row r="462">
          <cell r="J462" t="str">
            <v>-</v>
          </cell>
          <cell r="K462" t="str">
            <v>-</v>
          </cell>
          <cell r="L462" t="str">
            <v>-</v>
          </cell>
          <cell r="M462" t="str">
            <v>-</v>
          </cell>
          <cell r="N462" t="str">
            <v>INHIL</v>
          </cell>
        </row>
        <row r="463">
          <cell r="J463" t="str">
            <v>-</v>
          </cell>
          <cell r="K463" t="str">
            <v>-</v>
          </cell>
          <cell r="L463" t="str">
            <v>-</v>
          </cell>
          <cell r="M463" t="str">
            <v>-</v>
          </cell>
          <cell r="N463" t="str">
            <v>INHIL</v>
          </cell>
        </row>
        <row r="464">
          <cell r="J464" t="str">
            <v>-</v>
          </cell>
          <cell r="K464" t="str">
            <v>-</v>
          </cell>
          <cell r="L464" t="str">
            <v>-</v>
          </cell>
          <cell r="M464" t="str">
            <v>-</v>
          </cell>
          <cell r="N464" t="str">
            <v>INHIL</v>
          </cell>
        </row>
        <row r="465">
          <cell r="J465" t="str">
            <v>-</v>
          </cell>
          <cell r="K465" t="str">
            <v>-</v>
          </cell>
          <cell r="L465" t="str">
            <v>-</v>
          </cell>
          <cell r="M465" t="str">
            <v>-</v>
          </cell>
          <cell r="N465" t="str">
            <v>INHIL</v>
          </cell>
        </row>
        <row r="466">
          <cell r="J466" t="str">
            <v>-</v>
          </cell>
          <cell r="K466" t="str">
            <v>-</v>
          </cell>
          <cell r="L466" t="str">
            <v>-</v>
          </cell>
          <cell r="M466" t="str">
            <v>-</v>
          </cell>
          <cell r="N466" t="str">
            <v>INHIL</v>
          </cell>
        </row>
        <row r="467">
          <cell r="J467" t="str">
            <v>-</v>
          </cell>
          <cell r="K467" t="str">
            <v>-</v>
          </cell>
          <cell r="L467" t="str">
            <v>-</v>
          </cell>
          <cell r="M467" t="str">
            <v>-</v>
          </cell>
          <cell r="N467" t="str">
            <v>INHIL</v>
          </cell>
        </row>
        <row r="468">
          <cell r="J468" t="str">
            <v>INHIL</v>
          </cell>
          <cell r="K468" t="str">
            <v>-</v>
          </cell>
          <cell r="L468" t="str">
            <v>-</v>
          </cell>
          <cell r="M468" t="str">
            <v>-</v>
          </cell>
          <cell r="N468" t="str">
            <v>INHIL</v>
          </cell>
        </row>
        <row r="469">
          <cell r="J469" t="str">
            <v>-</v>
          </cell>
          <cell r="K469" t="str">
            <v>-</v>
          </cell>
          <cell r="L469" t="str">
            <v>-</v>
          </cell>
          <cell r="M469" t="str">
            <v>-</v>
          </cell>
          <cell r="N469" t="str">
            <v>INHIL</v>
          </cell>
        </row>
        <row r="470">
          <cell r="J470" t="str">
            <v>-</v>
          </cell>
          <cell r="K470" t="str">
            <v>-</v>
          </cell>
          <cell r="L470" t="str">
            <v>-</v>
          </cell>
          <cell r="M470" t="str">
            <v>-</v>
          </cell>
          <cell r="N470" t="str">
            <v>INHIL</v>
          </cell>
        </row>
        <row r="471">
          <cell r="J471" t="str">
            <v>INHIL</v>
          </cell>
          <cell r="K471" t="str">
            <v>-</v>
          </cell>
          <cell r="L471" t="str">
            <v>-</v>
          </cell>
          <cell r="M471" t="str">
            <v>-</v>
          </cell>
          <cell r="N471" t="str">
            <v>INHIL</v>
          </cell>
        </row>
        <row r="472">
          <cell r="J472" t="str">
            <v>-</v>
          </cell>
          <cell r="K472" t="str">
            <v>-</v>
          </cell>
          <cell r="L472" t="str">
            <v>-</v>
          </cell>
          <cell r="M472" t="str">
            <v>-</v>
          </cell>
          <cell r="N472" t="str">
            <v>INHIL</v>
          </cell>
        </row>
        <row r="473">
          <cell r="J473" t="str">
            <v>-</v>
          </cell>
          <cell r="K473" t="str">
            <v>-</v>
          </cell>
          <cell r="L473" t="str">
            <v>-</v>
          </cell>
          <cell r="M473" t="str">
            <v>-</v>
          </cell>
          <cell r="N473" t="str">
            <v>No</v>
          </cell>
        </row>
        <row r="474">
          <cell r="J474" t="str">
            <v>-</v>
          </cell>
          <cell r="K474" t="str">
            <v>-</v>
          </cell>
          <cell r="L474" t="str">
            <v>-</v>
          </cell>
          <cell r="M474" t="str">
            <v>-</v>
          </cell>
          <cell r="N474" t="str">
            <v>No</v>
          </cell>
        </row>
        <row r="475">
          <cell r="J475" t="str">
            <v>-</v>
          </cell>
          <cell r="K475" t="str">
            <v>INHIL</v>
          </cell>
          <cell r="L475" t="str">
            <v>-</v>
          </cell>
          <cell r="M475" t="str">
            <v>-</v>
          </cell>
          <cell r="N475" t="str">
            <v>INHIL</v>
          </cell>
        </row>
        <row r="476">
          <cell r="J476" t="str">
            <v>-</v>
          </cell>
          <cell r="K476" t="str">
            <v>-</v>
          </cell>
          <cell r="L476" t="str">
            <v>-</v>
          </cell>
          <cell r="M476" t="str">
            <v>-</v>
          </cell>
          <cell r="N476" t="str">
            <v>INHIL</v>
          </cell>
        </row>
        <row r="477">
          <cell r="J477" t="str">
            <v>-</v>
          </cell>
          <cell r="K477" t="str">
            <v>-</v>
          </cell>
          <cell r="L477" t="str">
            <v>-</v>
          </cell>
          <cell r="M477" t="str">
            <v>-</v>
          </cell>
          <cell r="N477" t="str">
            <v>INHIL</v>
          </cell>
        </row>
        <row r="478">
          <cell r="J478" t="str">
            <v>-</v>
          </cell>
          <cell r="K478" t="str">
            <v>-</v>
          </cell>
          <cell r="L478" t="str">
            <v>-</v>
          </cell>
          <cell r="M478" t="str">
            <v>-</v>
          </cell>
          <cell r="N478" t="str">
            <v>No</v>
          </cell>
        </row>
        <row r="479">
          <cell r="J479" t="str">
            <v>-</v>
          </cell>
          <cell r="K479" t="str">
            <v>-</v>
          </cell>
          <cell r="L479" t="str">
            <v>-</v>
          </cell>
          <cell r="M479" t="str">
            <v>-</v>
          </cell>
          <cell r="N479" t="str">
            <v>INHIL</v>
          </cell>
        </row>
        <row r="480">
          <cell r="J480" t="str">
            <v>-</v>
          </cell>
          <cell r="K480" t="str">
            <v>-</v>
          </cell>
          <cell r="L480" t="str">
            <v>-</v>
          </cell>
          <cell r="M480" t="str">
            <v>-</v>
          </cell>
          <cell r="N480" t="str">
            <v>INHIL</v>
          </cell>
        </row>
        <row r="481">
          <cell r="J481" t="str">
            <v>INHIL</v>
          </cell>
          <cell r="K481" t="str">
            <v>-</v>
          </cell>
          <cell r="L481" t="str">
            <v>-</v>
          </cell>
          <cell r="M481" t="str">
            <v>-</v>
          </cell>
          <cell r="N481" t="str">
            <v>INHIL</v>
          </cell>
        </row>
        <row r="482">
          <cell r="J482" t="str">
            <v>-</v>
          </cell>
          <cell r="K482" t="str">
            <v>-</v>
          </cell>
          <cell r="L482" t="str">
            <v>-</v>
          </cell>
          <cell r="M482" t="str">
            <v>-</v>
          </cell>
          <cell r="N482" t="str">
            <v>INHIL</v>
          </cell>
        </row>
        <row r="483">
          <cell r="J483" t="str">
            <v>-</v>
          </cell>
          <cell r="K483" t="str">
            <v>-</v>
          </cell>
          <cell r="L483" t="str">
            <v>-</v>
          </cell>
          <cell r="M483" t="str">
            <v>-</v>
          </cell>
          <cell r="N483" t="str">
            <v>No</v>
          </cell>
        </row>
        <row r="484">
          <cell r="J484" t="str">
            <v>-</v>
          </cell>
          <cell r="K484" t="str">
            <v>-</v>
          </cell>
          <cell r="L484" t="str">
            <v>-</v>
          </cell>
          <cell r="M484" t="str">
            <v>-</v>
          </cell>
          <cell r="N484" t="str">
            <v>INHIL</v>
          </cell>
        </row>
        <row r="485">
          <cell r="J485" t="str">
            <v>-</v>
          </cell>
          <cell r="K485" t="str">
            <v>-</v>
          </cell>
          <cell r="L485" t="str">
            <v>-</v>
          </cell>
          <cell r="M485" t="str">
            <v>-</v>
          </cell>
          <cell r="N485" t="str">
            <v>INHIL</v>
          </cell>
        </row>
        <row r="486">
          <cell r="J486" t="str">
            <v>-</v>
          </cell>
          <cell r="K486" t="str">
            <v>-</v>
          </cell>
          <cell r="L486" t="str">
            <v>-</v>
          </cell>
          <cell r="M486" t="str">
            <v>-</v>
          </cell>
          <cell r="N486" t="str">
            <v>INHIL</v>
          </cell>
        </row>
        <row r="487">
          <cell r="J487" t="str">
            <v>-</v>
          </cell>
          <cell r="K487" t="str">
            <v>-</v>
          </cell>
          <cell r="L487" t="str">
            <v>-</v>
          </cell>
          <cell r="M487" t="str">
            <v>-</v>
          </cell>
          <cell r="N487" t="str">
            <v>INHIL</v>
          </cell>
        </row>
        <row r="488">
          <cell r="J488" t="str">
            <v>-</v>
          </cell>
          <cell r="K488" t="str">
            <v>-</v>
          </cell>
          <cell r="L488" t="str">
            <v>-</v>
          </cell>
          <cell r="M488" t="str">
            <v>-</v>
          </cell>
          <cell r="N488" t="str">
            <v>INHIL</v>
          </cell>
        </row>
        <row r="489">
          <cell r="J489" t="str">
            <v>-</v>
          </cell>
          <cell r="K489" t="str">
            <v>-</v>
          </cell>
          <cell r="L489" t="str">
            <v>-</v>
          </cell>
          <cell r="M489" t="str">
            <v>-</v>
          </cell>
          <cell r="N489" t="str">
            <v>INHIL</v>
          </cell>
        </row>
        <row r="490">
          <cell r="J490" t="str">
            <v>-</v>
          </cell>
          <cell r="K490" t="str">
            <v>-</v>
          </cell>
          <cell r="L490" t="str">
            <v>-</v>
          </cell>
          <cell r="M490" t="str">
            <v>-</v>
          </cell>
          <cell r="N490" t="str">
            <v>INHIL</v>
          </cell>
        </row>
        <row r="491">
          <cell r="J491" t="str">
            <v>-</v>
          </cell>
          <cell r="K491" t="str">
            <v>-</v>
          </cell>
          <cell r="L491" t="str">
            <v>INHIL</v>
          </cell>
          <cell r="M491" t="str">
            <v>-</v>
          </cell>
          <cell r="N491" t="str">
            <v>INHIL</v>
          </cell>
        </row>
        <row r="492">
          <cell r="J492" t="str">
            <v>-</v>
          </cell>
          <cell r="K492" t="str">
            <v>-</v>
          </cell>
          <cell r="L492" t="str">
            <v>-</v>
          </cell>
          <cell r="M492" t="str">
            <v>-</v>
          </cell>
          <cell r="N492" t="str">
            <v>No</v>
          </cell>
        </row>
        <row r="493">
          <cell r="J493" t="str">
            <v>-</v>
          </cell>
          <cell r="K493" t="str">
            <v>-</v>
          </cell>
          <cell r="L493" t="str">
            <v>-</v>
          </cell>
          <cell r="M493" t="str">
            <v>-</v>
          </cell>
          <cell r="N493" t="str">
            <v>No</v>
          </cell>
        </row>
        <row r="494">
          <cell r="J494" t="str">
            <v>-</v>
          </cell>
          <cell r="K494" t="str">
            <v>-</v>
          </cell>
          <cell r="L494" t="str">
            <v>-</v>
          </cell>
          <cell r="M494" t="str">
            <v>-</v>
          </cell>
          <cell r="N494" t="str">
            <v>INHIL</v>
          </cell>
        </row>
        <row r="495">
          <cell r="J495" t="str">
            <v>-</v>
          </cell>
          <cell r="K495" t="str">
            <v>-</v>
          </cell>
          <cell r="L495" t="str">
            <v>-</v>
          </cell>
          <cell r="M495" t="str">
            <v>-</v>
          </cell>
          <cell r="N495" t="str">
            <v>INHIL</v>
          </cell>
        </row>
        <row r="496">
          <cell r="J496" t="str">
            <v>-</v>
          </cell>
          <cell r="K496" t="str">
            <v>-</v>
          </cell>
          <cell r="L496" t="str">
            <v>-</v>
          </cell>
          <cell r="M496" t="str">
            <v>-</v>
          </cell>
          <cell r="N496" t="str">
            <v>INHIL</v>
          </cell>
        </row>
        <row r="497">
          <cell r="J497" t="str">
            <v>-</v>
          </cell>
          <cell r="K497" t="str">
            <v>-</v>
          </cell>
          <cell r="L497" t="str">
            <v>-</v>
          </cell>
          <cell r="M497" t="str">
            <v>-</v>
          </cell>
          <cell r="N497" t="str">
            <v>INHIL</v>
          </cell>
        </row>
        <row r="498">
          <cell r="J498" t="str">
            <v>-</v>
          </cell>
          <cell r="K498" t="str">
            <v>-</v>
          </cell>
          <cell r="L498" t="str">
            <v>-</v>
          </cell>
          <cell r="M498" t="str">
            <v>-</v>
          </cell>
          <cell r="N498" t="str">
            <v>INHIL</v>
          </cell>
        </row>
        <row r="499">
          <cell r="J499" t="str">
            <v>-</v>
          </cell>
          <cell r="K499" t="str">
            <v>-</v>
          </cell>
          <cell r="L499" t="str">
            <v>-</v>
          </cell>
          <cell r="M499" t="str">
            <v>-</v>
          </cell>
          <cell r="N499" t="str">
            <v>INHIL</v>
          </cell>
        </row>
        <row r="500">
          <cell r="J500" t="str">
            <v>-</v>
          </cell>
          <cell r="K500" t="str">
            <v>-</v>
          </cell>
          <cell r="L500" t="str">
            <v>-</v>
          </cell>
          <cell r="M500" t="str">
            <v>-</v>
          </cell>
          <cell r="N500" t="str">
            <v>INHIL</v>
          </cell>
        </row>
        <row r="501">
          <cell r="J501" t="str">
            <v>-</v>
          </cell>
          <cell r="K501" t="str">
            <v>-</v>
          </cell>
          <cell r="L501" t="str">
            <v>-</v>
          </cell>
          <cell r="M501" t="str">
            <v>-</v>
          </cell>
          <cell r="N501" t="str">
            <v>No</v>
          </cell>
        </row>
        <row r="502">
          <cell r="J502" t="str">
            <v>-</v>
          </cell>
          <cell r="K502" t="str">
            <v>-</v>
          </cell>
          <cell r="L502" t="str">
            <v>-</v>
          </cell>
          <cell r="M502" t="str">
            <v>-</v>
          </cell>
          <cell r="N502" t="str">
            <v>INHIL</v>
          </cell>
        </row>
        <row r="503">
          <cell r="J503" t="str">
            <v>-</v>
          </cell>
          <cell r="K503" t="str">
            <v>-</v>
          </cell>
          <cell r="L503" t="str">
            <v>-</v>
          </cell>
          <cell r="M503" t="str">
            <v>-</v>
          </cell>
          <cell r="N503" t="str">
            <v>No</v>
          </cell>
        </row>
        <row r="504">
          <cell r="J504" t="str">
            <v>-</v>
          </cell>
          <cell r="K504" t="str">
            <v>-</v>
          </cell>
          <cell r="L504" t="str">
            <v>-</v>
          </cell>
          <cell r="M504" t="str">
            <v>-</v>
          </cell>
          <cell r="N504" t="str">
            <v>No</v>
          </cell>
        </row>
        <row r="505">
          <cell r="J505" t="str">
            <v>-</v>
          </cell>
          <cell r="K505" t="str">
            <v>-</v>
          </cell>
          <cell r="L505" t="str">
            <v>-</v>
          </cell>
          <cell r="M505" t="str">
            <v>-</v>
          </cell>
          <cell r="N505" t="str">
            <v>No</v>
          </cell>
        </row>
        <row r="506">
          <cell r="J506" t="str">
            <v>-</v>
          </cell>
          <cell r="K506" t="str">
            <v>-</v>
          </cell>
          <cell r="L506" t="str">
            <v>-</v>
          </cell>
          <cell r="M506" t="str">
            <v>-</v>
          </cell>
          <cell r="N506" t="str">
            <v>No</v>
          </cell>
        </row>
        <row r="507">
          <cell r="J507" t="str">
            <v>-</v>
          </cell>
          <cell r="K507" t="str">
            <v>-</v>
          </cell>
          <cell r="L507" t="str">
            <v>-</v>
          </cell>
          <cell r="M507" t="str">
            <v>-</v>
          </cell>
          <cell r="N507" t="str">
            <v>No</v>
          </cell>
        </row>
        <row r="508">
          <cell r="J508" t="str">
            <v>-</v>
          </cell>
          <cell r="K508" t="str">
            <v>-</v>
          </cell>
          <cell r="L508" t="str">
            <v>-</v>
          </cell>
          <cell r="M508" t="str">
            <v>-</v>
          </cell>
          <cell r="N508" t="str">
            <v>No</v>
          </cell>
        </row>
        <row r="509">
          <cell r="J509" t="str">
            <v>-</v>
          </cell>
          <cell r="K509" t="str">
            <v>-</v>
          </cell>
          <cell r="L509" t="str">
            <v>-</v>
          </cell>
          <cell r="M509" t="str">
            <v>-</v>
          </cell>
          <cell r="N509" t="str">
            <v>No</v>
          </cell>
        </row>
        <row r="510">
          <cell r="J510" t="str">
            <v>-</v>
          </cell>
          <cell r="K510" t="str">
            <v>-</v>
          </cell>
          <cell r="L510" t="str">
            <v>-</v>
          </cell>
          <cell r="M510" t="str">
            <v>-</v>
          </cell>
          <cell r="N510" t="str">
            <v>No</v>
          </cell>
        </row>
        <row r="511">
          <cell r="J511" t="str">
            <v>-</v>
          </cell>
          <cell r="K511" t="str">
            <v>-</v>
          </cell>
          <cell r="L511" t="str">
            <v>-</v>
          </cell>
          <cell r="M511" t="str">
            <v>-</v>
          </cell>
          <cell r="N511" t="str">
            <v>No</v>
          </cell>
        </row>
        <row r="512">
          <cell r="J512" t="str">
            <v>-</v>
          </cell>
          <cell r="K512" t="str">
            <v>-</v>
          </cell>
          <cell r="L512" t="str">
            <v>-</v>
          </cell>
          <cell r="M512" t="str">
            <v>-</v>
          </cell>
          <cell r="N512" t="str">
            <v>No</v>
          </cell>
        </row>
        <row r="513">
          <cell r="J513" t="str">
            <v>-</v>
          </cell>
          <cell r="K513" t="str">
            <v>-</v>
          </cell>
          <cell r="L513" t="str">
            <v>-</v>
          </cell>
          <cell r="M513" t="str">
            <v>-</v>
          </cell>
          <cell r="N513" t="str">
            <v>No</v>
          </cell>
        </row>
        <row r="514">
          <cell r="J514" t="str">
            <v>INHIL</v>
          </cell>
          <cell r="K514" t="str">
            <v>-</v>
          </cell>
          <cell r="L514" t="str">
            <v>-</v>
          </cell>
          <cell r="M514" t="str">
            <v>-</v>
          </cell>
          <cell r="N514" t="str">
            <v>INHIL</v>
          </cell>
        </row>
        <row r="515">
          <cell r="J515" t="str">
            <v>INHIL</v>
          </cell>
          <cell r="K515" t="str">
            <v>-</v>
          </cell>
          <cell r="L515" t="str">
            <v>-</v>
          </cell>
          <cell r="M515" t="str">
            <v>-</v>
          </cell>
          <cell r="N515" t="str">
            <v>INHIL</v>
          </cell>
        </row>
        <row r="516">
          <cell r="J516" t="str">
            <v>-</v>
          </cell>
          <cell r="K516" t="str">
            <v>-</v>
          </cell>
          <cell r="L516" t="str">
            <v>INHIL</v>
          </cell>
          <cell r="M516" t="str">
            <v>-</v>
          </cell>
          <cell r="N516" t="str">
            <v>INHIL</v>
          </cell>
        </row>
        <row r="517">
          <cell r="J517" t="str">
            <v>-</v>
          </cell>
          <cell r="K517" t="str">
            <v>-</v>
          </cell>
          <cell r="L517" t="str">
            <v>-</v>
          </cell>
          <cell r="M517" t="str">
            <v>-</v>
          </cell>
          <cell r="N517" t="str">
            <v>No</v>
          </cell>
        </row>
        <row r="518">
          <cell r="J518" t="str">
            <v>-</v>
          </cell>
          <cell r="K518" t="str">
            <v>-</v>
          </cell>
          <cell r="L518" t="str">
            <v>-</v>
          </cell>
          <cell r="M518" t="str">
            <v>-</v>
          </cell>
          <cell r="N518" t="str">
            <v>INHIL</v>
          </cell>
        </row>
        <row r="519">
          <cell r="J519" t="str">
            <v>-</v>
          </cell>
          <cell r="K519" t="str">
            <v>-</v>
          </cell>
          <cell r="L519" t="str">
            <v>-</v>
          </cell>
          <cell r="M519" t="str">
            <v>-</v>
          </cell>
          <cell r="N519" t="str">
            <v>No</v>
          </cell>
        </row>
        <row r="520">
          <cell r="J520" t="str">
            <v>-</v>
          </cell>
          <cell r="K520" t="str">
            <v>INHIL</v>
          </cell>
          <cell r="L520" t="str">
            <v>-</v>
          </cell>
          <cell r="M520" t="str">
            <v>-</v>
          </cell>
          <cell r="N520" t="str">
            <v>INHIL</v>
          </cell>
        </row>
        <row r="521">
          <cell r="J521" t="str">
            <v>-</v>
          </cell>
          <cell r="K521" t="str">
            <v>-</v>
          </cell>
          <cell r="L521" t="str">
            <v>-</v>
          </cell>
          <cell r="M521" t="str">
            <v>-</v>
          </cell>
          <cell r="N521" t="str">
            <v>No</v>
          </cell>
        </row>
        <row r="522">
          <cell r="J522" t="str">
            <v>-</v>
          </cell>
          <cell r="K522" t="str">
            <v>-</v>
          </cell>
          <cell r="L522" t="str">
            <v>-</v>
          </cell>
          <cell r="M522" t="str">
            <v>-</v>
          </cell>
          <cell r="N522" t="str">
            <v>No</v>
          </cell>
        </row>
        <row r="523">
          <cell r="J523" t="str">
            <v>-</v>
          </cell>
          <cell r="K523" t="str">
            <v>-</v>
          </cell>
          <cell r="L523" t="str">
            <v>-</v>
          </cell>
          <cell r="M523" t="str">
            <v>-</v>
          </cell>
          <cell r="N523" t="str">
            <v>No</v>
          </cell>
        </row>
        <row r="524">
          <cell r="J524" t="str">
            <v>-</v>
          </cell>
          <cell r="K524" t="str">
            <v>-</v>
          </cell>
          <cell r="L524" t="str">
            <v>-</v>
          </cell>
          <cell r="M524" t="str">
            <v>-</v>
          </cell>
          <cell r="N524" t="str">
            <v>No</v>
          </cell>
        </row>
        <row r="525">
          <cell r="J525" t="str">
            <v>-</v>
          </cell>
          <cell r="K525" t="str">
            <v>-</v>
          </cell>
          <cell r="L525" t="str">
            <v>-</v>
          </cell>
          <cell r="M525" t="str">
            <v>-</v>
          </cell>
          <cell r="N525" t="str">
            <v>No</v>
          </cell>
        </row>
        <row r="526">
          <cell r="J526" t="str">
            <v>-</v>
          </cell>
          <cell r="K526" t="str">
            <v>-</v>
          </cell>
          <cell r="L526" t="str">
            <v>-</v>
          </cell>
          <cell r="M526" t="str">
            <v>-</v>
          </cell>
          <cell r="N526" t="str">
            <v>No</v>
          </cell>
        </row>
        <row r="527">
          <cell r="J527" t="str">
            <v>-</v>
          </cell>
          <cell r="K527" t="str">
            <v>-</v>
          </cell>
          <cell r="L527" t="str">
            <v>-</v>
          </cell>
          <cell r="M527" t="str">
            <v>-</v>
          </cell>
          <cell r="N527" t="str">
            <v>No</v>
          </cell>
        </row>
        <row r="528">
          <cell r="J528" t="str">
            <v>-</v>
          </cell>
          <cell r="K528" t="str">
            <v>-</v>
          </cell>
          <cell r="L528" t="str">
            <v>-</v>
          </cell>
          <cell r="M528" t="str">
            <v>-</v>
          </cell>
          <cell r="N528" t="str">
            <v>No</v>
          </cell>
        </row>
        <row r="529">
          <cell r="J529" t="str">
            <v>INHIL</v>
          </cell>
          <cell r="K529" t="str">
            <v>-</v>
          </cell>
          <cell r="L529" t="str">
            <v>-</v>
          </cell>
          <cell r="M529" t="str">
            <v>-</v>
          </cell>
          <cell r="N529" t="str">
            <v>INHIL</v>
          </cell>
        </row>
        <row r="530">
          <cell r="J530" t="str">
            <v>-</v>
          </cell>
          <cell r="K530" t="str">
            <v>-</v>
          </cell>
          <cell r="L530" t="str">
            <v>-</v>
          </cell>
          <cell r="M530" t="str">
            <v>-</v>
          </cell>
          <cell r="N530" t="str">
            <v>No</v>
          </cell>
        </row>
        <row r="531">
          <cell r="J531" t="str">
            <v>-</v>
          </cell>
          <cell r="K531" t="str">
            <v>-</v>
          </cell>
          <cell r="L531" t="str">
            <v>-</v>
          </cell>
          <cell r="M531" t="str">
            <v>-</v>
          </cell>
          <cell r="N531" t="str">
            <v>No</v>
          </cell>
        </row>
        <row r="532">
          <cell r="J532" t="str">
            <v>-</v>
          </cell>
          <cell r="K532" t="str">
            <v>-</v>
          </cell>
          <cell r="L532" t="str">
            <v>-</v>
          </cell>
          <cell r="M532" t="str">
            <v>-</v>
          </cell>
          <cell r="N532" t="str">
            <v>No</v>
          </cell>
        </row>
        <row r="533">
          <cell r="J533" t="str">
            <v>-</v>
          </cell>
          <cell r="K533" t="str">
            <v>-</v>
          </cell>
          <cell r="L533" t="str">
            <v>INHIL</v>
          </cell>
          <cell r="M533" t="str">
            <v>-</v>
          </cell>
          <cell r="N533" t="str">
            <v>INHIL</v>
          </cell>
        </row>
        <row r="534">
          <cell r="J534" t="str">
            <v>-</v>
          </cell>
          <cell r="K534" t="str">
            <v>-</v>
          </cell>
          <cell r="L534" t="str">
            <v>-</v>
          </cell>
          <cell r="M534" t="str">
            <v>-</v>
          </cell>
          <cell r="N534" t="str">
            <v>No</v>
          </cell>
        </row>
        <row r="535">
          <cell r="J535" t="str">
            <v>-</v>
          </cell>
          <cell r="K535" t="str">
            <v>-</v>
          </cell>
          <cell r="L535" t="str">
            <v>-</v>
          </cell>
          <cell r="M535" t="str">
            <v>-</v>
          </cell>
          <cell r="N535" t="str">
            <v>No</v>
          </cell>
        </row>
        <row r="536">
          <cell r="J536" t="str">
            <v>-</v>
          </cell>
          <cell r="K536" t="str">
            <v>-</v>
          </cell>
          <cell r="L536" t="str">
            <v>-</v>
          </cell>
          <cell r="M536" t="str">
            <v>-</v>
          </cell>
          <cell r="N536" t="str">
            <v>No</v>
          </cell>
        </row>
        <row r="537">
          <cell r="J537" t="str">
            <v>-</v>
          </cell>
          <cell r="K537" t="str">
            <v>-</v>
          </cell>
          <cell r="L537" t="str">
            <v>-</v>
          </cell>
          <cell r="M537" t="str">
            <v>-</v>
          </cell>
          <cell r="N537" t="str">
            <v>No</v>
          </cell>
        </row>
      </sheetData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/>
      <sheetData sheetId="46" refreshError="1"/>
      <sheetData sheetId="47"/>
      <sheetData sheetId="48"/>
      <sheetData sheetId="49">
        <row r="2">
          <cell r="A2" t="str">
            <v>PT. INHIL SARIMAS KELAPA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XXXXXXX"/>
      <sheetName val="XXXXXX0"/>
      <sheetName val="XXXXXX1"/>
      <sheetName val="results"/>
      <sheetName val="Sheet2"/>
      <sheetName val="prj"/>
      <sheetName val="listrik"/>
      <sheetName val="WTR"/>
      <sheetName val="ASES"/>
      <sheetName val="PMK"/>
      <sheetName val="kop"/>
      <sheetName val="PIC"/>
      <sheetName val="OFFICE"/>
      <sheetName val="ITD"/>
      <sheetName val="ACC"/>
      <sheetName val="FIN"/>
      <sheetName val="QSD"/>
      <sheetName val="KLINIK"/>
      <sheetName val="GA"/>
      <sheetName val="MP2"/>
      <sheetName val="psn"/>
      <sheetName val="wet"/>
      <sheetName val="Boiler"/>
      <sheetName val="Genset"/>
      <sheetName val="B.UMUM"/>
      <sheetName val="PRU"/>
      <sheetName val="RMP"/>
      <sheetName val="WHS"/>
      <sheetName val="LOG"/>
      <sheetName val="CST"/>
      <sheetName val="ESM"/>
      <sheetName val="LFDC"/>
      <sheetName val="MP3"/>
      <sheetName val="QAD"/>
      <sheetName val="MP1"/>
      <sheetName val="MASUK"/>
      <sheetName val="drp"/>
      <sheetName val="mutasi.@"/>
      <sheetName val="Keluar"/>
      <sheetName val="Chart2"/>
      <sheetName val="Chart1"/>
      <sheetName val="pendidikan"/>
      <sheetName val="SUKU FEB"/>
      <sheetName val="Sheet1"/>
      <sheetName val="B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>
        <row r="4">
          <cell r="O4" t="str">
            <v>INHIL</v>
          </cell>
        </row>
      </sheetData>
      <sheetData sheetId="27" refreshError="1"/>
      <sheetData sheetId="28" refreshError="1"/>
      <sheetData sheetId="29" refreshError="1"/>
      <sheetData sheetId="30" refreshError="1"/>
      <sheetData sheetId="31">
        <row r="4">
          <cell r="N4" t="str">
            <v>No</v>
          </cell>
        </row>
        <row r="5">
          <cell r="N5" t="str">
            <v>No</v>
          </cell>
        </row>
        <row r="6">
          <cell r="N6" t="str">
            <v>No</v>
          </cell>
        </row>
        <row r="7">
          <cell r="N7" t="str">
            <v>No</v>
          </cell>
        </row>
        <row r="8">
          <cell r="N8" t="str">
            <v>No</v>
          </cell>
        </row>
        <row r="9">
          <cell r="N9" t="str">
            <v>No</v>
          </cell>
        </row>
        <row r="10">
          <cell r="N10" t="str">
            <v>INHIL</v>
          </cell>
        </row>
        <row r="11">
          <cell r="N11" t="str">
            <v>No</v>
          </cell>
        </row>
        <row r="12">
          <cell r="N12" t="str">
            <v>No</v>
          </cell>
        </row>
        <row r="13">
          <cell r="N13" t="str">
            <v>No</v>
          </cell>
        </row>
        <row r="14">
          <cell r="N14" t="str">
            <v>No</v>
          </cell>
        </row>
        <row r="15">
          <cell r="N15" t="str">
            <v>No</v>
          </cell>
        </row>
        <row r="16">
          <cell r="N16" t="str">
            <v>INHIL</v>
          </cell>
        </row>
        <row r="17">
          <cell r="N17" t="str">
            <v>No</v>
          </cell>
        </row>
        <row r="18">
          <cell r="N18" t="str">
            <v>INHIL</v>
          </cell>
        </row>
        <row r="19">
          <cell r="N19" t="str">
            <v>No</v>
          </cell>
        </row>
        <row r="20">
          <cell r="N20" t="str">
            <v>No</v>
          </cell>
        </row>
        <row r="21">
          <cell r="N21" t="str">
            <v>No</v>
          </cell>
        </row>
        <row r="22">
          <cell r="N22" t="str">
            <v>No</v>
          </cell>
        </row>
        <row r="23">
          <cell r="N23" t="str">
            <v>No</v>
          </cell>
        </row>
        <row r="24">
          <cell r="N24" t="str">
            <v>No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TXXXXXX"/>
      <sheetName val="XXXXXX0"/>
      <sheetName val="XXXXXX1"/>
      <sheetName val="XXXXXX2"/>
      <sheetName val="XXXXXX3"/>
      <sheetName val="XXXXXX4"/>
      <sheetName val="XXXXXX5"/>
      <sheetName val="XXXXXX6"/>
      <sheetName val="XXXXXX7"/>
      <sheetName val="XXXXXX8"/>
      <sheetName val="XXXXXX9"/>
      <sheetName val="XXXXXXA"/>
      <sheetName val="XXXXXXB"/>
      <sheetName val="XXXXXXC"/>
      <sheetName val="XXXXXXD"/>
      <sheetName val="XXXXXXE"/>
      <sheetName val="XXXXXXF"/>
      <sheetName val="XXXXXXG"/>
      <sheetName val="XXXXXXH"/>
      <sheetName val="XXXXXXI"/>
      <sheetName val="XXXXXXJ"/>
      <sheetName val="uxxxxxx"/>
      <sheetName val="vxxxxxx"/>
      <sheetName val="wxxxxxx"/>
      <sheetName val="xxxxxxx"/>
      <sheetName val="XXXXXXK"/>
      <sheetName val="XXXXXXL"/>
      <sheetName val="XXXXXXM"/>
      <sheetName val="XXXXXXN"/>
      <sheetName val="XXXXXXO"/>
      <sheetName val="XXXXXXP"/>
      <sheetName val="XXXXXXQ"/>
      <sheetName val="XXXXXXR"/>
      <sheetName val="Bor.A"/>
      <sheetName val="Hari.A"/>
      <sheetName val="Bor.B"/>
      <sheetName val="Hari.B"/>
      <sheetName val="Bor.C"/>
      <sheetName val="Hari.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HRNOF"/>
    </sheetNames>
    <definedNames>
      <definedName name="Macro2"/>
    </defined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FRM1-13"/>
    </sheetNames>
    <definedNames>
      <definedName name="Macro1"/>
      <definedName name="Macro3"/>
    </definedNames>
    <sheetDataSet>
      <sheetData sheetId="0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FRM1-13"/>
    </sheetNames>
    <definedNames>
      <definedName name="Macro15"/>
      <definedName name="Macro16"/>
    </definedNames>
    <sheetDataSet>
      <sheetData sheetId="0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HRNOF"/>
    </sheetNames>
    <definedNames>
      <definedName name="Macro2"/>
    </definedNames>
    <sheetDataSet>
      <sheetData sheetId="0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FRM-HCP"/>
    </sheetNames>
    <definedNames>
      <definedName name="_xlbgnm.HCP02"/>
      <definedName name="_xlbgnm.HCP04"/>
    </definedNames>
    <sheetDataSet>
      <sheetData sheetId="0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PERUBAHAN"/>
      <sheetName val="FLOW"/>
      <sheetName val="SEDUR"/>
      <sheetName val="QMS-102"/>
      <sheetName val="QMS-77"/>
      <sheetName val="QMS-052"/>
      <sheetName val="GMP-01"/>
      <sheetName val="QMS-78"/>
      <sheetName val="QMS-79"/>
      <sheetName val="QMS-80"/>
      <sheetName val="QMS-82"/>
      <sheetName val="QMS-83"/>
      <sheetName val="QMS-81"/>
      <sheetName val="QMS-84"/>
      <sheetName val="PMK"/>
      <sheetName val="QMS-8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RM1-13"/>
    </sheetNames>
    <definedNames>
      <definedName name="Macro15"/>
    </defined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L 5 revised"/>
      <sheetName val="ddc"/>
      <sheetName val="ppd"/>
      <sheetName val="Cover"/>
      <sheetName val="WIN"/>
      <sheetName val="Lam-4"/>
      <sheetName val="FORM"/>
      <sheetName val="KODE A"/>
      <sheetName val="KODE B"/>
      <sheetName val="Rekap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XXXXXXX"/>
      <sheetName val="XXXXXX0"/>
      <sheetName val="XXXXXX1"/>
      <sheetName val="results"/>
      <sheetName val="Index"/>
      <sheetName val="Rkp"/>
      <sheetName val="MGR&amp;AMGR"/>
      <sheetName val="KB"/>
      <sheetName val="WKB"/>
      <sheetName val="KS"/>
      <sheetName val="WKS"/>
      <sheetName val="KR"/>
      <sheetName val="ADM"/>
      <sheetName val="PSN"/>
      <sheetName val="GA"/>
      <sheetName val="KLN"/>
      <sheetName val="FIN"/>
      <sheetName val="BUK"/>
      <sheetName val="OFC"/>
      <sheetName val="ITD"/>
      <sheetName val="MIS"/>
      <sheetName val="ESM"/>
      <sheetName val="CST"/>
      <sheetName val="PIC"/>
      <sheetName val="PBL"/>
      <sheetName val="PBL-ABK"/>
      <sheetName val="WHS"/>
      <sheetName val="LOG"/>
      <sheetName val="QAD"/>
      <sheetName val="QAD-Sortir"/>
      <sheetName val="R&amp;D"/>
      <sheetName val="ESD"/>
      <sheetName val="QSD"/>
      <sheetName val="DRP"/>
      <sheetName val="WET"/>
      <sheetName val="CMP"/>
      <sheetName val="PMK"/>
      <sheetName val="MP-1"/>
      <sheetName val="MP2"/>
      <sheetName val="DWP"/>
      <sheetName val="CPD"/>
      <sheetName val="FSD"/>
      <sheetName val="WTD"/>
      <sheetName val="BLR"/>
      <sheetName val="PWH"/>
      <sheetName val="LST"/>
      <sheetName val="B-UM"/>
      <sheetName val="BAB"/>
      <sheetName val="PRJ"/>
      <sheetName val="PRU"/>
      <sheetName val="KOP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Relationship Id="rId4" Type="http://schemas.openxmlformats.org/officeDocument/2006/relationships/comments" Target="../comments7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8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Relationship Id="rId4" Type="http://schemas.openxmlformats.org/officeDocument/2006/relationships/comments" Target="../comments9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Relationship Id="rId4" Type="http://schemas.openxmlformats.org/officeDocument/2006/relationships/comments" Target="../comments1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Relationship Id="rId4" Type="http://schemas.openxmlformats.org/officeDocument/2006/relationships/comments" Target="../comments11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3.bin"/><Relationship Id="rId4" Type="http://schemas.openxmlformats.org/officeDocument/2006/relationships/comments" Target="../comments12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4.bin"/><Relationship Id="rId4" Type="http://schemas.openxmlformats.org/officeDocument/2006/relationships/comments" Target="../comments13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L76"/>
  <sheetViews>
    <sheetView topLeftCell="A34" zoomScale="115" zoomScaleNormal="115" workbookViewId="0">
      <selection activeCell="I19" sqref="I19"/>
    </sheetView>
  </sheetViews>
  <sheetFormatPr defaultRowHeight="12.75"/>
  <cols>
    <col min="1" max="1" width="5.7109375" customWidth="1"/>
    <col min="2" max="2" width="22" bestFit="1" customWidth="1"/>
    <col min="3" max="6" width="6.28515625" bestFit="1" customWidth="1"/>
    <col min="7" max="7" width="0" hidden="1" customWidth="1"/>
    <col min="9" max="9" width="4" bestFit="1" customWidth="1"/>
    <col min="11" max="11" width="30.42578125" bestFit="1" customWidth="1"/>
    <col min="12" max="12" width="50" bestFit="1" customWidth="1"/>
  </cols>
  <sheetData>
    <row r="1" spans="1:12">
      <c r="A1" s="822" t="s">
        <v>898</v>
      </c>
      <c r="B1" s="822" t="s">
        <v>899</v>
      </c>
      <c r="C1" s="822" t="s">
        <v>900</v>
      </c>
      <c r="D1" s="822" t="s">
        <v>901</v>
      </c>
      <c r="E1" s="822" t="s">
        <v>902</v>
      </c>
      <c r="F1" s="822" t="s">
        <v>903</v>
      </c>
      <c r="G1" t="s">
        <v>935</v>
      </c>
    </row>
    <row r="2" spans="1:12">
      <c r="A2" s="234">
        <v>1</v>
      </c>
      <c r="B2" s="820" t="s">
        <v>164</v>
      </c>
      <c r="C2">
        <v>2</v>
      </c>
      <c r="G2" t="s">
        <v>918</v>
      </c>
      <c r="I2" s="1164" t="str">
        <f>REPT("0",3-LEN(J2))&amp;J2</f>
        <v>080</v>
      </c>
      <c r="J2">
        <f t="shared" ref="J2:J33" si="0">VLOOKUP(IFERROR(LEFT(L2,FIND("/",L2)-1),L2),$B$2:$C$75,2,FALSE)</f>
        <v>80</v>
      </c>
      <c r="K2" s="1042" t="str">
        <f t="shared" ref="K2:K23" si="1">IFERROR(LEFT(L2,FIND("/",L2)-1),L2)</f>
        <v>ABU NAWAS</v>
      </c>
      <c r="L2" s="1163" t="s">
        <v>237</v>
      </c>
    </row>
    <row r="3" spans="1:12">
      <c r="A3" s="234">
        <v>2</v>
      </c>
      <c r="B3" s="820" t="s">
        <v>237</v>
      </c>
      <c r="C3">
        <v>80</v>
      </c>
      <c r="G3" t="s">
        <v>919</v>
      </c>
      <c r="I3" t="str">
        <f>IFERROR(IF(K3=K2,"",REPT("0",3-LEN(J3))&amp;J3),"")</f>
        <v/>
      </c>
      <c r="J3">
        <f t="shared" si="0"/>
        <v>80</v>
      </c>
      <c r="K3" s="1042" t="str">
        <f t="shared" si="1"/>
        <v>ABU NAWAS</v>
      </c>
      <c r="L3" s="865" t="s">
        <v>237</v>
      </c>
    </row>
    <row r="4" spans="1:12">
      <c r="A4" s="234">
        <v>3</v>
      </c>
      <c r="B4" s="820" t="s">
        <v>132</v>
      </c>
      <c r="C4">
        <v>190</v>
      </c>
      <c r="G4" t="s">
        <v>920</v>
      </c>
      <c r="I4" t="str">
        <f t="shared" ref="I4:I67" si="2">IFERROR(IF(K4=K3,"",REPT("0",3-LEN(J4))&amp;J4),"")</f>
        <v>006</v>
      </c>
      <c r="J4">
        <f t="shared" si="0"/>
        <v>6</v>
      </c>
      <c r="K4" s="1042" t="str">
        <f t="shared" si="1"/>
        <v>BUMDESA AMANAH N</v>
      </c>
      <c r="L4" s="865" t="s">
        <v>1172</v>
      </c>
    </row>
    <row r="5" spans="1:12">
      <c r="A5" s="234">
        <v>4</v>
      </c>
      <c r="B5" s="820" t="s">
        <v>914</v>
      </c>
      <c r="C5">
        <v>17</v>
      </c>
      <c r="I5" t="str">
        <f t="shared" si="2"/>
        <v>086</v>
      </c>
      <c r="J5">
        <f t="shared" si="0"/>
        <v>86</v>
      </c>
      <c r="K5" s="1042" t="str">
        <f t="shared" si="1"/>
        <v>ERAWATI</v>
      </c>
      <c r="L5" s="865" t="s">
        <v>1364</v>
      </c>
    </row>
    <row r="6" spans="1:12">
      <c r="A6" s="234">
        <v>5</v>
      </c>
      <c r="B6" s="820" t="s">
        <v>166</v>
      </c>
      <c r="C6">
        <v>7</v>
      </c>
      <c r="I6" t="str">
        <f t="shared" si="2"/>
        <v>081</v>
      </c>
      <c r="J6">
        <f t="shared" si="0"/>
        <v>81</v>
      </c>
      <c r="K6" s="1042" t="str">
        <f t="shared" si="1"/>
        <v>INDRAYANI</v>
      </c>
      <c r="L6" s="865" t="s">
        <v>910</v>
      </c>
    </row>
    <row r="7" spans="1:12">
      <c r="A7" s="234">
        <v>6</v>
      </c>
      <c r="B7" s="820" t="s">
        <v>163</v>
      </c>
      <c r="C7">
        <v>66</v>
      </c>
      <c r="I7" t="str">
        <f t="shared" si="2"/>
        <v/>
      </c>
      <c r="J7">
        <f t="shared" si="0"/>
        <v>81</v>
      </c>
      <c r="K7" s="1042" t="str">
        <f t="shared" si="1"/>
        <v>INDRAYANI</v>
      </c>
      <c r="L7" s="865" t="s">
        <v>910</v>
      </c>
    </row>
    <row r="8" spans="1:12">
      <c r="A8" s="234">
        <v>7</v>
      </c>
      <c r="B8" s="820" t="s">
        <v>942</v>
      </c>
      <c r="C8">
        <v>16</v>
      </c>
      <c r="I8" t="str">
        <f t="shared" si="2"/>
        <v>031</v>
      </c>
      <c r="J8">
        <f t="shared" si="0"/>
        <v>31</v>
      </c>
      <c r="K8" s="1042" t="str">
        <f t="shared" si="1"/>
        <v>M.AMIN</v>
      </c>
      <c r="L8" s="865" t="s">
        <v>206</v>
      </c>
    </row>
    <row r="9" spans="1:12">
      <c r="A9" s="234">
        <v>8</v>
      </c>
      <c r="B9" s="820" t="s">
        <v>913</v>
      </c>
      <c r="C9">
        <v>12</v>
      </c>
      <c r="I9" t="str">
        <f t="shared" si="2"/>
        <v>051</v>
      </c>
      <c r="J9">
        <f t="shared" si="0"/>
        <v>51</v>
      </c>
      <c r="K9" s="1042" t="str">
        <f t="shared" si="1"/>
        <v>M.FUADI R.</v>
      </c>
      <c r="L9" s="865" t="s">
        <v>189</v>
      </c>
    </row>
    <row r="10" spans="1:12">
      <c r="A10" s="234">
        <v>9</v>
      </c>
      <c r="B10" s="820" t="s">
        <v>1172</v>
      </c>
      <c r="C10">
        <v>6</v>
      </c>
      <c r="I10" t="str">
        <f t="shared" si="2"/>
        <v/>
      </c>
      <c r="J10">
        <f t="shared" si="0"/>
        <v>51</v>
      </c>
      <c r="K10" s="1042" t="str">
        <f t="shared" si="1"/>
        <v>M.FUADI R.</v>
      </c>
      <c r="L10" s="865" t="s">
        <v>189</v>
      </c>
    </row>
    <row r="11" spans="1:12">
      <c r="A11" s="234">
        <v>10</v>
      </c>
      <c r="B11" s="820" t="s">
        <v>47</v>
      </c>
      <c r="C11">
        <v>224</v>
      </c>
      <c r="I11" t="str">
        <f t="shared" si="2"/>
        <v>077</v>
      </c>
      <c r="J11">
        <f t="shared" si="0"/>
        <v>77</v>
      </c>
      <c r="K11" s="1042" t="str">
        <f t="shared" si="1"/>
        <v>SAIRI</v>
      </c>
      <c r="L11" s="865" t="s">
        <v>908</v>
      </c>
    </row>
    <row r="12" spans="1:12">
      <c r="A12" s="234">
        <v>11</v>
      </c>
      <c r="B12" s="820" t="s">
        <v>103</v>
      </c>
      <c r="C12">
        <v>73</v>
      </c>
      <c r="I12" t="str">
        <f t="shared" si="2"/>
        <v/>
      </c>
      <c r="J12">
        <f t="shared" si="0"/>
        <v>77</v>
      </c>
      <c r="K12" s="1042" t="str">
        <f t="shared" si="1"/>
        <v>SAIRI</v>
      </c>
      <c r="L12" s="865" t="s">
        <v>908</v>
      </c>
    </row>
    <row r="13" spans="1:12">
      <c r="A13" s="234">
        <v>12</v>
      </c>
      <c r="B13" s="820" t="s">
        <v>924</v>
      </c>
      <c r="C13">
        <v>14</v>
      </c>
      <c r="I13" t="str">
        <f t="shared" si="2"/>
        <v/>
      </c>
      <c r="J13">
        <f t="shared" si="0"/>
        <v>77</v>
      </c>
      <c r="K13" s="1042" t="str">
        <f t="shared" si="1"/>
        <v>SAIRI</v>
      </c>
      <c r="L13" s="865" t="s">
        <v>908</v>
      </c>
    </row>
    <row r="14" spans="1:12">
      <c r="A14" s="234">
        <v>13</v>
      </c>
      <c r="B14" s="820" t="s">
        <v>1364</v>
      </c>
      <c r="C14">
        <v>86</v>
      </c>
      <c r="I14" t="str">
        <f t="shared" si="2"/>
        <v/>
      </c>
      <c r="J14">
        <f t="shared" si="0"/>
        <v>77</v>
      </c>
      <c r="K14" s="1042" t="str">
        <f t="shared" si="1"/>
        <v>SAIRI</v>
      </c>
      <c r="L14" s="865" t="s">
        <v>908</v>
      </c>
    </row>
    <row r="15" spans="1:12">
      <c r="A15" s="234">
        <v>14</v>
      </c>
      <c r="B15" s="820" t="s">
        <v>904</v>
      </c>
      <c r="C15">
        <v>3</v>
      </c>
      <c r="I15" t="str">
        <f t="shared" si="2"/>
        <v/>
      </c>
      <c r="J15">
        <f t="shared" si="0"/>
        <v>77</v>
      </c>
      <c r="K15" s="1042" t="str">
        <f t="shared" si="1"/>
        <v>SAIRI</v>
      </c>
      <c r="L15" s="865" t="s">
        <v>908</v>
      </c>
    </row>
    <row r="16" spans="1:12">
      <c r="A16" s="234">
        <v>15</v>
      </c>
      <c r="B16" s="820" t="s">
        <v>909</v>
      </c>
      <c r="C16">
        <v>13</v>
      </c>
      <c r="I16" t="str">
        <f t="shared" si="2"/>
        <v>073</v>
      </c>
      <c r="J16">
        <f t="shared" si="0"/>
        <v>73</v>
      </c>
      <c r="K16" s="1042" t="str">
        <f t="shared" si="1"/>
        <v>YANADI</v>
      </c>
      <c r="L16" s="865" t="s">
        <v>1243</v>
      </c>
    </row>
    <row r="17" spans="1:12">
      <c r="A17" s="234">
        <v>16</v>
      </c>
      <c r="B17" s="820" t="s">
        <v>193</v>
      </c>
      <c r="C17">
        <v>1</v>
      </c>
      <c r="I17" t="str">
        <f t="shared" si="2"/>
        <v/>
      </c>
      <c r="J17">
        <f t="shared" si="0"/>
        <v>73</v>
      </c>
      <c r="K17" s="1042" t="str">
        <f t="shared" si="1"/>
        <v>YANADI</v>
      </c>
      <c r="L17" s="865" t="s">
        <v>1243</v>
      </c>
    </row>
    <row r="18" spans="1:12">
      <c r="A18" s="234">
        <v>17</v>
      </c>
      <c r="B18" s="820" t="s">
        <v>50</v>
      </c>
      <c r="C18">
        <v>2</v>
      </c>
      <c r="I18" t="str">
        <f t="shared" si="2"/>
        <v/>
      </c>
      <c r="J18">
        <f t="shared" si="0"/>
        <v>73</v>
      </c>
      <c r="K18" s="1042" t="str">
        <f t="shared" si="1"/>
        <v>YANADI</v>
      </c>
      <c r="L18" s="865" t="s">
        <v>1243</v>
      </c>
    </row>
    <row r="19" spans="1:12">
      <c r="A19" s="234">
        <v>18</v>
      </c>
      <c r="B19" s="820" t="s">
        <v>52</v>
      </c>
      <c r="C19">
        <v>33</v>
      </c>
      <c r="I19" t="str">
        <f t="shared" si="2"/>
        <v/>
      </c>
      <c r="J19">
        <f t="shared" si="0"/>
        <v>73</v>
      </c>
      <c r="K19" s="1042" t="str">
        <f t="shared" si="1"/>
        <v>YANADI</v>
      </c>
      <c r="L19" s="865" t="s">
        <v>1243</v>
      </c>
    </row>
    <row r="20" spans="1:12">
      <c r="A20" s="234">
        <v>19</v>
      </c>
      <c r="B20" s="820" t="s">
        <v>205</v>
      </c>
      <c r="C20">
        <v>40</v>
      </c>
      <c r="I20" t="str">
        <f t="shared" si="2"/>
        <v/>
      </c>
      <c r="J20">
        <f t="shared" si="0"/>
        <v>73</v>
      </c>
      <c r="K20" s="1042" t="str">
        <f t="shared" si="1"/>
        <v>YANADI</v>
      </c>
      <c r="L20" s="865" t="s">
        <v>1243</v>
      </c>
    </row>
    <row r="21" spans="1:12">
      <c r="A21" s="234">
        <v>20</v>
      </c>
      <c r="B21" s="820" t="s">
        <v>153</v>
      </c>
      <c r="C21">
        <v>17</v>
      </c>
      <c r="I21" t="str">
        <f t="shared" si="2"/>
        <v/>
      </c>
      <c r="J21">
        <f t="shared" si="0"/>
        <v>73</v>
      </c>
      <c r="K21" s="1042" t="str">
        <f t="shared" si="1"/>
        <v>YANADI</v>
      </c>
      <c r="L21" s="865" t="s">
        <v>1243</v>
      </c>
    </row>
    <row r="22" spans="1:12">
      <c r="A22" s="234">
        <v>21</v>
      </c>
      <c r="B22" s="820" t="s">
        <v>157</v>
      </c>
      <c r="C22">
        <v>133</v>
      </c>
      <c r="I22" t="str">
        <f t="shared" si="2"/>
        <v>001</v>
      </c>
      <c r="J22">
        <f t="shared" si="0"/>
        <v>1</v>
      </c>
      <c r="K22" s="1042" t="str">
        <f t="shared" si="1"/>
        <v>JOHAN</v>
      </c>
      <c r="L22" s="865" t="s">
        <v>1366</v>
      </c>
    </row>
    <row r="23" spans="1:12">
      <c r="A23" s="234">
        <v>22</v>
      </c>
      <c r="B23" s="820" t="s">
        <v>910</v>
      </c>
      <c r="C23">
        <v>81</v>
      </c>
      <c r="I23" t="str">
        <f t="shared" si="2"/>
        <v/>
      </c>
      <c r="J23">
        <f t="shared" si="0"/>
        <v>1</v>
      </c>
      <c r="K23" s="1042" t="str">
        <f t="shared" si="1"/>
        <v>JOHAN</v>
      </c>
      <c r="L23" s="865" t="s">
        <v>1366</v>
      </c>
    </row>
    <row r="24" spans="1:12">
      <c r="A24" s="234">
        <v>23</v>
      </c>
      <c r="B24" s="820" t="s">
        <v>906</v>
      </c>
      <c r="C24">
        <v>3</v>
      </c>
      <c r="I24" t="str">
        <f t="shared" si="2"/>
        <v/>
      </c>
      <c r="J24">
        <f t="shared" si="0"/>
        <v>1</v>
      </c>
      <c r="K24" s="1042" t="str">
        <f t="shared" ref="K24:K75" si="3">IFERROR(LEFT(L24,FIND("/",L24)-1),L24)</f>
        <v>JOHAN</v>
      </c>
      <c r="L24" s="865" t="s">
        <v>1366</v>
      </c>
    </row>
    <row r="25" spans="1:12">
      <c r="A25" s="234">
        <v>24</v>
      </c>
      <c r="B25" s="820" t="s">
        <v>893</v>
      </c>
      <c r="C25">
        <v>27</v>
      </c>
      <c r="I25" t="str">
        <f t="shared" si="2"/>
        <v/>
      </c>
      <c r="J25">
        <f t="shared" si="0"/>
        <v>1</v>
      </c>
      <c r="K25" s="1042" t="str">
        <f t="shared" si="3"/>
        <v>JOHAN</v>
      </c>
      <c r="L25" s="865" t="s">
        <v>1366</v>
      </c>
    </row>
    <row r="26" spans="1:12">
      <c r="A26" s="234">
        <v>25</v>
      </c>
      <c r="B26" s="820" t="s">
        <v>359</v>
      </c>
      <c r="C26">
        <v>3</v>
      </c>
      <c r="I26" t="str">
        <f t="shared" si="2"/>
        <v/>
      </c>
      <c r="J26">
        <f t="shared" si="0"/>
        <v>1</v>
      </c>
      <c r="K26" s="1042" t="str">
        <f t="shared" si="3"/>
        <v>JOHAN</v>
      </c>
      <c r="L26" s="865" t="s">
        <v>1366</v>
      </c>
    </row>
    <row r="27" spans="1:12">
      <c r="A27" s="234">
        <v>26</v>
      </c>
      <c r="B27" s="820" t="s">
        <v>912</v>
      </c>
      <c r="C27">
        <v>1</v>
      </c>
      <c r="I27" t="str">
        <f t="shared" si="2"/>
        <v/>
      </c>
      <c r="J27">
        <f t="shared" si="0"/>
        <v>1</v>
      </c>
      <c r="K27" s="1042" t="str">
        <f t="shared" si="3"/>
        <v>JOHAN</v>
      </c>
      <c r="L27" s="865" t="s">
        <v>1366</v>
      </c>
    </row>
    <row r="28" spans="1:12">
      <c r="A28" s="234">
        <v>27</v>
      </c>
      <c r="B28" s="820" t="s">
        <v>1409</v>
      </c>
      <c r="C28">
        <v>2</v>
      </c>
      <c r="I28" t="str">
        <f t="shared" si="2"/>
        <v/>
      </c>
      <c r="J28">
        <f t="shared" si="0"/>
        <v>1</v>
      </c>
      <c r="K28" s="1042" t="str">
        <f t="shared" si="3"/>
        <v>JOHAN</v>
      </c>
      <c r="L28" s="865" t="s">
        <v>1366</v>
      </c>
    </row>
    <row r="29" spans="1:12">
      <c r="A29" s="234">
        <v>28</v>
      </c>
      <c r="B29" s="820" t="s">
        <v>915</v>
      </c>
      <c r="I29" t="str">
        <f t="shared" si="2"/>
        <v/>
      </c>
      <c r="J29">
        <f t="shared" si="0"/>
        <v>1</v>
      </c>
      <c r="K29" s="1042" t="str">
        <f t="shared" si="3"/>
        <v>JOHAN</v>
      </c>
      <c r="L29" s="865" t="s">
        <v>1366</v>
      </c>
    </row>
    <row r="30" spans="1:12">
      <c r="A30" s="234">
        <v>29</v>
      </c>
      <c r="B30" s="820" t="s">
        <v>351</v>
      </c>
      <c r="C30">
        <v>1</v>
      </c>
      <c r="I30" t="str">
        <f t="shared" si="2"/>
        <v/>
      </c>
      <c r="J30">
        <f t="shared" si="0"/>
        <v>1</v>
      </c>
      <c r="K30" s="1042" t="str">
        <f t="shared" si="3"/>
        <v>JOHAN</v>
      </c>
      <c r="L30" s="865" t="s">
        <v>1366</v>
      </c>
    </row>
    <row r="31" spans="1:12">
      <c r="A31" s="234">
        <v>30</v>
      </c>
      <c r="B31" s="820" t="s">
        <v>911</v>
      </c>
      <c r="C31">
        <v>1</v>
      </c>
      <c r="I31" t="str">
        <f t="shared" si="2"/>
        <v/>
      </c>
      <c r="J31">
        <f t="shared" si="0"/>
        <v>1</v>
      </c>
      <c r="K31" s="1042" t="str">
        <f t="shared" si="3"/>
        <v>JOHAN</v>
      </c>
      <c r="L31" s="865" t="s">
        <v>1366</v>
      </c>
    </row>
    <row r="32" spans="1:12">
      <c r="A32" s="234">
        <v>31</v>
      </c>
      <c r="B32" s="820" t="s">
        <v>171</v>
      </c>
      <c r="C32">
        <v>16</v>
      </c>
      <c r="I32" t="str">
        <f t="shared" si="2"/>
        <v/>
      </c>
      <c r="J32">
        <f t="shared" si="0"/>
        <v>1</v>
      </c>
      <c r="K32" s="1042" t="str">
        <f t="shared" si="3"/>
        <v>JOHAN</v>
      </c>
      <c r="L32" s="865" t="s">
        <v>1366</v>
      </c>
    </row>
    <row r="33" spans="1:12">
      <c r="A33" s="234">
        <v>32</v>
      </c>
      <c r="B33" s="820" t="s">
        <v>206</v>
      </c>
      <c r="C33">
        <v>31</v>
      </c>
      <c r="I33" t="str">
        <f t="shared" si="2"/>
        <v/>
      </c>
      <c r="J33">
        <f t="shared" si="0"/>
        <v>1</v>
      </c>
      <c r="K33" s="1042" t="str">
        <f t="shared" si="3"/>
        <v>JOHAN</v>
      </c>
      <c r="L33" s="865" t="s">
        <v>1367</v>
      </c>
    </row>
    <row r="34" spans="1:12">
      <c r="A34" s="234">
        <v>33</v>
      </c>
      <c r="B34" s="820" t="s">
        <v>162</v>
      </c>
      <c r="C34">
        <v>15</v>
      </c>
      <c r="I34" t="str">
        <f t="shared" si="2"/>
        <v/>
      </c>
      <c r="J34">
        <f t="shared" ref="J34:J65" si="4">VLOOKUP(IFERROR(LEFT(L34,FIND("/",L34)-1),L34),$B$2:$C$75,2,FALSE)</f>
        <v>1</v>
      </c>
      <c r="K34" s="1042" t="str">
        <f t="shared" si="3"/>
        <v>JOHAN</v>
      </c>
      <c r="L34" s="865" t="s">
        <v>1368</v>
      </c>
    </row>
    <row r="35" spans="1:12">
      <c r="A35" s="234">
        <v>34</v>
      </c>
      <c r="B35" s="820" t="s">
        <v>189</v>
      </c>
      <c r="C35">
        <v>51</v>
      </c>
      <c r="I35" t="str">
        <f t="shared" si="2"/>
        <v/>
      </c>
      <c r="J35">
        <f t="shared" si="4"/>
        <v>1</v>
      </c>
      <c r="K35" s="1042" t="str">
        <f t="shared" si="3"/>
        <v>JOHAN</v>
      </c>
      <c r="L35" s="865" t="s">
        <v>1368</v>
      </c>
    </row>
    <row r="36" spans="1:12">
      <c r="A36" s="234">
        <v>35</v>
      </c>
      <c r="B36" s="820" t="s">
        <v>905</v>
      </c>
      <c r="C36">
        <v>2</v>
      </c>
      <c r="I36" t="str">
        <f t="shared" si="2"/>
        <v/>
      </c>
      <c r="J36">
        <f t="shared" si="4"/>
        <v>1</v>
      </c>
      <c r="K36" s="1042" t="str">
        <f t="shared" si="3"/>
        <v>JOHAN</v>
      </c>
      <c r="L36" s="865" t="s">
        <v>1368</v>
      </c>
    </row>
    <row r="37" spans="1:12">
      <c r="A37" s="234">
        <v>36</v>
      </c>
      <c r="B37" s="820" t="s">
        <v>115</v>
      </c>
      <c r="C37">
        <v>76</v>
      </c>
      <c r="I37" t="str">
        <f t="shared" si="2"/>
        <v/>
      </c>
      <c r="J37">
        <f t="shared" si="4"/>
        <v>1</v>
      </c>
      <c r="K37" s="1042" t="str">
        <f t="shared" si="3"/>
        <v>JOHAN</v>
      </c>
      <c r="L37" s="865" t="s">
        <v>1368</v>
      </c>
    </row>
    <row r="38" spans="1:12">
      <c r="A38" s="234">
        <v>37</v>
      </c>
      <c r="B38" s="820" t="s">
        <v>3</v>
      </c>
      <c r="C38">
        <v>38</v>
      </c>
      <c r="I38" t="str">
        <f t="shared" si="2"/>
        <v/>
      </c>
      <c r="J38">
        <f t="shared" si="4"/>
        <v>1</v>
      </c>
      <c r="K38" s="1042" t="str">
        <f t="shared" si="3"/>
        <v>JOHAN</v>
      </c>
      <c r="L38" s="865" t="s">
        <v>1369</v>
      </c>
    </row>
    <row r="39" spans="1:12">
      <c r="A39" s="234">
        <v>38</v>
      </c>
      <c r="B39" s="820" t="s">
        <v>54</v>
      </c>
      <c r="C39">
        <v>4</v>
      </c>
      <c r="I39" t="str">
        <f t="shared" si="2"/>
        <v/>
      </c>
      <c r="J39">
        <f t="shared" si="4"/>
        <v>1</v>
      </c>
      <c r="K39" s="1042" t="str">
        <f t="shared" si="3"/>
        <v>JOHAN</v>
      </c>
      <c r="L39" s="865" t="s">
        <v>1244</v>
      </c>
    </row>
    <row r="40" spans="1:12">
      <c r="A40" s="234">
        <v>39</v>
      </c>
      <c r="B40" s="820" t="s">
        <v>102</v>
      </c>
      <c r="C40">
        <v>4</v>
      </c>
      <c r="I40" t="str">
        <f t="shared" si="2"/>
        <v/>
      </c>
      <c r="J40">
        <f t="shared" si="4"/>
        <v>1</v>
      </c>
      <c r="K40" s="1042" t="str">
        <f t="shared" si="3"/>
        <v>JOHAN</v>
      </c>
      <c r="L40" s="865" t="s">
        <v>1244</v>
      </c>
    </row>
    <row r="41" spans="1:12">
      <c r="A41" s="234">
        <v>40</v>
      </c>
      <c r="B41" s="820" t="s">
        <v>945</v>
      </c>
      <c r="C41">
        <v>6</v>
      </c>
      <c r="I41" t="str">
        <f t="shared" si="2"/>
        <v/>
      </c>
      <c r="J41">
        <f t="shared" si="4"/>
        <v>1</v>
      </c>
      <c r="K41" s="1042" t="str">
        <f t="shared" si="3"/>
        <v>JOHAN</v>
      </c>
      <c r="L41" s="865" t="s">
        <v>1244</v>
      </c>
    </row>
    <row r="42" spans="1:12">
      <c r="A42" s="234">
        <v>41</v>
      </c>
      <c r="B42" s="820" t="s">
        <v>916</v>
      </c>
      <c r="I42" t="str">
        <f t="shared" si="2"/>
        <v>031</v>
      </c>
      <c r="J42">
        <f t="shared" si="4"/>
        <v>31</v>
      </c>
      <c r="K42" s="1042" t="str">
        <f t="shared" si="3"/>
        <v>M.AMIN</v>
      </c>
      <c r="L42" s="865" t="s">
        <v>1370</v>
      </c>
    </row>
    <row r="43" spans="1:12">
      <c r="A43" s="234">
        <v>42</v>
      </c>
      <c r="B43" s="820" t="s">
        <v>1365</v>
      </c>
      <c r="I43" t="str">
        <f t="shared" si="2"/>
        <v/>
      </c>
      <c r="J43">
        <f t="shared" si="4"/>
        <v>31</v>
      </c>
      <c r="K43" s="1042" t="str">
        <f t="shared" si="3"/>
        <v>M.AMIN</v>
      </c>
      <c r="L43" s="865" t="s">
        <v>1370</v>
      </c>
    </row>
    <row r="44" spans="1:12">
      <c r="A44" s="234">
        <v>43</v>
      </c>
      <c r="B44" s="820" t="s">
        <v>155</v>
      </c>
      <c r="C44">
        <v>1</v>
      </c>
      <c r="I44" t="str">
        <f t="shared" si="2"/>
        <v/>
      </c>
      <c r="J44">
        <f t="shared" si="4"/>
        <v>31</v>
      </c>
      <c r="K44" s="1042" t="str">
        <f t="shared" si="3"/>
        <v>M.AMIN</v>
      </c>
      <c r="L44" s="865" t="s">
        <v>1370</v>
      </c>
    </row>
    <row r="45" spans="1:12">
      <c r="A45" s="234">
        <v>44</v>
      </c>
      <c r="B45" s="820" t="s">
        <v>1171</v>
      </c>
      <c r="C45">
        <v>89</v>
      </c>
      <c r="I45" t="str">
        <f t="shared" si="2"/>
        <v/>
      </c>
      <c r="J45">
        <f t="shared" si="4"/>
        <v>31</v>
      </c>
      <c r="K45" s="1042" t="str">
        <f t="shared" si="3"/>
        <v>M.AMIN</v>
      </c>
      <c r="L45" s="865" t="s">
        <v>1370</v>
      </c>
    </row>
    <row r="46" spans="1:12">
      <c r="A46" s="234">
        <v>45</v>
      </c>
      <c r="B46" s="820" t="s">
        <v>173</v>
      </c>
      <c r="C46">
        <v>17</v>
      </c>
      <c r="I46" t="str">
        <f t="shared" si="2"/>
        <v/>
      </c>
      <c r="J46">
        <f t="shared" si="4"/>
        <v>31</v>
      </c>
      <c r="K46" s="1042" t="str">
        <f t="shared" si="3"/>
        <v>M.AMIN</v>
      </c>
      <c r="L46" s="865" t="s">
        <v>1370</v>
      </c>
    </row>
    <row r="47" spans="1:12">
      <c r="A47" s="234">
        <v>46</v>
      </c>
      <c r="B47" s="820" t="s">
        <v>1392</v>
      </c>
      <c r="C47">
        <v>6</v>
      </c>
      <c r="I47" t="str">
        <f t="shared" si="2"/>
        <v/>
      </c>
      <c r="J47">
        <f t="shared" si="4"/>
        <v>31</v>
      </c>
      <c r="K47" s="1042" t="str">
        <f t="shared" si="3"/>
        <v>M.AMIN</v>
      </c>
      <c r="L47" s="865" t="s">
        <v>1370</v>
      </c>
    </row>
    <row r="48" spans="1:12">
      <c r="A48" s="234">
        <v>47</v>
      </c>
      <c r="B48" s="820" t="s">
        <v>1393</v>
      </c>
      <c r="C48">
        <v>55</v>
      </c>
      <c r="I48" t="str">
        <f t="shared" si="2"/>
        <v>038</v>
      </c>
      <c r="J48">
        <f t="shared" si="4"/>
        <v>38</v>
      </c>
      <c r="K48" s="1042" t="str">
        <f t="shared" si="3"/>
        <v>MASRI</v>
      </c>
      <c r="L48" s="865" t="s">
        <v>1371</v>
      </c>
    </row>
    <row r="49" spans="1:12">
      <c r="A49" s="234">
        <v>48</v>
      </c>
      <c r="B49" s="820" t="s">
        <v>908</v>
      </c>
      <c r="C49">
        <v>77</v>
      </c>
      <c r="I49" t="str">
        <f t="shared" si="2"/>
        <v/>
      </c>
      <c r="J49">
        <f t="shared" si="4"/>
        <v>38</v>
      </c>
      <c r="K49" s="1042" t="str">
        <f t="shared" si="3"/>
        <v>MASRI</v>
      </c>
      <c r="L49" s="865" t="s">
        <v>1371</v>
      </c>
    </row>
    <row r="50" spans="1:12">
      <c r="A50" s="234">
        <v>49</v>
      </c>
      <c r="B50" s="820" t="s">
        <v>931</v>
      </c>
      <c r="C50">
        <v>4</v>
      </c>
      <c r="I50" t="str">
        <f t="shared" si="2"/>
        <v/>
      </c>
      <c r="J50">
        <f t="shared" si="4"/>
        <v>38</v>
      </c>
      <c r="K50" s="1042" t="str">
        <f t="shared" si="3"/>
        <v>MASRI</v>
      </c>
      <c r="L50" s="865" t="s">
        <v>1371</v>
      </c>
    </row>
    <row r="51" spans="1:12">
      <c r="A51" s="234">
        <v>50</v>
      </c>
      <c r="B51" s="820" t="s">
        <v>907</v>
      </c>
      <c r="C51">
        <v>6</v>
      </c>
      <c r="I51" t="str">
        <f t="shared" si="2"/>
        <v/>
      </c>
      <c r="J51">
        <f t="shared" si="4"/>
        <v>38</v>
      </c>
      <c r="K51" s="1042" t="str">
        <f t="shared" si="3"/>
        <v>MASRI</v>
      </c>
      <c r="L51" s="865" t="s">
        <v>1371</v>
      </c>
    </row>
    <row r="52" spans="1:12">
      <c r="A52" s="234">
        <v>51</v>
      </c>
      <c r="B52" s="820" t="s">
        <v>154</v>
      </c>
      <c r="C52">
        <v>5</v>
      </c>
      <c r="I52" t="str">
        <f t="shared" si="2"/>
        <v/>
      </c>
      <c r="J52">
        <f t="shared" si="4"/>
        <v>38</v>
      </c>
      <c r="K52" s="1042" t="str">
        <f t="shared" si="3"/>
        <v>MASRI</v>
      </c>
      <c r="L52" s="865" t="s">
        <v>1371</v>
      </c>
    </row>
    <row r="53" spans="1:12">
      <c r="A53" s="234">
        <v>52</v>
      </c>
      <c r="B53" s="820" t="s">
        <v>150</v>
      </c>
      <c r="C53">
        <v>26</v>
      </c>
      <c r="I53" t="str">
        <f t="shared" si="2"/>
        <v/>
      </c>
      <c r="J53">
        <f t="shared" si="4"/>
        <v>38</v>
      </c>
      <c r="K53" s="1042" t="str">
        <f t="shared" si="3"/>
        <v>MASRI</v>
      </c>
      <c r="L53" s="865" t="s">
        <v>1371</v>
      </c>
    </row>
    <row r="54" spans="1:12">
      <c r="A54" s="234">
        <v>53</v>
      </c>
      <c r="B54" s="820" t="s">
        <v>175</v>
      </c>
      <c r="C54">
        <v>40</v>
      </c>
      <c r="I54" t="str">
        <f t="shared" si="2"/>
        <v/>
      </c>
      <c r="J54">
        <f t="shared" si="4"/>
        <v>38</v>
      </c>
      <c r="K54" s="1042" t="str">
        <f t="shared" si="3"/>
        <v>MASRI</v>
      </c>
      <c r="L54" s="865" t="s">
        <v>1371</v>
      </c>
    </row>
    <row r="55" spans="1:12">
      <c r="A55" s="234">
        <v>54</v>
      </c>
      <c r="B55" s="820" t="s">
        <v>1243</v>
      </c>
      <c r="C55">
        <v>73</v>
      </c>
      <c r="I55" t="str">
        <f t="shared" si="2"/>
        <v/>
      </c>
      <c r="J55">
        <f t="shared" si="4"/>
        <v>38</v>
      </c>
      <c r="K55" s="1042" t="str">
        <f t="shared" si="3"/>
        <v>MASRI</v>
      </c>
      <c r="L55" s="865" t="s">
        <v>1371</v>
      </c>
    </row>
    <row r="56" spans="1:12">
      <c r="A56" s="234">
        <v>55</v>
      </c>
      <c r="B56" s="820" t="s">
        <v>1391</v>
      </c>
      <c r="C56">
        <v>16</v>
      </c>
      <c r="I56" t="str">
        <f t="shared" si="2"/>
        <v/>
      </c>
      <c r="J56">
        <f t="shared" si="4"/>
        <v>38</v>
      </c>
      <c r="K56" s="1042" t="str">
        <f t="shared" si="3"/>
        <v>MASRI</v>
      </c>
      <c r="L56" s="865" t="s">
        <v>1371</v>
      </c>
    </row>
    <row r="57" spans="1:12">
      <c r="I57" t="str">
        <f t="shared" si="2"/>
        <v/>
      </c>
      <c r="J57">
        <f t="shared" si="4"/>
        <v>38</v>
      </c>
      <c r="K57" s="1042" t="str">
        <f t="shared" si="3"/>
        <v>MASRI</v>
      </c>
      <c r="L57" s="865" t="s">
        <v>1371</v>
      </c>
    </row>
    <row r="58" spans="1:12">
      <c r="I58" t="str">
        <f t="shared" si="2"/>
        <v/>
      </c>
      <c r="J58">
        <f t="shared" si="4"/>
        <v>38</v>
      </c>
      <c r="K58" s="1042" t="str">
        <f t="shared" si="3"/>
        <v>MASRI</v>
      </c>
      <c r="L58" s="865" t="s">
        <v>1371</v>
      </c>
    </row>
    <row r="59" spans="1:12">
      <c r="A59" t="s">
        <v>1410</v>
      </c>
      <c r="I59" t="str">
        <f t="shared" si="2"/>
        <v/>
      </c>
      <c r="J59">
        <f t="shared" si="4"/>
        <v>38</v>
      </c>
      <c r="K59" s="1042" t="str">
        <f t="shared" si="3"/>
        <v>MASRI</v>
      </c>
      <c r="L59" s="865" t="s">
        <v>1371</v>
      </c>
    </row>
    <row r="60" spans="1:12">
      <c r="A60" s="821" t="s">
        <v>917</v>
      </c>
      <c r="I60" t="str">
        <f t="shared" si="2"/>
        <v/>
      </c>
      <c r="J60">
        <f t="shared" si="4"/>
        <v>38</v>
      </c>
      <c r="K60" s="1042" t="str">
        <f t="shared" si="3"/>
        <v>MASRI</v>
      </c>
      <c r="L60" s="865" t="s">
        <v>1371</v>
      </c>
    </row>
    <row r="61" spans="1:12">
      <c r="I61" t="str">
        <f t="shared" si="2"/>
        <v/>
      </c>
      <c r="J61">
        <f t="shared" si="4"/>
        <v>38</v>
      </c>
      <c r="K61" s="1042" t="str">
        <f t="shared" si="3"/>
        <v>MASRI</v>
      </c>
      <c r="L61" s="865" t="s">
        <v>1371</v>
      </c>
    </row>
    <row r="62" spans="1:12">
      <c r="I62" t="str">
        <f t="shared" si="2"/>
        <v/>
      </c>
      <c r="J62">
        <f t="shared" si="4"/>
        <v>38</v>
      </c>
      <c r="K62" s="1042" t="str">
        <f t="shared" si="3"/>
        <v>MASRI</v>
      </c>
      <c r="L62" s="865" t="s">
        <v>1372</v>
      </c>
    </row>
    <row r="63" spans="1:12">
      <c r="I63" t="str">
        <f t="shared" si="2"/>
        <v/>
      </c>
      <c r="J63">
        <f t="shared" si="4"/>
        <v>38</v>
      </c>
      <c r="K63" s="1042" t="str">
        <f t="shared" si="3"/>
        <v>MASRI</v>
      </c>
      <c r="L63" s="865" t="s">
        <v>1372</v>
      </c>
    </row>
    <row r="64" spans="1:12">
      <c r="I64" t="str">
        <f t="shared" si="2"/>
        <v/>
      </c>
      <c r="J64">
        <f t="shared" si="4"/>
        <v>38</v>
      </c>
      <c r="K64" s="1042" t="str">
        <f t="shared" si="3"/>
        <v>MASRI</v>
      </c>
      <c r="L64" s="865" t="s">
        <v>1372</v>
      </c>
    </row>
    <row r="65" spans="9:12">
      <c r="I65" t="str">
        <f t="shared" si="2"/>
        <v/>
      </c>
      <c r="J65">
        <f t="shared" si="4"/>
        <v>38</v>
      </c>
      <c r="K65" s="1042" t="str">
        <f t="shared" si="3"/>
        <v>MASRI</v>
      </c>
      <c r="L65" s="865" t="s">
        <v>1372</v>
      </c>
    </row>
    <row r="66" spans="9:12">
      <c r="I66" t="str">
        <f t="shared" si="2"/>
        <v/>
      </c>
      <c r="J66">
        <f t="shared" ref="J66:J75" si="5">VLOOKUP(IFERROR(LEFT(L66,FIND("/",L66)-1),L66),$B$2:$C$75,2,FALSE)</f>
        <v>38</v>
      </c>
      <c r="K66" s="1042" t="str">
        <f t="shared" si="3"/>
        <v>MASRI</v>
      </c>
      <c r="L66" s="865" t="s">
        <v>1372</v>
      </c>
    </row>
    <row r="67" spans="9:12">
      <c r="I67" t="str">
        <f t="shared" si="2"/>
        <v/>
      </c>
      <c r="J67">
        <f t="shared" si="5"/>
        <v>38</v>
      </c>
      <c r="K67" s="1042" t="str">
        <f t="shared" si="3"/>
        <v>MASRI</v>
      </c>
      <c r="L67" s="865" t="s">
        <v>1372</v>
      </c>
    </row>
    <row r="68" spans="9:12">
      <c r="I68" t="str">
        <f t="shared" ref="I68:I75" si="6">IFERROR(IF(K68=K67,"",REPT("0",3-LEN(J68))&amp;J68),"")</f>
        <v/>
      </c>
      <c r="J68">
        <f t="shared" si="5"/>
        <v>38</v>
      </c>
      <c r="K68" s="1042" t="str">
        <f t="shared" si="3"/>
        <v>MASRI</v>
      </c>
      <c r="L68" s="865" t="s">
        <v>1372</v>
      </c>
    </row>
    <row r="69" spans="9:12">
      <c r="I69" t="str">
        <f t="shared" si="6"/>
        <v/>
      </c>
      <c r="J69">
        <f t="shared" si="5"/>
        <v>38</v>
      </c>
      <c r="K69" s="1042" t="str">
        <f t="shared" si="3"/>
        <v>MASRI</v>
      </c>
      <c r="L69" s="865" t="s">
        <v>1372</v>
      </c>
    </row>
    <row r="70" spans="9:12">
      <c r="I70" t="str">
        <f t="shared" si="6"/>
        <v/>
      </c>
      <c r="J70">
        <f t="shared" si="5"/>
        <v>38</v>
      </c>
      <c r="K70" s="1042" t="str">
        <f t="shared" si="3"/>
        <v>MASRI</v>
      </c>
      <c r="L70" s="865" t="s">
        <v>1372</v>
      </c>
    </row>
    <row r="71" spans="9:12">
      <c r="I71" t="str">
        <f t="shared" si="6"/>
        <v/>
      </c>
      <c r="J71">
        <f t="shared" si="5"/>
        <v>38</v>
      </c>
      <c r="K71" s="1042" t="str">
        <f t="shared" si="3"/>
        <v>MASRI</v>
      </c>
      <c r="L71" s="865" t="s">
        <v>1372</v>
      </c>
    </row>
    <row r="72" spans="9:12">
      <c r="I72" t="str">
        <f t="shared" si="6"/>
        <v>040</v>
      </c>
      <c r="J72">
        <f t="shared" si="5"/>
        <v>40</v>
      </c>
      <c r="K72" s="1042" t="str">
        <f t="shared" si="3"/>
        <v>WARTINI</v>
      </c>
      <c r="L72" s="865" t="s">
        <v>1373</v>
      </c>
    </row>
    <row r="73" spans="9:12">
      <c r="I73" t="str">
        <f t="shared" si="6"/>
        <v/>
      </c>
      <c r="J73">
        <f t="shared" si="5"/>
        <v>40</v>
      </c>
      <c r="K73" s="1042" t="str">
        <f t="shared" si="3"/>
        <v>WARTINI</v>
      </c>
      <c r="L73" s="865" t="s">
        <v>1373</v>
      </c>
    </row>
    <row r="74" spans="9:12">
      <c r="I74" t="str">
        <f t="shared" si="6"/>
        <v/>
      </c>
      <c r="J74">
        <f t="shared" si="5"/>
        <v>40</v>
      </c>
      <c r="K74" s="1042" t="str">
        <f t="shared" si="3"/>
        <v>WARTINI</v>
      </c>
      <c r="L74" s="865" t="s">
        <v>1373</v>
      </c>
    </row>
    <row r="75" spans="9:12">
      <c r="I75" t="str">
        <f t="shared" si="6"/>
        <v/>
      </c>
      <c r="J75">
        <f t="shared" si="5"/>
        <v>40</v>
      </c>
      <c r="K75" s="1042" t="str">
        <f t="shared" si="3"/>
        <v>WARTINI</v>
      </c>
      <c r="L75" s="865" t="s">
        <v>1373</v>
      </c>
    </row>
    <row r="76" spans="9:12">
      <c r="L76" t="s">
        <v>1373</v>
      </c>
    </row>
  </sheetData>
  <sortState ref="B2:F56">
    <sortCondition ref="B2:B56"/>
  </sortState>
  <hyperlinks>
    <hyperlink ref="B6" location="'AHUAT'!A1" display="AHUAT"/>
    <hyperlink ref="B15" location="'H. ARBANI'!A1" display="H. ARBANI"/>
    <hyperlink ref="B18" location="'H.HARIS'!A1" display="H.HARIS"/>
    <hyperlink ref="B52" location="'SUGIANTO'!A1" display="SUGIANTO"/>
    <hyperlink ref="B41" location="'MURYADI'!A1" display="MURYADI"/>
    <hyperlink ref="B54" location="'WARTINI'!A1" display="WARTINI"/>
    <hyperlink ref="B39" location="'MINSAR'!A1" display="MINSAR"/>
    <hyperlink ref="B44" location="'POW HELEN'!A1" display="POW HELEN"/>
    <hyperlink ref="B36" location="'M.RIDWAN A'!A1" display="M.RIDWAN A"/>
    <hyperlink ref="B24" location="'ISANG '!A1" display="ISANG "/>
    <hyperlink ref="B17" location="'H.ARSAD'!A1" display="H.ARSAD"/>
    <hyperlink ref="B19" location="'H.SALINDRI'!A1" display="H.SALINDRI"/>
    <hyperlink ref="B30" location="'KOJIM'!A1" display="KOJIM"/>
    <hyperlink ref="B26" location="'JAMALUDDIN'!A1" display="JAMALUDDIN"/>
    <hyperlink ref="B56" location="'ZAINAL ABIDIN.AAN'!A1" display="ZAINAL ABIDIN.AAN"/>
    <hyperlink ref="B7" location="'AHWA'!A1" display="AHWA"/>
    <hyperlink ref="B46" location="'RITA ERNITA'!A1" display="RITA ERNITA"/>
    <hyperlink ref="B40" location="'MUHAMMAD ARAB'!A1" display="MUHAMMAD ARAB"/>
    <hyperlink ref="B38" location="'MASRI'!A1" display="MASRI"/>
    <hyperlink ref="B53" location="'SUKAMTO'!A1" display="SUKAMTO"/>
    <hyperlink ref="B21" location="'HENDRY JOHANES'!A1" display="HENDRY JOHANES"/>
    <hyperlink ref="B47" location="'ROSDIANTO'!A1" display="ROSDIANTO"/>
    <hyperlink ref="B51" location="'SITI FATIMAH'!A1" display="SITI FATIMAH"/>
    <hyperlink ref="B50" location="'SIHOMBING'!A1" display="SIHOMBING"/>
    <hyperlink ref="B37" location="'MARTONO'!A1" display="MARTONO"/>
    <hyperlink ref="B25" location="'IWAN'!A1" display="IWAN"/>
    <hyperlink ref="B12" location="'DINI CHAIRANI'!A1" display="DINI CHAIRANI"/>
    <hyperlink ref="B34" location="'M.ASNAWI'!A1" display="M.ASNAWI"/>
    <hyperlink ref="B32" location="'M.ALI-KTM'!A1" display="M.ALI-KTM"/>
    <hyperlink ref="B16" location="'H. HAMID'!A1" display="H. HAMID"/>
    <hyperlink ref="B13" location="'EDBERT'!A1" display="EDBERT"/>
    <hyperlink ref="B8" location="'AMIR'!A1" display="AMIR"/>
    <hyperlink ref="B33" location="'M.AMIN'!A1" display="M.AMIN"/>
    <hyperlink ref="B49" location="'SAIRI'!A1" display="SAIRI"/>
    <hyperlink ref="B48" location="'RUSLAN JAYA, SH'!A1" display="RUSLAN JAYA, SH"/>
    <hyperlink ref="B35" location="'M.FUADI R.'!A1" display="M.FUADI R."/>
    <hyperlink ref="B23" location="'INDRAYANI'!A1" display="INDRAYANI"/>
    <hyperlink ref="B22" location="'HERTUMINA'!A1" display="HERTUMINA"/>
    <hyperlink ref="B31" location="'M. ALI AKBAR'!A1" display="M. ALI AKBAR"/>
    <hyperlink ref="B11" location="'DARMI'!A1" display="DARMI"/>
    <hyperlink ref="B27" location="'JOHAN'!A1" display="JOHAN"/>
    <hyperlink ref="B28" location="'JULYASNO'!A1" display="JULYASNO"/>
    <hyperlink ref="B14" location="'ERAWATI'!A1" display="ERAWATI"/>
    <hyperlink ref="B45" location="'PT.SINAR KELAPA TBH'!A1" display="PT.SINAR KELAPA TBH"/>
    <hyperlink ref="B10" location="'BUMDESA AMANAH N'!A1" display="BUMDESA AMANAH N"/>
    <hyperlink ref="B5" location="'AHMAD TARMIZI'!A1" display="AHMAD TARMIZI"/>
    <hyperlink ref="B9" location="'AMIRUDDIN'!A1" display="AMIRUDDIN"/>
    <hyperlink ref="B20" location="'HENDRI'!A1" display="HENDRI"/>
    <hyperlink ref="B55" location="'YANADI'!A1" display="YANADI"/>
    <hyperlink ref="B4" location="'ADEN'!A1" display="ADEN"/>
    <hyperlink ref="B2" location="'ABAS'!A1" display="ABAS"/>
    <hyperlink ref="B29" location="'KB JBL GDL '!A1" display="KB JBL GDL "/>
    <hyperlink ref="B3" location="'ABU NAWAS'!A1" display="ABU NAWAS"/>
    <hyperlink ref="B42" location="'NOPE RELASI'!A1" display="NOPE RELASI"/>
    <hyperlink ref="B43" location="'OKTOBER'!A1" display="OKTOBER"/>
  </hyperlinks>
  <pageMargins left="0.7" right="0.7" top="0.75" bottom="0.75" header="0.3" footer="0.3"/>
  <pageSetup orientation="portrait" horizontalDpi="4294967292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5"/>
  <dimension ref="B2:U31"/>
  <sheetViews>
    <sheetView topLeftCell="G1" zoomScale="80" zoomScaleNormal="80" workbookViewId="0">
      <selection activeCell="K42" sqref="K42"/>
    </sheetView>
  </sheetViews>
  <sheetFormatPr defaultRowHeight="15"/>
  <cols>
    <col min="1" max="1" width="1.85546875" style="91" customWidth="1"/>
    <col min="2" max="2" width="3.7109375" style="91" customWidth="1"/>
    <col min="3" max="3" width="8" style="91" customWidth="1"/>
    <col min="4" max="4" width="8.42578125" style="91" customWidth="1"/>
    <col min="5" max="5" width="12.140625" style="91" customWidth="1"/>
    <col min="6" max="6" width="10.28515625" style="91" customWidth="1"/>
    <col min="7" max="7" width="12.5703125" style="91" customWidth="1"/>
    <col min="8" max="8" width="10.7109375" style="91" customWidth="1"/>
    <col min="9" max="9" width="14.5703125" style="91" customWidth="1"/>
    <col min="10" max="10" width="9.85546875" style="91" customWidth="1"/>
    <col min="11" max="11" width="12.28515625" style="91" customWidth="1"/>
    <col min="12" max="12" width="14.140625" style="91" customWidth="1"/>
    <col min="13" max="13" width="11.28515625" style="91" customWidth="1"/>
    <col min="14" max="14" width="15.5703125" style="91" customWidth="1"/>
    <col min="15" max="15" width="10.140625" style="91" customWidth="1"/>
    <col min="16" max="16" width="10.5703125" style="91" customWidth="1"/>
    <col min="17" max="17" width="16.140625" style="91" customWidth="1"/>
    <col min="18" max="18" width="14" style="91" customWidth="1"/>
    <col min="19" max="19" width="16.5703125" style="91" customWidth="1"/>
    <col min="20" max="20" width="8.42578125" style="91" customWidth="1"/>
    <col min="21" max="21" width="7.5703125" style="91" customWidth="1"/>
    <col min="22" max="22" width="14.7109375" style="91" bestFit="1" customWidth="1"/>
    <col min="23" max="16384" width="9.140625" style="91"/>
  </cols>
  <sheetData>
    <row r="2" spans="2:20" s="38" customFormat="1" ht="30" customHeight="1">
      <c r="B2" s="2155" t="s">
        <v>159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417" t="s">
        <v>55</v>
      </c>
      <c r="P2" s="428" t="s">
        <v>602</v>
      </c>
      <c r="Q2" s="92" t="s">
        <v>1264</v>
      </c>
      <c r="R2" s="92"/>
      <c r="S2" s="92"/>
      <c r="T2" s="42"/>
    </row>
    <row r="3" spans="2:20" s="38" customFormat="1" ht="30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419" t="s">
        <v>57</v>
      </c>
      <c r="P3" s="429" t="s">
        <v>58</v>
      </c>
      <c r="Q3" s="94"/>
      <c r="R3" s="94"/>
      <c r="S3" s="94"/>
      <c r="T3" s="46"/>
    </row>
    <row r="4" spans="2:20" s="38" customFormat="1" ht="18">
      <c r="B4" s="47"/>
      <c r="C4" s="48"/>
      <c r="D4" s="48"/>
      <c r="E4" s="48"/>
      <c r="F4" s="48"/>
      <c r="G4" s="48"/>
      <c r="H4" s="48"/>
      <c r="I4" s="48"/>
      <c r="J4" s="48" t="s">
        <v>25</v>
      </c>
      <c r="K4" s="48"/>
      <c r="L4" s="48"/>
      <c r="M4" s="48"/>
      <c r="N4" s="48"/>
      <c r="O4" s="48"/>
      <c r="P4" s="49"/>
      <c r="Q4" s="49"/>
      <c r="R4" s="49"/>
      <c r="S4" s="49"/>
      <c r="T4" s="50"/>
    </row>
    <row r="5" spans="2:20" s="38" customFormat="1" ht="20.100000000000001" customHeight="1">
      <c r="B5" s="51"/>
      <c r="C5" s="52" t="s">
        <v>59</v>
      </c>
      <c r="E5" s="38" t="s">
        <v>60</v>
      </c>
      <c r="F5" s="623" t="s">
        <v>895</v>
      </c>
      <c r="H5" s="53"/>
      <c r="I5" s="52"/>
      <c r="L5" s="54"/>
      <c r="M5" s="55"/>
      <c r="N5" s="85"/>
      <c r="O5" s="56"/>
      <c r="P5" s="54" t="s">
        <v>61</v>
      </c>
      <c r="Q5" s="249" t="s">
        <v>1259</v>
      </c>
      <c r="R5" s="249"/>
      <c r="S5" s="58"/>
      <c r="T5" s="59"/>
    </row>
    <row r="6" spans="2:20" s="38" customFormat="1">
      <c r="B6" s="51"/>
      <c r="C6" s="52"/>
      <c r="F6" s="623"/>
      <c r="H6" s="53"/>
      <c r="I6" s="52"/>
      <c r="L6" s="54"/>
      <c r="M6" s="55"/>
      <c r="N6" s="84"/>
      <c r="O6" s="56"/>
      <c r="P6" s="57"/>
      <c r="Q6" s="58"/>
      <c r="R6" s="58"/>
      <c r="S6" s="58"/>
      <c r="T6" s="59"/>
    </row>
    <row r="7" spans="2:20" s="139" customFormat="1">
      <c r="B7" s="2167" t="s">
        <v>26</v>
      </c>
      <c r="C7" s="174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</row>
    <row r="8" spans="2:20" s="139" customFormat="1">
      <c r="B8" s="2168"/>
      <c r="C8" s="180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</row>
    <row r="9" spans="2:20" s="139" customFormat="1" ht="15.75" thickBot="1">
      <c r="B9" s="187">
        <v>1</v>
      </c>
      <c r="C9" s="188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185</v>
      </c>
      <c r="R9" s="193" t="s">
        <v>183</v>
      </c>
      <c r="S9" s="193" t="s">
        <v>179</v>
      </c>
      <c r="T9" s="193">
        <v>18</v>
      </c>
    </row>
    <row r="10" spans="2:20" s="850" customFormat="1" ht="30" customHeight="1" thickTop="1">
      <c r="B10" s="837">
        <v>1</v>
      </c>
      <c r="C10" s="838"/>
      <c r="D10" s="839" t="s">
        <v>88</v>
      </c>
      <c r="E10" s="840" t="s">
        <v>74</v>
      </c>
      <c r="F10" s="841" t="s">
        <v>192</v>
      </c>
      <c r="G10" s="842"/>
      <c r="H10" s="842"/>
      <c r="I10" s="843">
        <f>+G10-H10</f>
        <v>0</v>
      </c>
      <c r="J10" s="844"/>
      <c r="K10" s="845">
        <f>I10*J10%</f>
        <v>0</v>
      </c>
      <c r="L10" s="845">
        <f>I10-K10</f>
        <v>0</v>
      </c>
      <c r="M10" s="846">
        <v>2300</v>
      </c>
      <c r="N10" s="847">
        <f>ROUND((L10*M10),0)</f>
        <v>0</v>
      </c>
      <c r="O10" s="847">
        <f>ROUND(M10*0.5025%,2)</f>
        <v>11.56</v>
      </c>
      <c r="P10" s="847">
        <f>M10+O10</f>
        <v>2311.56</v>
      </c>
      <c r="Q10" s="848">
        <f>ROUND((L10*+P10),0)</f>
        <v>0</v>
      </c>
      <c r="R10" s="848">
        <f>ROUND((Q10*0.5%),0)</f>
        <v>0</v>
      </c>
      <c r="S10" s="848">
        <f>ROUND((Q10-R10),0)</f>
        <v>0</v>
      </c>
      <c r="T10" s="849" t="s">
        <v>77</v>
      </c>
    </row>
    <row r="11" spans="2:20" s="850" customFormat="1" ht="30" customHeight="1">
      <c r="B11" s="837">
        <v>2</v>
      </c>
      <c r="C11" s="838"/>
      <c r="D11" s="839" t="s">
        <v>149</v>
      </c>
      <c r="E11" s="840" t="s">
        <v>92</v>
      </c>
      <c r="F11" s="841" t="s">
        <v>192</v>
      </c>
      <c r="G11" s="842"/>
      <c r="H11" s="842"/>
      <c r="I11" s="843">
        <f t="shared" ref="I11:I14" si="0">+G11-H11</f>
        <v>0</v>
      </c>
      <c r="J11" s="844"/>
      <c r="K11" s="845">
        <f t="shared" ref="K11:K14" si="1">I11*J11%</f>
        <v>0</v>
      </c>
      <c r="L11" s="845">
        <f t="shared" ref="L11:L14" si="2">I11-K11</f>
        <v>0</v>
      </c>
      <c r="M11" s="846">
        <v>2300</v>
      </c>
      <c r="N11" s="847">
        <f t="shared" ref="N11:N14" si="3">ROUND((L11*M11),0)</f>
        <v>0</v>
      </c>
      <c r="O11" s="847">
        <f t="shared" ref="O11:O14" si="4">ROUND(M11*0.5025%,2)</f>
        <v>11.56</v>
      </c>
      <c r="P11" s="847">
        <f t="shared" ref="P11:P14" si="5">M11+O11</f>
        <v>2311.56</v>
      </c>
      <c r="Q11" s="848">
        <f t="shared" ref="Q11:Q14" si="6">ROUND((L11*+P11),0)</f>
        <v>0</v>
      </c>
      <c r="R11" s="848">
        <f t="shared" ref="R11:R14" si="7">ROUND((Q11*0.5%),0)</f>
        <v>0</v>
      </c>
      <c r="S11" s="848">
        <f t="shared" ref="S11:S14" si="8">ROUND((Q11-R11),0)</f>
        <v>0</v>
      </c>
      <c r="T11" s="849" t="s">
        <v>77</v>
      </c>
    </row>
    <row r="12" spans="2:20" s="850" customFormat="1" ht="30" customHeight="1">
      <c r="B12" s="837">
        <v>3</v>
      </c>
      <c r="C12" s="838"/>
      <c r="D12" s="839" t="s">
        <v>149</v>
      </c>
      <c r="E12" s="840" t="s">
        <v>92</v>
      </c>
      <c r="F12" s="841" t="s">
        <v>192</v>
      </c>
      <c r="G12" s="842"/>
      <c r="H12" s="842"/>
      <c r="I12" s="843">
        <f t="shared" si="0"/>
        <v>0</v>
      </c>
      <c r="J12" s="844"/>
      <c r="K12" s="845">
        <f t="shared" si="1"/>
        <v>0</v>
      </c>
      <c r="L12" s="845">
        <f t="shared" si="2"/>
        <v>0</v>
      </c>
      <c r="M12" s="846">
        <v>2300</v>
      </c>
      <c r="N12" s="847">
        <f t="shared" si="3"/>
        <v>0</v>
      </c>
      <c r="O12" s="847">
        <f t="shared" si="4"/>
        <v>11.56</v>
      </c>
      <c r="P12" s="847">
        <f t="shared" si="5"/>
        <v>2311.56</v>
      </c>
      <c r="Q12" s="848">
        <f t="shared" si="6"/>
        <v>0</v>
      </c>
      <c r="R12" s="848">
        <f t="shared" si="7"/>
        <v>0</v>
      </c>
      <c r="S12" s="848">
        <f t="shared" si="8"/>
        <v>0</v>
      </c>
      <c r="T12" s="849" t="s">
        <v>77</v>
      </c>
    </row>
    <row r="13" spans="2:20" s="850" customFormat="1" ht="30" customHeight="1">
      <c r="B13" s="837">
        <v>4</v>
      </c>
      <c r="C13" s="838"/>
      <c r="D13" s="839" t="s">
        <v>78</v>
      </c>
      <c r="E13" s="840" t="s">
        <v>86</v>
      </c>
      <c r="F13" s="841" t="s">
        <v>192</v>
      </c>
      <c r="G13" s="842"/>
      <c r="H13" s="842"/>
      <c r="I13" s="843">
        <f t="shared" si="0"/>
        <v>0</v>
      </c>
      <c r="J13" s="844"/>
      <c r="K13" s="845">
        <f t="shared" si="1"/>
        <v>0</v>
      </c>
      <c r="L13" s="845">
        <f t="shared" si="2"/>
        <v>0</v>
      </c>
      <c r="M13" s="846">
        <v>2300</v>
      </c>
      <c r="N13" s="847">
        <f t="shared" si="3"/>
        <v>0</v>
      </c>
      <c r="O13" s="847">
        <f t="shared" si="4"/>
        <v>11.56</v>
      </c>
      <c r="P13" s="847">
        <f t="shared" si="5"/>
        <v>2311.56</v>
      </c>
      <c r="Q13" s="848">
        <f t="shared" si="6"/>
        <v>0</v>
      </c>
      <c r="R13" s="848">
        <f t="shared" si="7"/>
        <v>0</v>
      </c>
      <c r="S13" s="848">
        <f t="shared" si="8"/>
        <v>0</v>
      </c>
      <c r="T13" s="849" t="s">
        <v>77</v>
      </c>
    </row>
    <row r="14" spans="2:20" s="850" customFormat="1" ht="30" customHeight="1">
      <c r="B14" s="837">
        <v>5</v>
      </c>
      <c r="C14" s="838"/>
      <c r="D14" s="839" t="s">
        <v>71</v>
      </c>
      <c r="E14" s="840" t="s">
        <v>72</v>
      </c>
      <c r="F14" s="841" t="s">
        <v>192</v>
      </c>
      <c r="G14" s="842"/>
      <c r="H14" s="842"/>
      <c r="I14" s="843">
        <f t="shared" si="0"/>
        <v>0</v>
      </c>
      <c r="J14" s="844"/>
      <c r="K14" s="845">
        <f t="shared" si="1"/>
        <v>0</v>
      </c>
      <c r="L14" s="845">
        <f t="shared" si="2"/>
        <v>0</v>
      </c>
      <c r="M14" s="846">
        <v>2300</v>
      </c>
      <c r="N14" s="847">
        <f t="shared" si="3"/>
        <v>0</v>
      </c>
      <c r="O14" s="847">
        <f t="shared" si="4"/>
        <v>11.56</v>
      </c>
      <c r="P14" s="847">
        <f t="shared" si="5"/>
        <v>2311.56</v>
      </c>
      <c r="Q14" s="848">
        <f t="shared" si="6"/>
        <v>0</v>
      </c>
      <c r="R14" s="848">
        <f t="shared" si="7"/>
        <v>0</v>
      </c>
      <c r="S14" s="848">
        <f t="shared" si="8"/>
        <v>0</v>
      </c>
      <c r="T14" s="849" t="s">
        <v>77</v>
      </c>
    </row>
    <row r="15" spans="2:20" s="850" customFormat="1" ht="9.9499999999999993" customHeight="1">
      <c r="B15" s="851"/>
      <c r="C15" s="852"/>
      <c r="D15" s="853"/>
      <c r="E15" s="854"/>
      <c r="F15" s="855"/>
      <c r="G15" s="856"/>
      <c r="H15" s="856"/>
      <c r="I15" s="857"/>
      <c r="J15" s="844"/>
      <c r="K15" s="857"/>
      <c r="L15" s="857"/>
      <c r="M15" s="859"/>
      <c r="N15" s="859"/>
      <c r="O15" s="2184"/>
      <c r="P15" s="2184"/>
      <c r="Q15" s="857"/>
      <c r="R15" s="857"/>
      <c r="S15" s="857"/>
      <c r="T15" s="860"/>
    </row>
    <row r="16" spans="2:20" s="139" customFormat="1" ht="30" customHeight="1">
      <c r="B16" s="2173" t="s">
        <v>184</v>
      </c>
      <c r="C16" s="2174"/>
      <c r="D16" s="2174"/>
      <c r="E16" s="2174"/>
      <c r="F16" s="2175"/>
      <c r="G16" s="402">
        <f>SUM(G10:G15)</f>
        <v>0</v>
      </c>
      <c r="H16" s="402">
        <f>SUM(H10:H15)</f>
        <v>0</v>
      </c>
      <c r="I16" s="402">
        <f>SUM(I10:I15)</f>
        <v>0</v>
      </c>
      <c r="J16" s="402" t="e">
        <f>+K16/I16%</f>
        <v>#DIV/0!</v>
      </c>
      <c r="K16" s="402">
        <f>SUM(K10:K15)</f>
        <v>0</v>
      </c>
      <c r="L16" s="402">
        <f>SUM(L10:L15)</f>
        <v>0</v>
      </c>
      <c r="M16" s="402"/>
      <c r="N16" s="402">
        <f>SUM(N10:N15)</f>
        <v>0</v>
      </c>
      <c r="O16" s="403"/>
      <c r="P16" s="402" t="e">
        <f>Q16/L16</f>
        <v>#DIV/0!</v>
      </c>
      <c r="Q16" s="402">
        <f>SUM(Q10:Q15)</f>
        <v>0</v>
      </c>
      <c r="R16" s="402">
        <f>SUM(R10:R15)</f>
        <v>0</v>
      </c>
      <c r="S16" s="402">
        <f>SUM(S10:S15)</f>
        <v>0</v>
      </c>
      <c r="T16" s="402"/>
    </row>
    <row r="17" spans="2:21" s="139" customFormat="1" ht="20.100000000000001" customHeight="1">
      <c r="B17" s="201"/>
      <c r="C17" s="202"/>
      <c r="D17" s="202"/>
      <c r="E17" s="202"/>
      <c r="F17" s="202"/>
      <c r="G17" s="226"/>
      <c r="H17" s="202"/>
      <c r="I17" s="233"/>
      <c r="J17" s="233"/>
      <c r="K17" s="233"/>
      <c r="L17" s="233"/>
      <c r="M17" s="233"/>
      <c r="N17" s="233"/>
      <c r="O17" s="233"/>
      <c r="P17" s="233"/>
      <c r="Q17" s="233"/>
      <c r="R17" s="233"/>
      <c r="S17" s="233"/>
      <c r="T17" s="209"/>
    </row>
    <row r="18" spans="2:21" s="139" customFormat="1" ht="15.75">
      <c r="B18" s="201"/>
      <c r="C18" s="202"/>
      <c r="D18" s="202"/>
      <c r="E18" s="202"/>
      <c r="F18" s="202"/>
      <c r="G18" s="202"/>
      <c r="H18" s="202"/>
      <c r="I18" s="226"/>
      <c r="J18" s="203"/>
      <c r="K18" s="203"/>
      <c r="L18" s="204"/>
      <c r="M18" s="202"/>
      <c r="N18" s="202"/>
      <c r="O18" s="202"/>
      <c r="P18" s="202"/>
      <c r="Q18" s="211" t="s">
        <v>1260</v>
      </c>
      <c r="R18" s="211"/>
      <c r="S18" s="208"/>
      <c r="T18" s="209"/>
    </row>
    <row r="19" spans="2:21" s="212" customFormat="1" ht="15.75">
      <c r="B19" s="241"/>
      <c r="C19" s="280" t="s">
        <v>80</v>
      </c>
      <c r="D19" s="227"/>
      <c r="E19" s="227"/>
      <c r="F19" s="227"/>
      <c r="G19" s="1064"/>
      <c r="H19" s="1064"/>
      <c r="I19" s="1064" t="s">
        <v>105</v>
      </c>
      <c r="J19" s="1064"/>
      <c r="K19" s="228"/>
      <c r="L19" s="1064"/>
      <c r="M19" s="1064" t="s">
        <v>106</v>
      </c>
      <c r="N19" s="1064"/>
      <c r="O19" s="227"/>
      <c r="P19" s="227"/>
      <c r="Q19" s="227" t="s">
        <v>81</v>
      </c>
      <c r="R19" s="227"/>
      <c r="S19" s="242"/>
      <c r="T19" s="243"/>
      <c r="U19" s="218"/>
    </row>
    <row r="20" spans="2:21" s="212" customFormat="1" ht="15.75">
      <c r="B20" s="241"/>
      <c r="C20" s="281"/>
      <c r="D20" s="229"/>
      <c r="E20" s="229"/>
      <c r="F20" s="229"/>
      <c r="G20" s="229"/>
      <c r="H20" s="229"/>
      <c r="I20" s="229" t="s">
        <v>136</v>
      </c>
      <c r="J20" s="229"/>
      <c r="K20" s="229"/>
      <c r="L20" s="229"/>
      <c r="M20" s="229"/>
      <c r="N20" s="229"/>
      <c r="O20" s="229"/>
      <c r="P20" s="229"/>
      <c r="Q20" s="229"/>
      <c r="R20" s="229"/>
      <c r="S20" s="242"/>
      <c r="T20" s="243"/>
      <c r="U20" s="218"/>
    </row>
    <row r="21" spans="2:21" s="212" customFormat="1" ht="15.75">
      <c r="B21" s="241"/>
      <c r="C21" s="281"/>
      <c r="D21" s="229"/>
      <c r="E21" s="229"/>
      <c r="F21" s="229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33"/>
      <c r="T21" s="243"/>
      <c r="U21" s="218"/>
    </row>
    <row r="22" spans="2:21" s="212" customFormat="1" ht="15.75">
      <c r="B22" s="241"/>
      <c r="C22" s="281"/>
      <c r="D22" s="229"/>
      <c r="E22" s="229"/>
      <c r="F22" s="229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628"/>
      <c r="T22" s="243"/>
      <c r="U22" s="218"/>
    </row>
    <row r="23" spans="2:21" s="212" customFormat="1" ht="15.75">
      <c r="B23" s="241"/>
      <c r="C23" s="281"/>
      <c r="D23" s="229"/>
      <c r="E23" s="229"/>
      <c r="F23" s="229"/>
      <c r="G23" s="229"/>
      <c r="H23" s="229"/>
      <c r="I23" s="229"/>
      <c r="J23" s="229"/>
      <c r="K23" s="229"/>
      <c r="L23" s="229"/>
      <c r="M23" s="229"/>
      <c r="N23" s="229"/>
      <c r="O23" s="229"/>
      <c r="P23" s="229"/>
      <c r="Q23" s="229"/>
      <c r="R23" s="229"/>
      <c r="S23" s="242"/>
      <c r="T23" s="243"/>
      <c r="U23" s="218"/>
    </row>
    <row r="24" spans="2:21" s="212" customFormat="1" ht="15.75">
      <c r="B24" s="241"/>
      <c r="C24" s="1062" t="s">
        <v>147</v>
      </c>
      <c r="D24" s="1062"/>
      <c r="E24" s="1062"/>
      <c r="F24" s="1062"/>
      <c r="G24" s="1065"/>
      <c r="H24" s="1065" t="s">
        <v>82</v>
      </c>
      <c r="I24" s="1062"/>
      <c r="J24" s="1065" t="s">
        <v>156</v>
      </c>
      <c r="K24" s="230"/>
      <c r="L24" s="1065"/>
      <c r="M24" s="1065" t="s">
        <v>161</v>
      </c>
      <c r="N24" s="1065"/>
      <c r="O24" s="1062"/>
      <c r="P24" s="1062"/>
      <c r="Q24" s="1062" t="s">
        <v>83</v>
      </c>
      <c r="R24" s="1062"/>
      <c r="S24" s="242"/>
      <c r="T24" s="243"/>
      <c r="U24" s="218"/>
    </row>
    <row r="25" spans="2:21" s="139" customFormat="1" ht="15.75">
      <c r="B25" s="244"/>
      <c r="C25" s="231"/>
      <c r="D25" s="231"/>
      <c r="E25" s="231"/>
      <c r="F25" s="231"/>
      <c r="G25" s="1063"/>
      <c r="H25" s="231"/>
      <c r="I25" s="1063"/>
      <c r="J25" s="240"/>
      <c r="K25" s="240"/>
      <c r="L25" s="1063"/>
      <c r="M25" s="1063"/>
      <c r="N25" s="1063"/>
      <c r="O25" s="231"/>
      <c r="P25" s="231"/>
      <c r="Q25" s="231"/>
      <c r="R25" s="231"/>
      <c r="S25" s="245"/>
      <c r="T25" s="246"/>
    </row>
    <row r="26" spans="2:21" customFormat="1" ht="15" customHeight="1">
      <c r="B26" s="121" t="s">
        <v>418</v>
      </c>
      <c r="C26" s="284"/>
      <c r="D26" s="122"/>
      <c r="E26" s="122"/>
      <c r="F26" s="122"/>
      <c r="G26" s="122"/>
      <c r="H26" s="122"/>
      <c r="I26" s="122"/>
      <c r="J26" s="123"/>
      <c r="K26" s="122"/>
      <c r="L26" s="124"/>
      <c r="M26" s="122"/>
      <c r="N26" s="122"/>
      <c r="O26" s="122"/>
      <c r="P26" s="122"/>
      <c r="Q26" s="122"/>
      <c r="R26" s="125"/>
      <c r="S26" s="125"/>
      <c r="T26" s="126" t="s">
        <v>417</v>
      </c>
      <c r="U26" s="232"/>
    </row>
    <row r="31" spans="2:21">
      <c r="I31" t="e">
        <f>J31</f>
        <v>#N/A</v>
      </c>
      <c r="J31" t="e">
        <f t="shared" ref="J31" si="9">VLOOKUP(M31,$B$2:$C$88,2,FALSE)</f>
        <v>#N/A</v>
      </c>
      <c r="K31" s="865"/>
      <c r="L31" s="865" t="s">
        <v>237</v>
      </c>
      <c r="M31" s="1042" t="str">
        <f>IFERROR(LEFT(L31,FIND("/",L31)-1),L31)</f>
        <v>ABU NAWAS</v>
      </c>
      <c r="N31"/>
    </row>
  </sheetData>
  <mergeCells count="13">
    <mergeCell ref="B16:F16"/>
    <mergeCell ref="O7:O8"/>
    <mergeCell ref="P7:P8"/>
    <mergeCell ref="R7:R8"/>
    <mergeCell ref="T7:T8"/>
    <mergeCell ref="O15:P15"/>
    <mergeCell ref="B2:E3"/>
    <mergeCell ref="F2:N2"/>
    <mergeCell ref="F3:N3"/>
    <mergeCell ref="B7:B8"/>
    <mergeCell ref="D7:D8"/>
    <mergeCell ref="F7:F8"/>
    <mergeCell ref="J7:K7"/>
  </mergeCells>
  <phoneticPr fontId="0" type="noConversion"/>
  <pageMargins left="0.05" right="0.03" top="0.5" bottom="0.05" header="0.5" footer="0.5"/>
  <pageSetup paperSize="9" scale="65" orientation="landscape" horizontalDpi="4294967292" verticalDpi="180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21" enableFormatConditionsCalculation="0"/>
  <dimension ref="A2:Z32"/>
  <sheetViews>
    <sheetView topLeftCell="A28" workbookViewId="0">
      <selection activeCell="Q2" sqref="Q2"/>
    </sheetView>
  </sheetViews>
  <sheetFormatPr defaultRowHeight="15"/>
  <cols>
    <col min="1" max="1" width="1.85546875" style="139" customWidth="1"/>
    <col min="2" max="2" width="3.7109375" style="139" customWidth="1"/>
    <col min="3" max="3" width="8" style="139" customWidth="1"/>
    <col min="4" max="4" width="11.5703125" style="139" customWidth="1"/>
    <col min="5" max="5" width="12.140625" style="139" customWidth="1"/>
    <col min="6" max="6" width="12.7109375" style="139" customWidth="1"/>
    <col min="7" max="7" width="11.7109375" style="139" customWidth="1"/>
    <col min="8" max="9" width="11.28515625" style="139" customWidth="1"/>
    <col min="10" max="10" width="7.28515625" style="139" customWidth="1"/>
    <col min="11" max="11" width="10.7109375" style="139" customWidth="1"/>
    <col min="12" max="12" width="13" style="139" customWidth="1"/>
    <col min="13" max="13" width="10.5703125" style="139" customWidth="1"/>
    <col min="14" max="14" width="15.28515625" style="139" customWidth="1"/>
    <col min="15" max="15" width="9" style="139" customWidth="1"/>
    <col min="16" max="16" width="10.28515625" style="139" customWidth="1"/>
    <col min="17" max="17" width="17.42578125" style="139" customWidth="1"/>
    <col min="18" max="18" width="14" style="139" customWidth="1"/>
    <col min="19" max="19" width="16" style="139" customWidth="1"/>
    <col min="20" max="20" width="8.42578125" style="139" customWidth="1"/>
    <col min="21" max="21" width="6" style="139" customWidth="1"/>
    <col min="22" max="22" width="14.7109375" style="139" bestFit="1" customWidth="1"/>
    <col min="23" max="16384" width="9.140625" style="139"/>
  </cols>
  <sheetData>
    <row r="2" spans="1:20" s="55" customFormat="1" ht="24.95" customHeight="1">
      <c r="B2" s="2155"/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39" t="s">
        <v>207</v>
      </c>
      <c r="P2" s="40" t="s">
        <v>122</v>
      </c>
      <c r="Q2" s="41" t="s">
        <v>401</v>
      </c>
      <c r="R2" s="41"/>
      <c r="S2" s="41"/>
      <c r="T2" s="42"/>
    </row>
    <row r="3" spans="1:20" s="55" customFormat="1" ht="24.95" customHeight="1">
      <c r="B3" s="2158"/>
      <c r="C3" s="2159"/>
      <c r="D3" s="2159"/>
      <c r="E3" s="2160"/>
      <c r="F3" s="2187" t="s">
        <v>56</v>
      </c>
      <c r="G3" s="2188"/>
      <c r="H3" s="2188"/>
      <c r="I3" s="2188"/>
      <c r="J3" s="2188"/>
      <c r="K3" s="2188"/>
      <c r="L3" s="2188"/>
      <c r="M3" s="2188"/>
      <c r="N3" s="2189"/>
      <c r="O3" s="43" t="s">
        <v>57</v>
      </c>
      <c r="P3" s="44" t="s">
        <v>58</v>
      </c>
      <c r="Q3" s="45"/>
      <c r="R3" s="45"/>
      <c r="S3" s="45"/>
      <c r="T3" s="46"/>
    </row>
    <row r="4" spans="1:20" s="55" customFormat="1" ht="18">
      <c r="B4" s="47"/>
      <c r="C4" s="48"/>
      <c r="D4" s="48"/>
      <c r="E4" s="48"/>
      <c r="F4" s="48"/>
      <c r="G4" s="48"/>
      <c r="H4" s="48"/>
      <c r="I4" s="48"/>
      <c r="J4" s="48" t="s">
        <v>25</v>
      </c>
      <c r="K4" s="48"/>
      <c r="L4" s="48"/>
      <c r="M4" s="48"/>
      <c r="N4" s="48"/>
      <c r="O4" s="48"/>
      <c r="P4" s="49"/>
      <c r="Q4" s="49"/>
      <c r="R4" s="49"/>
      <c r="S4" s="49"/>
      <c r="T4" s="50"/>
    </row>
    <row r="5" spans="1:20" s="55" customFormat="1" ht="20.100000000000001" customHeight="1">
      <c r="B5" s="51"/>
      <c r="C5" s="52" t="s">
        <v>59</v>
      </c>
      <c r="E5" s="55" t="s">
        <v>60</v>
      </c>
      <c r="F5" s="616" t="s">
        <v>363</v>
      </c>
      <c r="H5" s="53"/>
      <c r="I5" s="52"/>
      <c r="K5" s="142" t="s">
        <v>130</v>
      </c>
      <c r="L5" s="142"/>
      <c r="M5" s="142" t="s">
        <v>131</v>
      </c>
      <c r="O5" s="56"/>
      <c r="P5" s="57"/>
      <c r="Q5" s="54" t="s">
        <v>61</v>
      </c>
      <c r="R5" s="249" t="s">
        <v>392</v>
      </c>
      <c r="T5" s="59"/>
    </row>
    <row r="6" spans="1:20" s="55" customFormat="1">
      <c r="B6" s="51"/>
      <c r="C6" s="52"/>
      <c r="F6" s="616"/>
      <c r="H6" s="53"/>
      <c r="I6" s="52"/>
      <c r="L6" s="54"/>
      <c r="N6" s="84"/>
      <c r="O6" s="56"/>
      <c r="P6" s="57"/>
      <c r="Q6" s="58"/>
      <c r="R6" s="58"/>
      <c r="S6" s="58"/>
      <c r="T6" s="59"/>
    </row>
    <row r="7" spans="1:20" s="214" customFormat="1" ht="20.100000000000001" customHeight="1">
      <c r="A7" s="179"/>
      <c r="B7" s="2190" t="s">
        <v>26</v>
      </c>
      <c r="C7" s="174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</row>
    <row r="8" spans="1:20" s="214" customFormat="1" ht="20.100000000000001" customHeight="1">
      <c r="A8" s="179"/>
      <c r="B8" s="2191"/>
      <c r="C8" s="180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</row>
    <row r="9" spans="1:20" s="217" customFormat="1" ht="12" customHeight="1" thickBot="1">
      <c r="A9" s="194"/>
      <c r="B9" s="187">
        <v>1</v>
      </c>
      <c r="C9" s="188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1:20" s="222" customFormat="1" ht="24.95" customHeight="1" thickTop="1">
      <c r="A10" s="55"/>
      <c r="B10" s="253">
        <v>1</v>
      </c>
      <c r="C10" s="90"/>
      <c r="D10" s="254" t="s">
        <v>68</v>
      </c>
      <c r="E10" s="255" t="s">
        <v>69</v>
      </c>
      <c r="F10" s="256" t="s">
        <v>118</v>
      </c>
      <c r="G10" s="86"/>
      <c r="H10" s="86"/>
      <c r="I10" s="117">
        <f t="shared" ref="I10:I15" si="0">+G10-H10</f>
        <v>0</v>
      </c>
      <c r="J10" s="88"/>
      <c r="K10" s="87">
        <f t="shared" ref="K10:K15" si="1">I10*J10%</f>
        <v>0</v>
      </c>
      <c r="L10" s="87">
        <f t="shared" ref="L10:L15" si="2">I10-K10</f>
        <v>0</v>
      </c>
      <c r="M10" s="89">
        <v>2350</v>
      </c>
      <c r="N10" s="237">
        <f t="shared" ref="N10:N15" si="3">ROUND((L10*M10),0)</f>
        <v>0</v>
      </c>
      <c r="O10" s="237">
        <f t="shared" ref="O10:O15" si="4">ROUND(M10*0.5025%,2)</f>
        <v>11.81</v>
      </c>
      <c r="P10" s="237">
        <f t="shared" ref="P10:P15" si="5">M10+O10</f>
        <v>2361.81</v>
      </c>
      <c r="Q10" s="238">
        <f t="shared" ref="Q10:Q15" si="6">ROUND((L10*+P10),0)</f>
        <v>0</v>
      </c>
      <c r="R10" s="238">
        <f t="shared" ref="R10:R15" si="7">ROUND((Q10*0.5%),0)</f>
        <v>0</v>
      </c>
      <c r="S10" s="238">
        <f t="shared" ref="S10:S15" si="8">ROUND((Q10-R10),0)</f>
        <v>0</v>
      </c>
      <c r="T10" s="257" t="s">
        <v>333</v>
      </c>
    </row>
    <row r="11" spans="1:20" s="222" customFormat="1" ht="24.95" customHeight="1">
      <c r="A11" s="55"/>
      <c r="B11" s="253">
        <v>2</v>
      </c>
      <c r="C11" s="90"/>
      <c r="D11" s="254" t="s">
        <v>151</v>
      </c>
      <c r="E11" s="255" t="s">
        <v>87</v>
      </c>
      <c r="F11" s="256" t="s">
        <v>118</v>
      </c>
      <c r="G11" s="86"/>
      <c r="H11" s="86"/>
      <c r="I11" s="117">
        <f t="shared" si="0"/>
        <v>0</v>
      </c>
      <c r="J11" s="88"/>
      <c r="K11" s="87">
        <f t="shared" si="1"/>
        <v>0</v>
      </c>
      <c r="L11" s="87">
        <f t="shared" si="2"/>
        <v>0</v>
      </c>
      <c r="M11" s="89">
        <v>2350</v>
      </c>
      <c r="N11" s="237">
        <f t="shared" si="3"/>
        <v>0</v>
      </c>
      <c r="O11" s="237">
        <f t="shared" si="4"/>
        <v>11.81</v>
      </c>
      <c r="P11" s="237">
        <f t="shared" si="5"/>
        <v>2361.81</v>
      </c>
      <c r="Q11" s="238">
        <f t="shared" si="6"/>
        <v>0</v>
      </c>
      <c r="R11" s="238">
        <f t="shared" si="7"/>
        <v>0</v>
      </c>
      <c r="S11" s="238">
        <f t="shared" si="8"/>
        <v>0</v>
      </c>
      <c r="T11" s="257" t="s">
        <v>333</v>
      </c>
    </row>
    <row r="12" spans="1:20" s="222" customFormat="1" ht="24.95" customHeight="1">
      <c r="A12" s="55"/>
      <c r="B12" s="253">
        <v>3</v>
      </c>
      <c r="C12" s="90"/>
      <c r="D12" s="254" t="s">
        <v>68</v>
      </c>
      <c r="E12" s="255" t="s">
        <v>69</v>
      </c>
      <c r="F12" s="256" t="s">
        <v>118</v>
      </c>
      <c r="G12" s="86"/>
      <c r="H12" s="86"/>
      <c r="I12" s="117">
        <f t="shared" si="0"/>
        <v>0</v>
      </c>
      <c r="J12" s="88"/>
      <c r="K12" s="87">
        <f t="shared" si="1"/>
        <v>0</v>
      </c>
      <c r="L12" s="87">
        <f t="shared" si="2"/>
        <v>0</v>
      </c>
      <c r="M12" s="89">
        <v>2350</v>
      </c>
      <c r="N12" s="237">
        <f t="shared" si="3"/>
        <v>0</v>
      </c>
      <c r="O12" s="237">
        <f t="shared" si="4"/>
        <v>11.81</v>
      </c>
      <c r="P12" s="237">
        <f t="shared" si="5"/>
        <v>2361.81</v>
      </c>
      <c r="Q12" s="238">
        <f t="shared" si="6"/>
        <v>0</v>
      </c>
      <c r="R12" s="238">
        <f t="shared" si="7"/>
        <v>0</v>
      </c>
      <c r="S12" s="238">
        <f t="shared" si="8"/>
        <v>0</v>
      </c>
      <c r="T12" s="257" t="s">
        <v>333</v>
      </c>
    </row>
    <row r="13" spans="1:20" s="222" customFormat="1" ht="24.95" customHeight="1">
      <c r="A13" s="55"/>
      <c r="B13" s="253">
        <v>4</v>
      </c>
      <c r="C13" s="90"/>
      <c r="D13" s="254" t="s">
        <v>78</v>
      </c>
      <c r="E13" s="255" t="s">
        <v>86</v>
      </c>
      <c r="F13" s="256" t="s">
        <v>118</v>
      </c>
      <c r="G13" s="86"/>
      <c r="H13" s="86"/>
      <c r="I13" s="117">
        <f t="shared" si="0"/>
        <v>0</v>
      </c>
      <c r="J13" s="88"/>
      <c r="K13" s="87">
        <f t="shared" si="1"/>
        <v>0</v>
      </c>
      <c r="L13" s="87">
        <f t="shared" si="2"/>
        <v>0</v>
      </c>
      <c r="M13" s="89">
        <v>2350</v>
      </c>
      <c r="N13" s="237">
        <f t="shared" si="3"/>
        <v>0</v>
      </c>
      <c r="O13" s="237">
        <f t="shared" si="4"/>
        <v>11.81</v>
      </c>
      <c r="P13" s="237">
        <f t="shared" si="5"/>
        <v>2361.81</v>
      </c>
      <c r="Q13" s="238">
        <f t="shared" si="6"/>
        <v>0</v>
      </c>
      <c r="R13" s="238">
        <f t="shared" si="7"/>
        <v>0</v>
      </c>
      <c r="S13" s="238">
        <f t="shared" si="8"/>
        <v>0</v>
      </c>
      <c r="T13" s="257" t="s">
        <v>333</v>
      </c>
    </row>
    <row r="14" spans="1:20" s="222" customFormat="1" ht="24.95" customHeight="1">
      <c r="A14" s="55"/>
      <c r="B14" s="253">
        <v>5</v>
      </c>
      <c r="C14" s="90"/>
      <c r="D14" s="254" t="s">
        <v>68</v>
      </c>
      <c r="E14" s="255" t="s">
        <v>69</v>
      </c>
      <c r="F14" s="256" t="s">
        <v>118</v>
      </c>
      <c r="G14" s="86"/>
      <c r="H14" s="86"/>
      <c r="I14" s="117">
        <f t="shared" si="0"/>
        <v>0</v>
      </c>
      <c r="J14" s="88"/>
      <c r="K14" s="87">
        <f t="shared" si="1"/>
        <v>0</v>
      </c>
      <c r="L14" s="87">
        <f t="shared" si="2"/>
        <v>0</v>
      </c>
      <c r="M14" s="89">
        <v>2350</v>
      </c>
      <c r="N14" s="237">
        <f t="shared" si="3"/>
        <v>0</v>
      </c>
      <c r="O14" s="237">
        <f t="shared" si="4"/>
        <v>11.81</v>
      </c>
      <c r="P14" s="237">
        <f t="shared" si="5"/>
        <v>2361.81</v>
      </c>
      <c r="Q14" s="238">
        <f t="shared" si="6"/>
        <v>0</v>
      </c>
      <c r="R14" s="238">
        <f t="shared" si="7"/>
        <v>0</v>
      </c>
      <c r="S14" s="238">
        <f t="shared" si="8"/>
        <v>0</v>
      </c>
      <c r="T14" s="257" t="s">
        <v>333</v>
      </c>
    </row>
    <row r="15" spans="1:20" s="222" customFormat="1" ht="24.95" customHeight="1">
      <c r="A15" s="55"/>
      <c r="B15" s="253">
        <v>6</v>
      </c>
      <c r="C15" s="90"/>
      <c r="D15" s="254" t="s">
        <v>148</v>
      </c>
      <c r="E15" s="255" t="s">
        <v>75</v>
      </c>
      <c r="F15" s="256" t="s">
        <v>118</v>
      </c>
      <c r="G15" s="86"/>
      <c r="H15" s="86"/>
      <c r="I15" s="117">
        <f t="shared" si="0"/>
        <v>0</v>
      </c>
      <c r="J15" s="88"/>
      <c r="K15" s="87">
        <f t="shared" si="1"/>
        <v>0</v>
      </c>
      <c r="L15" s="87">
        <f t="shared" si="2"/>
        <v>0</v>
      </c>
      <c r="M15" s="89">
        <v>2350</v>
      </c>
      <c r="N15" s="237">
        <f t="shared" si="3"/>
        <v>0</v>
      </c>
      <c r="O15" s="237">
        <f t="shared" si="4"/>
        <v>11.81</v>
      </c>
      <c r="P15" s="237">
        <f t="shared" si="5"/>
        <v>2361.81</v>
      </c>
      <c r="Q15" s="238">
        <f t="shared" si="6"/>
        <v>0</v>
      </c>
      <c r="R15" s="238">
        <f t="shared" si="7"/>
        <v>0</v>
      </c>
      <c r="S15" s="238">
        <f t="shared" si="8"/>
        <v>0</v>
      </c>
      <c r="T15" s="257" t="s">
        <v>333</v>
      </c>
    </row>
    <row r="16" spans="1:20" s="222" customFormat="1" ht="24.95" customHeight="1">
      <c r="A16" s="55"/>
      <c r="B16" s="253">
        <v>7</v>
      </c>
      <c r="C16" s="90"/>
      <c r="D16" s="254" t="s">
        <v>149</v>
      </c>
      <c r="E16" s="255" t="s">
        <v>92</v>
      </c>
      <c r="F16" s="256" t="s">
        <v>118</v>
      </c>
      <c r="G16" s="86"/>
      <c r="H16" s="86"/>
      <c r="I16" s="117">
        <f>+G16-H16</f>
        <v>0</v>
      </c>
      <c r="J16" s="88"/>
      <c r="K16" s="87">
        <f>I16*J16%</f>
        <v>0</v>
      </c>
      <c r="L16" s="87">
        <f>I16-K16</f>
        <v>0</v>
      </c>
      <c r="M16" s="89">
        <v>2350</v>
      </c>
      <c r="N16" s="237">
        <f>ROUND((L16*M16),0)</f>
        <v>0</v>
      </c>
      <c r="O16" s="237">
        <f>ROUND(M16*0.5025%,2)</f>
        <v>11.81</v>
      </c>
      <c r="P16" s="237">
        <f>M16+O16</f>
        <v>2361.81</v>
      </c>
      <c r="Q16" s="238">
        <f>ROUND((L16*+P16),0)</f>
        <v>0</v>
      </c>
      <c r="R16" s="238">
        <f>ROUND((Q16*0.5%),0)</f>
        <v>0</v>
      </c>
      <c r="S16" s="238">
        <f>ROUND((Q16-R16),0)</f>
        <v>0</v>
      </c>
      <c r="T16" s="257" t="s">
        <v>333</v>
      </c>
    </row>
    <row r="17" spans="1:26" s="222" customFormat="1" ht="24.95" customHeight="1">
      <c r="A17" s="55"/>
      <c r="B17" s="253">
        <v>8</v>
      </c>
      <c r="C17" s="90"/>
      <c r="D17" s="254" t="s">
        <v>68</v>
      </c>
      <c r="E17" s="255" t="s">
        <v>69</v>
      </c>
      <c r="F17" s="256" t="s">
        <v>118</v>
      </c>
      <c r="G17" s="86"/>
      <c r="H17" s="86"/>
      <c r="I17" s="117">
        <f>+G17-H17</f>
        <v>0</v>
      </c>
      <c r="J17" s="88"/>
      <c r="K17" s="87">
        <f>I17*J17%</f>
        <v>0</v>
      </c>
      <c r="L17" s="87">
        <f>I17-K17</f>
        <v>0</v>
      </c>
      <c r="M17" s="89">
        <v>2350</v>
      </c>
      <c r="N17" s="237">
        <f>ROUND((L17*M17),0)</f>
        <v>0</v>
      </c>
      <c r="O17" s="237">
        <f>ROUND(M17*0.5025%,2)</f>
        <v>11.81</v>
      </c>
      <c r="P17" s="237">
        <f>M17+O17</f>
        <v>2361.81</v>
      </c>
      <c r="Q17" s="238">
        <f>ROUND((L17*+P17),0)</f>
        <v>0</v>
      </c>
      <c r="R17" s="238">
        <f>ROUND((Q17*0.5%),0)</f>
        <v>0</v>
      </c>
      <c r="S17" s="238">
        <f>ROUND((Q17-R17),0)</f>
        <v>0</v>
      </c>
      <c r="T17" s="257" t="s">
        <v>333</v>
      </c>
    </row>
    <row r="18" spans="1:26" s="222" customFormat="1" ht="24.95" customHeight="1">
      <c r="A18" s="55"/>
      <c r="B18" s="253">
        <v>9</v>
      </c>
      <c r="C18" s="90"/>
      <c r="D18" s="254" t="s">
        <v>151</v>
      </c>
      <c r="E18" s="255" t="s">
        <v>87</v>
      </c>
      <c r="F18" s="256" t="s">
        <v>118</v>
      </c>
      <c r="G18" s="86"/>
      <c r="H18" s="86"/>
      <c r="I18" s="117">
        <f t="shared" ref="I18:I20" si="9">+G18-H18</f>
        <v>0</v>
      </c>
      <c r="J18" s="88"/>
      <c r="K18" s="87">
        <f t="shared" ref="K18:K20" si="10">I18*J18%</f>
        <v>0</v>
      </c>
      <c r="L18" s="87">
        <f t="shared" ref="L18:L20" si="11">I18-K18</f>
        <v>0</v>
      </c>
      <c r="M18" s="89">
        <v>2350</v>
      </c>
      <c r="N18" s="237">
        <f t="shared" ref="N18:N20" si="12">ROUND((L18*M18),0)</f>
        <v>0</v>
      </c>
      <c r="O18" s="237">
        <f t="shared" ref="O18:O20" si="13">ROUND(M18*0.5025%,2)</f>
        <v>11.81</v>
      </c>
      <c r="P18" s="237">
        <f t="shared" ref="P18:P20" si="14">M18+O18</f>
        <v>2361.81</v>
      </c>
      <c r="Q18" s="238">
        <f t="shared" ref="Q18:Q20" si="15">ROUND((L18*+P18),0)</f>
        <v>0</v>
      </c>
      <c r="R18" s="238">
        <f t="shared" ref="R18:R20" si="16">ROUND((Q18*0.5%),0)</f>
        <v>0</v>
      </c>
      <c r="S18" s="238">
        <f t="shared" ref="S18:S20" si="17">ROUND((Q18-R18),0)</f>
        <v>0</v>
      </c>
      <c r="T18" s="257" t="s">
        <v>333</v>
      </c>
    </row>
    <row r="19" spans="1:26" s="222" customFormat="1" ht="24.95" customHeight="1">
      <c r="A19" s="55"/>
      <c r="B19" s="253">
        <v>10</v>
      </c>
      <c r="C19" s="90"/>
      <c r="D19" s="254" t="s">
        <v>149</v>
      </c>
      <c r="E19" s="255" t="s">
        <v>92</v>
      </c>
      <c r="F19" s="256" t="s">
        <v>118</v>
      </c>
      <c r="G19" s="86"/>
      <c r="H19" s="86"/>
      <c r="I19" s="117">
        <f t="shared" si="9"/>
        <v>0</v>
      </c>
      <c r="J19" s="88"/>
      <c r="K19" s="87">
        <f t="shared" si="10"/>
        <v>0</v>
      </c>
      <c r="L19" s="87">
        <f t="shared" si="11"/>
        <v>0</v>
      </c>
      <c r="M19" s="89">
        <v>2350</v>
      </c>
      <c r="N19" s="237">
        <f t="shared" si="12"/>
        <v>0</v>
      </c>
      <c r="O19" s="237">
        <f t="shared" si="13"/>
        <v>11.81</v>
      </c>
      <c r="P19" s="237">
        <f t="shared" si="14"/>
        <v>2361.81</v>
      </c>
      <c r="Q19" s="238">
        <f t="shared" si="15"/>
        <v>0</v>
      </c>
      <c r="R19" s="238">
        <f t="shared" si="16"/>
        <v>0</v>
      </c>
      <c r="S19" s="238">
        <f t="shared" si="17"/>
        <v>0</v>
      </c>
      <c r="T19" s="257" t="s">
        <v>333</v>
      </c>
    </row>
    <row r="20" spans="1:26" s="222" customFormat="1" ht="24.95" customHeight="1">
      <c r="A20" s="55"/>
      <c r="B20" s="253">
        <v>11</v>
      </c>
      <c r="C20" s="90"/>
      <c r="D20" s="254" t="s">
        <v>78</v>
      </c>
      <c r="E20" s="255" t="s">
        <v>86</v>
      </c>
      <c r="F20" s="256" t="s">
        <v>118</v>
      </c>
      <c r="G20" s="86"/>
      <c r="H20" s="86"/>
      <c r="I20" s="117">
        <f t="shared" si="9"/>
        <v>0</v>
      </c>
      <c r="J20" s="88"/>
      <c r="K20" s="87">
        <f t="shared" si="10"/>
        <v>0</v>
      </c>
      <c r="L20" s="87">
        <f t="shared" si="11"/>
        <v>0</v>
      </c>
      <c r="M20" s="89">
        <v>2350</v>
      </c>
      <c r="N20" s="237">
        <f t="shared" si="12"/>
        <v>0</v>
      </c>
      <c r="O20" s="237">
        <f t="shared" si="13"/>
        <v>11.81</v>
      </c>
      <c r="P20" s="237">
        <f t="shared" si="14"/>
        <v>2361.81</v>
      </c>
      <c r="Q20" s="238">
        <f t="shared" si="15"/>
        <v>0</v>
      </c>
      <c r="R20" s="238">
        <f t="shared" si="16"/>
        <v>0</v>
      </c>
      <c r="S20" s="238">
        <f t="shared" si="17"/>
        <v>0</v>
      </c>
      <c r="T20" s="257" t="s">
        <v>333</v>
      </c>
    </row>
    <row r="21" spans="1:26" s="214" customFormat="1" ht="9.9499999999999993" customHeight="1">
      <c r="A21" s="179"/>
      <c r="B21" s="195"/>
      <c r="C21" s="196"/>
      <c r="D21" s="197"/>
      <c r="E21" s="198"/>
      <c r="F21" s="199"/>
      <c r="G21" s="258"/>
      <c r="H21" s="258"/>
      <c r="I21" s="259"/>
      <c r="J21" s="131"/>
      <c r="K21" s="259"/>
      <c r="L21" s="259"/>
      <c r="M21" s="260"/>
      <c r="N21" s="260"/>
      <c r="O21" s="2185"/>
      <c r="P21" s="2186"/>
      <c r="Q21" s="259"/>
      <c r="R21" s="259"/>
      <c r="S21" s="259"/>
      <c r="T21" s="200"/>
    </row>
    <row r="22" spans="1:26" s="214" customFormat="1" ht="24.95" customHeight="1">
      <c r="A22" s="179"/>
      <c r="B22" s="2192" t="s">
        <v>8</v>
      </c>
      <c r="C22" s="2193"/>
      <c r="D22" s="2193"/>
      <c r="E22" s="2193"/>
      <c r="F22" s="2194"/>
      <c r="G22" s="261">
        <f>SUM(G10:G21)</f>
        <v>0</v>
      </c>
      <c r="H22" s="261">
        <f>SUM(H10:H21)</f>
        <v>0</v>
      </c>
      <c r="I22" s="261">
        <f>SUM(I10:I21)</f>
        <v>0</v>
      </c>
      <c r="J22" s="261" t="e">
        <f>+K22/I22%</f>
        <v>#DIV/0!</v>
      </c>
      <c r="K22" s="261">
        <f>SUM(K10:K21)</f>
        <v>0</v>
      </c>
      <c r="L22" s="261">
        <f>SUM(L10:L21)</f>
        <v>0</v>
      </c>
      <c r="M22" s="261"/>
      <c r="N22" s="261">
        <f>SUM(N10:N21)</f>
        <v>0</v>
      </c>
      <c r="O22" s="262"/>
      <c r="P22" s="261" t="e">
        <f>Q22/L22</f>
        <v>#DIV/0!</v>
      </c>
      <c r="Q22" s="261">
        <f>SUM(Q10:Q21)</f>
        <v>0</v>
      </c>
      <c r="R22" s="261">
        <f>SUM(R10:R21)</f>
        <v>0</v>
      </c>
      <c r="S22" s="261">
        <f>SUM(S10:S21)</f>
        <v>0</v>
      </c>
      <c r="T22" s="261"/>
    </row>
    <row r="23" spans="1:26" s="214" customFormat="1" ht="16.5" customHeight="1">
      <c r="A23" s="179"/>
      <c r="B23" s="263"/>
      <c r="C23" s="264"/>
      <c r="D23" s="264"/>
      <c r="E23" s="264"/>
      <c r="F23" s="264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6"/>
      <c r="U23" s="139"/>
      <c r="V23" s="139"/>
      <c r="W23" s="139"/>
      <c r="X23" s="139"/>
      <c r="Y23" s="139"/>
      <c r="Z23" s="139"/>
    </row>
    <row r="24" spans="1:26" s="210" customFormat="1" ht="16.5" customHeight="1">
      <c r="B24" s="201"/>
      <c r="C24" s="202"/>
      <c r="D24" s="202"/>
      <c r="E24" s="202"/>
      <c r="F24" s="202"/>
      <c r="G24" s="202"/>
      <c r="H24" s="202"/>
      <c r="I24" s="226"/>
      <c r="J24" s="226"/>
      <c r="K24" s="226"/>
      <c r="L24" s="226"/>
      <c r="M24" s="226"/>
      <c r="N24" s="226"/>
      <c r="O24" s="226"/>
      <c r="P24" s="226"/>
      <c r="Q24" s="211" t="s">
        <v>393</v>
      </c>
      <c r="R24" s="211"/>
      <c r="S24" s="226"/>
      <c r="T24" s="209"/>
      <c r="U24" s="139"/>
      <c r="V24" s="139"/>
      <c r="W24" s="139"/>
      <c r="X24" s="139"/>
      <c r="Y24" s="139"/>
      <c r="Z24" s="139"/>
    </row>
    <row r="25" spans="1:26" s="212" customFormat="1" ht="15.75">
      <c r="B25" s="241"/>
      <c r="C25" s="280" t="s">
        <v>80</v>
      </c>
      <c r="D25" s="227"/>
      <c r="E25" s="227"/>
      <c r="F25" s="227"/>
      <c r="G25" s="613"/>
      <c r="H25" s="613"/>
      <c r="I25" s="613" t="s">
        <v>105</v>
      </c>
      <c r="J25" s="613"/>
      <c r="K25" s="228"/>
      <c r="L25" s="613"/>
      <c r="M25" s="613" t="s">
        <v>106</v>
      </c>
      <c r="N25" s="613"/>
      <c r="O25" s="227"/>
      <c r="P25" s="227"/>
      <c r="Q25" s="227" t="s">
        <v>81</v>
      </c>
      <c r="R25" s="227"/>
      <c r="S25" s="242"/>
      <c r="T25" s="243"/>
      <c r="U25" s="218"/>
    </row>
    <row r="26" spans="1:26" s="212" customFormat="1" ht="15.75">
      <c r="B26" s="241"/>
      <c r="C26" s="281"/>
      <c r="D26" s="229"/>
      <c r="E26" s="229"/>
      <c r="F26" s="229"/>
      <c r="G26" s="229"/>
      <c r="H26" s="229"/>
      <c r="I26" s="229" t="s">
        <v>136</v>
      </c>
      <c r="J26" s="229"/>
      <c r="K26" s="229"/>
      <c r="L26" s="229"/>
      <c r="M26" s="229"/>
      <c r="N26" s="229"/>
      <c r="O26" s="229"/>
      <c r="P26" s="229"/>
      <c r="Q26" s="229"/>
      <c r="R26" s="229"/>
      <c r="S26" s="242"/>
      <c r="T26" s="243"/>
      <c r="U26" s="218"/>
    </row>
    <row r="27" spans="1:26" s="212" customFormat="1" ht="15.75">
      <c r="B27" s="241"/>
      <c r="C27" s="281"/>
      <c r="D27" s="229"/>
      <c r="E27" s="229"/>
      <c r="F27" s="229"/>
      <c r="G27" s="229"/>
      <c r="H27" s="229"/>
      <c r="I27" s="229"/>
      <c r="J27" s="229"/>
      <c r="K27" s="229"/>
      <c r="L27" s="229"/>
      <c r="M27" s="229"/>
      <c r="N27" s="229"/>
      <c r="O27" s="229"/>
      <c r="P27" s="229"/>
      <c r="Q27" s="229"/>
      <c r="R27" s="229"/>
      <c r="S27" s="242"/>
      <c r="T27" s="243"/>
      <c r="U27" s="218"/>
    </row>
    <row r="28" spans="1:26" s="212" customFormat="1" ht="15.75">
      <c r="B28" s="241"/>
      <c r="C28" s="281"/>
      <c r="D28" s="229"/>
      <c r="E28" s="229"/>
      <c r="F28" s="229"/>
      <c r="G28" s="229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  <c r="S28" s="242"/>
      <c r="T28" s="243"/>
      <c r="U28" s="218"/>
    </row>
    <row r="29" spans="1:26" s="212" customFormat="1" ht="15.75">
      <c r="B29" s="241"/>
      <c r="C29" s="281"/>
      <c r="D29" s="229"/>
      <c r="E29" s="229"/>
      <c r="F29" s="229"/>
      <c r="G29" s="229"/>
      <c r="H29" s="229"/>
      <c r="I29" s="229"/>
      <c r="J29" s="229"/>
      <c r="K29" s="229"/>
      <c r="L29" s="229"/>
      <c r="M29" s="229"/>
      <c r="N29" s="229"/>
      <c r="O29" s="229"/>
      <c r="P29" s="229"/>
      <c r="Q29" s="229"/>
      <c r="R29" s="229"/>
      <c r="S29" s="242"/>
      <c r="T29" s="243"/>
      <c r="U29" s="218"/>
    </row>
    <row r="30" spans="1:26" s="212" customFormat="1" ht="15.75">
      <c r="B30" s="241"/>
      <c r="C30" s="2195" t="s">
        <v>147</v>
      </c>
      <c r="D30" s="2195"/>
      <c r="E30" s="2195"/>
      <c r="F30" s="615"/>
      <c r="G30" s="614"/>
      <c r="H30" s="614" t="s">
        <v>82</v>
      </c>
      <c r="I30" s="615"/>
      <c r="J30" s="614" t="s">
        <v>156</v>
      </c>
      <c r="K30" s="230"/>
      <c r="L30" s="614"/>
      <c r="M30" s="614" t="s">
        <v>161</v>
      </c>
      <c r="N30" s="614"/>
      <c r="O30" s="615"/>
      <c r="P30" s="615"/>
      <c r="Q30" s="615" t="s">
        <v>83</v>
      </c>
      <c r="R30" s="615"/>
      <c r="S30" s="242"/>
      <c r="T30" s="243"/>
      <c r="U30" s="218"/>
    </row>
    <row r="31" spans="1:26" s="212" customFormat="1" ht="15.75">
      <c r="B31" s="241"/>
      <c r="C31" s="282"/>
      <c r="D31" s="615"/>
      <c r="E31" s="615"/>
      <c r="F31" s="615"/>
      <c r="G31" s="614"/>
      <c r="H31" s="614"/>
      <c r="I31" s="615"/>
      <c r="J31" s="614"/>
      <c r="K31" s="230"/>
      <c r="L31" s="614"/>
      <c r="M31" s="614"/>
      <c r="N31" s="614"/>
      <c r="O31" s="615"/>
      <c r="P31" s="615"/>
      <c r="Q31" s="615"/>
      <c r="R31" s="615"/>
      <c r="S31" s="242"/>
      <c r="T31" s="243"/>
      <c r="U31" s="218"/>
    </row>
    <row r="32" spans="1:26" s="1" customFormat="1" ht="16.5" customHeight="1">
      <c r="B32" s="121" t="s">
        <v>84</v>
      </c>
      <c r="C32" s="122"/>
      <c r="D32" s="122"/>
      <c r="E32" s="122"/>
      <c r="F32" s="122"/>
      <c r="G32" s="122"/>
      <c r="H32" s="122"/>
      <c r="I32" s="122"/>
      <c r="J32" s="123"/>
      <c r="K32" s="122"/>
      <c r="L32" s="124"/>
      <c r="M32" s="122"/>
      <c r="N32" s="122"/>
      <c r="O32" s="122"/>
      <c r="P32" s="122"/>
      <c r="Q32" s="122"/>
      <c r="R32" s="125"/>
      <c r="S32" s="125"/>
      <c r="T32" s="126" t="s">
        <v>85</v>
      </c>
      <c r="U32" s="139"/>
      <c r="V32" s="139"/>
      <c r="W32" s="139"/>
      <c r="X32" s="139"/>
      <c r="Y32" s="139"/>
      <c r="Z32" s="139"/>
    </row>
  </sheetData>
  <mergeCells count="14">
    <mergeCell ref="B22:F22"/>
    <mergeCell ref="C30:E30"/>
    <mergeCell ref="O7:O8"/>
    <mergeCell ref="P7:P8"/>
    <mergeCell ref="R7:R8"/>
    <mergeCell ref="T7:T8"/>
    <mergeCell ref="O21:P21"/>
    <mergeCell ref="B2:E3"/>
    <mergeCell ref="F2:N2"/>
    <mergeCell ref="F3:N3"/>
    <mergeCell ref="B7:B8"/>
    <mergeCell ref="D7:D8"/>
    <mergeCell ref="F7:F8"/>
    <mergeCell ref="J7:K7"/>
  </mergeCells>
  <phoneticPr fontId="74" type="noConversion"/>
  <pageMargins left="0.05" right="0.03" top="0.5" bottom="0.05" header="0.5" footer="0.5"/>
  <pageSetup paperSize="9" scale="65" orientation="landscape" horizontalDpi="4294967294" verticalDpi="18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0" enableFormatConditionsCalculation="0"/>
  <dimension ref="B1:U34"/>
  <sheetViews>
    <sheetView topLeftCell="G10" zoomScale="90" zoomScaleNormal="90" workbookViewId="0">
      <selection activeCell="Q5" sqref="Q5"/>
    </sheetView>
  </sheetViews>
  <sheetFormatPr defaultRowHeight="15"/>
  <cols>
    <col min="1" max="1" width="1.85546875" style="212" customWidth="1"/>
    <col min="2" max="2" width="3.7109375" style="212" customWidth="1"/>
    <col min="3" max="3" width="7.140625" style="213" customWidth="1"/>
    <col min="4" max="4" width="8.7109375" style="212" customWidth="1"/>
    <col min="5" max="5" width="11.7109375" style="212" customWidth="1"/>
    <col min="6" max="6" width="10.28515625" style="212" customWidth="1"/>
    <col min="7" max="7" width="13.5703125" style="212" customWidth="1"/>
    <col min="8" max="8" width="11.7109375" style="212" customWidth="1"/>
    <col min="9" max="9" width="13" style="212" customWidth="1"/>
    <col min="10" max="10" width="8.85546875" style="212" customWidth="1"/>
    <col min="11" max="11" width="12.42578125" style="212" customWidth="1"/>
    <col min="12" max="12" width="13.28515625" style="212" customWidth="1"/>
    <col min="13" max="13" width="11.42578125" style="212" customWidth="1"/>
    <col min="14" max="14" width="16.5703125" style="212" customWidth="1"/>
    <col min="15" max="15" width="10.140625" style="212" customWidth="1"/>
    <col min="16" max="16" width="12.5703125" style="212" customWidth="1"/>
    <col min="17" max="17" width="15.42578125" style="212" customWidth="1"/>
    <col min="18" max="18" width="13.28515625" style="212" customWidth="1"/>
    <col min="19" max="19" width="15.85546875" style="212" customWidth="1"/>
    <col min="20" max="20" width="9.42578125" style="212" customWidth="1"/>
    <col min="21" max="21" width="15.7109375" style="212" bestFit="1" customWidth="1"/>
    <col min="22" max="22" width="14.7109375" style="212" bestFit="1" customWidth="1"/>
    <col min="23" max="16384" width="9.140625" style="212"/>
  </cols>
  <sheetData>
    <row r="1" spans="2:20"/>
    <row r="2" spans="2:20" ht="24.95" customHeight="1">
      <c r="B2" s="2155"/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25" t="s">
        <v>141</v>
      </c>
      <c r="P2" s="26" t="s">
        <v>121</v>
      </c>
      <c r="Q2" s="27" t="s">
        <v>955</v>
      </c>
      <c r="R2" s="61"/>
      <c r="S2" s="61"/>
      <c r="T2" s="62" t="s">
        <v>25</v>
      </c>
    </row>
    <row r="3" spans="2:20" ht="24.9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29" t="s">
        <v>142</v>
      </c>
      <c r="P3" s="30" t="s">
        <v>58</v>
      </c>
      <c r="Q3" s="31"/>
      <c r="R3" s="63"/>
      <c r="S3" s="63"/>
      <c r="T3" s="64"/>
    </row>
    <row r="4" spans="2:20" ht="9.9499999999999993" customHeight="1">
      <c r="B4" s="263"/>
      <c r="C4" s="264"/>
      <c r="D4" s="264"/>
      <c r="E4" s="264"/>
      <c r="F4" s="264"/>
      <c r="G4" s="265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6"/>
    </row>
    <row r="5" spans="2:20" ht="15.75">
      <c r="B5" s="2"/>
      <c r="C5" s="287" t="s">
        <v>59</v>
      </c>
      <c r="D5" s="6"/>
      <c r="E5" s="6" t="s">
        <v>60</v>
      </c>
      <c r="F5" s="4" t="s">
        <v>921</v>
      </c>
      <c r="G5" s="6"/>
      <c r="H5" s="5"/>
      <c r="I5" s="3"/>
      <c r="J5" s="6"/>
      <c r="K5" s="152" t="s">
        <v>124</v>
      </c>
      <c r="L5" s="142"/>
      <c r="M5" s="154" t="s">
        <v>127</v>
      </c>
      <c r="N5" s="142"/>
      <c r="O5" s="8"/>
      <c r="P5" s="81" t="s">
        <v>61</v>
      </c>
      <c r="Q5" s="249" t="s">
        <v>1259</v>
      </c>
      <c r="S5" s="9"/>
      <c r="T5" s="10"/>
    </row>
    <row r="6" spans="2:20" ht="9.9499999999999993" customHeight="1">
      <c r="B6" s="65"/>
      <c r="C6" s="290"/>
      <c r="D6" s="69"/>
      <c r="E6" s="69"/>
      <c r="F6" s="291"/>
      <c r="G6" s="67"/>
      <c r="H6" s="291"/>
      <c r="I6" s="68"/>
      <c r="J6" s="66"/>
      <c r="K6" s="152" t="s">
        <v>123</v>
      </c>
      <c r="L6" s="142"/>
      <c r="M6" s="154" t="s">
        <v>126</v>
      </c>
      <c r="N6" s="142"/>
      <c r="O6" s="16"/>
      <c r="P6" s="17"/>
      <c r="Q6" s="17"/>
      <c r="R6" s="17"/>
      <c r="S6" s="70"/>
      <c r="T6" s="71"/>
    </row>
    <row r="7" spans="2:20" ht="15" customHeight="1">
      <c r="B7" s="2190" t="s">
        <v>26</v>
      </c>
      <c r="C7" s="275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</row>
    <row r="8" spans="2:20">
      <c r="B8" s="2191"/>
      <c r="C8" s="276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</row>
    <row r="9" spans="2:20" ht="15.75" thickBot="1">
      <c r="B9" s="187">
        <v>1</v>
      </c>
      <c r="C9" s="277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2:20" ht="27" customHeight="1" thickTop="1">
      <c r="B10" s="253">
        <v>1</v>
      </c>
      <c r="C10" s="1011"/>
      <c r="D10" s="839" t="s">
        <v>152</v>
      </c>
      <c r="E10" s="840" t="s">
        <v>75</v>
      </c>
      <c r="F10" s="841" t="s">
        <v>46</v>
      </c>
      <c r="G10" s="842"/>
      <c r="H10" s="842"/>
      <c r="I10" s="843">
        <f>+G10-H10</f>
        <v>0</v>
      </c>
      <c r="J10" s="844"/>
      <c r="K10" s="845">
        <f>I10*J10%</f>
        <v>0</v>
      </c>
      <c r="L10" s="845">
        <f>I10-K10</f>
        <v>0</v>
      </c>
      <c r="M10" s="846">
        <v>2000</v>
      </c>
      <c r="N10" s="847">
        <f>ROUND((L10*M10),0)</f>
        <v>0</v>
      </c>
      <c r="O10" s="847">
        <f>ROUND(M10*0.5025%,2)</f>
        <v>10.050000000000001</v>
      </c>
      <c r="P10" s="847">
        <f>M10+O10</f>
        <v>2010.05</v>
      </c>
      <c r="Q10" s="848">
        <f>ROUND((L10*+P10),0)</f>
        <v>0</v>
      </c>
      <c r="R10" s="848">
        <f>ROUND((Q10*0.5%),0)</f>
        <v>0</v>
      </c>
      <c r="S10" s="848">
        <f>ROUND((Q10-R10),0)</f>
        <v>0</v>
      </c>
      <c r="T10" s="849" t="s">
        <v>77</v>
      </c>
    </row>
    <row r="11" spans="2:20" ht="27" customHeight="1">
      <c r="B11" s="253">
        <v>2</v>
      </c>
      <c r="C11" s="1011"/>
      <c r="D11" s="839" t="s">
        <v>116</v>
      </c>
      <c r="E11" s="840" t="s">
        <v>72</v>
      </c>
      <c r="F11" s="841" t="s">
        <v>46</v>
      </c>
      <c r="G11" s="842"/>
      <c r="H11" s="842"/>
      <c r="I11" s="843">
        <f t="shared" ref="I11:I22" si="0">+G11-H11</f>
        <v>0</v>
      </c>
      <c r="J11" s="844"/>
      <c r="K11" s="845">
        <f t="shared" ref="K11:K22" si="1">I11*J11%</f>
        <v>0</v>
      </c>
      <c r="L11" s="845">
        <f t="shared" ref="L11:L22" si="2">I11-K11</f>
        <v>0</v>
      </c>
      <c r="M11" s="846">
        <v>2000</v>
      </c>
      <c r="N11" s="847">
        <f t="shared" ref="N11:N22" si="3">ROUND((L11*M11),0)</f>
        <v>0</v>
      </c>
      <c r="O11" s="847">
        <f t="shared" ref="O11:O22" si="4">ROUND(M11*0.5025%,2)</f>
        <v>10.050000000000001</v>
      </c>
      <c r="P11" s="847">
        <f t="shared" ref="P11:P22" si="5">M11+O11</f>
        <v>2010.05</v>
      </c>
      <c r="Q11" s="848">
        <f t="shared" ref="Q11:Q22" si="6">ROUND((L11*+P11),0)</f>
        <v>0</v>
      </c>
      <c r="R11" s="848">
        <f t="shared" ref="R11:R22" si="7">ROUND((Q11*0.5%),0)</f>
        <v>0</v>
      </c>
      <c r="S11" s="848">
        <f t="shared" ref="S11:S22" si="8">ROUND((Q11-R11),0)</f>
        <v>0</v>
      </c>
      <c r="T11" s="849" t="s">
        <v>77</v>
      </c>
    </row>
    <row r="12" spans="2:20" ht="27" customHeight="1">
      <c r="B12" s="253">
        <v>3</v>
      </c>
      <c r="C12" s="1011"/>
      <c r="D12" s="839" t="s">
        <v>88</v>
      </c>
      <c r="E12" s="840" t="s">
        <v>74</v>
      </c>
      <c r="F12" s="841" t="s">
        <v>46</v>
      </c>
      <c r="G12" s="842"/>
      <c r="H12" s="842"/>
      <c r="I12" s="843">
        <f t="shared" si="0"/>
        <v>0</v>
      </c>
      <c r="J12" s="844"/>
      <c r="K12" s="845">
        <f t="shared" si="1"/>
        <v>0</v>
      </c>
      <c r="L12" s="845">
        <f t="shared" si="2"/>
        <v>0</v>
      </c>
      <c r="M12" s="846">
        <v>2000</v>
      </c>
      <c r="N12" s="847">
        <f t="shared" si="3"/>
        <v>0</v>
      </c>
      <c r="O12" s="847">
        <f t="shared" si="4"/>
        <v>10.050000000000001</v>
      </c>
      <c r="P12" s="847">
        <f t="shared" si="5"/>
        <v>2010.05</v>
      </c>
      <c r="Q12" s="848">
        <f t="shared" si="6"/>
        <v>0</v>
      </c>
      <c r="R12" s="848">
        <f t="shared" si="7"/>
        <v>0</v>
      </c>
      <c r="S12" s="848">
        <f t="shared" si="8"/>
        <v>0</v>
      </c>
      <c r="T12" s="849" t="s">
        <v>77</v>
      </c>
    </row>
    <row r="13" spans="2:20" ht="27" customHeight="1">
      <c r="B13" s="253">
        <v>4</v>
      </c>
      <c r="C13" s="1011"/>
      <c r="D13" s="839" t="s">
        <v>67</v>
      </c>
      <c r="E13" s="840" t="s">
        <v>92</v>
      </c>
      <c r="F13" s="841" t="s">
        <v>46</v>
      </c>
      <c r="G13" s="842"/>
      <c r="H13" s="842"/>
      <c r="I13" s="843">
        <f t="shared" si="0"/>
        <v>0</v>
      </c>
      <c r="J13" s="844"/>
      <c r="K13" s="845">
        <f t="shared" si="1"/>
        <v>0</v>
      </c>
      <c r="L13" s="845">
        <f t="shared" si="2"/>
        <v>0</v>
      </c>
      <c r="M13" s="846">
        <v>2000</v>
      </c>
      <c r="N13" s="847">
        <f t="shared" si="3"/>
        <v>0</v>
      </c>
      <c r="O13" s="847">
        <f t="shared" si="4"/>
        <v>10.050000000000001</v>
      </c>
      <c r="P13" s="847">
        <f t="shared" si="5"/>
        <v>2010.05</v>
      </c>
      <c r="Q13" s="848">
        <f t="shared" si="6"/>
        <v>0</v>
      </c>
      <c r="R13" s="848">
        <f t="shared" si="7"/>
        <v>0</v>
      </c>
      <c r="S13" s="848">
        <f t="shared" si="8"/>
        <v>0</v>
      </c>
      <c r="T13" s="849" t="s">
        <v>77</v>
      </c>
    </row>
    <row r="14" spans="2:20" ht="27" customHeight="1">
      <c r="B14" s="253">
        <v>5</v>
      </c>
      <c r="C14" s="1011"/>
      <c r="D14" s="839" t="s">
        <v>336</v>
      </c>
      <c r="E14" s="840" t="s">
        <v>87</v>
      </c>
      <c r="F14" s="841" t="s">
        <v>46</v>
      </c>
      <c r="G14" s="842"/>
      <c r="H14" s="842"/>
      <c r="I14" s="843">
        <f t="shared" si="0"/>
        <v>0</v>
      </c>
      <c r="J14" s="844"/>
      <c r="K14" s="845">
        <f t="shared" si="1"/>
        <v>0</v>
      </c>
      <c r="L14" s="845">
        <f t="shared" si="2"/>
        <v>0</v>
      </c>
      <c r="M14" s="846">
        <v>2000</v>
      </c>
      <c r="N14" s="847">
        <f t="shared" si="3"/>
        <v>0</v>
      </c>
      <c r="O14" s="847">
        <f t="shared" si="4"/>
        <v>10.050000000000001</v>
      </c>
      <c r="P14" s="847">
        <f t="shared" si="5"/>
        <v>2010.05</v>
      </c>
      <c r="Q14" s="848">
        <f t="shared" si="6"/>
        <v>0</v>
      </c>
      <c r="R14" s="848">
        <f t="shared" si="7"/>
        <v>0</v>
      </c>
      <c r="S14" s="848">
        <f t="shared" si="8"/>
        <v>0</v>
      </c>
      <c r="T14" s="849" t="s">
        <v>77</v>
      </c>
    </row>
    <row r="15" spans="2:20" ht="27" customHeight="1">
      <c r="B15" s="253">
        <v>6</v>
      </c>
      <c r="C15" s="1011"/>
      <c r="D15" s="839" t="s">
        <v>152</v>
      </c>
      <c r="E15" s="840" t="s">
        <v>75</v>
      </c>
      <c r="F15" s="841" t="s">
        <v>46</v>
      </c>
      <c r="G15" s="842"/>
      <c r="H15" s="842"/>
      <c r="I15" s="843">
        <f t="shared" si="0"/>
        <v>0</v>
      </c>
      <c r="J15" s="844"/>
      <c r="K15" s="845">
        <f t="shared" si="1"/>
        <v>0</v>
      </c>
      <c r="L15" s="845">
        <f t="shared" si="2"/>
        <v>0</v>
      </c>
      <c r="M15" s="846">
        <v>2000</v>
      </c>
      <c r="N15" s="847">
        <f t="shared" si="3"/>
        <v>0</v>
      </c>
      <c r="O15" s="847">
        <f t="shared" si="4"/>
        <v>10.050000000000001</v>
      </c>
      <c r="P15" s="847">
        <f t="shared" si="5"/>
        <v>2010.05</v>
      </c>
      <c r="Q15" s="848">
        <f t="shared" si="6"/>
        <v>0</v>
      </c>
      <c r="R15" s="848">
        <f t="shared" si="7"/>
        <v>0</v>
      </c>
      <c r="S15" s="848">
        <f t="shared" si="8"/>
        <v>0</v>
      </c>
      <c r="T15" s="849" t="s">
        <v>77</v>
      </c>
    </row>
    <row r="16" spans="2:20" ht="27" customHeight="1">
      <c r="B16" s="253">
        <v>7</v>
      </c>
      <c r="C16" s="1011"/>
      <c r="D16" s="839" t="s">
        <v>73</v>
      </c>
      <c r="E16" s="840" t="s">
        <v>86</v>
      </c>
      <c r="F16" s="841" t="s">
        <v>46</v>
      </c>
      <c r="G16" s="842"/>
      <c r="H16" s="842"/>
      <c r="I16" s="843">
        <f t="shared" si="0"/>
        <v>0</v>
      </c>
      <c r="J16" s="844"/>
      <c r="K16" s="845">
        <f t="shared" si="1"/>
        <v>0</v>
      </c>
      <c r="L16" s="845">
        <f t="shared" si="2"/>
        <v>0</v>
      </c>
      <c r="M16" s="846">
        <v>2000</v>
      </c>
      <c r="N16" s="847">
        <f t="shared" si="3"/>
        <v>0</v>
      </c>
      <c r="O16" s="847">
        <f t="shared" si="4"/>
        <v>10.050000000000001</v>
      </c>
      <c r="P16" s="847">
        <f t="shared" si="5"/>
        <v>2010.05</v>
      </c>
      <c r="Q16" s="848">
        <f t="shared" si="6"/>
        <v>0</v>
      </c>
      <c r="R16" s="848">
        <f t="shared" si="7"/>
        <v>0</v>
      </c>
      <c r="S16" s="848">
        <f t="shared" si="8"/>
        <v>0</v>
      </c>
      <c r="T16" s="849" t="s">
        <v>77</v>
      </c>
    </row>
    <row r="17" spans="2:21" ht="27" customHeight="1">
      <c r="B17" s="253">
        <v>8</v>
      </c>
      <c r="C17" s="1011"/>
      <c r="D17" s="839" t="s">
        <v>88</v>
      </c>
      <c r="E17" s="840" t="s">
        <v>74</v>
      </c>
      <c r="F17" s="841" t="s">
        <v>46</v>
      </c>
      <c r="G17" s="842"/>
      <c r="H17" s="842"/>
      <c r="I17" s="843">
        <f t="shared" si="0"/>
        <v>0</v>
      </c>
      <c r="J17" s="844"/>
      <c r="K17" s="845">
        <f t="shared" si="1"/>
        <v>0</v>
      </c>
      <c r="L17" s="845">
        <f t="shared" si="2"/>
        <v>0</v>
      </c>
      <c r="M17" s="846">
        <v>2000</v>
      </c>
      <c r="N17" s="847">
        <f t="shared" si="3"/>
        <v>0</v>
      </c>
      <c r="O17" s="847">
        <f t="shared" si="4"/>
        <v>10.050000000000001</v>
      </c>
      <c r="P17" s="847">
        <f t="shared" si="5"/>
        <v>2010.05</v>
      </c>
      <c r="Q17" s="848">
        <f t="shared" si="6"/>
        <v>0</v>
      </c>
      <c r="R17" s="848">
        <f t="shared" si="7"/>
        <v>0</v>
      </c>
      <c r="S17" s="848">
        <f t="shared" si="8"/>
        <v>0</v>
      </c>
      <c r="T17" s="849" t="s">
        <v>77</v>
      </c>
    </row>
    <row r="18" spans="2:21" ht="27" customHeight="1">
      <c r="B18" s="253">
        <v>9</v>
      </c>
      <c r="C18" s="1011"/>
      <c r="D18" s="839" t="s">
        <v>73</v>
      </c>
      <c r="E18" s="840" t="s">
        <v>86</v>
      </c>
      <c r="F18" s="841" t="s">
        <v>46</v>
      </c>
      <c r="G18" s="842"/>
      <c r="H18" s="842"/>
      <c r="I18" s="843">
        <f t="shared" si="0"/>
        <v>0</v>
      </c>
      <c r="J18" s="844"/>
      <c r="K18" s="845">
        <f t="shared" si="1"/>
        <v>0</v>
      </c>
      <c r="L18" s="845">
        <f t="shared" si="2"/>
        <v>0</v>
      </c>
      <c r="M18" s="846">
        <v>2000</v>
      </c>
      <c r="N18" s="847">
        <f t="shared" si="3"/>
        <v>0</v>
      </c>
      <c r="O18" s="847">
        <f t="shared" si="4"/>
        <v>10.050000000000001</v>
      </c>
      <c r="P18" s="847">
        <f t="shared" si="5"/>
        <v>2010.05</v>
      </c>
      <c r="Q18" s="848">
        <f t="shared" si="6"/>
        <v>0</v>
      </c>
      <c r="R18" s="848">
        <f t="shared" si="7"/>
        <v>0</v>
      </c>
      <c r="S18" s="848">
        <f t="shared" si="8"/>
        <v>0</v>
      </c>
      <c r="T18" s="849" t="s">
        <v>77</v>
      </c>
    </row>
    <row r="19" spans="2:21" ht="27" customHeight="1">
      <c r="B19" s="253">
        <v>10</v>
      </c>
      <c r="C19" s="1011"/>
      <c r="D19" s="839" t="s">
        <v>116</v>
      </c>
      <c r="E19" s="840" t="s">
        <v>72</v>
      </c>
      <c r="F19" s="841" t="s">
        <v>46</v>
      </c>
      <c r="G19" s="842"/>
      <c r="H19" s="842"/>
      <c r="I19" s="843">
        <f t="shared" si="0"/>
        <v>0</v>
      </c>
      <c r="J19" s="844"/>
      <c r="K19" s="845">
        <f t="shared" si="1"/>
        <v>0</v>
      </c>
      <c r="L19" s="845">
        <f t="shared" si="2"/>
        <v>0</v>
      </c>
      <c r="M19" s="846">
        <v>2000</v>
      </c>
      <c r="N19" s="847">
        <f t="shared" si="3"/>
        <v>0</v>
      </c>
      <c r="O19" s="847">
        <f t="shared" si="4"/>
        <v>10.050000000000001</v>
      </c>
      <c r="P19" s="847">
        <f t="shared" si="5"/>
        <v>2010.05</v>
      </c>
      <c r="Q19" s="848">
        <f t="shared" si="6"/>
        <v>0</v>
      </c>
      <c r="R19" s="848">
        <f t="shared" si="7"/>
        <v>0</v>
      </c>
      <c r="S19" s="848">
        <f t="shared" si="8"/>
        <v>0</v>
      </c>
      <c r="T19" s="849" t="s">
        <v>77</v>
      </c>
    </row>
    <row r="20" spans="2:21" ht="27" customHeight="1">
      <c r="B20" s="253">
        <v>11</v>
      </c>
      <c r="C20" s="1011"/>
      <c r="D20" s="839" t="s">
        <v>152</v>
      </c>
      <c r="E20" s="840" t="s">
        <v>75</v>
      </c>
      <c r="F20" s="841" t="s">
        <v>46</v>
      </c>
      <c r="G20" s="842"/>
      <c r="H20" s="842"/>
      <c r="I20" s="843">
        <f t="shared" si="0"/>
        <v>0</v>
      </c>
      <c r="J20" s="844"/>
      <c r="K20" s="845">
        <f t="shared" si="1"/>
        <v>0</v>
      </c>
      <c r="L20" s="845">
        <f t="shared" si="2"/>
        <v>0</v>
      </c>
      <c r="M20" s="846">
        <v>2000</v>
      </c>
      <c r="N20" s="847">
        <f t="shared" si="3"/>
        <v>0</v>
      </c>
      <c r="O20" s="847">
        <f t="shared" si="4"/>
        <v>10.050000000000001</v>
      </c>
      <c r="P20" s="847">
        <f t="shared" si="5"/>
        <v>2010.05</v>
      </c>
      <c r="Q20" s="848">
        <f t="shared" si="6"/>
        <v>0</v>
      </c>
      <c r="R20" s="848">
        <f t="shared" si="7"/>
        <v>0</v>
      </c>
      <c r="S20" s="848">
        <f t="shared" si="8"/>
        <v>0</v>
      </c>
      <c r="T20" s="849" t="s">
        <v>77</v>
      </c>
    </row>
    <row r="21" spans="2:21" ht="27" customHeight="1">
      <c r="B21" s="253">
        <v>12</v>
      </c>
      <c r="C21" s="1011"/>
      <c r="D21" s="839" t="s">
        <v>67</v>
      </c>
      <c r="E21" s="840" t="s">
        <v>92</v>
      </c>
      <c r="F21" s="841" t="s">
        <v>46</v>
      </c>
      <c r="G21" s="842"/>
      <c r="H21" s="842"/>
      <c r="I21" s="843">
        <f t="shared" si="0"/>
        <v>0</v>
      </c>
      <c r="J21" s="844"/>
      <c r="K21" s="845">
        <f t="shared" si="1"/>
        <v>0</v>
      </c>
      <c r="L21" s="845">
        <f t="shared" si="2"/>
        <v>0</v>
      </c>
      <c r="M21" s="846">
        <v>2000</v>
      </c>
      <c r="N21" s="847">
        <f t="shared" si="3"/>
        <v>0</v>
      </c>
      <c r="O21" s="847">
        <f t="shared" si="4"/>
        <v>10.050000000000001</v>
      </c>
      <c r="P21" s="847">
        <f t="shared" si="5"/>
        <v>2010.05</v>
      </c>
      <c r="Q21" s="848">
        <f t="shared" si="6"/>
        <v>0</v>
      </c>
      <c r="R21" s="848">
        <f t="shared" si="7"/>
        <v>0</v>
      </c>
      <c r="S21" s="848">
        <f t="shared" si="8"/>
        <v>0</v>
      </c>
      <c r="T21" s="849" t="s">
        <v>77</v>
      </c>
    </row>
    <row r="22" spans="2:21" ht="27" customHeight="1">
      <c r="B22" s="253">
        <v>13</v>
      </c>
      <c r="C22" s="1011"/>
      <c r="D22" s="839" t="s">
        <v>71</v>
      </c>
      <c r="E22" s="840" t="s">
        <v>72</v>
      </c>
      <c r="F22" s="841" t="s">
        <v>46</v>
      </c>
      <c r="G22" s="842"/>
      <c r="H22" s="842"/>
      <c r="I22" s="843">
        <f t="shared" si="0"/>
        <v>0</v>
      </c>
      <c r="J22" s="844"/>
      <c r="K22" s="845">
        <f t="shared" si="1"/>
        <v>0</v>
      </c>
      <c r="L22" s="845">
        <f t="shared" si="2"/>
        <v>0</v>
      </c>
      <c r="M22" s="846">
        <v>2000</v>
      </c>
      <c r="N22" s="847">
        <f t="shared" si="3"/>
        <v>0</v>
      </c>
      <c r="O22" s="847">
        <f t="shared" si="4"/>
        <v>10.050000000000001</v>
      </c>
      <c r="P22" s="847">
        <f t="shared" si="5"/>
        <v>2010.05</v>
      </c>
      <c r="Q22" s="848">
        <f t="shared" si="6"/>
        <v>0</v>
      </c>
      <c r="R22" s="848">
        <f t="shared" si="7"/>
        <v>0</v>
      </c>
      <c r="S22" s="848">
        <f t="shared" si="8"/>
        <v>0</v>
      </c>
      <c r="T22" s="849" t="s">
        <v>77</v>
      </c>
    </row>
    <row r="23" spans="2:21" ht="5.0999999999999996" customHeight="1">
      <c r="B23" s="195"/>
      <c r="C23" s="278"/>
      <c r="D23" s="197"/>
      <c r="E23" s="198"/>
      <c r="F23" s="199"/>
      <c r="G23" s="258"/>
      <c r="H23" s="258"/>
      <c r="I23" s="259"/>
      <c r="J23" s="131"/>
      <c r="K23" s="259"/>
      <c r="L23" s="259"/>
      <c r="M23" s="260"/>
      <c r="N23" s="260"/>
      <c r="O23" s="2185"/>
      <c r="P23" s="2186"/>
      <c r="Q23" s="259"/>
      <c r="R23" s="259"/>
      <c r="S23" s="259"/>
      <c r="T23" s="200"/>
    </row>
    <row r="24" spans="2:21" ht="27" customHeight="1">
      <c r="B24" s="2192" t="s">
        <v>191</v>
      </c>
      <c r="C24" s="2193"/>
      <c r="D24" s="2193"/>
      <c r="E24" s="2193"/>
      <c r="F24" s="2194"/>
      <c r="G24" s="1012">
        <f>SUM(G10:G23)</f>
        <v>0</v>
      </c>
      <c r="H24" s="1012">
        <f>SUM(H10:H23)</f>
        <v>0</v>
      </c>
      <c r="I24" s="1012">
        <f>SUM(I10:I23)</f>
        <v>0</v>
      </c>
      <c r="J24" s="1012" t="e">
        <f>+K24/I24%</f>
        <v>#DIV/0!</v>
      </c>
      <c r="K24" s="1012">
        <f>SUM(K10:K23)</f>
        <v>0</v>
      </c>
      <c r="L24" s="1012">
        <f>SUM(L10:L23)</f>
        <v>0</v>
      </c>
      <c r="M24" s="1012"/>
      <c r="N24" s="1012">
        <f>SUM(N10:N23)</f>
        <v>0</v>
      </c>
      <c r="O24" s="1013"/>
      <c r="P24" s="1012" t="e">
        <f>Q24/L24</f>
        <v>#DIV/0!</v>
      </c>
      <c r="Q24" s="1012">
        <f>SUM(Q10:Q23)</f>
        <v>0</v>
      </c>
      <c r="R24" s="1012">
        <f>SUM(R10:R23)</f>
        <v>0</v>
      </c>
      <c r="S24" s="1012">
        <f>SUM(S10:S23)</f>
        <v>0</v>
      </c>
      <c r="T24" s="261"/>
    </row>
    <row r="25" spans="2:21" ht="9.9499999999999993" customHeight="1">
      <c r="B25" s="263"/>
      <c r="C25" s="264"/>
      <c r="D25" s="264"/>
      <c r="E25" s="264"/>
      <c r="F25" s="264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6"/>
    </row>
    <row r="26" spans="2:21" ht="15.75">
      <c r="B26" s="201"/>
      <c r="C26" s="205"/>
      <c r="D26" s="202"/>
      <c r="E26" s="202"/>
      <c r="F26" s="202"/>
      <c r="G26" s="202"/>
      <c r="H26" s="202"/>
      <c r="I26" s="202"/>
      <c r="J26" s="203"/>
      <c r="K26" s="203"/>
      <c r="L26" s="204"/>
      <c r="M26" s="202"/>
      <c r="N26" s="202"/>
      <c r="O26" s="202"/>
      <c r="P26" s="202"/>
      <c r="Q26" s="211" t="s">
        <v>1260</v>
      </c>
      <c r="R26" s="211"/>
      <c r="S26" s="211"/>
      <c r="T26" s="209"/>
    </row>
    <row r="27" spans="2:21" ht="15.75">
      <c r="B27" s="241"/>
      <c r="C27" s="280" t="s">
        <v>80</v>
      </c>
      <c r="D27" s="227"/>
      <c r="E27" s="227"/>
      <c r="F27" s="227"/>
      <c r="G27" s="1064"/>
      <c r="H27" s="1064"/>
      <c r="I27" s="1064" t="s">
        <v>105</v>
      </c>
      <c r="J27" s="1064"/>
      <c r="K27" s="228"/>
      <c r="L27" s="1064"/>
      <c r="M27" s="1064" t="s">
        <v>106</v>
      </c>
      <c r="N27" s="1064"/>
      <c r="O27" s="227"/>
      <c r="P27" s="227"/>
      <c r="Q27" s="227" t="s">
        <v>81</v>
      </c>
      <c r="R27" s="227"/>
      <c r="S27" s="242"/>
      <c r="T27" s="243"/>
      <c r="U27" s="218"/>
    </row>
    <row r="28" spans="2:21" ht="15.75">
      <c r="B28" s="241"/>
      <c r="C28" s="281"/>
      <c r="D28" s="229"/>
      <c r="E28" s="229"/>
      <c r="F28" s="229"/>
      <c r="G28" s="229"/>
      <c r="H28" s="229"/>
      <c r="I28" s="229" t="s">
        <v>136</v>
      </c>
      <c r="J28" s="229"/>
      <c r="K28" s="229"/>
      <c r="L28" s="229"/>
      <c r="M28" s="229"/>
      <c r="N28" s="229"/>
      <c r="O28" s="229"/>
      <c r="P28" s="229"/>
      <c r="Q28" s="229"/>
      <c r="R28" s="229"/>
      <c r="S28" s="242"/>
      <c r="T28" s="243"/>
      <c r="U28" s="218"/>
    </row>
    <row r="29" spans="2:21" ht="15.75">
      <c r="B29" s="241"/>
      <c r="C29" s="281"/>
      <c r="D29" s="229"/>
      <c r="E29" s="229"/>
      <c r="F29" s="229"/>
      <c r="G29" s="229"/>
      <c r="H29" s="229"/>
      <c r="I29" s="229"/>
      <c r="J29" s="229"/>
      <c r="K29" s="229"/>
      <c r="L29" s="229"/>
      <c r="M29" s="229"/>
      <c r="N29" s="229"/>
      <c r="O29" s="229"/>
      <c r="P29" s="229"/>
      <c r="Q29" s="229"/>
      <c r="R29" s="229"/>
      <c r="S29" s="242"/>
      <c r="T29" s="243"/>
      <c r="U29" s="218"/>
    </row>
    <row r="30" spans="2:21" ht="15.75">
      <c r="B30" s="241"/>
      <c r="C30" s="281"/>
      <c r="D30" s="229"/>
      <c r="E30" s="229"/>
      <c r="F30" s="229"/>
      <c r="G30" s="229"/>
      <c r="H30" s="229"/>
      <c r="I30" s="229"/>
      <c r="J30" s="229"/>
      <c r="K30" s="229"/>
      <c r="L30" s="229"/>
      <c r="M30" s="229"/>
      <c r="N30" s="229"/>
      <c r="O30" s="229"/>
      <c r="P30" s="229"/>
      <c r="Q30" s="229"/>
      <c r="R30" s="229"/>
      <c r="S30" s="242"/>
      <c r="T30" s="243"/>
      <c r="U30" s="218"/>
    </row>
    <row r="31" spans="2:21" ht="15.75">
      <c r="B31" s="241"/>
      <c r="C31" s="281"/>
      <c r="D31" s="229"/>
      <c r="E31" s="229"/>
      <c r="F31" s="229"/>
      <c r="G31" s="229"/>
      <c r="H31" s="229"/>
      <c r="I31" s="229"/>
      <c r="J31" s="229"/>
      <c r="K31" s="229"/>
      <c r="L31" s="229"/>
      <c r="M31" s="229"/>
      <c r="N31" s="229"/>
      <c r="O31" s="229"/>
      <c r="P31" s="229"/>
      <c r="Q31" s="229"/>
      <c r="R31" s="229"/>
      <c r="S31" s="242"/>
      <c r="T31" s="243"/>
      <c r="U31" s="218"/>
    </row>
    <row r="32" spans="2:21" ht="15.75">
      <c r="B32" s="241"/>
      <c r="C32" s="2195" t="s">
        <v>147</v>
      </c>
      <c r="D32" s="2195"/>
      <c r="E32" s="2195"/>
      <c r="F32" s="1062"/>
      <c r="G32" s="1065"/>
      <c r="H32" s="1065" t="s">
        <v>82</v>
      </c>
      <c r="I32" s="1062"/>
      <c r="J32" s="1065" t="s">
        <v>156</v>
      </c>
      <c r="K32" s="230"/>
      <c r="L32" s="1065"/>
      <c r="M32" s="1065" t="s">
        <v>161</v>
      </c>
      <c r="N32" s="1065"/>
      <c r="O32" s="1062"/>
      <c r="P32" s="1062"/>
      <c r="Q32" s="1062" t="s">
        <v>83</v>
      </c>
      <c r="R32" s="1062"/>
      <c r="S32" s="242"/>
      <c r="T32" s="243"/>
      <c r="U32" s="218"/>
    </row>
    <row r="33" spans="2:21" ht="15.75">
      <c r="B33" s="241"/>
      <c r="C33" s="282"/>
      <c r="D33" s="1062"/>
      <c r="E33" s="1062"/>
      <c r="F33" s="1062"/>
      <c r="G33" s="1065"/>
      <c r="H33" s="1065"/>
      <c r="I33" s="1062"/>
      <c r="J33" s="1065"/>
      <c r="K33" s="230"/>
      <c r="L33" s="1065"/>
      <c r="M33" s="1065"/>
      <c r="N33" s="1065"/>
      <c r="O33" s="1062"/>
      <c r="P33" s="1062"/>
      <c r="Q33" s="1062"/>
      <c r="R33" s="1062"/>
      <c r="S33" s="242"/>
      <c r="T33" s="243"/>
      <c r="U33" s="218"/>
    </row>
    <row r="34" spans="2:21" s="139" customFormat="1" ht="15" customHeight="1">
      <c r="B34" s="121" t="s">
        <v>418</v>
      </c>
      <c r="C34" s="122"/>
      <c r="D34" s="122"/>
      <c r="E34" s="122"/>
      <c r="F34" s="122"/>
      <c r="G34" s="122"/>
      <c r="H34" s="122"/>
      <c r="I34" s="122"/>
      <c r="J34" s="123"/>
      <c r="K34" s="122"/>
      <c r="L34" s="124"/>
      <c r="M34" s="122"/>
      <c r="N34" s="122"/>
      <c r="O34" s="122"/>
      <c r="P34" s="122"/>
      <c r="Q34" s="122"/>
      <c r="R34" s="125"/>
      <c r="S34" s="125"/>
      <c r="T34" s="126" t="s">
        <v>417</v>
      </c>
    </row>
  </sheetData>
  <mergeCells count="14">
    <mergeCell ref="B24:F24"/>
    <mergeCell ref="C32:E32"/>
    <mergeCell ref="O7:O8"/>
    <mergeCell ref="P7:P8"/>
    <mergeCell ref="R7:R8"/>
    <mergeCell ref="T7:T8"/>
    <mergeCell ref="O23:P23"/>
    <mergeCell ref="B2:E3"/>
    <mergeCell ref="F2:N2"/>
    <mergeCell ref="F3:N3"/>
    <mergeCell ref="B7:B8"/>
    <mergeCell ref="D7:D8"/>
    <mergeCell ref="F7:F8"/>
    <mergeCell ref="J7:K7"/>
  </mergeCells>
  <phoneticPr fontId="28" type="noConversion"/>
  <pageMargins left="0.02" right="0.2" top="0.5" bottom="0.5" header="0.5" footer="0.5"/>
  <pageSetup paperSize="9" scale="65" orientation="landscape" horizontalDpi="4294967294" verticalDpi="180" r:id="rId1"/>
  <headerFooter alignWithMargins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6"/>
  <dimension ref="B2:T25"/>
  <sheetViews>
    <sheetView topLeftCell="F1" zoomScale="85" zoomScaleNormal="85" workbookViewId="0">
      <selection activeCell="Q17" sqref="Q17"/>
    </sheetView>
  </sheetViews>
  <sheetFormatPr defaultRowHeight="15"/>
  <cols>
    <col min="1" max="1" width="1.85546875" style="139" customWidth="1"/>
    <col min="2" max="2" width="3.7109375" style="139" customWidth="1"/>
    <col min="3" max="3" width="8" style="225" customWidth="1"/>
    <col min="4" max="4" width="9.42578125" style="139" customWidth="1"/>
    <col min="5" max="5" width="11.85546875" style="139" customWidth="1"/>
    <col min="6" max="6" width="11.140625" style="139" customWidth="1"/>
    <col min="7" max="7" width="12.5703125" style="139" customWidth="1"/>
    <col min="8" max="8" width="11" style="139" customWidth="1"/>
    <col min="9" max="9" width="11.85546875" style="139" customWidth="1"/>
    <col min="10" max="10" width="8.140625" style="139" customWidth="1"/>
    <col min="11" max="11" width="10.7109375" style="139" customWidth="1"/>
    <col min="12" max="12" width="11.85546875" style="139" customWidth="1"/>
    <col min="13" max="13" width="12.140625" style="139" customWidth="1"/>
    <col min="14" max="14" width="16.140625" style="139" customWidth="1"/>
    <col min="15" max="15" width="8.140625" style="139" customWidth="1"/>
    <col min="16" max="16" width="13.5703125" style="139" customWidth="1"/>
    <col min="17" max="17" width="17.42578125" style="139" customWidth="1"/>
    <col min="18" max="18" width="13.85546875" style="139" customWidth="1"/>
    <col min="19" max="19" width="15.85546875" style="139" customWidth="1"/>
    <col min="20" max="20" width="9.42578125" style="139" customWidth="1"/>
    <col min="21" max="21" width="2.28515625" style="139" customWidth="1"/>
    <col min="22" max="22" width="11.140625" style="139" customWidth="1"/>
    <col min="23" max="23" width="15.7109375" style="139" bestFit="1" customWidth="1"/>
    <col min="24" max="24" width="14.7109375" style="139" bestFit="1" customWidth="1"/>
    <col min="25" max="16384" width="9.140625" style="139"/>
  </cols>
  <sheetData>
    <row r="2" spans="2:20" ht="24.95" customHeight="1">
      <c r="B2" s="2155"/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39" t="s">
        <v>55</v>
      </c>
      <c r="P2" s="381" t="s">
        <v>460</v>
      </c>
      <c r="Q2" s="41" t="s">
        <v>1464</v>
      </c>
      <c r="R2" s="41"/>
      <c r="S2" s="41"/>
      <c r="T2" s="42" t="s">
        <v>25</v>
      </c>
    </row>
    <row r="3" spans="2:20" ht="24.95" customHeight="1">
      <c r="B3" s="2158"/>
      <c r="C3" s="2159"/>
      <c r="D3" s="2159"/>
      <c r="E3" s="2160"/>
      <c r="F3" s="2164" t="s">
        <v>56</v>
      </c>
      <c r="G3" s="2165"/>
      <c r="H3" s="2165"/>
      <c r="I3" s="2165"/>
      <c r="J3" s="2165"/>
      <c r="K3" s="2165"/>
      <c r="L3" s="2165"/>
      <c r="M3" s="2165"/>
      <c r="N3" s="2166"/>
      <c r="O3" s="43" t="s">
        <v>57</v>
      </c>
      <c r="P3" s="44" t="s">
        <v>58</v>
      </c>
      <c r="Q3" s="45"/>
      <c r="R3" s="45"/>
      <c r="S3" s="45"/>
      <c r="T3" s="46"/>
    </row>
    <row r="4" spans="2:20">
      <c r="B4" s="263"/>
      <c r="C4" s="264"/>
      <c r="D4" s="264"/>
      <c r="E4" s="264"/>
      <c r="F4" s="264"/>
      <c r="G4" s="265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6"/>
    </row>
    <row r="5" spans="2:20" ht="15.75">
      <c r="B5" s="51"/>
      <c r="C5" s="289" t="s">
        <v>59</v>
      </c>
      <c r="D5" s="55"/>
      <c r="E5" s="55" t="s">
        <v>60</v>
      </c>
      <c r="F5" s="4" t="s">
        <v>356</v>
      </c>
      <c r="G5" s="15"/>
      <c r="H5" s="5"/>
      <c r="I5" s="3"/>
      <c r="J5" s="55"/>
      <c r="K5" s="55"/>
      <c r="L5" s="54"/>
      <c r="M5" s="55"/>
      <c r="N5" s="85"/>
      <c r="O5" s="56"/>
      <c r="P5" s="54" t="s">
        <v>61</v>
      </c>
      <c r="Q5" s="249" t="s">
        <v>1462</v>
      </c>
      <c r="S5" s="118"/>
      <c r="T5" s="59"/>
    </row>
    <row r="6" spans="2:20" ht="15.75">
      <c r="B6" s="51"/>
      <c r="C6" s="289"/>
      <c r="D6" s="55"/>
      <c r="E6" s="55"/>
      <c r="F6" s="83"/>
      <c r="G6" s="55"/>
      <c r="H6" s="53"/>
      <c r="I6" s="52"/>
      <c r="J6" s="55"/>
      <c r="K6" s="55"/>
      <c r="L6" s="54"/>
      <c r="M6" s="55"/>
      <c r="N6" s="84"/>
      <c r="O6" s="56"/>
      <c r="P6" s="57"/>
      <c r="Q6" s="58"/>
      <c r="R6" s="58"/>
      <c r="S6" s="58"/>
      <c r="T6" s="59"/>
    </row>
    <row r="7" spans="2:20">
      <c r="B7" s="2190" t="s">
        <v>26</v>
      </c>
      <c r="C7" s="275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</row>
    <row r="8" spans="2:20">
      <c r="B8" s="2191"/>
      <c r="C8" s="276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</row>
    <row r="9" spans="2:20" ht="15.75" thickBot="1">
      <c r="B9" s="187">
        <v>1</v>
      </c>
      <c r="C9" s="277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2:20" ht="24.95" customHeight="1" thickTop="1">
      <c r="B10" s="253">
        <v>1</v>
      </c>
      <c r="C10" s="159"/>
      <c r="D10" s="254" t="s">
        <v>149</v>
      </c>
      <c r="E10" s="255" t="s">
        <v>92</v>
      </c>
      <c r="F10" s="256" t="s">
        <v>114</v>
      </c>
      <c r="G10" s="86"/>
      <c r="H10" s="86"/>
      <c r="I10" s="117">
        <f>+G10-H10</f>
        <v>0</v>
      </c>
      <c r="J10" s="88"/>
      <c r="K10" s="87">
        <f>I10*J10%</f>
        <v>0</v>
      </c>
      <c r="L10" s="87">
        <f>I10-K10</f>
        <v>0</v>
      </c>
      <c r="M10" s="89">
        <v>3700</v>
      </c>
      <c r="N10" s="237">
        <f>ROUND((L10*M10),0)</f>
        <v>0</v>
      </c>
      <c r="O10" s="237">
        <f>ROUND(M10*0.5025%,2)</f>
        <v>18.59</v>
      </c>
      <c r="P10" s="237">
        <f>M10+O10</f>
        <v>3718.59</v>
      </c>
      <c r="Q10" s="238">
        <f>ROUND((L10*+P10),0)</f>
        <v>0</v>
      </c>
      <c r="R10" s="238">
        <f>ROUND((Q10*0.5%),0)</f>
        <v>0</v>
      </c>
      <c r="S10" s="238">
        <f>ROUND((Q10-R10),0)</f>
        <v>0</v>
      </c>
      <c r="T10" s="257" t="s">
        <v>337</v>
      </c>
    </row>
    <row r="11" spans="2:20" ht="24.95" customHeight="1">
      <c r="B11" s="253">
        <v>2</v>
      </c>
      <c r="C11" s="159"/>
      <c r="D11" s="254" t="s">
        <v>89</v>
      </c>
      <c r="E11" s="255" t="s">
        <v>79</v>
      </c>
      <c r="F11" s="256" t="s">
        <v>114</v>
      </c>
      <c r="G11" s="86"/>
      <c r="H11" s="86"/>
      <c r="I11" s="117">
        <f t="shared" ref="I11:I13" si="0">+G11-H11</f>
        <v>0</v>
      </c>
      <c r="J11" s="88"/>
      <c r="K11" s="87">
        <f t="shared" ref="K11:K13" si="1">I11*J11%</f>
        <v>0</v>
      </c>
      <c r="L11" s="87">
        <f t="shared" ref="L11:L13" si="2">I11-K11</f>
        <v>0</v>
      </c>
      <c r="M11" s="89">
        <v>3700</v>
      </c>
      <c r="N11" s="237">
        <f t="shared" ref="N11:N13" si="3">ROUND((L11*M11),0)</f>
        <v>0</v>
      </c>
      <c r="O11" s="237">
        <f t="shared" ref="O11:O13" si="4">ROUND(M11*0.5025%,2)</f>
        <v>18.59</v>
      </c>
      <c r="P11" s="237">
        <f t="shared" ref="P11:P13" si="5">M11+O11</f>
        <v>3718.59</v>
      </c>
      <c r="Q11" s="238">
        <f t="shared" ref="Q11:Q13" si="6">ROUND((L11*+P11),0)</f>
        <v>0</v>
      </c>
      <c r="R11" s="238">
        <f t="shared" ref="R11:R13" si="7">ROUND((Q11*0.5%),0)</f>
        <v>0</v>
      </c>
      <c r="S11" s="238">
        <f t="shared" ref="S11:S13" si="8">ROUND((Q11-R11),0)</f>
        <v>0</v>
      </c>
      <c r="T11" s="257" t="s">
        <v>337</v>
      </c>
    </row>
    <row r="12" spans="2:20" ht="24.95" customHeight="1">
      <c r="B12" s="253">
        <v>3</v>
      </c>
      <c r="C12" s="159"/>
      <c r="D12" s="254" t="s">
        <v>148</v>
      </c>
      <c r="E12" s="255" t="s">
        <v>75</v>
      </c>
      <c r="F12" s="256" t="s">
        <v>114</v>
      </c>
      <c r="G12" s="86"/>
      <c r="H12" s="86"/>
      <c r="I12" s="117">
        <f t="shared" si="0"/>
        <v>0</v>
      </c>
      <c r="J12" s="88"/>
      <c r="K12" s="87">
        <f t="shared" si="1"/>
        <v>0</v>
      </c>
      <c r="L12" s="87">
        <f t="shared" si="2"/>
        <v>0</v>
      </c>
      <c r="M12" s="89">
        <v>3700</v>
      </c>
      <c r="N12" s="237">
        <f t="shared" si="3"/>
        <v>0</v>
      </c>
      <c r="O12" s="237">
        <f t="shared" si="4"/>
        <v>18.59</v>
      </c>
      <c r="P12" s="237">
        <f t="shared" si="5"/>
        <v>3718.59</v>
      </c>
      <c r="Q12" s="238">
        <f t="shared" si="6"/>
        <v>0</v>
      </c>
      <c r="R12" s="238">
        <f t="shared" si="7"/>
        <v>0</v>
      </c>
      <c r="S12" s="238">
        <f t="shared" si="8"/>
        <v>0</v>
      </c>
      <c r="T12" s="257" t="s">
        <v>337</v>
      </c>
    </row>
    <row r="13" spans="2:20" ht="24.95" customHeight="1">
      <c r="B13" s="253">
        <v>4</v>
      </c>
      <c r="C13" s="159"/>
      <c r="D13" s="254" t="s">
        <v>149</v>
      </c>
      <c r="E13" s="255" t="s">
        <v>92</v>
      </c>
      <c r="F13" s="256" t="s">
        <v>114</v>
      </c>
      <c r="G13" s="86"/>
      <c r="H13" s="86"/>
      <c r="I13" s="117">
        <f t="shared" si="0"/>
        <v>0</v>
      </c>
      <c r="J13" s="88"/>
      <c r="K13" s="87">
        <f t="shared" si="1"/>
        <v>0</v>
      </c>
      <c r="L13" s="87">
        <f t="shared" si="2"/>
        <v>0</v>
      </c>
      <c r="M13" s="89">
        <v>3700</v>
      </c>
      <c r="N13" s="237">
        <f t="shared" si="3"/>
        <v>0</v>
      </c>
      <c r="O13" s="237">
        <f t="shared" si="4"/>
        <v>18.59</v>
      </c>
      <c r="P13" s="237">
        <f t="shared" si="5"/>
        <v>3718.59</v>
      </c>
      <c r="Q13" s="238">
        <f t="shared" si="6"/>
        <v>0</v>
      </c>
      <c r="R13" s="238">
        <f t="shared" si="7"/>
        <v>0</v>
      </c>
      <c r="S13" s="238">
        <f t="shared" si="8"/>
        <v>0</v>
      </c>
      <c r="T13" s="257" t="s">
        <v>337</v>
      </c>
    </row>
    <row r="14" spans="2:20" ht="9.9499999999999993" customHeight="1">
      <c r="B14" s="195"/>
      <c r="C14" s="278"/>
      <c r="D14" s="197"/>
      <c r="E14" s="198"/>
      <c r="F14" s="199"/>
      <c r="G14" s="258"/>
      <c r="H14" s="258"/>
      <c r="I14" s="259"/>
      <c r="J14" s="88"/>
      <c r="K14" s="259"/>
      <c r="L14" s="259"/>
      <c r="M14" s="260"/>
      <c r="N14" s="260"/>
      <c r="O14" s="239"/>
      <c r="P14" s="268"/>
      <c r="Q14" s="259"/>
      <c r="R14" s="259"/>
      <c r="S14" s="259"/>
      <c r="T14" s="200"/>
    </row>
    <row r="15" spans="2:20" ht="24.95" customHeight="1">
      <c r="B15" s="2192" t="s">
        <v>187</v>
      </c>
      <c r="C15" s="2193"/>
      <c r="D15" s="2193"/>
      <c r="E15" s="2193"/>
      <c r="F15" s="2194"/>
      <c r="G15" s="261">
        <f>SUM(G10:G14)</f>
        <v>0</v>
      </c>
      <c r="H15" s="261">
        <f>SUM(H10:H14)</f>
        <v>0</v>
      </c>
      <c r="I15" s="261">
        <f>SUM(I10:I14)</f>
        <v>0</v>
      </c>
      <c r="J15" s="261" t="e">
        <f>+K15/I15%</f>
        <v>#DIV/0!</v>
      </c>
      <c r="K15" s="261">
        <f>SUM(K10:K14)</f>
        <v>0</v>
      </c>
      <c r="L15" s="261">
        <f>SUM(L10:L14)</f>
        <v>0</v>
      </c>
      <c r="M15" s="261"/>
      <c r="N15" s="261">
        <f>SUM(N10:N14)</f>
        <v>0</v>
      </c>
      <c r="O15" s="262"/>
      <c r="P15" s="261" t="e">
        <f>Q15/L15</f>
        <v>#DIV/0!</v>
      </c>
      <c r="Q15" s="261">
        <f>SUM(Q10:Q14)</f>
        <v>0</v>
      </c>
      <c r="R15" s="261">
        <f>SUM(R10:R14)</f>
        <v>0</v>
      </c>
      <c r="S15" s="261">
        <f>SUM(S10:S14)</f>
        <v>0</v>
      </c>
      <c r="T15" s="261" t="s">
        <v>25</v>
      </c>
    </row>
    <row r="16" spans="2:20" ht="15.75">
      <c r="B16" s="201"/>
      <c r="C16" s="205"/>
      <c r="D16" s="202"/>
      <c r="E16" s="202"/>
      <c r="F16" s="202"/>
      <c r="G16" s="202"/>
      <c r="H16" s="202"/>
      <c r="I16" s="233"/>
      <c r="J16" s="233"/>
      <c r="K16" s="233"/>
      <c r="L16" s="233"/>
      <c r="M16" s="233"/>
      <c r="N16" s="233"/>
      <c r="O16" s="233"/>
      <c r="P16" s="233"/>
      <c r="Q16" s="233"/>
      <c r="R16" s="233"/>
      <c r="S16" s="233"/>
      <c r="T16" s="209"/>
    </row>
    <row r="17" spans="2:20" ht="15.75">
      <c r="B17" s="201"/>
      <c r="C17" s="205"/>
      <c r="D17" s="202"/>
      <c r="E17" s="202"/>
      <c r="F17" s="202"/>
      <c r="G17" s="202"/>
      <c r="H17" s="202"/>
      <c r="I17" s="233"/>
      <c r="J17" s="233"/>
      <c r="K17" s="233"/>
      <c r="L17" s="233"/>
      <c r="M17" s="233"/>
      <c r="N17" s="233"/>
      <c r="O17" s="233"/>
      <c r="P17" s="233"/>
      <c r="Q17" s="587" t="s">
        <v>1463</v>
      </c>
      <c r="R17" s="233"/>
      <c r="S17" s="233"/>
      <c r="T17" s="209"/>
    </row>
    <row r="18" spans="2:20" ht="15.75">
      <c r="B18" s="241"/>
      <c r="C18" s="280" t="s">
        <v>80</v>
      </c>
      <c r="D18" s="227"/>
      <c r="E18" s="227"/>
      <c r="F18" s="227"/>
      <c r="G18" s="454"/>
      <c r="H18" s="454"/>
      <c r="I18" s="454" t="s">
        <v>105</v>
      </c>
      <c r="J18" s="454"/>
      <c r="K18" s="228"/>
      <c r="L18" s="454"/>
      <c r="M18" s="454" t="s">
        <v>106</v>
      </c>
      <c r="N18" s="454"/>
      <c r="O18" s="227"/>
      <c r="P18" s="227"/>
      <c r="Q18" s="227" t="s">
        <v>81</v>
      </c>
      <c r="R18" s="227"/>
      <c r="S18" s="242"/>
      <c r="T18" s="243"/>
    </row>
    <row r="19" spans="2:20" ht="15.75">
      <c r="B19" s="241"/>
      <c r="C19" s="281"/>
      <c r="D19" s="229"/>
      <c r="E19" s="229"/>
      <c r="F19" s="229"/>
      <c r="G19" s="229"/>
      <c r="H19" s="229"/>
      <c r="I19" s="229" t="s">
        <v>136</v>
      </c>
      <c r="J19" s="229"/>
      <c r="K19" s="229"/>
      <c r="L19" s="229"/>
      <c r="M19" s="229"/>
      <c r="N19" s="229"/>
      <c r="O19" s="229"/>
      <c r="P19" s="229"/>
      <c r="Q19" s="229"/>
      <c r="R19" s="229"/>
      <c r="S19" s="242"/>
      <c r="T19" s="243"/>
    </row>
    <row r="20" spans="2:20" ht="15.75">
      <c r="B20" s="241"/>
      <c r="C20" s="281"/>
      <c r="D20" s="229"/>
      <c r="E20" s="229"/>
      <c r="F20" s="229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42"/>
      <c r="T20" s="243"/>
    </row>
    <row r="21" spans="2:20" ht="15.75">
      <c r="B21" s="241"/>
      <c r="C21" s="281"/>
      <c r="D21" s="229"/>
      <c r="E21" s="229"/>
      <c r="F21" s="229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42"/>
      <c r="T21" s="243"/>
    </row>
    <row r="22" spans="2:20" ht="15.75">
      <c r="B22" s="241"/>
      <c r="C22" s="281"/>
      <c r="D22" s="229"/>
      <c r="E22" s="229"/>
      <c r="F22" s="229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242"/>
      <c r="T22" s="243"/>
    </row>
    <row r="23" spans="2:20" ht="15.75">
      <c r="B23" s="241"/>
      <c r="C23" s="2195" t="s">
        <v>147</v>
      </c>
      <c r="D23" s="2195"/>
      <c r="E23" s="2195"/>
      <c r="F23" s="456"/>
      <c r="G23" s="455"/>
      <c r="H23" s="455" t="s">
        <v>82</v>
      </c>
      <c r="I23" s="456"/>
      <c r="J23" s="455" t="s">
        <v>156</v>
      </c>
      <c r="K23" s="230"/>
      <c r="L23" s="455"/>
      <c r="M23" s="455" t="s">
        <v>161</v>
      </c>
      <c r="N23" s="455"/>
      <c r="O23" s="456"/>
      <c r="P23" s="456"/>
      <c r="Q23" s="456" t="s">
        <v>83</v>
      </c>
      <c r="R23" s="456"/>
      <c r="S23" s="242"/>
      <c r="T23" s="243"/>
    </row>
    <row r="24" spans="2:20" ht="15.75">
      <c r="B24" s="241"/>
      <c r="C24" s="282"/>
      <c r="D24" s="456"/>
      <c r="E24" s="456"/>
      <c r="F24" s="456"/>
      <c r="G24" s="455"/>
      <c r="H24" s="455"/>
      <c r="I24" s="456"/>
      <c r="J24" s="455"/>
      <c r="K24" s="230"/>
      <c r="L24" s="455"/>
      <c r="M24" s="455"/>
      <c r="N24" s="455"/>
      <c r="O24" s="456"/>
      <c r="P24" s="456"/>
      <c r="Q24" s="456"/>
      <c r="R24" s="456"/>
      <c r="S24" s="242"/>
      <c r="T24" s="243"/>
    </row>
    <row r="25" spans="2:20">
      <c r="B25" s="121" t="s">
        <v>84</v>
      </c>
      <c r="C25" s="284"/>
      <c r="D25" s="122"/>
      <c r="E25" s="122"/>
      <c r="F25" s="122"/>
      <c r="G25" s="122"/>
      <c r="H25" s="122"/>
      <c r="I25" s="122"/>
      <c r="J25" s="123"/>
      <c r="K25" s="122"/>
      <c r="L25" s="124"/>
      <c r="M25" s="122"/>
      <c r="N25" s="122"/>
      <c r="O25" s="122"/>
      <c r="P25" s="122"/>
      <c r="Q25" s="122"/>
      <c r="R25" s="125"/>
      <c r="S25" s="125"/>
      <c r="T25" s="126" t="s">
        <v>85</v>
      </c>
    </row>
  </sheetData>
  <mergeCells count="13">
    <mergeCell ref="B2:E3"/>
    <mergeCell ref="F2:N2"/>
    <mergeCell ref="F3:N3"/>
    <mergeCell ref="B7:B8"/>
    <mergeCell ref="D7:D8"/>
    <mergeCell ref="F7:F8"/>
    <mergeCell ref="J7:K7"/>
    <mergeCell ref="C23:E23"/>
    <mergeCell ref="O7:O8"/>
    <mergeCell ref="P7:P8"/>
    <mergeCell ref="R7:R8"/>
    <mergeCell ref="T7:T8"/>
    <mergeCell ref="B15:F15"/>
  </mergeCells>
  <pageMargins left="0.19" right="0.03" top="0.5" bottom="0.05" header="0.5" footer="0.15"/>
  <pageSetup paperSize="9" scale="65" orientation="landscape" horizontalDpi="4294967294" verticalDpi="18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16"/>
  <dimension ref="A1:U37"/>
  <sheetViews>
    <sheetView topLeftCell="A18" workbookViewId="0">
      <selection activeCell="G29" sqref="G29"/>
    </sheetView>
  </sheetViews>
  <sheetFormatPr defaultRowHeight="15"/>
  <cols>
    <col min="1" max="1" width="1.85546875" style="212" customWidth="1"/>
    <col min="2" max="2" width="3.7109375" style="212" customWidth="1"/>
    <col min="3" max="3" width="7.42578125" style="212" customWidth="1"/>
    <col min="4" max="4" width="10.28515625" style="212" customWidth="1"/>
    <col min="5" max="5" width="11.140625" style="212" customWidth="1"/>
    <col min="6" max="6" width="9.7109375" style="212" customWidth="1"/>
    <col min="7" max="7" width="13" style="212" customWidth="1"/>
    <col min="8" max="8" width="12.140625" style="212" customWidth="1"/>
    <col min="9" max="9" width="12.5703125" style="212" customWidth="1"/>
    <col min="10" max="10" width="7.28515625" style="212" customWidth="1"/>
    <col min="11" max="11" width="11.5703125" style="212" customWidth="1"/>
    <col min="12" max="12" width="12.85546875" style="212" customWidth="1"/>
    <col min="13" max="13" width="10.140625" style="212" customWidth="1"/>
    <col min="14" max="14" width="16.28515625" style="212" customWidth="1"/>
    <col min="15" max="15" width="6.7109375" style="212" customWidth="1"/>
    <col min="16" max="16" width="11.28515625" style="212" customWidth="1"/>
    <col min="17" max="17" width="16.7109375" style="212" customWidth="1"/>
    <col min="18" max="18" width="13.42578125" style="212" customWidth="1"/>
    <col min="19" max="19" width="16.28515625" style="212" customWidth="1"/>
    <col min="20" max="20" width="7" style="212" customWidth="1"/>
    <col min="21" max="21" width="2.28515625" style="212" customWidth="1"/>
    <col min="22" max="22" width="11.140625" style="212" customWidth="1"/>
    <col min="23" max="23" width="15.7109375" style="212" bestFit="1" customWidth="1"/>
    <col min="24" max="24" width="14.7109375" style="212" bestFit="1" customWidth="1"/>
    <col min="25" max="16384" width="9.140625" style="212"/>
  </cols>
  <sheetData>
    <row r="1" spans="2:20">
      <c r="O1" s="212" t="s">
        <v>25</v>
      </c>
    </row>
    <row r="2" spans="2:20" ht="24.95" customHeight="1">
      <c r="B2" s="2155" t="s">
        <v>159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417" t="s">
        <v>55</v>
      </c>
      <c r="P2" s="428" t="s">
        <v>632</v>
      </c>
      <c r="Q2" s="92" t="s">
        <v>1430</v>
      </c>
      <c r="R2" s="41"/>
      <c r="S2" s="41"/>
      <c r="T2" s="42"/>
    </row>
    <row r="3" spans="2:20" ht="24.9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419" t="s">
        <v>57</v>
      </c>
      <c r="P3" s="429" t="s">
        <v>58</v>
      </c>
      <c r="Q3" s="94"/>
      <c r="R3" s="45"/>
      <c r="S3" s="45"/>
      <c r="T3" s="46"/>
    </row>
    <row r="4" spans="2:20" ht="5.0999999999999996" customHeight="1">
      <c r="B4" s="47"/>
      <c r="C4" s="48"/>
      <c r="D4" s="48"/>
      <c r="E4" s="48"/>
      <c r="F4" s="48"/>
      <c r="G4" s="48"/>
      <c r="H4" s="48"/>
      <c r="I4" s="48"/>
      <c r="J4" s="48" t="s">
        <v>25</v>
      </c>
      <c r="K4" s="48"/>
      <c r="L4" s="48"/>
      <c r="M4" s="48"/>
      <c r="N4" s="48"/>
      <c r="O4" s="48"/>
      <c r="P4" s="49"/>
      <c r="Q4" s="49"/>
      <c r="R4" s="49"/>
      <c r="S4" s="49"/>
      <c r="T4" s="50"/>
    </row>
    <row r="5" spans="2:20" ht="15.75">
      <c r="B5" s="51"/>
      <c r="C5" s="52" t="s">
        <v>59</v>
      </c>
      <c r="D5" s="15"/>
      <c r="E5" s="15" t="s">
        <v>60</v>
      </c>
      <c r="F5" s="623" t="s">
        <v>1423</v>
      </c>
      <c r="G5" s="15"/>
      <c r="H5" s="53"/>
      <c r="I5" s="52"/>
      <c r="J5" s="15"/>
      <c r="K5" s="15"/>
      <c r="L5" s="54"/>
      <c r="M5" s="15"/>
      <c r="N5" s="82"/>
      <c r="O5" s="56"/>
      <c r="P5" s="54" t="s">
        <v>61</v>
      </c>
      <c r="Q5" s="249" t="s">
        <v>1435</v>
      </c>
      <c r="R5" s="58"/>
      <c r="S5" s="58"/>
      <c r="T5" s="59"/>
    </row>
    <row r="6" spans="2:20" ht="5.0999999999999996" customHeight="1">
      <c r="B6" s="51"/>
      <c r="C6" s="52"/>
      <c r="D6" s="15"/>
      <c r="E6" s="15"/>
      <c r="F6" s="623"/>
      <c r="G6" s="15"/>
      <c r="H6" s="53"/>
      <c r="I6" s="52"/>
      <c r="J6" s="15"/>
      <c r="K6" s="15"/>
      <c r="L6" s="54"/>
      <c r="M6" s="15"/>
      <c r="N6" s="84"/>
      <c r="O6" s="56"/>
      <c r="P6" s="57"/>
      <c r="Q6" s="58"/>
      <c r="R6" s="58"/>
      <c r="S6" s="58"/>
      <c r="T6" s="59"/>
    </row>
    <row r="7" spans="2:20">
      <c r="B7" s="2190" t="s">
        <v>26</v>
      </c>
      <c r="C7" s="174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</row>
    <row r="8" spans="2:20">
      <c r="B8" s="2191"/>
      <c r="C8" s="180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</row>
    <row r="9" spans="2:20" ht="15.75" thickBot="1">
      <c r="B9" s="187">
        <v>1</v>
      </c>
      <c r="C9" s="188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2:20" s="929" customFormat="1" ht="27" customHeight="1" thickTop="1">
      <c r="B10" s="837">
        <v>1</v>
      </c>
      <c r="C10" s="838"/>
      <c r="D10" s="839" t="s">
        <v>88</v>
      </c>
      <c r="E10" s="840" t="s">
        <v>1253</v>
      </c>
      <c r="F10" s="841" t="s">
        <v>39</v>
      </c>
      <c r="G10" s="842"/>
      <c r="H10" s="842"/>
      <c r="I10" s="843">
        <f t="shared" ref="I10:I22" si="0">+G10-H10</f>
        <v>0</v>
      </c>
      <c r="J10" s="844"/>
      <c r="K10" s="845">
        <f t="shared" ref="K10:K22" si="1">I10*J10%</f>
        <v>0</v>
      </c>
      <c r="L10" s="845">
        <f t="shared" ref="L10:L22" si="2">I10-K10</f>
        <v>0</v>
      </c>
      <c r="M10" s="846">
        <v>1750</v>
      </c>
      <c r="N10" s="847">
        <f t="shared" ref="N10:N22" si="3">ROUND((L10*M10),0)</f>
        <v>0</v>
      </c>
      <c r="O10" s="847">
        <f t="shared" ref="O10:O22" si="4">ROUND(M10*0.5025%,2)</f>
        <v>8.7899999999999991</v>
      </c>
      <c r="P10" s="847">
        <f t="shared" ref="P10:P22" si="5">M10+O10</f>
        <v>1758.79</v>
      </c>
      <c r="Q10" s="848">
        <f t="shared" ref="Q10:Q22" si="6">ROUND((L10*+P10),0)</f>
        <v>0</v>
      </c>
      <c r="R10" s="848">
        <f t="shared" ref="R10:R22" si="7">ROUND((Q10*0.5%),0)</f>
        <v>0</v>
      </c>
      <c r="S10" s="848">
        <f t="shared" ref="S10:S22" si="8">ROUND((Q10-R10),0)</f>
        <v>0</v>
      </c>
      <c r="T10" s="849" t="s">
        <v>77</v>
      </c>
    </row>
    <row r="11" spans="2:20" s="929" customFormat="1" ht="27" customHeight="1">
      <c r="B11" s="957">
        <v>2</v>
      </c>
      <c r="C11" s="838"/>
      <c r="D11" s="839" t="s">
        <v>402</v>
      </c>
      <c r="E11" s="840" t="s">
        <v>86</v>
      </c>
      <c r="F11" s="841" t="s">
        <v>39</v>
      </c>
      <c r="G11" s="842"/>
      <c r="H11" s="842"/>
      <c r="I11" s="843">
        <f t="shared" si="0"/>
        <v>0</v>
      </c>
      <c r="J11" s="844"/>
      <c r="K11" s="845">
        <f t="shared" si="1"/>
        <v>0</v>
      </c>
      <c r="L11" s="845">
        <f t="shared" si="2"/>
        <v>0</v>
      </c>
      <c r="M11" s="846">
        <v>1750</v>
      </c>
      <c r="N11" s="847">
        <f t="shared" si="3"/>
        <v>0</v>
      </c>
      <c r="O11" s="847">
        <f t="shared" si="4"/>
        <v>8.7899999999999991</v>
      </c>
      <c r="P11" s="847">
        <f t="shared" si="5"/>
        <v>1758.79</v>
      </c>
      <c r="Q11" s="848">
        <f t="shared" si="6"/>
        <v>0</v>
      </c>
      <c r="R11" s="848">
        <f t="shared" si="7"/>
        <v>0</v>
      </c>
      <c r="S11" s="848">
        <f t="shared" si="8"/>
        <v>0</v>
      </c>
      <c r="T11" s="849" t="s">
        <v>77</v>
      </c>
    </row>
    <row r="12" spans="2:20" s="929" customFormat="1" ht="27" customHeight="1">
      <c r="B12" s="957">
        <v>3</v>
      </c>
      <c r="C12" s="838"/>
      <c r="D12" s="839" t="s">
        <v>1356</v>
      </c>
      <c r="E12" s="840" t="s">
        <v>87</v>
      </c>
      <c r="F12" s="841" t="s">
        <v>39</v>
      </c>
      <c r="G12" s="842"/>
      <c r="H12" s="842"/>
      <c r="I12" s="843">
        <f t="shared" si="0"/>
        <v>0</v>
      </c>
      <c r="J12" s="844"/>
      <c r="K12" s="845">
        <f t="shared" si="1"/>
        <v>0</v>
      </c>
      <c r="L12" s="845">
        <f t="shared" si="2"/>
        <v>0</v>
      </c>
      <c r="M12" s="846">
        <v>1750</v>
      </c>
      <c r="N12" s="847">
        <f t="shared" si="3"/>
        <v>0</v>
      </c>
      <c r="O12" s="847">
        <f t="shared" si="4"/>
        <v>8.7899999999999991</v>
      </c>
      <c r="P12" s="847">
        <f t="shared" si="5"/>
        <v>1758.79</v>
      </c>
      <c r="Q12" s="848">
        <f t="shared" si="6"/>
        <v>0</v>
      </c>
      <c r="R12" s="848">
        <f t="shared" si="7"/>
        <v>0</v>
      </c>
      <c r="S12" s="848">
        <f t="shared" si="8"/>
        <v>0</v>
      </c>
      <c r="T12" s="849" t="s">
        <v>77</v>
      </c>
    </row>
    <row r="13" spans="2:20" s="929" customFormat="1" ht="27" customHeight="1">
      <c r="B13" s="957">
        <v>4</v>
      </c>
      <c r="C13" s="838"/>
      <c r="D13" s="839" t="s">
        <v>402</v>
      </c>
      <c r="E13" s="840" t="s">
        <v>86</v>
      </c>
      <c r="F13" s="841" t="s">
        <v>39</v>
      </c>
      <c r="G13" s="842"/>
      <c r="H13" s="842"/>
      <c r="I13" s="843">
        <f t="shared" si="0"/>
        <v>0</v>
      </c>
      <c r="J13" s="844"/>
      <c r="K13" s="845">
        <f t="shared" si="1"/>
        <v>0</v>
      </c>
      <c r="L13" s="845">
        <f t="shared" si="2"/>
        <v>0</v>
      </c>
      <c r="M13" s="846">
        <v>1750</v>
      </c>
      <c r="N13" s="847">
        <f t="shared" si="3"/>
        <v>0</v>
      </c>
      <c r="O13" s="847">
        <f t="shared" si="4"/>
        <v>8.7899999999999991</v>
      </c>
      <c r="P13" s="847">
        <f t="shared" si="5"/>
        <v>1758.79</v>
      </c>
      <c r="Q13" s="848">
        <f t="shared" si="6"/>
        <v>0</v>
      </c>
      <c r="R13" s="848">
        <f t="shared" si="7"/>
        <v>0</v>
      </c>
      <c r="S13" s="848">
        <f t="shared" si="8"/>
        <v>0</v>
      </c>
      <c r="T13" s="849" t="s">
        <v>77</v>
      </c>
    </row>
    <row r="14" spans="2:20" s="929" customFormat="1" ht="27" customHeight="1">
      <c r="B14" s="957">
        <v>5</v>
      </c>
      <c r="C14" s="838"/>
      <c r="D14" s="839" t="s">
        <v>1336</v>
      </c>
      <c r="E14" s="840" t="s">
        <v>74</v>
      </c>
      <c r="F14" s="841" t="s">
        <v>39</v>
      </c>
      <c r="G14" s="842"/>
      <c r="H14" s="842"/>
      <c r="I14" s="843">
        <f t="shared" si="0"/>
        <v>0</v>
      </c>
      <c r="J14" s="844"/>
      <c r="K14" s="845">
        <f t="shared" si="1"/>
        <v>0</v>
      </c>
      <c r="L14" s="845">
        <f t="shared" si="2"/>
        <v>0</v>
      </c>
      <c r="M14" s="846">
        <v>1750</v>
      </c>
      <c r="N14" s="847">
        <f t="shared" si="3"/>
        <v>0</v>
      </c>
      <c r="O14" s="847">
        <f t="shared" si="4"/>
        <v>8.7899999999999991</v>
      </c>
      <c r="P14" s="847">
        <f t="shared" si="5"/>
        <v>1758.79</v>
      </c>
      <c r="Q14" s="848">
        <f t="shared" si="6"/>
        <v>0</v>
      </c>
      <c r="R14" s="848">
        <f t="shared" si="7"/>
        <v>0</v>
      </c>
      <c r="S14" s="848">
        <f t="shared" si="8"/>
        <v>0</v>
      </c>
      <c r="T14" s="849" t="s">
        <v>77</v>
      </c>
    </row>
    <row r="15" spans="2:20" s="929" customFormat="1" ht="27" customHeight="1">
      <c r="B15" s="957">
        <v>6</v>
      </c>
      <c r="C15" s="838"/>
      <c r="D15" s="839" t="s">
        <v>149</v>
      </c>
      <c r="E15" s="840" t="s">
        <v>92</v>
      </c>
      <c r="F15" s="841" t="s">
        <v>39</v>
      </c>
      <c r="G15" s="842"/>
      <c r="H15" s="842"/>
      <c r="I15" s="843">
        <f t="shared" si="0"/>
        <v>0</v>
      </c>
      <c r="J15" s="844"/>
      <c r="K15" s="845">
        <f t="shared" si="1"/>
        <v>0</v>
      </c>
      <c r="L15" s="845">
        <f t="shared" si="2"/>
        <v>0</v>
      </c>
      <c r="M15" s="846">
        <v>1750</v>
      </c>
      <c r="N15" s="847">
        <f t="shared" si="3"/>
        <v>0</v>
      </c>
      <c r="O15" s="847">
        <f t="shared" si="4"/>
        <v>8.7899999999999991</v>
      </c>
      <c r="P15" s="847">
        <f t="shared" si="5"/>
        <v>1758.79</v>
      </c>
      <c r="Q15" s="848">
        <f t="shared" si="6"/>
        <v>0</v>
      </c>
      <c r="R15" s="848">
        <f t="shared" si="7"/>
        <v>0</v>
      </c>
      <c r="S15" s="848">
        <f t="shared" si="8"/>
        <v>0</v>
      </c>
      <c r="T15" s="849" t="s">
        <v>77</v>
      </c>
    </row>
    <row r="16" spans="2:20" s="929" customFormat="1" ht="27" customHeight="1">
      <c r="B16" s="957">
        <v>7</v>
      </c>
      <c r="C16" s="838"/>
      <c r="D16" s="839" t="s">
        <v>116</v>
      </c>
      <c r="E16" s="840" t="s">
        <v>1252</v>
      </c>
      <c r="F16" s="841" t="s">
        <v>39</v>
      </c>
      <c r="G16" s="842"/>
      <c r="H16" s="842"/>
      <c r="I16" s="843">
        <f t="shared" si="0"/>
        <v>0</v>
      </c>
      <c r="J16" s="844"/>
      <c r="K16" s="845">
        <f t="shared" si="1"/>
        <v>0</v>
      </c>
      <c r="L16" s="845">
        <f t="shared" si="2"/>
        <v>0</v>
      </c>
      <c r="M16" s="846">
        <v>1750</v>
      </c>
      <c r="N16" s="847">
        <f t="shared" si="3"/>
        <v>0</v>
      </c>
      <c r="O16" s="847">
        <f t="shared" si="4"/>
        <v>8.7899999999999991</v>
      </c>
      <c r="P16" s="847">
        <f t="shared" si="5"/>
        <v>1758.79</v>
      </c>
      <c r="Q16" s="848">
        <f t="shared" si="6"/>
        <v>0</v>
      </c>
      <c r="R16" s="848">
        <f t="shared" si="7"/>
        <v>0</v>
      </c>
      <c r="S16" s="848">
        <f t="shared" si="8"/>
        <v>0</v>
      </c>
      <c r="T16" s="849" t="s">
        <v>77</v>
      </c>
    </row>
    <row r="17" spans="1:20" s="929" customFormat="1" ht="27" customHeight="1">
      <c r="B17" s="957">
        <v>8</v>
      </c>
      <c r="C17" s="838"/>
      <c r="D17" s="839" t="s">
        <v>1336</v>
      </c>
      <c r="E17" s="840" t="s">
        <v>74</v>
      </c>
      <c r="F17" s="841" t="s">
        <v>39</v>
      </c>
      <c r="G17" s="842"/>
      <c r="H17" s="842"/>
      <c r="I17" s="843">
        <f t="shared" si="0"/>
        <v>0</v>
      </c>
      <c r="J17" s="844"/>
      <c r="K17" s="845">
        <f t="shared" si="1"/>
        <v>0</v>
      </c>
      <c r="L17" s="845">
        <f t="shared" si="2"/>
        <v>0</v>
      </c>
      <c r="M17" s="846">
        <v>1750</v>
      </c>
      <c r="N17" s="847">
        <f t="shared" si="3"/>
        <v>0</v>
      </c>
      <c r="O17" s="847">
        <f t="shared" si="4"/>
        <v>8.7899999999999991</v>
      </c>
      <c r="P17" s="847">
        <f t="shared" si="5"/>
        <v>1758.79</v>
      </c>
      <c r="Q17" s="848">
        <f t="shared" si="6"/>
        <v>0</v>
      </c>
      <c r="R17" s="848">
        <f t="shared" si="7"/>
        <v>0</v>
      </c>
      <c r="S17" s="848">
        <f t="shared" si="8"/>
        <v>0</v>
      </c>
      <c r="T17" s="849" t="s">
        <v>77</v>
      </c>
    </row>
    <row r="18" spans="1:20" s="929" customFormat="1" ht="27" customHeight="1">
      <c r="B18" s="957">
        <v>9</v>
      </c>
      <c r="C18" s="838"/>
      <c r="D18" s="839" t="s">
        <v>1356</v>
      </c>
      <c r="E18" s="840" t="s">
        <v>87</v>
      </c>
      <c r="F18" s="841" t="s">
        <v>39</v>
      </c>
      <c r="G18" s="842"/>
      <c r="H18" s="842"/>
      <c r="I18" s="843">
        <f t="shared" si="0"/>
        <v>0</v>
      </c>
      <c r="J18" s="844"/>
      <c r="K18" s="845">
        <f t="shared" si="1"/>
        <v>0</v>
      </c>
      <c r="L18" s="845">
        <f t="shared" si="2"/>
        <v>0</v>
      </c>
      <c r="M18" s="846">
        <v>1750</v>
      </c>
      <c r="N18" s="847">
        <f t="shared" si="3"/>
        <v>0</v>
      </c>
      <c r="O18" s="847">
        <f t="shared" si="4"/>
        <v>8.7899999999999991</v>
      </c>
      <c r="P18" s="847">
        <f t="shared" si="5"/>
        <v>1758.79</v>
      </c>
      <c r="Q18" s="848">
        <f t="shared" si="6"/>
        <v>0</v>
      </c>
      <c r="R18" s="848">
        <f t="shared" si="7"/>
        <v>0</v>
      </c>
      <c r="S18" s="848">
        <f t="shared" si="8"/>
        <v>0</v>
      </c>
      <c r="T18" s="849" t="s">
        <v>77</v>
      </c>
    </row>
    <row r="19" spans="1:20" s="929" customFormat="1" ht="27" customHeight="1">
      <c r="B19" s="957">
        <v>10</v>
      </c>
      <c r="C19" s="838"/>
      <c r="D19" s="839" t="s">
        <v>88</v>
      </c>
      <c r="E19" s="840" t="s">
        <v>1253</v>
      </c>
      <c r="F19" s="841" t="s">
        <v>39</v>
      </c>
      <c r="G19" s="842"/>
      <c r="H19" s="842"/>
      <c r="I19" s="843">
        <f t="shared" si="0"/>
        <v>0</v>
      </c>
      <c r="J19" s="844"/>
      <c r="K19" s="845">
        <f t="shared" si="1"/>
        <v>0</v>
      </c>
      <c r="L19" s="845">
        <f t="shared" si="2"/>
        <v>0</v>
      </c>
      <c r="M19" s="846">
        <v>1750</v>
      </c>
      <c r="N19" s="847">
        <f t="shared" si="3"/>
        <v>0</v>
      </c>
      <c r="O19" s="847">
        <f t="shared" si="4"/>
        <v>8.7899999999999991</v>
      </c>
      <c r="P19" s="847">
        <f t="shared" si="5"/>
        <v>1758.79</v>
      </c>
      <c r="Q19" s="848">
        <f t="shared" si="6"/>
        <v>0</v>
      </c>
      <c r="R19" s="848">
        <f t="shared" si="7"/>
        <v>0</v>
      </c>
      <c r="S19" s="848">
        <f t="shared" si="8"/>
        <v>0</v>
      </c>
      <c r="T19" s="849" t="s">
        <v>77</v>
      </c>
    </row>
    <row r="20" spans="1:20" s="929" customFormat="1" ht="27" customHeight="1">
      <c r="B20" s="957">
        <v>11</v>
      </c>
      <c r="C20" s="838"/>
      <c r="D20" s="839" t="s">
        <v>402</v>
      </c>
      <c r="E20" s="840" t="s">
        <v>74</v>
      </c>
      <c r="F20" s="841" t="s">
        <v>39</v>
      </c>
      <c r="G20" s="842"/>
      <c r="H20" s="842"/>
      <c r="I20" s="843">
        <f t="shared" si="0"/>
        <v>0</v>
      </c>
      <c r="J20" s="844"/>
      <c r="K20" s="845">
        <f t="shared" si="1"/>
        <v>0</v>
      </c>
      <c r="L20" s="845">
        <f t="shared" si="2"/>
        <v>0</v>
      </c>
      <c r="M20" s="846">
        <v>1750</v>
      </c>
      <c r="N20" s="847">
        <f t="shared" si="3"/>
        <v>0</v>
      </c>
      <c r="O20" s="847">
        <f t="shared" si="4"/>
        <v>8.7899999999999991</v>
      </c>
      <c r="P20" s="847">
        <f t="shared" si="5"/>
        <v>1758.79</v>
      </c>
      <c r="Q20" s="848">
        <f t="shared" si="6"/>
        <v>0</v>
      </c>
      <c r="R20" s="848">
        <f t="shared" si="7"/>
        <v>0</v>
      </c>
      <c r="S20" s="848">
        <f t="shared" si="8"/>
        <v>0</v>
      </c>
      <c r="T20" s="849" t="s">
        <v>77</v>
      </c>
    </row>
    <row r="21" spans="1:20" s="929" customFormat="1" ht="27" customHeight="1">
      <c r="B21" s="957">
        <v>12</v>
      </c>
      <c r="C21" s="838"/>
      <c r="D21" s="839" t="s">
        <v>88</v>
      </c>
      <c r="E21" s="840" t="s">
        <v>1253</v>
      </c>
      <c r="F21" s="841" t="s">
        <v>39</v>
      </c>
      <c r="G21" s="842"/>
      <c r="H21" s="842"/>
      <c r="I21" s="843">
        <f t="shared" si="0"/>
        <v>0</v>
      </c>
      <c r="J21" s="844"/>
      <c r="K21" s="845">
        <f t="shared" si="1"/>
        <v>0</v>
      </c>
      <c r="L21" s="845">
        <f t="shared" si="2"/>
        <v>0</v>
      </c>
      <c r="M21" s="846">
        <v>1750</v>
      </c>
      <c r="N21" s="847">
        <f t="shared" si="3"/>
        <v>0</v>
      </c>
      <c r="O21" s="847">
        <f t="shared" si="4"/>
        <v>8.7899999999999991</v>
      </c>
      <c r="P21" s="847">
        <f t="shared" si="5"/>
        <v>1758.79</v>
      </c>
      <c r="Q21" s="848">
        <f t="shared" si="6"/>
        <v>0</v>
      </c>
      <c r="R21" s="848">
        <f t="shared" si="7"/>
        <v>0</v>
      </c>
      <c r="S21" s="848">
        <f t="shared" si="8"/>
        <v>0</v>
      </c>
      <c r="T21" s="849" t="s">
        <v>77</v>
      </c>
    </row>
    <row r="22" spans="1:20" s="929" customFormat="1" ht="27" customHeight="1">
      <c r="B22" s="957">
        <v>13</v>
      </c>
      <c r="C22" s="838"/>
      <c r="D22" s="839" t="s">
        <v>71</v>
      </c>
      <c r="E22" s="840" t="s">
        <v>72</v>
      </c>
      <c r="F22" s="841" t="s">
        <v>39</v>
      </c>
      <c r="G22" s="842"/>
      <c r="H22" s="842"/>
      <c r="I22" s="843">
        <f t="shared" si="0"/>
        <v>0</v>
      </c>
      <c r="J22" s="844"/>
      <c r="K22" s="845">
        <f t="shared" si="1"/>
        <v>0</v>
      </c>
      <c r="L22" s="845">
        <f t="shared" si="2"/>
        <v>0</v>
      </c>
      <c r="M22" s="846">
        <v>1750</v>
      </c>
      <c r="N22" s="847">
        <f t="shared" si="3"/>
        <v>0</v>
      </c>
      <c r="O22" s="847">
        <f t="shared" si="4"/>
        <v>8.7899999999999991</v>
      </c>
      <c r="P22" s="847">
        <f t="shared" si="5"/>
        <v>1758.79</v>
      </c>
      <c r="Q22" s="848">
        <f t="shared" si="6"/>
        <v>0</v>
      </c>
      <c r="R22" s="848">
        <f t="shared" si="7"/>
        <v>0</v>
      </c>
      <c r="S22" s="848">
        <f t="shared" si="8"/>
        <v>0</v>
      </c>
      <c r="T22" s="849" t="s">
        <v>77</v>
      </c>
    </row>
    <row r="23" spans="1:20" s="929" customFormat="1" ht="5.0999999999999996" customHeight="1">
      <c r="A23" s="1534">
        <v>43598</v>
      </c>
      <c r="B23" s="957"/>
      <c r="C23" s="958"/>
      <c r="D23" s="955"/>
      <c r="E23" s="956"/>
      <c r="F23" s="959"/>
      <c r="G23" s="842"/>
      <c r="H23" s="842"/>
      <c r="I23" s="845"/>
      <c r="J23" s="844"/>
      <c r="K23" s="845"/>
      <c r="L23" s="845"/>
      <c r="M23" s="846"/>
      <c r="N23" s="846"/>
      <c r="O23" s="960"/>
      <c r="P23" s="961"/>
      <c r="Q23" s="845"/>
      <c r="R23" s="845"/>
      <c r="S23" s="845"/>
      <c r="T23" s="962"/>
    </row>
    <row r="24" spans="1:20" s="999" customFormat="1" ht="27" customHeight="1">
      <c r="B24" s="2196" t="s">
        <v>191</v>
      </c>
      <c r="C24" s="2197"/>
      <c r="D24" s="2197"/>
      <c r="E24" s="2197"/>
      <c r="F24" s="2198"/>
      <c r="G24" s="1000">
        <f>SUM(G10:G23)</f>
        <v>0</v>
      </c>
      <c r="H24" s="1000">
        <f>SUM(H10:H23)</f>
        <v>0</v>
      </c>
      <c r="I24" s="1000">
        <f>SUM(I10:I23)</f>
        <v>0</v>
      </c>
      <c r="J24" s="1522" t="e">
        <f>+K24/I24%</f>
        <v>#DIV/0!</v>
      </c>
      <c r="K24" s="1000">
        <f>SUM(K10:K23)</f>
        <v>0</v>
      </c>
      <c r="L24" s="1000">
        <f>SUM(L10:L23)</f>
        <v>0</v>
      </c>
      <c r="M24" s="1000"/>
      <c r="N24" s="1000">
        <f>SUM(N10:N23)</f>
        <v>0</v>
      </c>
      <c r="O24" s="1002"/>
      <c r="P24" s="1000" t="e">
        <f>+Q24/L24</f>
        <v>#DIV/0!</v>
      </c>
      <c r="Q24" s="1000">
        <f>SUM(Q10:Q23)</f>
        <v>0</v>
      </c>
      <c r="R24" s="1000">
        <f>SUM(R10:R23)</f>
        <v>0</v>
      </c>
      <c r="S24" s="1000">
        <f>SUM(S10:S23)</f>
        <v>0</v>
      </c>
      <c r="T24" s="1003"/>
    </row>
    <row r="25" spans="1:20" ht="13.5" hidden="1" customHeight="1">
      <c r="B25" s="351"/>
      <c r="C25" s="352"/>
      <c r="D25" s="352"/>
      <c r="E25" s="352"/>
      <c r="F25" s="352"/>
      <c r="G25" s="236"/>
      <c r="H25" s="236"/>
      <c r="I25" s="236"/>
      <c r="J25" s="236"/>
      <c r="K25" s="236"/>
      <c r="L25" s="236"/>
      <c r="M25" s="236"/>
      <c r="N25" s="236"/>
      <c r="O25" s="236"/>
      <c r="P25" s="236"/>
      <c r="Q25" s="236"/>
      <c r="R25" s="236"/>
      <c r="S25" s="236"/>
      <c r="T25" s="353"/>
    </row>
    <row r="26" spans="1:20" ht="13.5" customHeight="1">
      <c r="B26" s="1027"/>
      <c r="C26" s="352"/>
      <c r="D26" s="352"/>
      <c r="E26" s="352"/>
      <c r="F26" s="352"/>
      <c r="G26" s="236"/>
      <c r="H26" s="236"/>
      <c r="I26" s="236"/>
      <c r="J26" s="236"/>
      <c r="K26" s="236"/>
      <c r="L26" s="236"/>
      <c r="M26" s="236"/>
      <c r="N26" s="236"/>
      <c r="O26" s="236"/>
      <c r="P26" s="236"/>
      <c r="Q26" s="236"/>
      <c r="R26" s="236"/>
      <c r="S26" s="236"/>
      <c r="T26" s="353"/>
    </row>
    <row r="27" spans="1:20" ht="15.75">
      <c r="B27" s="201"/>
      <c r="C27" s="202"/>
      <c r="D27" s="202"/>
      <c r="E27" s="202"/>
      <c r="F27" s="202"/>
      <c r="G27" s="202"/>
      <c r="H27" s="202"/>
      <c r="I27" s="233"/>
      <c r="J27" s="233"/>
      <c r="K27" s="233"/>
      <c r="L27" s="233"/>
      <c r="M27" s="233"/>
      <c r="N27" s="233"/>
      <c r="O27" s="233"/>
      <c r="P27" s="233"/>
      <c r="Q27" s="587" t="s">
        <v>1436</v>
      </c>
      <c r="R27" s="233"/>
      <c r="S27" s="233"/>
      <c r="T27" s="209"/>
    </row>
    <row r="28" spans="1:20" ht="15.75">
      <c r="B28" s="241"/>
      <c r="C28" s="280" t="s">
        <v>80</v>
      </c>
      <c r="D28" s="227"/>
      <c r="E28" s="227"/>
      <c r="F28" s="227"/>
      <c r="G28" s="1591"/>
      <c r="H28" s="1591"/>
      <c r="I28" s="1591" t="s">
        <v>105</v>
      </c>
      <c r="J28" s="1591"/>
      <c r="K28" s="228"/>
      <c r="L28" s="1591"/>
      <c r="M28" s="1591" t="s">
        <v>106</v>
      </c>
      <c r="N28" s="1591"/>
      <c r="O28" s="227"/>
      <c r="P28" s="227"/>
      <c r="Q28" s="227" t="s">
        <v>81</v>
      </c>
      <c r="R28" s="227"/>
      <c r="S28" s="242"/>
      <c r="T28" s="243"/>
    </row>
    <row r="29" spans="1:20" ht="15.75">
      <c r="B29" s="612"/>
      <c r="C29" s="280"/>
      <c r="D29" s="227"/>
      <c r="E29" s="227"/>
      <c r="F29" s="227"/>
      <c r="G29" s="1591"/>
      <c r="H29" s="1591"/>
      <c r="I29" s="1591"/>
      <c r="J29" s="1591"/>
      <c r="K29" s="228"/>
      <c r="L29" s="1591"/>
      <c r="M29" s="1591"/>
      <c r="N29" s="1591"/>
      <c r="O29" s="227"/>
      <c r="P29" s="227"/>
      <c r="Q29" s="227"/>
      <c r="R29" s="227"/>
      <c r="S29" s="242"/>
      <c r="T29" s="243"/>
    </row>
    <row r="30" spans="1:20" ht="15.75">
      <c r="B30" s="612"/>
      <c r="C30" s="280"/>
      <c r="D30" s="227"/>
      <c r="E30" s="227"/>
      <c r="F30" s="227"/>
      <c r="G30" s="1591"/>
      <c r="H30" s="1591"/>
      <c r="I30" s="1591"/>
      <c r="J30" s="1591"/>
      <c r="K30" s="228"/>
      <c r="L30" s="1591"/>
      <c r="M30" s="1591"/>
      <c r="N30" s="1591"/>
      <c r="O30" s="227"/>
      <c r="P30" s="227"/>
      <c r="Q30" s="227"/>
      <c r="R30" s="227"/>
      <c r="S30" s="242"/>
      <c r="T30" s="243"/>
    </row>
    <row r="31" spans="1:20" ht="12.95" customHeight="1">
      <c r="B31" s="241"/>
      <c r="C31" s="281"/>
      <c r="D31" s="229"/>
      <c r="E31" s="229"/>
      <c r="F31" s="229"/>
      <c r="G31" s="229"/>
      <c r="H31" s="229"/>
      <c r="I31" s="229"/>
      <c r="J31" s="229"/>
      <c r="K31" s="229"/>
      <c r="L31" s="229"/>
      <c r="M31" s="229"/>
      <c r="N31" s="229"/>
      <c r="O31" s="229"/>
      <c r="P31" s="229"/>
      <c r="Q31" s="229"/>
      <c r="R31" s="229"/>
      <c r="S31" s="242"/>
      <c r="T31" s="243"/>
    </row>
    <row r="32" spans="1:20" ht="12.95" hidden="1" customHeight="1">
      <c r="B32" s="241"/>
      <c r="C32" s="281"/>
      <c r="D32" s="229"/>
      <c r="E32" s="229"/>
      <c r="F32" s="229"/>
      <c r="G32" s="229"/>
      <c r="H32" s="229"/>
      <c r="I32" s="229"/>
      <c r="J32" s="229"/>
      <c r="K32" s="229"/>
      <c r="L32" s="229"/>
      <c r="M32" s="229"/>
      <c r="N32" s="229"/>
      <c r="O32" s="229"/>
      <c r="P32" s="229"/>
      <c r="Q32" s="229"/>
      <c r="R32" s="229"/>
      <c r="S32" s="242"/>
      <c r="T32" s="243"/>
    </row>
    <row r="33" spans="2:21" ht="12.95" customHeight="1">
      <c r="B33" s="241"/>
      <c r="C33" s="281"/>
      <c r="D33" s="229"/>
      <c r="E33" s="229"/>
      <c r="F33" s="229"/>
      <c r="G33" s="229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29"/>
      <c r="S33" s="242"/>
      <c r="T33" s="243"/>
    </row>
    <row r="34" spans="2:21" ht="15.75">
      <c r="B34" s="241"/>
      <c r="C34" s="2195" t="s">
        <v>147</v>
      </c>
      <c r="D34" s="2195"/>
      <c r="E34" s="2195"/>
      <c r="F34" s="1590"/>
      <c r="G34" s="1592"/>
      <c r="H34" s="1592" t="s">
        <v>82</v>
      </c>
      <c r="I34" s="1590"/>
      <c r="J34" s="1592" t="s">
        <v>156</v>
      </c>
      <c r="K34" s="230"/>
      <c r="L34" s="1592"/>
      <c r="M34" s="1592" t="s">
        <v>161</v>
      </c>
      <c r="N34" s="1592"/>
      <c r="O34" s="1590"/>
      <c r="P34" s="1590"/>
      <c r="Q34" s="1590" t="s">
        <v>83</v>
      </c>
      <c r="R34" s="1590"/>
      <c r="S34" s="242"/>
      <c r="T34" s="243"/>
    </row>
    <row r="35" spans="2:21" ht="15.75">
      <c r="B35" s="612"/>
      <c r="C35" s="1590"/>
      <c r="D35" s="1590"/>
      <c r="E35" s="1590"/>
      <c r="F35" s="1590"/>
      <c r="G35" s="1592"/>
      <c r="H35" s="1592"/>
      <c r="I35" s="1590"/>
      <c r="J35" s="1592"/>
      <c r="K35" s="230"/>
      <c r="L35" s="1592"/>
      <c r="M35" s="1592"/>
      <c r="N35" s="1592"/>
      <c r="O35" s="1590"/>
      <c r="P35" s="1590"/>
      <c r="Q35" s="1590"/>
      <c r="R35" s="1590"/>
      <c r="S35" s="242"/>
      <c r="T35" s="243"/>
    </row>
    <row r="36" spans="2:21" ht="5.0999999999999996" customHeight="1">
      <c r="B36" s="241"/>
      <c r="C36" s="282"/>
      <c r="D36" s="1590"/>
      <c r="E36" s="1590"/>
      <c r="F36" s="1590"/>
      <c r="G36" s="1592"/>
      <c r="H36" s="1592"/>
      <c r="I36" s="1590"/>
      <c r="J36" s="1592"/>
      <c r="K36" s="230"/>
      <c r="L36" s="1592"/>
      <c r="M36" s="1592"/>
      <c r="N36" s="1592"/>
      <c r="O36" s="1590"/>
      <c r="P36" s="1590"/>
      <c r="Q36" s="1590"/>
      <c r="R36" s="1590"/>
      <c r="S36" s="242"/>
      <c r="T36" s="243"/>
    </row>
    <row r="37" spans="2:21" customFormat="1" ht="15" customHeight="1">
      <c r="B37" s="121" t="s">
        <v>418</v>
      </c>
      <c r="C37" s="284"/>
      <c r="D37" s="122"/>
      <c r="E37" s="122"/>
      <c r="F37" s="122"/>
      <c r="G37" s="122"/>
      <c r="H37" s="122"/>
      <c r="I37" s="122"/>
      <c r="J37" s="123"/>
      <c r="K37" s="122"/>
      <c r="L37" s="124"/>
      <c r="M37" s="122"/>
      <c r="N37" s="122"/>
      <c r="O37" s="122"/>
      <c r="P37" s="122"/>
      <c r="Q37" s="122"/>
      <c r="R37" s="125"/>
      <c r="S37" s="125"/>
      <c r="T37" s="126" t="s">
        <v>417</v>
      </c>
      <c r="U37" s="232"/>
    </row>
  </sheetData>
  <mergeCells count="13">
    <mergeCell ref="B2:E3"/>
    <mergeCell ref="F2:N2"/>
    <mergeCell ref="F3:N3"/>
    <mergeCell ref="B7:B8"/>
    <mergeCell ref="D7:D8"/>
    <mergeCell ref="F7:F8"/>
    <mergeCell ref="J7:K7"/>
    <mergeCell ref="C34:E34"/>
    <mergeCell ref="O7:O8"/>
    <mergeCell ref="P7:P8"/>
    <mergeCell ref="R7:R8"/>
    <mergeCell ref="T7:T8"/>
    <mergeCell ref="B24:F24"/>
  </mergeCells>
  <pageMargins left="0.05" right="0.03" top="0.31" bottom="0.05" header="0.5" footer="0.5"/>
  <pageSetup paperSize="9" scale="70" orientation="landscape" horizontalDpi="4294967294" verticalDpi="180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30"/>
  <dimension ref="B2:T156"/>
  <sheetViews>
    <sheetView topLeftCell="A32" zoomScale="80" zoomScaleNormal="80" workbookViewId="0">
      <selection activeCell="G19" sqref="G19"/>
    </sheetView>
  </sheetViews>
  <sheetFormatPr defaultRowHeight="15"/>
  <cols>
    <col min="1" max="1" width="1.85546875" style="139" customWidth="1"/>
    <col min="2" max="2" width="3.7109375" style="139" customWidth="1"/>
    <col min="3" max="3" width="8" style="139" customWidth="1"/>
    <col min="4" max="4" width="10.140625" style="139" customWidth="1"/>
    <col min="5" max="5" width="11.5703125" style="139" customWidth="1"/>
    <col min="6" max="6" width="10.28515625" style="139" customWidth="1"/>
    <col min="7" max="7" width="13.140625" style="139" customWidth="1"/>
    <col min="8" max="8" width="12.85546875" style="139" customWidth="1"/>
    <col min="9" max="9" width="13" style="139" customWidth="1"/>
    <col min="10" max="10" width="8" style="139" customWidth="1"/>
    <col min="11" max="11" width="11.28515625" style="139" customWidth="1"/>
    <col min="12" max="12" width="12.5703125" style="139" customWidth="1"/>
    <col min="13" max="13" width="11.5703125" style="139" customWidth="1"/>
    <col min="14" max="14" width="16.7109375" style="139" customWidth="1"/>
    <col min="15" max="15" width="8.7109375" style="139" customWidth="1"/>
    <col min="16" max="16" width="13.7109375" style="139" customWidth="1"/>
    <col min="17" max="17" width="17.140625" style="139" customWidth="1"/>
    <col min="18" max="18" width="16" style="139" customWidth="1"/>
    <col min="19" max="19" width="16.7109375" style="139" customWidth="1"/>
    <col min="20" max="20" width="9.42578125" style="139" customWidth="1"/>
    <col min="21" max="21" width="15.7109375" style="139" bestFit="1" customWidth="1"/>
    <col min="22" max="22" width="14.7109375" style="139" bestFit="1" customWidth="1"/>
    <col min="23" max="16384" width="9.140625" style="139"/>
  </cols>
  <sheetData>
    <row r="2" spans="2:20" ht="24.95" customHeight="1">
      <c r="B2" s="2155" t="s">
        <v>159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417" t="s">
        <v>108</v>
      </c>
      <c r="P2" s="428" t="s">
        <v>602</v>
      </c>
      <c r="Q2" s="92" t="s">
        <v>1593</v>
      </c>
      <c r="R2" s="41"/>
      <c r="S2" s="41"/>
      <c r="T2" s="42" t="s">
        <v>25</v>
      </c>
    </row>
    <row r="3" spans="2:20" ht="24.7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1004" t="s">
        <v>107</v>
      </c>
      <c r="P3" s="1005" t="s">
        <v>58</v>
      </c>
      <c r="Q3" s="1006"/>
      <c r="R3" s="618"/>
      <c r="S3" s="618"/>
      <c r="T3" s="619"/>
    </row>
    <row r="4" spans="2:20" ht="5.0999999999999996" customHeight="1">
      <c r="B4" s="646"/>
      <c r="C4" s="647"/>
      <c r="D4" s="647"/>
      <c r="E4" s="647"/>
      <c r="F4" s="651"/>
      <c r="G4" s="651"/>
      <c r="H4" s="651"/>
      <c r="I4" s="651"/>
      <c r="J4" s="651"/>
      <c r="K4" s="651"/>
      <c r="L4" s="651"/>
      <c r="M4" s="651"/>
      <c r="N4" s="651"/>
      <c r="O4" s="648"/>
      <c r="P4" s="652"/>
      <c r="Q4" s="648"/>
      <c r="R4" s="648"/>
      <c r="S4" s="648"/>
      <c r="T4" s="649"/>
    </row>
    <row r="5" spans="2:20" ht="15.75">
      <c r="B5" s="51"/>
      <c r="C5" s="52" t="s">
        <v>59</v>
      </c>
      <c r="D5" s="55"/>
      <c r="E5" s="55" t="s">
        <v>60</v>
      </c>
      <c r="F5" s="623" t="s">
        <v>2046</v>
      </c>
      <c r="G5" s="55"/>
      <c r="H5" s="53"/>
      <c r="I5" s="52"/>
      <c r="J5" s="55"/>
      <c r="K5" s="55"/>
      <c r="L5" s="145"/>
      <c r="M5" s="142"/>
      <c r="N5" s="154"/>
      <c r="O5" s="143"/>
      <c r="P5" s="54" t="s">
        <v>61</v>
      </c>
      <c r="Q5" s="249" t="s">
        <v>2116</v>
      </c>
      <c r="R5" s="249"/>
      <c r="S5" s="58"/>
      <c r="T5" s="59"/>
    </row>
    <row r="6" spans="2:20" ht="5.0999999999999996" customHeight="1">
      <c r="B6" s="51"/>
      <c r="C6" s="52"/>
      <c r="D6" s="55"/>
      <c r="E6" s="55"/>
      <c r="F6" s="304"/>
      <c r="G6" s="55"/>
      <c r="H6" s="53"/>
      <c r="I6" s="52"/>
      <c r="J6" s="55"/>
      <c r="K6" s="55"/>
      <c r="L6" s="152"/>
      <c r="M6" s="142"/>
      <c r="N6" s="154"/>
      <c r="O6" s="155"/>
      <c r="P6" s="128"/>
      <c r="Q6" s="129"/>
      <c r="R6" s="127"/>
      <c r="S6" s="58"/>
      <c r="T6" s="59"/>
    </row>
    <row r="7" spans="2:20">
      <c r="B7" s="2167" t="s">
        <v>26</v>
      </c>
      <c r="C7" s="174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</row>
    <row r="8" spans="2:20">
      <c r="B8" s="2168"/>
      <c r="C8" s="180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</row>
    <row r="9" spans="2:20" ht="12" customHeight="1" thickBot="1">
      <c r="B9" s="187">
        <v>1</v>
      </c>
      <c r="C9" s="188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2:20" s="850" customFormat="1" ht="30" customHeight="1" thickTop="1">
      <c r="B10" s="837">
        <v>1</v>
      </c>
      <c r="C10" s="838"/>
      <c r="D10" s="839" t="s">
        <v>1356</v>
      </c>
      <c r="E10" s="840" t="s">
        <v>87</v>
      </c>
      <c r="F10" s="841" t="s">
        <v>174</v>
      </c>
      <c r="G10" s="963"/>
      <c r="H10" s="963"/>
      <c r="I10" s="964">
        <f t="shared" ref="I10:I19" si="0">+G10-H10</f>
        <v>0</v>
      </c>
      <c r="J10" s="894"/>
      <c r="K10" s="895">
        <f t="shared" ref="K10:K19" si="1">I10*J10%</f>
        <v>0</v>
      </c>
      <c r="L10" s="895">
        <f t="shared" ref="L10:L19" si="2">I10-K10</f>
        <v>0</v>
      </c>
      <c r="M10" s="896">
        <v>3200</v>
      </c>
      <c r="N10" s="897">
        <f t="shared" ref="N10:N19" si="3">ROUND((L10*M10),0)</f>
        <v>0</v>
      </c>
      <c r="O10" s="897">
        <f t="shared" ref="O10:O19" si="4">ROUND(M10*0.5025%,2)</f>
        <v>16.079999999999998</v>
      </c>
      <c r="P10" s="897">
        <f t="shared" ref="P10:P19" si="5">M10+O10</f>
        <v>3216.08</v>
      </c>
      <c r="Q10" s="898">
        <f t="shared" ref="Q10:Q19" si="6">ROUND((L10*+P10),0)</f>
        <v>0</v>
      </c>
      <c r="R10" s="898">
        <f t="shared" ref="R10:R19" si="7">ROUND((Q10*0.5%),0)</f>
        <v>0</v>
      </c>
      <c r="S10" s="898">
        <f t="shared" ref="S10:S19" si="8">ROUND((Q10-R10),0)</f>
        <v>0</v>
      </c>
      <c r="T10" s="899" t="s">
        <v>77</v>
      </c>
    </row>
    <row r="11" spans="2:20" s="850" customFormat="1" ht="30" customHeight="1">
      <c r="B11" s="837">
        <f>+B10+1</f>
        <v>2</v>
      </c>
      <c r="C11" s="838"/>
      <c r="D11" s="839" t="s">
        <v>402</v>
      </c>
      <c r="E11" s="840" t="s">
        <v>74</v>
      </c>
      <c r="F11" s="841" t="s">
        <v>174</v>
      </c>
      <c r="G11" s="963"/>
      <c r="H11" s="963"/>
      <c r="I11" s="964">
        <f t="shared" si="0"/>
        <v>0</v>
      </c>
      <c r="J11" s="894"/>
      <c r="K11" s="895">
        <f t="shared" si="1"/>
        <v>0</v>
      </c>
      <c r="L11" s="895">
        <f t="shared" si="2"/>
        <v>0</v>
      </c>
      <c r="M11" s="896">
        <v>3200</v>
      </c>
      <c r="N11" s="897">
        <f t="shared" si="3"/>
        <v>0</v>
      </c>
      <c r="O11" s="897">
        <f t="shared" si="4"/>
        <v>16.079999999999998</v>
      </c>
      <c r="P11" s="897">
        <f t="shared" si="5"/>
        <v>3216.08</v>
      </c>
      <c r="Q11" s="898">
        <f t="shared" si="6"/>
        <v>0</v>
      </c>
      <c r="R11" s="898">
        <f t="shared" si="7"/>
        <v>0</v>
      </c>
      <c r="S11" s="898">
        <f t="shared" si="8"/>
        <v>0</v>
      </c>
      <c r="T11" s="899" t="s">
        <v>77</v>
      </c>
    </row>
    <row r="12" spans="2:20" s="850" customFormat="1" ht="30" customHeight="1">
      <c r="B12" s="837">
        <f t="shared" ref="B12:B19" si="9">+B11+1</f>
        <v>3</v>
      </c>
      <c r="C12" s="838"/>
      <c r="D12" s="839" t="s">
        <v>88</v>
      </c>
      <c r="E12" s="840" t="s">
        <v>1253</v>
      </c>
      <c r="F12" s="841" t="s">
        <v>174</v>
      </c>
      <c r="G12" s="963"/>
      <c r="H12" s="963"/>
      <c r="I12" s="964">
        <f t="shared" si="0"/>
        <v>0</v>
      </c>
      <c r="J12" s="894"/>
      <c r="K12" s="895">
        <f t="shared" si="1"/>
        <v>0</v>
      </c>
      <c r="L12" s="895">
        <f t="shared" si="2"/>
        <v>0</v>
      </c>
      <c r="M12" s="896">
        <v>3200</v>
      </c>
      <c r="N12" s="897">
        <f t="shared" si="3"/>
        <v>0</v>
      </c>
      <c r="O12" s="897">
        <f t="shared" si="4"/>
        <v>16.079999999999998</v>
      </c>
      <c r="P12" s="897">
        <f t="shared" si="5"/>
        <v>3216.08</v>
      </c>
      <c r="Q12" s="898">
        <f t="shared" si="6"/>
        <v>0</v>
      </c>
      <c r="R12" s="898">
        <f t="shared" si="7"/>
        <v>0</v>
      </c>
      <c r="S12" s="898">
        <f t="shared" si="8"/>
        <v>0</v>
      </c>
      <c r="T12" s="899" t="s">
        <v>77</v>
      </c>
    </row>
    <row r="13" spans="2:20" s="850" customFormat="1" ht="30" customHeight="1">
      <c r="B13" s="837">
        <f t="shared" si="9"/>
        <v>4</v>
      </c>
      <c r="C13" s="838"/>
      <c r="D13" s="839" t="s">
        <v>1336</v>
      </c>
      <c r="E13" s="840" t="s">
        <v>1256</v>
      </c>
      <c r="F13" s="841" t="s">
        <v>174</v>
      </c>
      <c r="G13" s="963"/>
      <c r="H13" s="963"/>
      <c r="I13" s="964">
        <f t="shared" si="0"/>
        <v>0</v>
      </c>
      <c r="J13" s="894"/>
      <c r="K13" s="895">
        <f t="shared" si="1"/>
        <v>0</v>
      </c>
      <c r="L13" s="895">
        <f t="shared" si="2"/>
        <v>0</v>
      </c>
      <c r="M13" s="896">
        <v>3200</v>
      </c>
      <c r="N13" s="897">
        <f t="shared" si="3"/>
        <v>0</v>
      </c>
      <c r="O13" s="897">
        <f t="shared" si="4"/>
        <v>16.079999999999998</v>
      </c>
      <c r="P13" s="897">
        <f t="shared" si="5"/>
        <v>3216.08</v>
      </c>
      <c r="Q13" s="898">
        <f t="shared" si="6"/>
        <v>0</v>
      </c>
      <c r="R13" s="898">
        <f t="shared" si="7"/>
        <v>0</v>
      </c>
      <c r="S13" s="898">
        <f t="shared" si="8"/>
        <v>0</v>
      </c>
      <c r="T13" s="899" t="s">
        <v>77</v>
      </c>
    </row>
    <row r="14" spans="2:20" s="850" customFormat="1" ht="30" customHeight="1">
      <c r="B14" s="837">
        <f t="shared" si="9"/>
        <v>5</v>
      </c>
      <c r="C14" s="838"/>
      <c r="D14" s="839" t="s">
        <v>1356</v>
      </c>
      <c r="E14" s="840" t="s">
        <v>87</v>
      </c>
      <c r="F14" s="841" t="s">
        <v>174</v>
      </c>
      <c r="G14" s="963"/>
      <c r="H14" s="963"/>
      <c r="I14" s="964">
        <f t="shared" si="0"/>
        <v>0</v>
      </c>
      <c r="J14" s="894"/>
      <c r="K14" s="895">
        <f t="shared" si="1"/>
        <v>0</v>
      </c>
      <c r="L14" s="895">
        <f t="shared" si="2"/>
        <v>0</v>
      </c>
      <c r="M14" s="896">
        <v>3200</v>
      </c>
      <c r="N14" s="897">
        <f t="shared" si="3"/>
        <v>0</v>
      </c>
      <c r="O14" s="897">
        <f t="shared" si="4"/>
        <v>16.079999999999998</v>
      </c>
      <c r="P14" s="897">
        <f t="shared" si="5"/>
        <v>3216.08</v>
      </c>
      <c r="Q14" s="898">
        <f t="shared" si="6"/>
        <v>0</v>
      </c>
      <c r="R14" s="898">
        <f t="shared" si="7"/>
        <v>0</v>
      </c>
      <c r="S14" s="898">
        <f t="shared" si="8"/>
        <v>0</v>
      </c>
      <c r="T14" s="899" t="s">
        <v>77</v>
      </c>
    </row>
    <row r="15" spans="2:20" s="850" customFormat="1" ht="30" customHeight="1">
      <c r="B15" s="837">
        <f t="shared" si="9"/>
        <v>6</v>
      </c>
      <c r="C15" s="838"/>
      <c r="D15" s="839" t="s">
        <v>78</v>
      </c>
      <c r="E15" s="840" t="s">
        <v>86</v>
      </c>
      <c r="F15" s="841" t="s">
        <v>174</v>
      </c>
      <c r="G15" s="963"/>
      <c r="H15" s="963"/>
      <c r="I15" s="964">
        <f t="shared" si="0"/>
        <v>0</v>
      </c>
      <c r="J15" s="894"/>
      <c r="K15" s="895">
        <f t="shared" si="1"/>
        <v>0</v>
      </c>
      <c r="L15" s="895">
        <f t="shared" si="2"/>
        <v>0</v>
      </c>
      <c r="M15" s="896">
        <v>3200</v>
      </c>
      <c r="N15" s="897">
        <f t="shared" si="3"/>
        <v>0</v>
      </c>
      <c r="O15" s="897">
        <f t="shared" si="4"/>
        <v>16.079999999999998</v>
      </c>
      <c r="P15" s="897">
        <f t="shared" si="5"/>
        <v>3216.08</v>
      </c>
      <c r="Q15" s="898">
        <f t="shared" si="6"/>
        <v>0</v>
      </c>
      <c r="R15" s="898">
        <f t="shared" si="7"/>
        <v>0</v>
      </c>
      <c r="S15" s="898">
        <f t="shared" si="8"/>
        <v>0</v>
      </c>
      <c r="T15" s="899" t="s">
        <v>77</v>
      </c>
    </row>
    <row r="16" spans="2:20" s="850" customFormat="1" ht="30" customHeight="1">
      <c r="B16" s="837">
        <f t="shared" si="9"/>
        <v>7</v>
      </c>
      <c r="C16" s="838"/>
      <c r="D16" s="839" t="s">
        <v>402</v>
      </c>
      <c r="E16" s="840" t="s">
        <v>74</v>
      </c>
      <c r="F16" s="841" t="s">
        <v>174</v>
      </c>
      <c r="G16" s="963"/>
      <c r="H16" s="963"/>
      <c r="I16" s="964">
        <f t="shared" si="0"/>
        <v>0</v>
      </c>
      <c r="J16" s="894"/>
      <c r="K16" s="895">
        <f t="shared" si="1"/>
        <v>0</v>
      </c>
      <c r="L16" s="895">
        <f t="shared" si="2"/>
        <v>0</v>
      </c>
      <c r="M16" s="896">
        <v>3200</v>
      </c>
      <c r="N16" s="897">
        <f t="shared" si="3"/>
        <v>0</v>
      </c>
      <c r="O16" s="897">
        <f t="shared" si="4"/>
        <v>16.079999999999998</v>
      </c>
      <c r="P16" s="897">
        <f t="shared" si="5"/>
        <v>3216.08</v>
      </c>
      <c r="Q16" s="898">
        <f t="shared" si="6"/>
        <v>0</v>
      </c>
      <c r="R16" s="898">
        <f t="shared" si="7"/>
        <v>0</v>
      </c>
      <c r="S16" s="898">
        <f t="shared" si="8"/>
        <v>0</v>
      </c>
      <c r="T16" s="899" t="s">
        <v>77</v>
      </c>
    </row>
    <row r="17" spans="2:20" s="850" customFormat="1" ht="30" customHeight="1">
      <c r="B17" s="837">
        <f t="shared" si="9"/>
        <v>8</v>
      </c>
      <c r="C17" s="838"/>
      <c r="D17" s="839" t="s">
        <v>71</v>
      </c>
      <c r="E17" s="840" t="s">
        <v>72</v>
      </c>
      <c r="F17" s="841" t="s">
        <v>174</v>
      </c>
      <c r="G17" s="963"/>
      <c r="H17" s="963"/>
      <c r="I17" s="964">
        <f t="shared" si="0"/>
        <v>0</v>
      </c>
      <c r="J17" s="894"/>
      <c r="K17" s="895">
        <f t="shared" si="1"/>
        <v>0</v>
      </c>
      <c r="L17" s="895">
        <f t="shared" si="2"/>
        <v>0</v>
      </c>
      <c r="M17" s="896">
        <v>3200</v>
      </c>
      <c r="N17" s="897">
        <f t="shared" si="3"/>
        <v>0</v>
      </c>
      <c r="O17" s="897">
        <f t="shared" si="4"/>
        <v>16.079999999999998</v>
      </c>
      <c r="P17" s="897">
        <f t="shared" si="5"/>
        <v>3216.08</v>
      </c>
      <c r="Q17" s="898">
        <f t="shared" si="6"/>
        <v>0</v>
      </c>
      <c r="R17" s="898">
        <f t="shared" si="7"/>
        <v>0</v>
      </c>
      <c r="S17" s="898">
        <f t="shared" si="8"/>
        <v>0</v>
      </c>
      <c r="T17" s="899" t="s">
        <v>77</v>
      </c>
    </row>
    <row r="18" spans="2:20" s="850" customFormat="1" ht="30" customHeight="1">
      <c r="B18" s="837">
        <f t="shared" si="9"/>
        <v>9</v>
      </c>
      <c r="C18" s="838"/>
      <c r="D18" s="839" t="s">
        <v>148</v>
      </c>
      <c r="E18" s="840" t="s">
        <v>1254</v>
      </c>
      <c r="F18" s="841" t="s">
        <v>174</v>
      </c>
      <c r="G18" s="963"/>
      <c r="H18" s="963"/>
      <c r="I18" s="964">
        <f t="shared" si="0"/>
        <v>0</v>
      </c>
      <c r="J18" s="894"/>
      <c r="K18" s="895">
        <f t="shared" si="1"/>
        <v>0</v>
      </c>
      <c r="L18" s="895">
        <f t="shared" si="2"/>
        <v>0</v>
      </c>
      <c r="M18" s="896">
        <v>3200</v>
      </c>
      <c r="N18" s="897">
        <f t="shared" si="3"/>
        <v>0</v>
      </c>
      <c r="O18" s="897">
        <f t="shared" si="4"/>
        <v>16.079999999999998</v>
      </c>
      <c r="P18" s="897">
        <f t="shared" si="5"/>
        <v>3216.08</v>
      </c>
      <c r="Q18" s="898">
        <f t="shared" si="6"/>
        <v>0</v>
      </c>
      <c r="R18" s="898">
        <f t="shared" si="7"/>
        <v>0</v>
      </c>
      <c r="S18" s="898">
        <f t="shared" si="8"/>
        <v>0</v>
      </c>
      <c r="T18" s="899" t="s">
        <v>77</v>
      </c>
    </row>
    <row r="19" spans="2:20" s="850" customFormat="1" ht="30" customHeight="1">
      <c r="B19" s="837">
        <f t="shared" si="9"/>
        <v>10</v>
      </c>
      <c r="C19" s="838"/>
      <c r="D19" s="839" t="s">
        <v>88</v>
      </c>
      <c r="E19" s="840" t="s">
        <v>1253</v>
      </c>
      <c r="F19" s="841" t="s">
        <v>174</v>
      </c>
      <c r="G19" s="963"/>
      <c r="H19" s="963"/>
      <c r="I19" s="964">
        <f t="shared" si="0"/>
        <v>0</v>
      </c>
      <c r="J19" s="894"/>
      <c r="K19" s="895">
        <f t="shared" si="1"/>
        <v>0</v>
      </c>
      <c r="L19" s="895">
        <f t="shared" si="2"/>
        <v>0</v>
      </c>
      <c r="M19" s="896">
        <v>3200</v>
      </c>
      <c r="N19" s="897">
        <f t="shared" si="3"/>
        <v>0</v>
      </c>
      <c r="O19" s="897">
        <f t="shared" si="4"/>
        <v>16.079999999999998</v>
      </c>
      <c r="P19" s="897">
        <f t="shared" si="5"/>
        <v>3216.08</v>
      </c>
      <c r="Q19" s="898">
        <f t="shared" si="6"/>
        <v>0</v>
      </c>
      <c r="R19" s="898">
        <f t="shared" si="7"/>
        <v>0</v>
      </c>
      <c r="S19" s="898">
        <f t="shared" si="8"/>
        <v>0</v>
      </c>
      <c r="T19" s="899" t="s">
        <v>77</v>
      </c>
    </row>
    <row r="20" spans="2:20" s="850" customFormat="1" ht="5.0999999999999996" customHeight="1">
      <c r="B20" s="851"/>
      <c r="C20" s="852"/>
      <c r="D20" s="853"/>
      <c r="E20" s="854"/>
      <c r="F20" s="855"/>
      <c r="G20" s="856"/>
      <c r="H20" s="856"/>
      <c r="I20" s="857"/>
      <c r="J20" s="894"/>
      <c r="K20" s="857"/>
      <c r="L20" s="857"/>
      <c r="M20" s="896"/>
      <c r="N20" s="859"/>
      <c r="O20" s="2199"/>
      <c r="P20" s="2200"/>
      <c r="Q20" s="857"/>
      <c r="R20" s="857"/>
      <c r="S20" s="857"/>
      <c r="T20" s="860"/>
    </row>
    <row r="21" spans="2:20" ht="30" customHeight="1">
      <c r="B21" s="2192" t="s">
        <v>187</v>
      </c>
      <c r="C21" s="2193"/>
      <c r="D21" s="2193"/>
      <c r="E21" s="2193"/>
      <c r="F21" s="2194"/>
      <c r="G21" s="1012">
        <f>SUM(G10:G20)</f>
        <v>0</v>
      </c>
      <c r="H21" s="1012">
        <f>SUM(H10:H20)</f>
        <v>0</v>
      </c>
      <c r="I21" s="1012">
        <f>SUM(I10:I20)</f>
        <v>0</v>
      </c>
      <c r="J21" s="1012" t="e">
        <f>+K21/I21%</f>
        <v>#DIV/0!</v>
      </c>
      <c r="K21" s="1012">
        <f>SUM(K10:K20)</f>
        <v>0</v>
      </c>
      <c r="L21" s="1012">
        <f>SUM(L10:L20)</f>
        <v>0</v>
      </c>
      <c r="M21" s="1012"/>
      <c r="N21" s="1012">
        <f>SUM(N10:N20)</f>
        <v>0</v>
      </c>
      <c r="O21" s="1427"/>
      <c r="P21" s="1427" t="e">
        <f>+Q21/L21</f>
        <v>#DIV/0!</v>
      </c>
      <c r="Q21" s="1012">
        <f>SUM(Q10:Q20)</f>
        <v>0</v>
      </c>
      <c r="R21" s="1012">
        <f>SUM(R10:R20)</f>
        <v>0</v>
      </c>
      <c r="S21" s="1012">
        <f>SUM(S10:S20)</f>
        <v>0</v>
      </c>
      <c r="T21" s="261"/>
    </row>
    <row r="22" spans="2:20" ht="9.9499999999999993" customHeight="1">
      <c r="B22" s="604"/>
      <c r="C22" s="264"/>
      <c r="D22" s="264"/>
      <c r="E22" s="264"/>
      <c r="F22" s="264"/>
      <c r="G22" s="1245"/>
      <c r="H22" s="1245"/>
      <c r="I22" s="1245"/>
      <c r="J22" s="1245"/>
      <c r="K22" s="1245"/>
      <c r="L22" s="1245"/>
      <c r="M22" s="1245"/>
      <c r="N22" s="1245"/>
      <c r="O22" s="1340"/>
      <c r="P22" s="1340"/>
      <c r="Q22" s="1245"/>
      <c r="R22" s="1245"/>
      <c r="S22" s="1245"/>
      <c r="T22" s="266"/>
    </row>
    <row r="23" spans="2:20" ht="15.75">
      <c r="B23" s="201"/>
      <c r="C23" s="202"/>
      <c r="D23" s="202"/>
      <c r="E23" s="202"/>
      <c r="F23" s="202"/>
      <c r="G23" s="202"/>
      <c r="H23" s="202"/>
      <c r="I23" s="233"/>
      <c r="J23" s="233"/>
      <c r="K23" s="233"/>
      <c r="L23" s="233"/>
      <c r="M23" s="233"/>
      <c r="N23" s="233"/>
      <c r="O23" s="233"/>
      <c r="P23" s="233"/>
      <c r="Q23" s="587" t="s">
        <v>2118</v>
      </c>
      <c r="R23" s="211"/>
      <c r="S23" s="233"/>
      <c r="T23" s="209"/>
    </row>
    <row r="24" spans="2:20" ht="15.75">
      <c r="B24" s="241"/>
      <c r="C24" s="280" t="s">
        <v>80</v>
      </c>
      <c r="D24" s="227"/>
      <c r="E24" s="227"/>
      <c r="F24" s="227"/>
      <c r="G24" s="2112"/>
      <c r="H24" s="2112"/>
      <c r="I24" s="2112" t="s">
        <v>105</v>
      </c>
      <c r="J24" s="2112"/>
      <c r="K24" s="228"/>
      <c r="L24" s="2112"/>
      <c r="M24" s="2112" t="s">
        <v>106</v>
      </c>
      <c r="N24" s="2112"/>
      <c r="O24" s="227"/>
      <c r="P24" s="227"/>
      <c r="Q24" s="227" t="s">
        <v>81</v>
      </c>
      <c r="R24" s="227"/>
      <c r="S24" s="242"/>
      <c r="T24" s="243"/>
    </row>
    <row r="25" spans="2:20" ht="10.5" customHeight="1">
      <c r="B25" s="241"/>
      <c r="C25" s="281"/>
      <c r="D25" s="229"/>
      <c r="E25" s="229"/>
      <c r="F25" s="229"/>
      <c r="G25" s="229"/>
      <c r="H25" s="229"/>
      <c r="I25" s="229"/>
      <c r="J25" s="229"/>
      <c r="K25" s="229"/>
      <c r="L25" s="229"/>
      <c r="M25" s="229"/>
      <c r="N25" s="229"/>
      <c r="O25" s="229"/>
      <c r="P25" s="229"/>
      <c r="Q25" s="229"/>
      <c r="R25" s="229"/>
      <c r="S25" s="242"/>
      <c r="T25" s="243"/>
    </row>
    <row r="26" spans="2:20" ht="9.9499999999999993" customHeight="1">
      <c r="B26" s="241"/>
      <c r="C26" s="281"/>
      <c r="D26" s="229"/>
      <c r="E26" s="229"/>
      <c r="F26" s="229"/>
      <c r="G26" s="229"/>
      <c r="H26" s="229"/>
      <c r="I26" s="229"/>
      <c r="J26" s="229"/>
      <c r="K26" s="229"/>
      <c r="L26" s="229"/>
      <c r="M26" s="229"/>
      <c r="N26" s="229"/>
      <c r="O26" s="229"/>
      <c r="P26" s="229"/>
      <c r="Q26" s="229"/>
      <c r="R26" s="229"/>
      <c r="S26" s="242"/>
      <c r="T26" s="243"/>
    </row>
    <row r="27" spans="2:20" ht="10.5" customHeight="1">
      <c r="B27" s="241"/>
      <c r="C27" s="281"/>
      <c r="D27" s="229"/>
      <c r="E27" s="229"/>
      <c r="F27" s="229"/>
      <c r="G27" s="229"/>
      <c r="H27" s="229"/>
      <c r="I27" s="229"/>
      <c r="J27" s="229"/>
      <c r="K27" s="229"/>
      <c r="L27" s="229"/>
      <c r="M27" s="229"/>
      <c r="N27" s="229"/>
      <c r="O27" s="229"/>
      <c r="P27" s="229"/>
      <c r="Q27" s="229"/>
      <c r="R27" s="229"/>
      <c r="S27" s="242"/>
      <c r="T27" s="243"/>
    </row>
    <row r="28" spans="2:20" ht="15.75">
      <c r="B28" s="241"/>
      <c r="C28" s="2109" t="s">
        <v>147</v>
      </c>
      <c r="D28" s="2109"/>
      <c r="E28" s="2109"/>
      <c r="F28" s="2109"/>
      <c r="G28" s="2113"/>
      <c r="H28" s="2113" t="s">
        <v>82</v>
      </c>
      <c r="I28" s="2109"/>
      <c r="J28" s="2113" t="s">
        <v>156</v>
      </c>
      <c r="K28" s="230"/>
      <c r="L28" s="2113"/>
      <c r="M28" s="2113" t="s">
        <v>161</v>
      </c>
      <c r="N28" s="2113"/>
      <c r="O28" s="2109"/>
      <c r="P28" s="2109"/>
      <c r="Q28" s="2109" t="s">
        <v>83</v>
      </c>
      <c r="R28" s="2109"/>
      <c r="S28" s="242"/>
      <c r="T28" s="243"/>
    </row>
    <row r="29" spans="2:20" ht="10.5" customHeight="1">
      <c r="B29" s="241"/>
      <c r="C29" s="282"/>
      <c r="D29" s="2109"/>
      <c r="E29" s="2109"/>
      <c r="F29" s="2109"/>
      <c r="G29" s="2113"/>
      <c r="H29" s="2113"/>
      <c r="I29" s="2109"/>
      <c r="J29" s="2113"/>
      <c r="K29" s="230"/>
      <c r="L29" s="2113"/>
      <c r="M29" s="2113"/>
      <c r="N29" s="2113"/>
      <c r="O29" s="2109"/>
      <c r="P29" s="2109"/>
      <c r="Q29" s="2109"/>
      <c r="R29" s="2109"/>
      <c r="S29" s="242"/>
      <c r="T29" s="243"/>
    </row>
    <row r="30" spans="2:20" ht="15" customHeight="1">
      <c r="B30" s="121" t="s">
        <v>418</v>
      </c>
      <c r="C30" s="122"/>
      <c r="D30" s="122"/>
      <c r="E30" s="122"/>
      <c r="F30" s="122"/>
      <c r="G30" s="122"/>
      <c r="H30" s="122"/>
      <c r="I30" s="122"/>
      <c r="J30" s="123"/>
      <c r="K30" s="122"/>
      <c r="L30" s="124"/>
      <c r="M30" s="122"/>
      <c r="N30" s="122"/>
      <c r="O30" s="122"/>
      <c r="P30" s="122"/>
      <c r="Q30" s="122"/>
      <c r="R30" s="125"/>
      <c r="S30" s="125"/>
      <c r="T30" s="126" t="s">
        <v>417</v>
      </c>
    </row>
    <row r="32" spans="2:20" ht="24.95" customHeight="1">
      <c r="B32" s="2155" t="s">
        <v>159</v>
      </c>
      <c r="C32" s="2156"/>
      <c r="D32" s="2156"/>
      <c r="E32" s="2157"/>
      <c r="F32" s="2161" t="s">
        <v>146</v>
      </c>
      <c r="G32" s="2162"/>
      <c r="H32" s="2162"/>
      <c r="I32" s="2162"/>
      <c r="J32" s="2162"/>
      <c r="K32" s="2162"/>
      <c r="L32" s="2162"/>
      <c r="M32" s="2162"/>
      <c r="N32" s="2163"/>
      <c r="O32" s="417" t="s">
        <v>108</v>
      </c>
      <c r="P32" s="428" t="s">
        <v>595</v>
      </c>
      <c r="Q32" s="92" t="s">
        <v>1593</v>
      </c>
      <c r="R32" s="41"/>
      <c r="S32" s="41"/>
      <c r="T32" s="42" t="s">
        <v>25</v>
      </c>
    </row>
    <row r="33" spans="2:20" ht="24.75" customHeight="1">
      <c r="B33" s="2158"/>
      <c r="C33" s="2159"/>
      <c r="D33" s="2159"/>
      <c r="E33" s="2160"/>
      <c r="F33" s="2164" t="s">
        <v>416</v>
      </c>
      <c r="G33" s="2165"/>
      <c r="H33" s="2165"/>
      <c r="I33" s="2165"/>
      <c r="J33" s="2165"/>
      <c r="K33" s="2165"/>
      <c r="L33" s="2165"/>
      <c r="M33" s="2165"/>
      <c r="N33" s="2166"/>
      <c r="O33" s="1004" t="s">
        <v>107</v>
      </c>
      <c r="P33" s="1005" t="s">
        <v>58</v>
      </c>
      <c r="Q33" s="1006"/>
      <c r="R33" s="618"/>
      <c r="S33" s="618"/>
      <c r="T33" s="619"/>
    </row>
    <row r="34" spans="2:20" ht="5.0999999999999996" customHeight="1">
      <c r="B34" s="646"/>
      <c r="C34" s="647"/>
      <c r="D34" s="647"/>
      <c r="E34" s="647"/>
      <c r="F34" s="651"/>
      <c r="G34" s="651"/>
      <c r="H34" s="651"/>
      <c r="I34" s="651"/>
      <c r="J34" s="651"/>
      <c r="K34" s="651"/>
      <c r="L34" s="651"/>
      <c r="M34" s="651"/>
      <c r="N34" s="651"/>
      <c r="O34" s="648"/>
      <c r="P34" s="652"/>
      <c r="Q34" s="648"/>
      <c r="R34" s="648"/>
      <c r="S34" s="648"/>
      <c r="T34" s="649"/>
    </row>
    <row r="35" spans="2:20" ht="15.75">
      <c r="B35" s="51"/>
      <c r="C35" s="52" t="s">
        <v>59</v>
      </c>
      <c r="D35" s="55"/>
      <c r="E35" s="55" t="s">
        <v>60</v>
      </c>
      <c r="F35" s="623" t="s">
        <v>2046</v>
      </c>
      <c r="G35" s="55"/>
      <c r="H35" s="53"/>
      <c r="I35" s="52"/>
      <c r="J35" s="55"/>
      <c r="K35" s="55"/>
      <c r="L35" s="145"/>
      <c r="M35" s="142"/>
      <c r="N35" s="154"/>
      <c r="O35" s="143"/>
      <c r="P35" s="54" t="s">
        <v>61</v>
      </c>
      <c r="Q35" s="249" t="s">
        <v>2095</v>
      </c>
      <c r="R35" s="249"/>
      <c r="S35" s="58"/>
      <c r="T35" s="59"/>
    </row>
    <row r="36" spans="2:20" ht="5.0999999999999996" customHeight="1">
      <c r="B36" s="51"/>
      <c r="C36" s="52"/>
      <c r="D36" s="55"/>
      <c r="E36" s="55"/>
      <c r="F36" s="304"/>
      <c r="G36" s="55"/>
      <c r="H36" s="53"/>
      <c r="I36" s="52"/>
      <c r="J36" s="55"/>
      <c r="K36" s="55"/>
      <c r="L36" s="152"/>
      <c r="M36" s="142"/>
      <c r="N36" s="154"/>
      <c r="O36" s="155"/>
      <c r="P36" s="128"/>
      <c r="Q36" s="129"/>
      <c r="R36" s="127"/>
      <c r="S36" s="58"/>
      <c r="T36" s="59"/>
    </row>
    <row r="37" spans="2:20">
      <c r="B37" s="2167" t="s">
        <v>26</v>
      </c>
      <c r="C37" s="174" t="s">
        <v>27</v>
      </c>
      <c r="D37" s="2169" t="s">
        <v>62</v>
      </c>
      <c r="E37" s="175" t="s">
        <v>28</v>
      </c>
      <c r="F37" s="2169" t="s">
        <v>29</v>
      </c>
      <c r="G37" s="174" t="s">
        <v>30</v>
      </c>
      <c r="H37" s="174" t="s">
        <v>30</v>
      </c>
      <c r="I37" s="176" t="s">
        <v>30</v>
      </c>
      <c r="J37" s="2171" t="s">
        <v>31</v>
      </c>
      <c r="K37" s="2172"/>
      <c r="L37" s="174" t="s">
        <v>30</v>
      </c>
      <c r="M37" s="176" t="s">
        <v>32</v>
      </c>
      <c r="N37" s="177" t="s">
        <v>8</v>
      </c>
      <c r="O37" s="2176" t="s">
        <v>182</v>
      </c>
      <c r="P37" s="2178" t="s">
        <v>181</v>
      </c>
      <c r="Q37" s="177" t="s">
        <v>8</v>
      </c>
      <c r="R37" s="2180" t="s">
        <v>44</v>
      </c>
      <c r="S37" s="178" t="s">
        <v>8</v>
      </c>
      <c r="T37" s="2182" t="s">
        <v>10</v>
      </c>
    </row>
    <row r="38" spans="2:20">
      <c r="B38" s="2168"/>
      <c r="C38" s="180" t="s">
        <v>11</v>
      </c>
      <c r="D38" s="2170"/>
      <c r="E38" s="180" t="s">
        <v>12</v>
      </c>
      <c r="F38" s="2170"/>
      <c r="G38" s="180" t="s">
        <v>13</v>
      </c>
      <c r="H38" s="180" t="s">
        <v>14</v>
      </c>
      <c r="I38" s="181" t="s">
        <v>15</v>
      </c>
      <c r="J38" s="182" t="s">
        <v>16</v>
      </c>
      <c r="K38" s="183" t="s">
        <v>17</v>
      </c>
      <c r="L38" s="180" t="s">
        <v>18</v>
      </c>
      <c r="M38" s="184" t="s">
        <v>19</v>
      </c>
      <c r="N38" s="185" t="s">
        <v>177</v>
      </c>
      <c r="O38" s="2177"/>
      <c r="P38" s="2179"/>
      <c r="Q38" s="185" t="s">
        <v>22</v>
      </c>
      <c r="R38" s="2181"/>
      <c r="S38" s="186" t="s">
        <v>45</v>
      </c>
      <c r="T38" s="2183"/>
    </row>
    <row r="39" spans="2:20" ht="12" customHeight="1" thickBot="1">
      <c r="B39" s="187">
        <v>1</v>
      </c>
      <c r="C39" s="188">
        <v>2</v>
      </c>
      <c r="D39" s="189">
        <v>3</v>
      </c>
      <c r="E39" s="188">
        <v>4</v>
      </c>
      <c r="F39" s="188">
        <v>5</v>
      </c>
      <c r="G39" s="188">
        <v>6</v>
      </c>
      <c r="H39" s="188">
        <v>7</v>
      </c>
      <c r="I39" s="190" t="s">
        <v>63</v>
      </c>
      <c r="J39" s="191">
        <v>9</v>
      </c>
      <c r="K39" s="192" t="s">
        <v>64</v>
      </c>
      <c r="L39" s="191" t="s">
        <v>65</v>
      </c>
      <c r="M39" s="192">
        <v>12</v>
      </c>
      <c r="N39" s="193" t="s">
        <v>66</v>
      </c>
      <c r="O39" s="252" t="s">
        <v>176</v>
      </c>
      <c r="P39" s="193" t="s">
        <v>178</v>
      </c>
      <c r="Q39" s="193" t="s">
        <v>186</v>
      </c>
      <c r="R39" s="193" t="s">
        <v>183</v>
      </c>
      <c r="S39" s="193" t="s">
        <v>179</v>
      </c>
      <c r="T39" s="193">
        <v>18</v>
      </c>
    </row>
    <row r="40" spans="2:20" s="850" customFormat="1" ht="30" customHeight="1" thickTop="1">
      <c r="B40" s="837">
        <v>1</v>
      </c>
      <c r="C40" s="838" t="s">
        <v>2100</v>
      </c>
      <c r="D40" s="839" t="s">
        <v>1356</v>
      </c>
      <c r="E40" s="840" t="s">
        <v>87</v>
      </c>
      <c r="F40" s="841" t="s">
        <v>174</v>
      </c>
      <c r="G40" s="963">
        <v>7860</v>
      </c>
      <c r="H40" s="963">
        <v>3840</v>
      </c>
      <c r="I40" s="964">
        <f t="shared" ref="I40:I49" si="10">+G40-H40</f>
        <v>4020</v>
      </c>
      <c r="J40" s="894">
        <v>6</v>
      </c>
      <c r="K40" s="895">
        <f t="shared" ref="K40:K49" si="11">I40*J40%</f>
        <v>241.2</v>
      </c>
      <c r="L40" s="895">
        <f t="shared" ref="L40:L49" si="12">I40-K40</f>
        <v>3778.8</v>
      </c>
      <c r="M40" s="896">
        <v>3200</v>
      </c>
      <c r="N40" s="897">
        <f t="shared" ref="N40:N49" si="13">ROUND((L40*M40),0)</f>
        <v>12092160</v>
      </c>
      <c r="O40" s="897">
        <f t="shared" ref="O40:O49" si="14">ROUND(M40*0.5025%,2)</f>
        <v>16.079999999999998</v>
      </c>
      <c r="P40" s="897">
        <f t="shared" ref="P40:P49" si="15">M40+O40</f>
        <v>3216.08</v>
      </c>
      <c r="Q40" s="898">
        <f t="shared" ref="Q40:Q49" si="16">ROUND((L40*+P40),0)</f>
        <v>12152923</v>
      </c>
      <c r="R40" s="898">
        <f t="shared" ref="R40:R49" si="17">ROUND((Q40*0.5%),0)</f>
        <v>60765</v>
      </c>
      <c r="S40" s="898">
        <f t="shared" ref="S40:S49" si="18">ROUND((Q40-R40),0)</f>
        <v>12092158</v>
      </c>
      <c r="T40" s="899" t="s">
        <v>77</v>
      </c>
    </row>
    <row r="41" spans="2:20" s="850" customFormat="1" ht="30" customHeight="1">
      <c r="B41" s="837">
        <f>+B40+1</f>
        <v>2</v>
      </c>
      <c r="C41" s="838" t="s">
        <v>2101</v>
      </c>
      <c r="D41" s="839" t="s">
        <v>402</v>
      </c>
      <c r="E41" s="840" t="s">
        <v>74</v>
      </c>
      <c r="F41" s="841" t="s">
        <v>174</v>
      </c>
      <c r="G41" s="963">
        <v>8300</v>
      </c>
      <c r="H41" s="963">
        <v>3770</v>
      </c>
      <c r="I41" s="964">
        <f t="shared" si="10"/>
        <v>4530</v>
      </c>
      <c r="J41" s="894">
        <v>6</v>
      </c>
      <c r="K41" s="895">
        <f t="shared" si="11"/>
        <v>271.8</v>
      </c>
      <c r="L41" s="895">
        <f t="shared" si="12"/>
        <v>4258.2</v>
      </c>
      <c r="M41" s="896">
        <v>3200</v>
      </c>
      <c r="N41" s="897">
        <f t="shared" si="13"/>
        <v>13626240</v>
      </c>
      <c r="O41" s="897">
        <f t="shared" si="14"/>
        <v>16.079999999999998</v>
      </c>
      <c r="P41" s="897">
        <f t="shared" si="15"/>
        <v>3216.08</v>
      </c>
      <c r="Q41" s="898">
        <f t="shared" si="16"/>
        <v>13694712</v>
      </c>
      <c r="R41" s="898">
        <f t="shared" si="17"/>
        <v>68474</v>
      </c>
      <c r="S41" s="898">
        <f t="shared" si="18"/>
        <v>13626238</v>
      </c>
      <c r="T41" s="899" t="s">
        <v>77</v>
      </c>
    </row>
    <row r="42" spans="2:20" s="850" customFormat="1" ht="30" customHeight="1">
      <c r="B42" s="837">
        <f t="shared" ref="B42:B49" si="19">+B41+1</f>
        <v>3</v>
      </c>
      <c r="C42" s="838" t="s">
        <v>2102</v>
      </c>
      <c r="D42" s="839" t="s">
        <v>88</v>
      </c>
      <c r="E42" s="840" t="s">
        <v>1253</v>
      </c>
      <c r="F42" s="841" t="s">
        <v>174</v>
      </c>
      <c r="G42" s="963">
        <v>8170</v>
      </c>
      <c r="H42" s="963">
        <v>3880</v>
      </c>
      <c r="I42" s="964">
        <f t="shared" si="10"/>
        <v>4290</v>
      </c>
      <c r="J42" s="894">
        <v>6</v>
      </c>
      <c r="K42" s="895">
        <f t="shared" si="11"/>
        <v>257.39999999999998</v>
      </c>
      <c r="L42" s="895">
        <f t="shared" si="12"/>
        <v>4032.6</v>
      </c>
      <c r="M42" s="896">
        <v>3200</v>
      </c>
      <c r="N42" s="897">
        <f t="shared" si="13"/>
        <v>12904320</v>
      </c>
      <c r="O42" s="897">
        <f t="shared" si="14"/>
        <v>16.079999999999998</v>
      </c>
      <c r="P42" s="897">
        <f t="shared" si="15"/>
        <v>3216.08</v>
      </c>
      <c r="Q42" s="898">
        <f t="shared" si="16"/>
        <v>12969164</v>
      </c>
      <c r="R42" s="898">
        <f t="shared" si="17"/>
        <v>64846</v>
      </c>
      <c r="S42" s="898">
        <f t="shared" si="18"/>
        <v>12904318</v>
      </c>
      <c r="T42" s="899" t="s">
        <v>77</v>
      </c>
    </row>
    <row r="43" spans="2:20" s="850" customFormat="1" ht="30" customHeight="1">
      <c r="B43" s="837">
        <f t="shared" si="19"/>
        <v>4</v>
      </c>
      <c r="C43" s="838" t="s">
        <v>2103</v>
      </c>
      <c r="D43" s="839" t="s">
        <v>1336</v>
      </c>
      <c r="E43" s="840" t="s">
        <v>1256</v>
      </c>
      <c r="F43" s="841" t="s">
        <v>174</v>
      </c>
      <c r="G43" s="963">
        <v>8520</v>
      </c>
      <c r="H43" s="963">
        <v>3880</v>
      </c>
      <c r="I43" s="964">
        <f t="shared" si="10"/>
        <v>4640</v>
      </c>
      <c r="J43" s="894">
        <v>6</v>
      </c>
      <c r="K43" s="895">
        <f t="shared" si="11"/>
        <v>278.39999999999998</v>
      </c>
      <c r="L43" s="895">
        <f t="shared" si="12"/>
        <v>4361.6000000000004</v>
      </c>
      <c r="M43" s="896">
        <v>3200</v>
      </c>
      <c r="N43" s="897">
        <f t="shared" si="13"/>
        <v>13957120</v>
      </c>
      <c r="O43" s="897">
        <f t="shared" si="14"/>
        <v>16.079999999999998</v>
      </c>
      <c r="P43" s="897">
        <f t="shared" si="15"/>
        <v>3216.08</v>
      </c>
      <c r="Q43" s="898">
        <f t="shared" si="16"/>
        <v>14027255</v>
      </c>
      <c r="R43" s="898">
        <f t="shared" si="17"/>
        <v>70136</v>
      </c>
      <c r="S43" s="898">
        <f t="shared" si="18"/>
        <v>13957119</v>
      </c>
      <c r="T43" s="899" t="s">
        <v>77</v>
      </c>
    </row>
    <row r="44" spans="2:20" s="850" customFormat="1" ht="30" customHeight="1">
      <c r="B44" s="837">
        <f t="shared" si="19"/>
        <v>5</v>
      </c>
      <c r="C44" s="838" t="s">
        <v>2104</v>
      </c>
      <c r="D44" s="839" t="s">
        <v>1356</v>
      </c>
      <c r="E44" s="840" t="s">
        <v>87</v>
      </c>
      <c r="F44" s="841" t="s">
        <v>174</v>
      </c>
      <c r="G44" s="963">
        <v>8270</v>
      </c>
      <c r="H44" s="963">
        <v>3850</v>
      </c>
      <c r="I44" s="964">
        <f t="shared" si="10"/>
        <v>4420</v>
      </c>
      <c r="J44" s="894">
        <v>6</v>
      </c>
      <c r="K44" s="895">
        <f t="shared" si="11"/>
        <v>265.2</v>
      </c>
      <c r="L44" s="895">
        <f t="shared" si="12"/>
        <v>4154.8</v>
      </c>
      <c r="M44" s="896">
        <v>3200</v>
      </c>
      <c r="N44" s="897">
        <f t="shared" si="13"/>
        <v>13295360</v>
      </c>
      <c r="O44" s="897">
        <f t="shared" si="14"/>
        <v>16.079999999999998</v>
      </c>
      <c r="P44" s="897">
        <f t="shared" si="15"/>
        <v>3216.08</v>
      </c>
      <c r="Q44" s="898">
        <f t="shared" si="16"/>
        <v>13362169</v>
      </c>
      <c r="R44" s="898">
        <f t="shared" si="17"/>
        <v>66811</v>
      </c>
      <c r="S44" s="898">
        <f t="shared" si="18"/>
        <v>13295358</v>
      </c>
      <c r="T44" s="899" t="s">
        <v>77</v>
      </c>
    </row>
    <row r="45" spans="2:20" s="850" customFormat="1" ht="30" customHeight="1">
      <c r="B45" s="837">
        <f t="shared" si="19"/>
        <v>6</v>
      </c>
      <c r="C45" s="838" t="s">
        <v>2105</v>
      </c>
      <c r="D45" s="839" t="s">
        <v>78</v>
      </c>
      <c r="E45" s="840" t="s">
        <v>86</v>
      </c>
      <c r="F45" s="841" t="s">
        <v>174</v>
      </c>
      <c r="G45" s="963">
        <v>8510</v>
      </c>
      <c r="H45" s="963">
        <v>4020</v>
      </c>
      <c r="I45" s="964">
        <f t="shared" si="10"/>
        <v>4490</v>
      </c>
      <c r="J45" s="894">
        <v>6</v>
      </c>
      <c r="K45" s="895">
        <f t="shared" si="11"/>
        <v>269.39999999999998</v>
      </c>
      <c r="L45" s="895">
        <f t="shared" si="12"/>
        <v>4220.6000000000004</v>
      </c>
      <c r="M45" s="896">
        <v>3200</v>
      </c>
      <c r="N45" s="897">
        <f t="shared" si="13"/>
        <v>13505920</v>
      </c>
      <c r="O45" s="897">
        <f t="shared" si="14"/>
        <v>16.079999999999998</v>
      </c>
      <c r="P45" s="897">
        <f t="shared" si="15"/>
        <v>3216.08</v>
      </c>
      <c r="Q45" s="898">
        <f t="shared" si="16"/>
        <v>13573787</v>
      </c>
      <c r="R45" s="898">
        <f t="shared" si="17"/>
        <v>67869</v>
      </c>
      <c r="S45" s="898">
        <f t="shared" si="18"/>
        <v>13505918</v>
      </c>
      <c r="T45" s="899" t="s">
        <v>77</v>
      </c>
    </row>
    <row r="46" spans="2:20" s="850" customFormat="1" ht="30" customHeight="1">
      <c r="B46" s="837">
        <f t="shared" si="19"/>
        <v>7</v>
      </c>
      <c r="C46" s="838" t="s">
        <v>2106</v>
      </c>
      <c r="D46" s="839" t="s">
        <v>402</v>
      </c>
      <c r="E46" s="840" t="s">
        <v>74</v>
      </c>
      <c r="F46" s="841" t="s">
        <v>174</v>
      </c>
      <c r="G46" s="963">
        <v>8550</v>
      </c>
      <c r="H46" s="963">
        <v>3770</v>
      </c>
      <c r="I46" s="964">
        <f t="shared" si="10"/>
        <v>4780</v>
      </c>
      <c r="J46" s="894">
        <v>6</v>
      </c>
      <c r="K46" s="895">
        <f t="shared" si="11"/>
        <v>286.8</v>
      </c>
      <c r="L46" s="895">
        <f t="shared" si="12"/>
        <v>4493.2</v>
      </c>
      <c r="M46" s="896">
        <v>3200</v>
      </c>
      <c r="N46" s="897">
        <f t="shared" si="13"/>
        <v>14378240</v>
      </c>
      <c r="O46" s="897">
        <f t="shared" si="14"/>
        <v>16.079999999999998</v>
      </c>
      <c r="P46" s="897">
        <f t="shared" si="15"/>
        <v>3216.08</v>
      </c>
      <c r="Q46" s="898">
        <f t="shared" si="16"/>
        <v>14450491</v>
      </c>
      <c r="R46" s="898">
        <f t="shared" si="17"/>
        <v>72252</v>
      </c>
      <c r="S46" s="898">
        <f t="shared" si="18"/>
        <v>14378239</v>
      </c>
      <c r="T46" s="899" t="s">
        <v>77</v>
      </c>
    </row>
    <row r="47" spans="2:20" s="850" customFormat="1" ht="30" customHeight="1">
      <c r="B47" s="837">
        <f t="shared" si="19"/>
        <v>8</v>
      </c>
      <c r="C47" s="838" t="s">
        <v>2107</v>
      </c>
      <c r="D47" s="839" t="s">
        <v>71</v>
      </c>
      <c r="E47" s="840" t="s">
        <v>72</v>
      </c>
      <c r="F47" s="841" t="s">
        <v>174</v>
      </c>
      <c r="G47" s="963">
        <v>8550</v>
      </c>
      <c r="H47" s="963">
        <v>3990</v>
      </c>
      <c r="I47" s="964">
        <f t="shared" si="10"/>
        <v>4560</v>
      </c>
      <c r="J47" s="894">
        <v>6</v>
      </c>
      <c r="K47" s="895">
        <f t="shared" si="11"/>
        <v>273.59999999999997</v>
      </c>
      <c r="L47" s="895">
        <f t="shared" si="12"/>
        <v>4286.3999999999996</v>
      </c>
      <c r="M47" s="896">
        <v>3200</v>
      </c>
      <c r="N47" s="897">
        <f t="shared" si="13"/>
        <v>13716480</v>
      </c>
      <c r="O47" s="897">
        <f t="shared" si="14"/>
        <v>16.079999999999998</v>
      </c>
      <c r="P47" s="897">
        <f t="shared" si="15"/>
        <v>3216.08</v>
      </c>
      <c r="Q47" s="898">
        <f t="shared" si="16"/>
        <v>13785405</v>
      </c>
      <c r="R47" s="898">
        <f t="shared" si="17"/>
        <v>68927</v>
      </c>
      <c r="S47" s="898">
        <f t="shared" si="18"/>
        <v>13716478</v>
      </c>
      <c r="T47" s="899" t="s">
        <v>77</v>
      </c>
    </row>
    <row r="48" spans="2:20" s="850" customFormat="1" ht="30" customHeight="1">
      <c r="B48" s="837">
        <f t="shared" si="19"/>
        <v>9</v>
      </c>
      <c r="C48" s="838" t="s">
        <v>2108</v>
      </c>
      <c r="D48" s="839" t="s">
        <v>148</v>
      </c>
      <c r="E48" s="840" t="s">
        <v>1254</v>
      </c>
      <c r="F48" s="841" t="s">
        <v>174</v>
      </c>
      <c r="G48" s="963">
        <v>8440</v>
      </c>
      <c r="H48" s="963">
        <v>3870</v>
      </c>
      <c r="I48" s="964">
        <f t="shared" si="10"/>
        <v>4570</v>
      </c>
      <c r="J48" s="894">
        <v>6</v>
      </c>
      <c r="K48" s="895">
        <f t="shared" si="11"/>
        <v>274.2</v>
      </c>
      <c r="L48" s="895">
        <f t="shared" si="12"/>
        <v>4295.8</v>
      </c>
      <c r="M48" s="896">
        <v>3200</v>
      </c>
      <c r="N48" s="897">
        <f t="shared" si="13"/>
        <v>13746560</v>
      </c>
      <c r="O48" s="897">
        <f t="shared" si="14"/>
        <v>16.079999999999998</v>
      </c>
      <c r="P48" s="897">
        <f t="shared" si="15"/>
        <v>3216.08</v>
      </c>
      <c r="Q48" s="898">
        <f t="shared" si="16"/>
        <v>13815636</v>
      </c>
      <c r="R48" s="898">
        <f t="shared" si="17"/>
        <v>69078</v>
      </c>
      <c r="S48" s="898">
        <f t="shared" si="18"/>
        <v>13746558</v>
      </c>
      <c r="T48" s="899" t="s">
        <v>77</v>
      </c>
    </row>
    <row r="49" spans="2:20" s="850" customFormat="1" ht="30" customHeight="1">
      <c r="B49" s="837">
        <f t="shared" si="19"/>
        <v>10</v>
      </c>
      <c r="C49" s="838" t="s">
        <v>2109</v>
      </c>
      <c r="D49" s="839" t="s">
        <v>88</v>
      </c>
      <c r="E49" s="840" t="s">
        <v>1253</v>
      </c>
      <c r="F49" s="841" t="s">
        <v>174</v>
      </c>
      <c r="G49" s="963">
        <v>5520</v>
      </c>
      <c r="H49" s="963">
        <v>3880</v>
      </c>
      <c r="I49" s="964">
        <f t="shared" si="10"/>
        <v>1640</v>
      </c>
      <c r="J49" s="894">
        <v>6</v>
      </c>
      <c r="K49" s="895">
        <f t="shared" si="11"/>
        <v>98.399999999999991</v>
      </c>
      <c r="L49" s="895">
        <f t="shared" si="12"/>
        <v>1541.6</v>
      </c>
      <c r="M49" s="896">
        <v>3200</v>
      </c>
      <c r="N49" s="897">
        <f t="shared" si="13"/>
        <v>4933120</v>
      </c>
      <c r="O49" s="897">
        <f t="shared" si="14"/>
        <v>16.079999999999998</v>
      </c>
      <c r="P49" s="897">
        <f t="shared" si="15"/>
        <v>3216.08</v>
      </c>
      <c r="Q49" s="898">
        <f t="shared" si="16"/>
        <v>4957909</v>
      </c>
      <c r="R49" s="898">
        <f t="shared" si="17"/>
        <v>24790</v>
      </c>
      <c r="S49" s="898">
        <f t="shared" si="18"/>
        <v>4933119</v>
      </c>
      <c r="T49" s="899" t="s">
        <v>77</v>
      </c>
    </row>
    <row r="50" spans="2:20" s="850" customFormat="1" ht="5.0999999999999996" customHeight="1">
      <c r="B50" s="851"/>
      <c r="C50" s="852"/>
      <c r="D50" s="853"/>
      <c r="E50" s="854"/>
      <c r="F50" s="855"/>
      <c r="G50" s="856"/>
      <c r="H50" s="856"/>
      <c r="I50" s="857"/>
      <c r="J50" s="894"/>
      <c r="K50" s="857"/>
      <c r="L50" s="857"/>
      <c r="M50" s="896"/>
      <c r="N50" s="859"/>
      <c r="O50" s="2199"/>
      <c r="P50" s="2200"/>
      <c r="Q50" s="857"/>
      <c r="R50" s="857"/>
      <c r="S50" s="857"/>
      <c r="T50" s="860"/>
    </row>
    <row r="51" spans="2:20" ht="30" customHeight="1">
      <c r="B51" s="2192" t="s">
        <v>187</v>
      </c>
      <c r="C51" s="2193"/>
      <c r="D51" s="2193"/>
      <c r="E51" s="2193"/>
      <c r="F51" s="2194"/>
      <c r="G51" s="1012">
        <f>SUM(G40:G50)</f>
        <v>80690</v>
      </c>
      <c r="H51" s="1012">
        <f>SUM(H40:H50)</f>
        <v>38750</v>
      </c>
      <c r="I51" s="1012">
        <f>SUM(I40:I50)</f>
        <v>41940</v>
      </c>
      <c r="J51" s="1012">
        <f>+K51/I51%</f>
        <v>6.0000000000000009</v>
      </c>
      <c r="K51" s="1012">
        <f>SUM(K40:K50)</f>
        <v>2516.4</v>
      </c>
      <c r="L51" s="1012">
        <f>SUM(L40:L50)</f>
        <v>39423.599999999999</v>
      </c>
      <c r="M51" s="1012"/>
      <c r="N51" s="1012">
        <f>SUM(N40:N50)</f>
        <v>126155520</v>
      </c>
      <c r="O51" s="1427"/>
      <c r="P51" s="1427">
        <f>+Q51/L51</f>
        <v>3216.0799876216279</v>
      </c>
      <c r="Q51" s="1012">
        <f>SUM(Q40:Q50)</f>
        <v>126789451</v>
      </c>
      <c r="R51" s="1012">
        <f>SUM(R40:R50)</f>
        <v>633948</v>
      </c>
      <c r="S51" s="1012">
        <f>SUM(S40:S50)</f>
        <v>126155503</v>
      </c>
      <c r="T51" s="261"/>
    </row>
    <row r="52" spans="2:20" ht="9.9499999999999993" customHeight="1">
      <c r="B52" s="604"/>
      <c r="C52" s="264"/>
      <c r="D52" s="264"/>
      <c r="E52" s="264"/>
      <c r="F52" s="264"/>
      <c r="G52" s="1245"/>
      <c r="H52" s="1245"/>
      <c r="I52" s="1245"/>
      <c r="J52" s="1245"/>
      <c r="K52" s="1245"/>
      <c r="L52" s="1245"/>
      <c r="M52" s="1245"/>
      <c r="N52" s="1245"/>
      <c r="O52" s="1340"/>
      <c r="P52" s="1340"/>
      <c r="Q52" s="1245"/>
      <c r="R52" s="1245"/>
      <c r="S52" s="1245"/>
      <c r="T52" s="266"/>
    </row>
    <row r="53" spans="2:20" ht="15.75">
      <c r="B53" s="201"/>
      <c r="C53" s="202"/>
      <c r="D53" s="202"/>
      <c r="E53" s="202"/>
      <c r="F53" s="202"/>
      <c r="G53" s="202"/>
      <c r="H53" s="202"/>
      <c r="I53" s="233"/>
      <c r="J53" s="233"/>
      <c r="K53" s="233"/>
      <c r="L53" s="233"/>
      <c r="M53" s="233"/>
      <c r="N53" s="233"/>
      <c r="O53" s="233"/>
      <c r="P53" s="233"/>
      <c r="Q53" s="587" t="s">
        <v>2097</v>
      </c>
      <c r="R53" s="211"/>
      <c r="S53" s="233"/>
      <c r="T53" s="209"/>
    </row>
    <row r="54" spans="2:20" ht="15.75">
      <c r="B54" s="241"/>
      <c r="C54" s="280" t="s">
        <v>80</v>
      </c>
      <c r="D54" s="227"/>
      <c r="E54" s="227"/>
      <c r="F54" s="227"/>
      <c r="G54" s="2103"/>
      <c r="H54" s="2103"/>
      <c r="I54" s="2103" t="s">
        <v>105</v>
      </c>
      <c r="J54" s="2103"/>
      <c r="K54" s="228"/>
      <c r="L54" s="2103"/>
      <c r="M54" s="2103" t="s">
        <v>106</v>
      </c>
      <c r="N54" s="2103"/>
      <c r="O54" s="227"/>
      <c r="P54" s="227"/>
      <c r="Q54" s="227" t="s">
        <v>81</v>
      </c>
      <c r="R54" s="227"/>
      <c r="S54" s="242"/>
      <c r="T54" s="243"/>
    </row>
    <row r="55" spans="2:20" ht="10.5" customHeight="1">
      <c r="B55" s="241"/>
      <c r="C55" s="281"/>
      <c r="D55" s="229"/>
      <c r="E55" s="229"/>
      <c r="F55" s="229"/>
      <c r="G55" s="229"/>
      <c r="H55" s="229"/>
      <c r="I55" s="229"/>
      <c r="J55" s="229"/>
      <c r="K55" s="229"/>
      <c r="L55" s="229"/>
      <c r="M55" s="229"/>
      <c r="N55" s="229"/>
      <c r="O55" s="229"/>
      <c r="P55" s="229"/>
      <c r="Q55" s="229"/>
      <c r="R55" s="229"/>
      <c r="S55" s="242"/>
      <c r="T55" s="243"/>
    </row>
    <row r="56" spans="2:20" ht="9.9499999999999993" customHeight="1">
      <c r="B56" s="241"/>
      <c r="C56" s="281"/>
      <c r="D56" s="229"/>
      <c r="E56" s="229"/>
      <c r="F56" s="229"/>
      <c r="G56" s="229"/>
      <c r="H56" s="229"/>
      <c r="I56" s="229"/>
      <c r="J56" s="229"/>
      <c r="K56" s="229"/>
      <c r="L56" s="229"/>
      <c r="M56" s="229"/>
      <c r="N56" s="229"/>
      <c r="O56" s="229"/>
      <c r="P56" s="229"/>
      <c r="Q56" s="229"/>
      <c r="R56" s="229"/>
      <c r="S56" s="242"/>
      <c r="T56" s="243"/>
    </row>
    <row r="57" spans="2:20" ht="10.5" customHeight="1">
      <c r="B57" s="241"/>
      <c r="C57" s="281"/>
      <c r="D57" s="229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29"/>
      <c r="Q57" s="229"/>
      <c r="R57" s="229"/>
      <c r="S57" s="242"/>
      <c r="T57" s="243"/>
    </row>
    <row r="58" spans="2:20" ht="15.75">
      <c r="B58" s="241"/>
      <c r="C58" s="2100" t="s">
        <v>147</v>
      </c>
      <c r="D58" s="2100"/>
      <c r="E58" s="2100"/>
      <c r="F58" s="2100"/>
      <c r="G58" s="2104"/>
      <c r="H58" s="2104" t="s">
        <v>82</v>
      </c>
      <c r="I58" s="2100"/>
      <c r="J58" s="2104" t="s">
        <v>156</v>
      </c>
      <c r="K58" s="230"/>
      <c r="L58" s="2104"/>
      <c r="M58" s="2104" t="s">
        <v>161</v>
      </c>
      <c r="N58" s="2104"/>
      <c r="O58" s="2100"/>
      <c r="P58" s="2100"/>
      <c r="Q58" s="2100" t="s">
        <v>83</v>
      </c>
      <c r="R58" s="2100"/>
      <c r="S58" s="242"/>
      <c r="T58" s="243"/>
    </row>
    <row r="59" spans="2:20" ht="10.5" customHeight="1">
      <c r="B59" s="241"/>
      <c r="C59" s="282"/>
      <c r="D59" s="2100"/>
      <c r="E59" s="2100"/>
      <c r="F59" s="2100"/>
      <c r="G59" s="2104"/>
      <c r="H59" s="2104"/>
      <c r="I59" s="2100"/>
      <c r="J59" s="2104"/>
      <c r="K59" s="230"/>
      <c r="L59" s="2104"/>
      <c r="M59" s="2104"/>
      <c r="N59" s="2104"/>
      <c r="O59" s="2100"/>
      <c r="P59" s="2100"/>
      <c r="Q59" s="2100"/>
      <c r="R59" s="2100"/>
      <c r="S59" s="242"/>
      <c r="T59" s="243"/>
    </row>
    <row r="60" spans="2:20" ht="15" customHeight="1">
      <c r="B60" s="121" t="s">
        <v>418</v>
      </c>
      <c r="C60" s="122"/>
      <c r="D60" s="122"/>
      <c r="E60" s="122"/>
      <c r="F60" s="122"/>
      <c r="G60" s="122"/>
      <c r="H60" s="122"/>
      <c r="I60" s="122"/>
      <c r="J60" s="123"/>
      <c r="K60" s="122"/>
      <c r="L60" s="124"/>
      <c r="M60" s="122"/>
      <c r="N60" s="122"/>
      <c r="O60" s="122"/>
      <c r="P60" s="122"/>
      <c r="Q60" s="122"/>
      <c r="R60" s="125"/>
      <c r="S60" s="125"/>
      <c r="T60" s="126" t="s">
        <v>417</v>
      </c>
    </row>
    <row r="62" spans="2:20" ht="24.95" customHeight="1">
      <c r="B62" s="2155" t="s">
        <v>159</v>
      </c>
      <c r="C62" s="2156"/>
      <c r="D62" s="2156"/>
      <c r="E62" s="2157"/>
      <c r="F62" s="2161" t="s">
        <v>146</v>
      </c>
      <c r="G62" s="2162"/>
      <c r="H62" s="2162"/>
      <c r="I62" s="2162"/>
      <c r="J62" s="2162"/>
      <c r="K62" s="2162"/>
      <c r="L62" s="2162"/>
      <c r="M62" s="2162"/>
      <c r="N62" s="2163"/>
      <c r="O62" s="417" t="s">
        <v>108</v>
      </c>
      <c r="P62" s="428" t="s">
        <v>140</v>
      </c>
      <c r="Q62" s="92" t="s">
        <v>1593</v>
      </c>
      <c r="R62" s="41"/>
      <c r="S62" s="41"/>
      <c r="T62" s="42" t="s">
        <v>25</v>
      </c>
    </row>
    <row r="63" spans="2:20" ht="24.75" customHeight="1">
      <c r="B63" s="2158"/>
      <c r="C63" s="2159"/>
      <c r="D63" s="2159"/>
      <c r="E63" s="2160"/>
      <c r="F63" s="2164" t="s">
        <v>416</v>
      </c>
      <c r="G63" s="2165"/>
      <c r="H63" s="2165"/>
      <c r="I63" s="2165"/>
      <c r="J63" s="2165"/>
      <c r="K63" s="2165"/>
      <c r="L63" s="2165"/>
      <c r="M63" s="2165"/>
      <c r="N63" s="2166"/>
      <c r="O63" s="1004" t="s">
        <v>107</v>
      </c>
      <c r="P63" s="1005" t="s">
        <v>58</v>
      </c>
      <c r="Q63" s="1006"/>
      <c r="R63" s="618"/>
      <c r="S63" s="618"/>
      <c r="T63" s="619"/>
    </row>
    <row r="64" spans="2:20" ht="5.0999999999999996" customHeight="1">
      <c r="B64" s="646"/>
      <c r="C64" s="647"/>
      <c r="D64" s="647"/>
      <c r="E64" s="647"/>
      <c r="F64" s="651"/>
      <c r="G64" s="651"/>
      <c r="H64" s="651"/>
      <c r="I64" s="651"/>
      <c r="J64" s="651"/>
      <c r="K64" s="651"/>
      <c r="L64" s="651"/>
      <c r="M64" s="651"/>
      <c r="N64" s="651"/>
      <c r="O64" s="648"/>
      <c r="P64" s="652"/>
      <c r="Q64" s="648"/>
      <c r="R64" s="648"/>
      <c r="S64" s="648"/>
      <c r="T64" s="649"/>
    </row>
    <row r="65" spans="2:20" ht="15.75">
      <c r="B65" s="51"/>
      <c r="C65" s="52" t="s">
        <v>59</v>
      </c>
      <c r="D65" s="55"/>
      <c r="E65" s="55" t="s">
        <v>60</v>
      </c>
      <c r="F65" s="623" t="s">
        <v>2046</v>
      </c>
      <c r="G65" s="55"/>
      <c r="H65" s="53"/>
      <c r="I65" s="52"/>
      <c r="J65" s="55"/>
      <c r="K65" s="55"/>
      <c r="L65" s="145"/>
      <c r="M65" s="142"/>
      <c r="N65" s="154"/>
      <c r="O65" s="143"/>
      <c r="P65" s="54" t="s">
        <v>61</v>
      </c>
      <c r="Q65" s="249" t="s">
        <v>2054</v>
      </c>
      <c r="R65" s="249"/>
      <c r="S65" s="58"/>
      <c r="T65" s="59"/>
    </row>
    <row r="66" spans="2:20" ht="5.0999999999999996" customHeight="1">
      <c r="B66" s="51"/>
      <c r="C66" s="52"/>
      <c r="D66" s="55"/>
      <c r="E66" s="55"/>
      <c r="F66" s="304"/>
      <c r="G66" s="55"/>
      <c r="H66" s="53"/>
      <c r="I66" s="52"/>
      <c r="J66" s="55"/>
      <c r="K66" s="55"/>
      <c r="L66" s="152"/>
      <c r="M66" s="142"/>
      <c r="N66" s="154"/>
      <c r="O66" s="155"/>
      <c r="P66" s="128"/>
      <c r="Q66" s="129"/>
      <c r="R66" s="127"/>
      <c r="S66" s="58"/>
      <c r="T66" s="59"/>
    </row>
    <row r="67" spans="2:20">
      <c r="B67" s="2167" t="s">
        <v>26</v>
      </c>
      <c r="C67" s="174" t="s">
        <v>27</v>
      </c>
      <c r="D67" s="2169" t="s">
        <v>62</v>
      </c>
      <c r="E67" s="175" t="s">
        <v>28</v>
      </c>
      <c r="F67" s="2169" t="s">
        <v>29</v>
      </c>
      <c r="G67" s="174" t="s">
        <v>30</v>
      </c>
      <c r="H67" s="174" t="s">
        <v>30</v>
      </c>
      <c r="I67" s="176" t="s">
        <v>30</v>
      </c>
      <c r="J67" s="2171" t="s">
        <v>31</v>
      </c>
      <c r="K67" s="2172"/>
      <c r="L67" s="174" t="s">
        <v>30</v>
      </c>
      <c r="M67" s="176" t="s">
        <v>32</v>
      </c>
      <c r="N67" s="177" t="s">
        <v>8</v>
      </c>
      <c r="O67" s="2176" t="s">
        <v>182</v>
      </c>
      <c r="P67" s="2178" t="s">
        <v>181</v>
      </c>
      <c r="Q67" s="177" t="s">
        <v>8</v>
      </c>
      <c r="R67" s="2180" t="s">
        <v>44</v>
      </c>
      <c r="S67" s="178" t="s">
        <v>8</v>
      </c>
      <c r="T67" s="2182" t="s">
        <v>10</v>
      </c>
    </row>
    <row r="68" spans="2:20">
      <c r="B68" s="2168"/>
      <c r="C68" s="180" t="s">
        <v>11</v>
      </c>
      <c r="D68" s="2170"/>
      <c r="E68" s="180" t="s">
        <v>12</v>
      </c>
      <c r="F68" s="2170"/>
      <c r="G68" s="180" t="s">
        <v>13</v>
      </c>
      <c r="H68" s="180" t="s">
        <v>14</v>
      </c>
      <c r="I68" s="181" t="s">
        <v>15</v>
      </c>
      <c r="J68" s="182" t="s">
        <v>16</v>
      </c>
      <c r="K68" s="183" t="s">
        <v>17</v>
      </c>
      <c r="L68" s="180" t="s">
        <v>18</v>
      </c>
      <c r="M68" s="184" t="s">
        <v>19</v>
      </c>
      <c r="N68" s="185" t="s">
        <v>177</v>
      </c>
      <c r="O68" s="2177"/>
      <c r="P68" s="2179"/>
      <c r="Q68" s="185" t="s">
        <v>22</v>
      </c>
      <c r="R68" s="2181"/>
      <c r="S68" s="186" t="s">
        <v>45</v>
      </c>
      <c r="T68" s="2183"/>
    </row>
    <row r="69" spans="2:20" ht="12" customHeight="1" thickBot="1">
      <c r="B69" s="187">
        <v>1</v>
      </c>
      <c r="C69" s="188">
        <v>2</v>
      </c>
      <c r="D69" s="189">
        <v>3</v>
      </c>
      <c r="E69" s="188">
        <v>4</v>
      </c>
      <c r="F69" s="188">
        <v>5</v>
      </c>
      <c r="G69" s="188">
        <v>6</v>
      </c>
      <c r="H69" s="188">
        <v>7</v>
      </c>
      <c r="I69" s="190" t="s">
        <v>63</v>
      </c>
      <c r="J69" s="191">
        <v>9</v>
      </c>
      <c r="K69" s="192" t="s">
        <v>64</v>
      </c>
      <c r="L69" s="191" t="s">
        <v>65</v>
      </c>
      <c r="M69" s="192">
        <v>12</v>
      </c>
      <c r="N69" s="193" t="s">
        <v>66</v>
      </c>
      <c r="O69" s="252" t="s">
        <v>176</v>
      </c>
      <c r="P69" s="193" t="s">
        <v>178</v>
      </c>
      <c r="Q69" s="193" t="s">
        <v>186</v>
      </c>
      <c r="R69" s="193" t="s">
        <v>183</v>
      </c>
      <c r="S69" s="193" t="s">
        <v>179</v>
      </c>
      <c r="T69" s="193">
        <v>18</v>
      </c>
    </row>
    <row r="70" spans="2:20" s="850" customFormat="1" ht="21" customHeight="1" thickTop="1">
      <c r="B70" s="837">
        <v>1</v>
      </c>
      <c r="C70" s="838" t="s">
        <v>2067</v>
      </c>
      <c r="D70" s="839" t="s">
        <v>71</v>
      </c>
      <c r="E70" s="840" t="s">
        <v>72</v>
      </c>
      <c r="F70" s="841" t="s">
        <v>174</v>
      </c>
      <c r="G70" s="963">
        <v>8170</v>
      </c>
      <c r="H70" s="963">
        <v>4000</v>
      </c>
      <c r="I70" s="964">
        <f t="shared" ref="I70:I97" si="20">+G70-H70</f>
        <v>4170</v>
      </c>
      <c r="J70" s="894">
        <v>6</v>
      </c>
      <c r="K70" s="895">
        <f t="shared" ref="K70:K97" si="21">I70*J70%</f>
        <v>250.2</v>
      </c>
      <c r="L70" s="895">
        <f t="shared" ref="L70:L97" si="22">I70-K70</f>
        <v>3919.8</v>
      </c>
      <c r="M70" s="896">
        <v>3200</v>
      </c>
      <c r="N70" s="897">
        <f t="shared" ref="N70:N97" si="23">ROUND((L70*M70),0)</f>
        <v>12543360</v>
      </c>
      <c r="O70" s="897">
        <f t="shared" ref="O70:O97" si="24">ROUND(M70*0.5025%,2)</f>
        <v>16.079999999999998</v>
      </c>
      <c r="P70" s="897">
        <f t="shared" ref="P70:P97" si="25">M70+O70</f>
        <v>3216.08</v>
      </c>
      <c r="Q70" s="898">
        <f t="shared" ref="Q70:Q97" si="26">ROUND((L70*+P70),0)</f>
        <v>12606390</v>
      </c>
      <c r="R70" s="898">
        <f t="shared" ref="R70:R97" si="27">ROUND((Q70*0.5%),0)</f>
        <v>63032</v>
      </c>
      <c r="S70" s="898">
        <f t="shared" ref="S70:S97" si="28">ROUND((Q70-R70),0)</f>
        <v>12543358</v>
      </c>
      <c r="T70" s="899" t="s">
        <v>77</v>
      </c>
    </row>
    <row r="71" spans="2:20" s="850" customFormat="1" ht="21" customHeight="1">
      <c r="B71" s="837">
        <f>+B70+1</f>
        <v>2</v>
      </c>
      <c r="C71" s="838" t="s">
        <v>2068</v>
      </c>
      <c r="D71" s="839" t="s">
        <v>1356</v>
      </c>
      <c r="E71" s="840" t="s">
        <v>87</v>
      </c>
      <c r="F71" s="841" t="s">
        <v>174</v>
      </c>
      <c r="G71" s="963">
        <v>7830</v>
      </c>
      <c r="H71" s="963">
        <v>3850</v>
      </c>
      <c r="I71" s="964">
        <f t="shared" si="20"/>
        <v>3980</v>
      </c>
      <c r="J71" s="894">
        <v>6</v>
      </c>
      <c r="K71" s="895">
        <f t="shared" si="21"/>
        <v>238.79999999999998</v>
      </c>
      <c r="L71" s="895">
        <f t="shared" si="22"/>
        <v>3741.2</v>
      </c>
      <c r="M71" s="896">
        <v>3200</v>
      </c>
      <c r="N71" s="897">
        <f t="shared" si="23"/>
        <v>11971840</v>
      </c>
      <c r="O71" s="897">
        <f t="shared" si="24"/>
        <v>16.079999999999998</v>
      </c>
      <c r="P71" s="897">
        <f t="shared" si="25"/>
        <v>3216.08</v>
      </c>
      <c r="Q71" s="898">
        <f t="shared" si="26"/>
        <v>12031998</v>
      </c>
      <c r="R71" s="898">
        <f t="shared" si="27"/>
        <v>60160</v>
      </c>
      <c r="S71" s="898">
        <f t="shared" si="28"/>
        <v>11971838</v>
      </c>
      <c r="T71" s="899" t="s">
        <v>77</v>
      </c>
    </row>
    <row r="72" spans="2:20" s="850" customFormat="1" ht="21" customHeight="1">
      <c r="B72" s="837">
        <f t="shared" ref="B72:B97" si="29">+B71+1</f>
        <v>3</v>
      </c>
      <c r="C72" s="838" t="s">
        <v>2069</v>
      </c>
      <c r="D72" s="839" t="s">
        <v>88</v>
      </c>
      <c r="E72" s="840" t="s">
        <v>1253</v>
      </c>
      <c r="F72" s="841" t="s">
        <v>174</v>
      </c>
      <c r="G72" s="963">
        <v>8330</v>
      </c>
      <c r="H72" s="963">
        <v>3880</v>
      </c>
      <c r="I72" s="964">
        <f t="shared" si="20"/>
        <v>4450</v>
      </c>
      <c r="J72" s="894">
        <v>6</v>
      </c>
      <c r="K72" s="895">
        <f t="shared" si="21"/>
        <v>267</v>
      </c>
      <c r="L72" s="895">
        <f t="shared" si="22"/>
        <v>4183</v>
      </c>
      <c r="M72" s="896">
        <v>3200</v>
      </c>
      <c r="N72" s="897">
        <f t="shared" si="23"/>
        <v>13385600</v>
      </c>
      <c r="O72" s="897">
        <f t="shared" si="24"/>
        <v>16.079999999999998</v>
      </c>
      <c r="P72" s="897">
        <f t="shared" si="25"/>
        <v>3216.08</v>
      </c>
      <c r="Q72" s="898">
        <f t="shared" si="26"/>
        <v>13452863</v>
      </c>
      <c r="R72" s="898">
        <f t="shared" si="27"/>
        <v>67264</v>
      </c>
      <c r="S72" s="898">
        <f t="shared" si="28"/>
        <v>13385599</v>
      </c>
      <c r="T72" s="899" t="s">
        <v>77</v>
      </c>
    </row>
    <row r="73" spans="2:20" s="850" customFormat="1" ht="21" customHeight="1">
      <c r="B73" s="837">
        <f t="shared" si="29"/>
        <v>4</v>
      </c>
      <c r="C73" s="838" t="s">
        <v>2070</v>
      </c>
      <c r="D73" s="839" t="s">
        <v>149</v>
      </c>
      <c r="E73" s="840" t="s">
        <v>92</v>
      </c>
      <c r="F73" s="841" t="s">
        <v>174</v>
      </c>
      <c r="G73" s="963">
        <v>7700</v>
      </c>
      <c r="H73" s="963">
        <v>3790</v>
      </c>
      <c r="I73" s="964">
        <f t="shared" si="20"/>
        <v>3910</v>
      </c>
      <c r="J73" s="894">
        <v>6</v>
      </c>
      <c r="K73" s="895">
        <f t="shared" si="21"/>
        <v>234.6</v>
      </c>
      <c r="L73" s="895">
        <f t="shared" si="22"/>
        <v>3675.4</v>
      </c>
      <c r="M73" s="896">
        <v>3200</v>
      </c>
      <c r="N73" s="897">
        <f t="shared" si="23"/>
        <v>11761280</v>
      </c>
      <c r="O73" s="897">
        <f t="shared" si="24"/>
        <v>16.079999999999998</v>
      </c>
      <c r="P73" s="897">
        <f t="shared" si="25"/>
        <v>3216.08</v>
      </c>
      <c r="Q73" s="898">
        <f t="shared" si="26"/>
        <v>11820380</v>
      </c>
      <c r="R73" s="898">
        <f t="shared" si="27"/>
        <v>59102</v>
      </c>
      <c r="S73" s="898">
        <f t="shared" si="28"/>
        <v>11761278</v>
      </c>
      <c r="T73" s="899" t="s">
        <v>77</v>
      </c>
    </row>
    <row r="74" spans="2:20" s="850" customFormat="1" ht="21" customHeight="1">
      <c r="B74" s="837">
        <f t="shared" si="29"/>
        <v>5</v>
      </c>
      <c r="C74" s="838" t="s">
        <v>2071</v>
      </c>
      <c r="D74" s="839" t="s">
        <v>1336</v>
      </c>
      <c r="E74" s="840" t="s">
        <v>1256</v>
      </c>
      <c r="F74" s="841" t="s">
        <v>174</v>
      </c>
      <c r="G74" s="963">
        <v>7980</v>
      </c>
      <c r="H74" s="963">
        <v>3880</v>
      </c>
      <c r="I74" s="964">
        <f t="shared" si="20"/>
        <v>4100</v>
      </c>
      <c r="J74" s="894">
        <v>6</v>
      </c>
      <c r="K74" s="895">
        <f t="shared" si="21"/>
        <v>246</v>
      </c>
      <c r="L74" s="895">
        <f t="shared" si="22"/>
        <v>3854</v>
      </c>
      <c r="M74" s="896">
        <v>3200</v>
      </c>
      <c r="N74" s="897">
        <f t="shared" si="23"/>
        <v>12332800</v>
      </c>
      <c r="O74" s="897">
        <f t="shared" si="24"/>
        <v>16.079999999999998</v>
      </c>
      <c r="P74" s="897">
        <f t="shared" si="25"/>
        <v>3216.08</v>
      </c>
      <c r="Q74" s="898">
        <f t="shared" si="26"/>
        <v>12394772</v>
      </c>
      <c r="R74" s="898">
        <f t="shared" si="27"/>
        <v>61974</v>
      </c>
      <c r="S74" s="898">
        <f t="shared" si="28"/>
        <v>12332798</v>
      </c>
      <c r="T74" s="899" t="s">
        <v>77</v>
      </c>
    </row>
    <row r="75" spans="2:20" s="850" customFormat="1" ht="21" customHeight="1">
      <c r="B75" s="837">
        <f t="shared" si="29"/>
        <v>6</v>
      </c>
      <c r="C75" s="838" t="s">
        <v>2072</v>
      </c>
      <c r="D75" s="839" t="s">
        <v>71</v>
      </c>
      <c r="E75" s="840" t="s">
        <v>72</v>
      </c>
      <c r="F75" s="841" t="s">
        <v>174</v>
      </c>
      <c r="G75" s="963">
        <v>8410</v>
      </c>
      <c r="H75" s="963">
        <v>4000</v>
      </c>
      <c r="I75" s="964">
        <f t="shared" si="20"/>
        <v>4410</v>
      </c>
      <c r="J75" s="894">
        <v>6</v>
      </c>
      <c r="K75" s="895">
        <f t="shared" si="21"/>
        <v>264.59999999999997</v>
      </c>
      <c r="L75" s="895">
        <f t="shared" si="22"/>
        <v>4145.3999999999996</v>
      </c>
      <c r="M75" s="896">
        <v>3200</v>
      </c>
      <c r="N75" s="897">
        <f t="shared" si="23"/>
        <v>13265280</v>
      </c>
      <c r="O75" s="897">
        <f t="shared" si="24"/>
        <v>16.079999999999998</v>
      </c>
      <c r="P75" s="897">
        <f t="shared" si="25"/>
        <v>3216.08</v>
      </c>
      <c r="Q75" s="898">
        <f t="shared" si="26"/>
        <v>13331938</v>
      </c>
      <c r="R75" s="898">
        <f t="shared" si="27"/>
        <v>66660</v>
      </c>
      <c r="S75" s="898">
        <f t="shared" si="28"/>
        <v>13265278</v>
      </c>
      <c r="T75" s="899" t="s">
        <v>77</v>
      </c>
    </row>
    <row r="76" spans="2:20" s="850" customFormat="1" ht="21" customHeight="1">
      <c r="B76" s="837">
        <f t="shared" si="29"/>
        <v>7</v>
      </c>
      <c r="C76" s="838" t="s">
        <v>2073</v>
      </c>
      <c r="D76" s="839" t="s">
        <v>78</v>
      </c>
      <c r="E76" s="840" t="s">
        <v>86</v>
      </c>
      <c r="F76" s="841" t="s">
        <v>174</v>
      </c>
      <c r="G76" s="963">
        <v>8100</v>
      </c>
      <c r="H76" s="963">
        <v>4000</v>
      </c>
      <c r="I76" s="964">
        <f t="shared" si="20"/>
        <v>4100</v>
      </c>
      <c r="J76" s="894">
        <v>6</v>
      </c>
      <c r="K76" s="895">
        <f t="shared" si="21"/>
        <v>246</v>
      </c>
      <c r="L76" s="895">
        <f t="shared" si="22"/>
        <v>3854</v>
      </c>
      <c r="M76" s="896">
        <v>3200</v>
      </c>
      <c r="N76" s="897">
        <f t="shared" si="23"/>
        <v>12332800</v>
      </c>
      <c r="O76" s="897">
        <f t="shared" si="24"/>
        <v>16.079999999999998</v>
      </c>
      <c r="P76" s="897">
        <f t="shared" si="25"/>
        <v>3216.08</v>
      </c>
      <c r="Q76" s="898">
        <f t="shared" si="26"/>
        <v>12394772</v>
      </c>
      <c r="R76" s="898">
        <f t="shared" si="27"/>
        <v>61974</v>
      </c>
      <c r="S76" s="898">
        <f t="shared" si="28"/>
        <v>12332798</v>
      </c>
      <c r="T76" s="899" t="s">
        <v>77</v>
      </c>
    </row>
    <row r="77" spans="2:20" s="850" customFormat="1" ht="21" customHeight="1">
      <c r="B77" s="837">
        <f t="shared" si="29"/>
        <v>8</v>
      </c>
      <c r="C77" s="838" t="s">
        <v>2074</v>
      </c>
      <c r="D77" s="839" t="s">
        <v>1356</v>
      </c>
      <c r="E77" s="840" t="s">
        <v>87</v>
      </c>
      <c r="F77" s="841" t="s">
        <v>174</v>
      </c>
      <c r="G77" s="963">
        <v>8190</v>
      </c>
      <c r="H77" s="963">
        <v>3840</v>
      </c>
      <c r="I77" s="964">
        <f t="shared" si="20"/>
        <v>4350</v>
      </c>
      <c r="J77" s="894">
        <v>6</v>
      </c>
      <c r="K77" s="895">
        <f t="shared" si="21"/>
        <v>261</v>
      </c>
      <c r="L77" s="895">
        <f t="shared" si="22"/>
        <v>4089</v>
      </c>
      <c r="M77" s="896">
        <v>3200</v>
      </c>
      <c r="N77" s="897">
        <f t="shared" si="23"/>
        <v>13084800</v>
      </c>
      <c r="O77" s="897">
        <f t="shared" si="24"/>
        <v>16.079999999999998</v>
      </c>
      <c r="P77" s="897">
        <f t="shared" si="25"/>
        <v>3216.08</v>
      </c>
      <c r="Q77" s="898">
        <f t="shared" si="26"/>
        <v>13150551</v>
      </c>
      <c r="R77" s="898">
        <f t="shared" si="27"/>
        <v>65753</v>
      </c>
      <c r="S77" s="898">
        <f t="shared" si="28"/>
        <v>13084798</v>
      </c>
      <c r="T77" s="899" t="s">
        <v>77</v>
      </c>
    </row>
    <row r="78" spans="2:20" s="850" customFormat="1" ht="21" customHeight="1">
      <c r="B78" s="837">
        <f t="shared" si="29"/>
        <v>9</v>
      </c>
      <c r="C78" s="838" t="s">
        <v>2075</v>
      </c>
      <c r="D78" s="839" t="s">
        <v>88</v>
      </c>
      <c r="E78" s="840" t="s">
        <v>1253</v>
      </c>
      <c r="F78" s="841" t="s">
        <v>174</v>
      </c>
      <c r="G78" s="963">
        <v>8300</v>
      </c>
      <c r="H78" s="963">
        <v>3880</v>
      </c>
      <c r="I78" s="964">
        <f t="shared" si="20"/>
        <v>4420</v>
      </c>
      <c r="J78" s="894">
        <v>6</v>
      </c>
      <c r="K78" s="895">
        <f t="shared" si="21"/>
        <v>265.2</v>
      </c>
      <c r="L78" s="895">
        <f t="shared" si="22"/>
        <v>4154.8</v>
      </c>
      <c r="M78" s="896">
        <v>3200</v>
      </c>
      <c r="N78" s="897">
        <f t="shared" si="23"/>
        <v>13295360</v>
      </c>
      <c r="O78" s="897">
        <f t="shared" si="24"/>
        <v>16.079999999999998</v>
      </c>
      <c r="P78" s="897">
        <f t="shared" si="25"/>
        <v>3216.08</v>
      </c>
      <c r="Q78" s="898">
        <f t="shared" si="26"/>
        <v>13362169</v>
      </c>
      <c r="R78" s="898">
        <f t="shared" si="27"/>
        <v>66811</v>
      </c>
      <c r="S78" s="898">
        <f t="shared" si="28"/>
        <v>13295358</v>
      </c>
      <c r="T78" s="899" t="s">
        <v>77</v>
      </c>
    </row>
    <row r="79" spans="2:20" s="850" customFormat="1" ht="21" customHeight="1">
      <c r="B79" s="837">
        <f t="shared" si="29"/>
        <v>10</v>
      </c>
      <c r="C79" s="838" t="s">
        <v>2076</v>
      </c>
      <c r="D79" s="839" t="s">
        <v>149</v>
      </c>
      <c r="E79" s="840" t="s">
        <v>92</v>
      </c>
      <c r="F79" s="841" t="s">
        <v>174</v>
      </c>
      <c r="G79" s="963">
        <v>7790</v>
      </c>
      <c r="H79" s="963">
        <v>3790</v>
      </c>
      <c r="I79" s="964">
        <f t="shared" si="20"/>
        <v>4000</v>
      </c>
      <c r="J79" s="894">
        <v>6</v>
      </c>
      <c r="K79" s="895">
        <f t="shared" si="21"/>
        <v>240</v>
      </c>
      <c r="L79" s="895">
        <f t="shared" si="22"/>
        <v>3760</v>
      </c>
      <c r="M79" s="896">
        <v>3200</v>
      </c>
      <c r="N79" s="897">
        <f t="shared" si="23"/>
        <v>12032000</v>
      </c>
      <c r="O79" s="897">
        <f t="shared" si="24"/>
        <v>16.079999999999998</v>
      </c>
      <c r="P79" s="897">
        <f t="shared" si="25"/>
        <v>3216.08</v>
      </c>
      <c r="Q79" s="898">
        <f t="shared" si="26"/>
        <v>12092461</v>
      </c>
      <c r="R79" s="898">
        <f t="shared" si="27"/>
        <v>60462</v>
      </c>
      <c r="S79" s="898">
        <f t="shared" si="28"/>
        <v>12031999</v>
      </c>
      <c r="T79" s="899" t="s">
        <v>77</v>
      </c>
    </row>
    <row r="80" spans="2:20" s="850" customFormat="1" ht="21" customHeight="1">
      <c r="B80" s="837">
        <f t="shared" si="29"/>
        <v>11</v>
      </c>
      <c r="C80" s="838" t="s">
        <v>2077</v>
      </c>
      <c r="D80" s="839" t="s">
        <v>400</v>
      </c>
      <c r="E80" s="840" t="s">
        <v>70</v>
      </c>
      <c r="F80" s="841" t="s">
        <v>174</v>
      </c>
      <c r="G80" s="963">
        <v>8120</v>
      </c>
      <c r="H80" s="963">
        <v>3940</v>
      </c>
      <c r="I80" s="964">
        <f t="shared" si="20"/>
        <v>4180</v>
      </c>
      <c r="J80" s="894">
        <v>6</v>
      </c>
      <c r="K80" s="895">
        <f t="shared" si="21"/>
        <v>250.79999999999998</v>
      </c>
      <c r="L80" s="895">
        <f t="shared" si="22"/>
        <v>3929.2</v>
      </c>
      <c r="M80" s="896">
        <v>3200</v>
      </c>
      <c r="N80" s="897">
        <f t="shared" si="23"/>
        <v>12573440</v>
      </c>
      <c r="O80" s="897">
        <f t="shared" si="24"/>
        <v>16.079999999999998</v>
      </c>
      <c r="P80" s="897">
        <f t="shared" si="25"/>
        <v>3216.08</v>
      </c>
      <c r="Q80" s="898">
        <f t="shared" si="26"/>
        <v>12636622</v>
      </c>
      <c r="R80" s="898">
        <f t="shared" si="27"/>
        <v>63183</v>
      </c>
      <c r="S80" s="898">
        <f t="shared" si="28"/>
        <v>12573439</v>
      </c>
      <c r="T80" s="899" t="s">
        <v>77</v>
      </c>
    </row>
    <row r="81" spans="2:20" s="850" customFormat="1" ht="21" customHeight="1">
      <c r="B81" s="837">
        <f t="shared" si="29"/>
        <v>12</v>
      </c>
      <c r="C81" s="838" t="s">
        <v>2078</v>
      </c>
      <c r="D81" s="839" t="s">
        <v>1336</v>
      </c>
      <c r="E81" s="840" t="s">
        <v>1256</v>
      </c>
      <c r="F81" s="841" t="s">
        <v>174</v>
      </c>
      <c r="G81" s="963">
        <v>8400</v>
      </c>
      <c r="H81" s="963">
        <v>3880</v>
      </c>
      <c r="I81" s="964">
        <f t="shared" si="20"/>
        <v>4520</v>
      </c>
      <c r="J81" s="894">
        <v>6</v>
      </c>
      <c r="K81" s="895">
        <f t="shared" si="21"/>
        <v>271.2</v>
      </c>
      <c r="L81" s="895">
        <f t="shared" si="22"/>
        <v>4248.8</v>
      </c>
      <c r="M81" s="896">
        <v>3200</v>
      </c>
      <c r="N81" s="897">
        <f t="shared" si="23"/>
        <v>13596160</v>
      </c>
      <c r="O81" s="897">
        <f t="shared" si="24"/>
        <v>16.079999999999998</v>
      </c>
      <c r="P81" s="897">
        <f t="shared" si="25"/>
        <v>3216.08</v>
      </c>
      <c r="Q81" s="898">
        <f t="shared" si="26"/>
        <v>13664481</v>
      </c>
      <c r="R81" s="898">
        <f t="shared" si="27"/>
        <v>68322</v>
      </c>
      <c r="S81" s="898">
        <f t="shared" si="28"/>
        <v>13596159</v>
      </c>
      <c r="T81" s="899" t="s">
        <v>77</v>
      </c>
    </row>
    <row r="82" spans="2:20" s="850" customFormat="1" ht="21" customHeight="1">
      <c r="B82" s="837">
        <f t="shared" si="29"/>
        <v>13</v>
      </c>
      <c r="C82" s="838" t="s">
        <v>2079</v>
      </c>
      <c r="D82" s="839" t="s">
        <v>71</v>
      </c>
      <c r="E82" s="840" t="s">
        <v>72</v>
      </c>
      <c r="F82" s="841" t="s">
        <v>174</v>
      </c>
      <c r="G82" s="963">
        <v>8220</v>
      </c>
      <c r="H82" s="963">
        <v>3990</v>
      </c>
      <c r="I82" s="964">
        <f t="shared" si="20"/>
        <v>4230</v>
      </c>
      <c r="J82" s="894">
        <v>6</v>
      </c>
      <c r="K82" s="895">
        <f t="shared" si="21"/>
        <v>253.79999999999998</v>
      </c>
      <c r="L82" s="895">
        <f t="shared" si="22"/>
        <v>3976.2</v>
      </c>
      <c r="M82" s="896">
        <v>3200</v>
      </c>
      <c r="N82" s="897">
        <f t="shared" si="23"/>
        <v>12723840</v>
      </c>
      <c r="O82" s="897">
        <f t="shared" si="24"/>
        <v>16.079999999999998</v>
      </c>
      <c r="P82" s="897">
        <f t="shared" si="25"/>
        <v>3216.08</v>
      </c>
      <c r="Q82" s="898">
        <f t="shared" si="26"/>
        <v>12787777</v>
      </c>
      <c r="R82" s="898">
        <f t="shared" si="27"/>
        <v>63939</v>
      </c>
      <c r="S82" s="898">
        <f t="shared" si="28"/>
        <v>12723838</v>
      </c>
      <c r="T82" s="899" t="s">
        <v>77</v>
      </c>
    </row>
    <row r="83" spans="2:20" s="850" customFormat="1" ht="21" customHeight="1">
      <c r="B83" s="837">
        <f t="shared" si="29"/>
        <v>14</v>
      </c>
      <c r="C83" s="838" t="s">
        <v>2080</v>
      </c>
      <c r="D83" s="839" t="s">
        <v>1356</v>
      </c>
      <c r="E83" s="840" t="s">
        <v>87</v>
      </c>
      <c r="F83" s="841" t="s">
        <v>174</v>
      </c>
      <c r="G83" s="963">
        <v>8260</v>
      </c>
      <c r="H83" s="963">
        <v>3840</v>
      </c>
      <c r="I83" s="964">
        <f t="shared" si="20"/>
        <v>4420</v>
      </c>
      <c r="J83" s="894">
        <v>6</v>
      </c>
      <c r="K83" s="895">
        <f t="shared" si="21"/>
        <v>265.2</v>
      </c>
      <c r="L83" s="895">
        <f t="shared" si="22"/>
        <v>4154.8</v>
      </c>
      <c r="M83" s="896">
        <v>3200</v>
      </c>
      <c r="N83" s="897">
        <f t="shared" si="23"/>
        <v>13295360</v>
      </c>
      <c r="O83" s="897">
        <f t="shared" si="24"/>
        <v>16.079999999999998</v>
      </c>
      <c r="P83" s="897">
        <f t="shared" si="25"/>
        <v>3216.08</v>
      </c>
      <c r="Q83" s="898">
        <f t="shared" si="26"/>
        <v>13362169</v>
      </c>
      <c r="R83" s="898">
        <f t="shared" si="27"/>
        <v>66811</v>
      </c>
      <c r="S83" s="898">
        <f t="shared" si="28"/>
        <v>13295358</v>
      </c>
      <c r="T83" s="899" t="s">
        <v>77</v>
      </c>
    </row>
    <row r="84" spans="2:20" s="850" customFormat="1" ht="21" customHeight="1">
      <c r="B84" s="837">
        <f t="shared" si="29"/>
        <v>15</v>
      </c>
      <c r="C84" s="838" t="s">
        <v>2081</v>
      </c>
      <c r="D84" s="839" t="s">
        <v>88</v>
      </c>
      <c r="E84" s="840" t="s">
        <v>1253</v>
      </c>
      <c r="F84" s="841" t="s">
        <v>174</v>
      </c>
      <c r="G84" s="963">
        <v>7960</v>
      </c>
      <c r="H84" s="963">
        <v>3880</v>
      </c>
      <c r="I84" s="964">
        <f t="shared" si="20"/>
        <v>4080</v>
      </c>
      <c r="J84" s="894">
        <v>6</v>
      </c>
      <c r="K84" s="895">
        <f t="shared" si="21"/>
        <v>244.79999999999998</v>
      </c>
      <c r="L84" s="895">
        <f t="shared" si="22"/>
        <v>3835.2</v>
      </c>
      <c r="M84" s="896">
        <v>3200</v>
      </c>
      <c r="N84" s="897">
        <f t="shared" si="23"/>
        <v>12272640</v>
      </c>
      <c r="O84" s="897">
        <f t="shared" si="24"/>
        <v>16.079999999999998</v>
      </c>
      <c r="P84" s="897">
        <f t="shared" si="25"/>
        <v>3216.08</v>
      </c>
      <c r="Q84" s="898">
        <f t="shared" si="26"/>
        <v>12334310</v>
      </c>
      <c r="R84" s="898">
        <f t="shared" si="27"/>
        <v>61672</v>
      </c>
      <c r="S84" s="898">
        <f t="shared" si="28"/>
        <v>12272638</v>
      </c>
      <c r="T84" s="899" t="s">
        <v>77</v>
      </c>
    </row>
    <row r="85" spans="2:20" s="850" customFormat="1" ht="21" customHeight="1">
      <c r="B85" s="837">
        <f t="shared" si="29"/>
        <v>16</v>
      </c>
      <c r="C85" s="838" t="s">
        <v>2082</v>
      </c>
      <c r="D85" s="839" t="s">
        <v>1336</v>
      </c>
      <c r="E85" s="840" t="s">
        <v>1256</v>
      </c>
      <c r="F85" s="841" t="s">
        <v>174</v>
      </c>
      <c r="G85" s="963">
        <v>7990</v>
      </c>
      <c r="H85" s="963">
        <v>3880</v>
      </c>
      <c r="I85" s="964">
        <f t="shared" si="20"/>
        <v>4110</v>
      </c>
      <c r="J85" s="894">
        <v>6</v>
      </c>
      <c r="K85" s="895">
        <f t="shared" si="21"/>
        <v>246.6</v>
      </c>
      <c r="L85" s="895">
        <f t="shared" si="22"/>
        <v>3863.4</v>
      </c>
      <c r="M85" s="896">
        <v>3200</v>
      </c>
      <c r="N85" s="897">
        <f t="shared" si="23"/>
        <v>12362880</v>
      </c>
      <c r="O85" s="897">
        <f t="shared" si="24"/>
        <v>16.079999999999998</v>
      </c>
      <c r="P85" s="897">
        <f t="shared" si="25"/>
        <v>3216.08</v>
      </c>
      <c r="Q85" s="898">
        <f t="shared" si="26"/>
        <v>12425003</v>
      </c>
      <c r="R85" s="898">
        <f t="shared" si="27"/>
        <v>62125</v>
      </c>
      <c r="S85" s="898">
        <f t="shared" si="28"/>
        <v>12362878</v>
      </c>
      <c r="T85" s="899" t="s">
        <v>77</v>
      </c>
    </row>
    <row r="86" spans="2:20" s="850" customFormat="1" ht="21" customHeight="1">
      <c r="B86" s="837">
        <f t="shared" si="29"/>
        <v>17</v>
      </c>
      <c r="C86" s="838" t="s">
        <v>2083</v>
      </c>
      <c r="D86" s="839" t="s">
        <v>1356</v>
      </c>
      <c r="E86" s="840" t="s">
        <v>87</v>
      </c>
      <c r="F86" s="841" t="s">
        <v>174</v>
      </c>
      <c r="G86" s="963">
        <v>7670</v>
      </c>
      <c r="H86" s="963">
        <v>3840</v>
      </c>
      <c r="I86" s="964">
        <f t="shared" si="20"/>
        <v>3830</v>
      </c>
      <c r="J86" s="894">
        <v>6</v>
      </c>
      <c r="K86" s="895">
        <f t="shared" si="21"/>
        <v>229.79999999999998</v>
      </c>
      <c r="L86" s="895">
        <f t="shared" si="22"/>
        <v>3600.2</v>
      </c>
      <c r="M86" s="896">
        <v>3200</v>
      </c>
      <c r="N86" s="897">
        <f t="shared" si="23"/>
        <v>11520640</v>
      </c>
      <c r="O86" s="897">
        <f t="shared" si="24"/>
        <v>16.079999999999998</v>
      </c>
      <c r="P86" s="897">
        <f t="shared" si="25"/>
        <v>3216.08</v>
      </c>
      <c r="Q86" s="898">
        <f t="shared" si="26"/>
        <v>11578531</v>
      </c>
      <c r="R86" s="898">
        <f t="shared" si="27"/>
        <v>57893</v>
      </c>
      <c r="S86" s="898">
        <f t="shared" si="28"/>
        <v>11520638</v>
      </c>
      <c r="T86" s="899" t="s">
        <v>77</v>
      </c>
    </row>
    <row r="87" spans="2:20" s="850" customFormat="1" ht="21" customHeight="1">
      <c r="B87" s="837">
        <f t="shared" si="29"/>
        <v>18</v>
      </c>
      <c r="C87" s="838" t="s">
        <v>2084</v>
      </c>
      <c r="D87" s="839" t="s">
        <v>88</v>
      </c>
      <c r="E87" s="840" t="s">
        <v>1253</v>
      </c>
      <c r="F87" s="841" t="s">
        <v>174</v>
      </c>
      <c r="G87" s="963">
        <v>8150</v>
      </c>
      <c r="H87" s="963">
        <v>3880</v>
      </c>
      <c r="I87" s="964">
        <f t="shared" si="20"/>
        <v>4270</v>
      </c>
      <c r="J87" s="894">
        <v>6</v>
      </c>
      <c r="K87" s="895">
        <f t="shared" si="21"/>
        <v>256.2</v>
      </c>
      <c r="L87" s="895">
        <f t="shared" si="22"/>
        <v>4013.8</v>
      </c>
      <c r="M87" s="896">
        <v>3200</v>
      </c>
      <c r="N87" s="897">
        <f t="shared" si="23"/>
        <v>12844160</v>
      </c>
      <c r="O87" s="897">
        <f t="shared" si="24"/>
        <v>16.079999999999998</v>
      </c>
      <c r="P87" s="897">
        <f t="shared" si="25"/>
        <v>3216.08</v>
      </c>
      <c r="Q87" s="898">
        <f t="shared" si="26"/>
        <v>12908702</v>
      </c>
      <c r="R87" s="898">
        <f t="shared" si="27"/>
        <v>64544</v>
      </c>
      <c r="S87" s="898">
        <f t="shared" si="28"/>
        <v>12844158</v>
      </c>
      <c r="T87" s="899" t="s">
        <v>77</v>
      </c>
    </row>
    <row r="88" spans="2:20" s="850" customFormat="1" ht="21" customHeight="1">
      <c r="B88" s="837">
        <f t="shared" si="29"/>
        <v>19</v>
      </c>
      <c r="C88" s="838" t="s">
        <v>2085</v>
      </c>
      <c r="D88" s="839" t="s">
        <v>71</v>
      </c>
      <c r="E88" s="840" t="s">
        <v>72</v>
      </c>
      <c r="F88" s="841" t="s">
        <v>174</v>
      </c>
      <c r="G88" s="963">
        <v>8400</v>
      </c>
      <c r="H88" s="963">
        <v>3990</v>
      </c>
      <c r="I88" s="964">
        <f t="shared" si="20"/>
        <v>4410</v>
      </c>
      <c r="J88" s="894">
        <v>6</v>
      </c>
      <c r="K88" s="895">
        <f t="shared" si="21"/>
        <v>264.59999999999997</v>
      </c>
      <c r="L88" s="895">
        <f t="shared" si="22"/>
        <v>4145.3999999999996</v>
      </c>
      <c r="M88" s="896">
        <v>3200</v>
      </c>
      <c r="N88" s="897">
        <f t="shared" si="23"/>
        <v>13265280</v>
      </c>
      <c r="O88" s="897">
        <f t="shared" si="24"/>
        <v>16.079999999999998</v>
      </c>
      <c r="P88" s="897">
        <f t="shared" si="25"/>
        <v>3216.08</v>
      </c>
      <c r="Q88" s="898">
        <f t="shared" si="26"/>
        <v>13331938</v>
      </c>
      <c r="R88" s="898">
        <f t="shared" si="27"/>
        <v>66660</v>
      </c>
      <c r="S88" s="898">
        <f t="shared" si="28"/>
        <v>13265278</v>
      </c>
      <c r="T88" s="899" t="s">
        <v>77</v>
      </c>
    </row>
    <row r="89" spans="2:20" s="850" customFormat="1" ht="21" customHeight="1">
      <c r="B89" s="837">
        <f t="shared" si="29"/>
        <v>20</v>
      </c>
      <c r="C89" s="838" t="s">
        <v>2086</v>
      </c>
      <c r="D89" s="839" t="s">
        <v>1336</v>
      </c>
      <c r="E89" s="840" t="s">
        <v>1253</v>
      </c>
      <c r="F89" s="841" t="s">
        <v>174</v>
      </c>
      <c r="G89" s="963">
        <v>7990</v>
      </c>
      <c r="H89" s="963">
        <v>3880</v>
      </c>
      <c r="I89" s="964">
        <f t="shared" si="20"/>
        <v>4110</v>
      </c>
      <c r="J89" s="894">
        <v>6</v>
      </c>
      <c r="K89" s="895">
        <f t="shared" si="21"/>
        <v>246.6</v>
      </c>
      <c r="L89" s="895">
        <f t="shared" si="22"/>
        <v>3863.4</v>
      </c>
      <c r="M89" s="896">
        <v>3200</v>
      </c>
      <c r="N89" s="897">
        <f t="shared" si="23"/>
        <v>12362880</v>
      </c>
      <c r="O89" s="897">
        <f t="shared" si="24"/>
        <v>16.079999999999998</v>
      </c>
      <c r="P89" s="897">
        <f t="shared" si="25"/>
        <v>3216.08</v>
      </c>
      <c r="Q89" s="898">
        <f t="shared" si="26"/>
        <v>12425003</v>
      </c>
      <c r="R89" s="898">
        <f t="shared" si="27"/>
        <v>62125</v>
      </c>
      <c r="S89" s="898">
        <f t="shared" si="28"/>
        <v>12362878</v>
      </c>
      <c r="T89" s="899" t="s">
        <v>77</v>
      </c>
    </row>
    <row r="90" spans="2:20" s="850" customFormat="1" ht="21" customHeight="1">
      <c r="B90" s="837">
        <f t="shared" si="29"/>
        <v>21</v>
      </c>
      <c r="C90" s="838" t="s">
        <v>2087</v>
      </c>
      <c r="D90" s="839" t="s">
        <v>1356</v>
      </c>
      <c r="E90" s="840" t="s">
        <v>87</v>
      </c>
      <c r="F90" s="841" t="s">
        <v>174</v>
      </c>
      <c r="G90" s="963">
        <v>7890</v>
      </c>
      <c r="H90" s="963">
        <v>3840</v>
      </c>
      <c r="I90" s="964">
        <f t="shared" si="20"/>
        <v>4050</v>
      </c>
      <c r="J90" s="894">
        <v>6</v>
      </c>
      <c r="K90" s="895">
        <f t="shared" si="21"/>
        <v>243</v>
      </c>
      <c r="L90" s="895">
        <f t="shared" si="22"/>
        <v>3807</v>
      </c>
      <c r="M90" s="896">
        <v>3200</v>
      </c>
      <c r="N90" s="897">
        <f t="shared" si="23"/>
        <v>12182400</v>
      </c>
      <c r="O90" s="897">
        <f t="shared" si="24"/>
        <v>16.079999999999998</v>
      </c>
      <c r="P90" s="897">
        <f t="shared" si="25"/>
        <v>3216.08</v>
      </c>
      <c r="Q90" s="898">
        <f t="shared" si="26"/>
        <v>12243617</v>
      </c>
      <c r="R90" s="898">
        <f t="shared" si="27"/>
        <v>61218</v>
      </c>
      <c r="S90" s="898">
        <f t="shared" si="28"/>
        <v>12182399</v>
      </c>
      <c r="T90" s="899" t="s">
        <v>77</v>
      </c>
    </row>
    <row r="91" spans="2:20" s="850" customFormat="1" ht="21" customHeight="1">
      <c r="B91" s="837">
        <f t="shared" si="29"/>
        <v>22</v>
      </c>
      <c r="C91" s="838" t="s">
        <v>2088</v>
      </c>
      <c r="D91" s="839" t="s">
        <v>149</v>
      </c>
      <c r="E91" s="840" t="s">
        <v>92</v>
      </c>
      <c r="F91" s="841" t="s">
        <v>174</v>
      </c>
      <c r="G91" s="963">
        <v>7390</v>
      </c>
      <c r="H91" s="963">
        <v>3770</v>
      </c>
      <c r="I91" s="964">
        <f t="shared" si="20"/>
        <v>3620</v>
      </c>
      <c r="J91" s="894">
        <v>6</v>
      </c>
      <c r="K91" s="895">
        <f t="shared" si="21"/>
        <v>217.2</v>
      </c>
      <c r="L91" s="895">
        <f t="shared" si="22"/>
        <v>3402.8</v>
      </c>
      <c r="M91" s="896">
        <v>3200</v>
      </c>
      <c r="N91" s="897">
        <f t="shared" si="23"/>
        <v>10888960</v>
      </c>
      <c r="O91" s="897">
        <f t="shared" si="24"/>
        <v>16.079999999999998</v>
      </c>
      <c r="P91" s="897">
        <f t="shared" si="25"/>
        <v>3216.08</v>
      </c>
      <c r="Q91" s="898">
        <f t="shared" si="26"/>
        <v>10943677</v>
      </c>
      <c r="R91" s="898">
        <f t="shared" si="27"/>
        <v>54718</v>
      </c>
      <c r="S91" s="898">
        <f t="shared" si="28"/>
        <v>10888959</v>
      </c>
      <c r="T91" s="899" t="s">
        <v>77</v>
      </c>
    </row>
    <row r="92" spans="2:20" s="850" customFormat="1" ht="21" customHeight="1">
      <c r="B92" s="837">
        <f t="shared" si="29"/>
        <v>23</v>
      </c>
      <c r="C92" s="838" t="s">
        <v>2089</v>
      </c>
      <c r="D92" s="839" t="s">
        <v>88</v>
      </c>
      <c r="E92" s="840" t="s">
        <v>1253</v>
      </c>
      <c r="F92" s="841" t="s">
        <v>174</v>
      </c>
      <c r="G92" s="963">
        <v>7900</v>
      </c>
      <c r="H92" s="963">
        <v>3910</v>
      </c>
      <c r="I92" s="964">
        <f t="shared" si="20"/>
        <v>3990</v>
      </c>
      <c r="J92" s="894">
        <v>6</v>
      </c>
      <c r="K92" s="895">
        <f t="shared" si="21"/>
        <v>239.39999999999998</v>
      </c>
      <c r="L92" s="895">
        <f t="shared" si="22"/>
        <v>3750.6</v>
      </c>
      <c r="M92" s="896">
        <v>3200</v>
      </c>
      <c r="N92" s="897">
        <f t="shared" si="23"/>
        <v>12001920</v>
      </c>
      <c r="O92" s="897">
        <f t="shared" si="24"/>
        <v>16.079999999999998</v>
      </c>
      <c r="P92" s="897">
        <f t="shared" si="25"/>
        <v>3216.08</v>
      </c>
      <c r="Q92" s="898">
        <f t="shared" si="26"/>
        <v>12062230</v>
      </c>
      <c r="R92" s="898">
        <f t="shared" si="27"/>
        <v>60311</v>
      </c>
      <c r="S92" s="898">
        <f t="shared" si="28"/>
        <v>12001919</v>
      </c>
      <c r="T92" s="899" t="s">
        <v>77</v>
      </c>
    </row>
    <row r="93" spans="2:20" s="850" customFormat="1" ht="21" customHeight="1">
      <c r="B93" s="837">
        <f t="shared" si="29"/>
        <v>24</v>
      </c>
      <c r="C93" s="838" t="s">
        <v>2090</v>
      </c>
      <c r="D93" s="839" t="s">
        <v>78</v>
      </c>
      <c r="E93" s="840" t="s">
        <v>86</v>
      </c>
      <c r="F93" s="841" t="s">
        <v>174</v>
      </c>
      <c r="G93" s="963">
        <v>8510</v>
      </c>
      <c r="H93" s="963">
        <v>4030</v>
      </c>
      <c r="I93" s="964">
        <f t="shared" si="20"/>
        <v>4480</v>
      </c>
      <c r="J93" s="894">
        <v>6</v>
      </c>
      <c r="K93" s="895">
        <f t="shared" si="21"/>
        <v>268.8</v>
      </c>
      <c r="L93" s="895">
        <f t="shared" si="22"/>
        <v>4211.2</v>
      </c>
      <c r="M93" s="896">
        <v>3200</v>
      </c>
      <c r="N93" s="897">
        <f t="shared" si="23"/>
        <v>13475840</v>
      </c>
      <c r="O93" s="897">
        <f t="shared" si="24"/>
        <v>16.079999999999998</v>
      </c>
      <c r="P93" s="897">
        <f t="shared" si="25"/>
        <v>3216.08</v>
      </c>
      <c r="Q93" s="898">
        <f t="shared" si="26"/>
        <v>13543556</v>
      </c>
      <c r="R93" s="898">
        <f t="shared" si="27"/>
        <v>67718</v>
      </c>
      <c r="S93" s="898">
        <f t="shared" si="28"/>
        <v>13475838</v>
      </c>
      <c r="T93" s="899" t="s">
        <v>77</v>
      </c>
    </row>
    <row r="94" spans="2:20" s="850" customFormat="1" ht="21" customHeight="1">
      <c r="B94" s="837">
        <f t="shared" si="29"/>
        <v>25</v>
      </c>
      <c r="C94" s="838" t="s">
        <v>2091</v>
      </c>
      <c r="D94" s="839" t="s">
        <v>151</v>
      </c>
      <c r="E94" s="840" t="s">
        <v>72</v>
      </c>
      <c r="F94" s="841" t="s">
        <v>174</v>
      </c>
      <c r="G94" s="963">
        <v>8090</v>
      </c>
      <c r="H94" s="963">
        <v>3990</v>
      </c>
      <c r="I94" s="964">
        <f t="shared" ref="I94:I96" si="30">+G94-H94</f>
        <v>4100</v>
      </c>
      <c r="J94" s="894">
        <v>6</v>
      </c>
      <c r="K94" s="895">
        <f t="shared" ref="K94:K96" si="31">I94*J94%</f>
        <v>246</v>
      </c>
      <c r="L94" s="895">
        <f t="shared" ref="L94:L96" si="32">I94-K94</f>
        <v>3854</v>
      </c>
      <c r="M94" s="896">
        <v>3200</v>
      </c>
      <c r="N94" s="897">
        <f t="shared" ref="N94:N96" si="33">ROUND((L94*M94),0)</f>
        <v>12332800</v>
      </c>
      <c r="O94" s="897">
        <f t="shared" ref="O94:O96" si="34">ROUND(M94*0.5025%,2)</f>
        <v>16.079999999999998</v>
      </c>
      <c r="P94" s="897">
        <f t="shared" ref="P94:P96" si="35">M94+O94</f>
        <v>3216.08</v>
      </c>
      <c r="Q94" s="898">
        <f t="shared" ref="Q94:Q96" si="36">ROUND((L94*+P94),0)</f>
        <v>12394772</v>
      </c>
      <c r="R94" s="898">
        <f t="shared" ref="R94:R96" si="37">ROUND((Q94*0.5%),0)</f>
        <v>61974</v>
      </c>
      <c r="S94" s="898">
        <f t="shared" ref="S94:S96" si="38">ROUND((Q94-R94),0)</f>
        <v>12332798</v>
      </c>
      <c r="T94" s="899" t="s">
        <v>77</v>
      </c>
    </row>
    <row r="95" spans="2:20" s="850" customFormat="1" ht="21" customHeight="1">
      <c r="B95" s="837">
        <f t="shared" si="29"/>
        <v>26</v>
      </c>
      <c r="C95" s="838" t="s">
        <v>2092</v>
      </c>
      <c r="D95" s="839" t="s">
        <v>1336</v>
      </c>
      <c r="E95" s="840" t="s">
        <v>1256</v>
      </c>
      <c r="F95" s="841" t="s">
        <v>174</v>
      </c>
      <c r="G95" s="963">
        <v>8270</v>
      </c>
      <c r="H95" s="963">
        <v>3880</v>
      </c>
      <c r="I95" s="964">
        <f t="shared" si="30"/>
        <v>4390</v>
      </c>
      <c r="J95" s="894">
        <v>6</v>
      </c>
      <c r="K95" s="895">
        <f t="shared" si="31"/>
        <v>263.39999999999998</v>
      </c>
      <c r="L95" s="895">
        <f t="shared" si="32"/>
        <v>4126.6000000000004</v>
      </c>
      <c r="M95" s="896">
        <v>3200</v>
      </c>
      <c r="N95" s="897">
        <f t="shared" si="33"/>
        <v>13205120</v>
      </c>
      <c r="O95" s="897">
        <f t="shared" si="34"/>
        <v>16.079999999999998</v>
      </c>
      <c r="P95" s="897">
        <f t="shared" si="35"/>
        <v>3216.08</v>
      </c>
      <c r="Q95" s="898">
        <f t="shared" si="36"/>
        <v>13271476</v>
      </c>
      <c r="R95" s="898">
        <f t="shared" si="37"/>
        <v>66357</v>
      </c>
      <c r="S95" s="898">
        <f t="shared" si="38"/>
        <v>13205119</v>
      </c>
      <c r="T95" s="899" t="s">
        <v>77</v>
      </c>
    </row>
    <row r="96" spans="2:20" s="850" customFormat="1" ht="21" customHeight="1">
      <c r="B96" s="837">
        <f t="shared" si="29"/>
        <v>27</v>
      </c>
      <c r="C96" s="838" t="s">
        <v>2093</v>
      </c>
      <c r="D96" s="839" t="s">
        <v>400</v>
      </c>
      <c r="E96" s="840" t="s">
        <v>70</v>
      </c>
      <c r="F96" s="841" t="s">
        <v>174</v>
      </c>
      <c r="G96" s="963">
        <v>8120</v>
      </c>
      <c r="H96" s="963">
        <v>3940</v>
      </c>
      <c r="I96" s="964">
        <f t="shared" si="30"/>
        <v>4180</v>
      </c>
      <c r="J96" s="894">
        <v>6</v>
      </c>
      <c r="K96" s="895">
        <f t="shared" si="31"/>
        <v>250.79999999999998</v>
      </c>
      <c r="L96" s="895">
        <f t="shared" si="32"/>
        <v>3929.2</v>
      </c>
      <c r="M96" s="896">
        <v>3200</v>
      </c>
      <c r="N96" s="897">
        <f t="shared" si="33"/>
        <v>12573440</v>
      </c>
      <c r="O96" s="897">
        <f t="shared" si="34"/>
        <v>16.079999999999998</v>
      </c>
      <c r="P96" s="897">
        <f t="shared" si="35"/>
        <v>3216.08</v>
      </c>
      <c r="Q96" s="898">
        <f t="shared" si="36"/>
        <v>12636622</v>
      </c>
      <c r="R96" s="898">
        <f t="shared" si="37"/>
        <v>63183</v>
      </c>
      <c r="S96" s="898">
        <f t="shared" si="38"/>
        <v>12573439</v>
      </c>
      <c r="T96" s="899" t="s">
        <v>77</v>
      </c>
    </row>
    <row r="97" spans="2:20" s="850" customFormat="1" ht="21" customHeight="1">
      <c r="B97" s="837">
        <f t="shared" si="29"/>
        <v>28</v>
      </c>
      <c r="C97" s="838" t="s">
        <v>2094</v>
      </c>
      <c r="D97" s="839" t="s">
        <v>149</v>
      </c>
      <c r="E97" s="840" t="s">
        <v>92</v>
      </c>
      <c r="F97" s="841" t="s">
        <v>174</v>
      </c>
      <c r="G97" s="963">
        <v>7960</v>
      </c>
      <c r="H97" s="963">
        <v>3790</v>
      </c>
      <c r="I97" s="964">
        <f t="shared" si="20"/>
        <v>4170</v>
      </c>
      <c r="J97" s="894">
        <v>6</v>
      </c>
      <c r="K97" s="895">
        <f t="shared" si="21"/>
        <v>250.2</v>
      </c>
      <c r="L97" s="895">
        <f t="shared" si="22"/>
        <v>3919.8</v>
      </c>
      <c r="M97" s="896">
        <v>3200</v>
      </c>
      <c r="N97" s="897">
        <f t="shared" si="23"/>
        <v>12543360</v>
      </c>
      <c r="O97" s="897">
        <f t="shared" si="24"/>
        <v>16.079999999999998</v>
      </c>
      <c r="P97" s="897">
        <f t="shared" si="25"/>
        <v>3216.08</v>
      </c>
      <c r="Q97" s="898">
        <f t="shared" si="26"/>
        <v>12606390</v>
      </c>
      <c r="R97" s="898">
        <f t="shared" si="27"/>
        <v>63032</v>
      </c>
      <c r="S97" s="898">
        <f t="shared" si="28"/>
        <v>12543358</v>
      </c>
      <c r="T97" s="899" t="s">
        <v>77</v>
      </c>
    </row>
    <row r="98" spans="2:20" s="850" customFormat="1" ht="5.0999999999999996" customHeight="1">
      <c r="B98" s="851"/>
      <c r="C98" s="852"/>
      <c r="D98" s="853"/>
      <c r="E98" s="854"/>
      <c r="F98" s="855"/>
      <c r="G98" s="856"/>
      <c r="H98" s="856"/>
      <c r="I98" s="857"/>
      <c r="J98" s="894"/>
      <c r="K98" s="857"/>
      <c r="L98" s="857"/>
      <c r="M98" s="896"/>
      <c r="N98" s="859"/>
      <c r="O98" s="2199"/>
      <c r="P98" s="2200"/>
      <c r="Q98" s="857"/>
      <c r="R98" s="857"/>
      <c r="S98" s="857"/>
      <c r="T98" s="860"/>
    </row>
    <row r="99" spans="2:20" ht="21" customHeight="1">
      <c r="B99" s="2192" t="s">
        <v>187</v>
      </c>
      <c r="C99" s="2193"/>
      <c r="D99" s="2193"/>
      <c r="E99" s="2193"/>
      <c r="F99" s="2194"/>
      <c r="G99" s="1012">
        <f>SUM(G70:G98)</f>
        <v>226090</v>
      </c>
      <c r="H99" s="1012">
        <f>SUM(H70:H98)</f>
        <v>109060</v>
      </c>
      <c r="I99" s="1012">
        <f>SUM(I70:I98)</f>
        <v>117030</v>
      </c>
      <c r="J99" s="1012">
        <f>+K99/I99%</f>
        <v>6</v>
      </c>
      <c r="K99" s="1012">
        <f>SUM(K70:K98)</f>
        <v>7021.7999999999993</v>
      </c>
      <c r="L99" s="1012">
        <f>SUM(L70:L98)</f>
        <v>110008.20000000001</v>
      </c>
      <c r="M99" s="1012"/>
      <c r="N99" s="1012">
        <f>SUM(N70:N98)</f>
        <v>352026240</v>
      </c>
      <c r="O99" s="1427"/>
      <c r="P99" s="1427">
        <f>+Q99/L99</f>
        <v>3216.0799831285299</v>
      </c>
      <c r="Q99" s="1012">
        <f>SUM(Q70:Q98)</f>
        <v>353795170</v>
      </c>
      <c r="R99" s="1012">
        <f>SUM(R70:R98)</f>
        <v>1768977</v>
      </c>
      <c r="S99" s="1012">
        <f>SUM(S70:S98)</f>
        <v>352026193</v>
      </c>
      <c r="T99" s="261"/>
    </row>
    <row r="100" spans="2:20" ht="9.9499999999999993" customHeight="1">
      <c r="B100" s="604"/>
      <c r="C100" s="264"/>
      <c r="D100" s="264"/>
      <c r="E100" s="264"/>
      <c r="F100" s="264"/>
      <c r="G100" s="1245"/>
      <c r="H100" s="1245"/>
      <c r="I100" s="1245"/>
      <c r="J100" s="1245"/>
      <c r="K100" s="1245"/>
      <c r="L100" s="1245"/>
      <c r="M100" s="1245"/>
      <c r="N100" s="1245"/>
      <c r="O100" s="1340"/>
      <c r="P100" s="1340"/>
      <c r="Q100" s="1245"/>
      <c r="R100" s="1245"/>
      <c r="S100" s="1245"/>
      <c r="T100" s="266"/>
    </row>
    <row r="101" spans="2:20" ht="15.75">
      <c r="B101" s="201"/>
      <c r="C101" s="202"/>
      <c r="D101" s="202"/>
      <c r="E101" s="202"/>
      <c r="F101" s="202"/>
      <c r="G101" s="202"/>
      <c r="H101" s="202"/>
      <c r="I101" s="233"/>
      <c r="J101" s="233"/>
      <c r="K101" s="233"/>
      <c r="L101" s="233"/>
      <c r="M101" s="233"/>
      <c r="N101" s="233"/>
      <c r="O101" s="233"/>
      <c r="P101" s="233"/>
      <c r="Q101" s="587" t="s">
        <v>2012</v>
      </c>
      <c r="R101" s="211"/>
      <c r="S101" s="233"/>
      <c r="T101" s="209"/>
    </row>
    <row r="102" spans="2:20" ht="15.75">
      <c r="B102" s="241"/>
      <c r="C102" s="280" t="s">
        <v>80</v>
      </c>
      <c r="D102" s="227"/>
      <c r="E102" s="227"/>
      <c r="F102" s="227"/>
      <c r="G102" s="2089"/>
      <c r="H102" s="2089"/>
      <c r="I102" s="2089" t="s">
        <v>105</v>
      </c>
      <c r="J102" s="2089"/>
      <c r="K102" s="228"/>
      <c r="L102" s="2089"/>
      <c r="M102" s="2089" t="s">
        <v>106</v>
      </c>
      <c r="N102" s="2089"/>
      <c r="O102" s="227"/>
      <c r="P102" s="227"/>
      <c r="Q102" s="227" t="s">
        <v>81</v>
      </c>
      <c r="R102" s="227"/>
      <c r="S102" s="242"/>
      <c r="T102" s="243"/>
    </row>
    <row r="103" spans="2:20" ht="10.5" customHeight="1">
      <c r="B103" s="241"/>
      <c r="C103" s="281"/>
      <c r="D103" s="229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229"/>
      <c r="Q103" s="229"/>
      <c r="R103" s="229"/>
      <c r="S103" s="242"/>
      <c r="T103" s="243"/>
    </row>
    <row r="104" spans="2:20" ht="9.9499999999999993" customHeight="1">
      <c r="B104" s="241"/>
      <c r="C104" s="281"/>
      <c r="D104" s="229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229"/>
      <c r="Q104" s="229"/>
      <c r="R104" s="229"/>
      <c r="S104" s="242"/>
      <c r="T104" s="243"/>
    </row>
    <row r="105" spans="2:20" ht="10.5" customHeight="1">
      <c r="B105" s="241"/>
      <c r="C105" s="281"/>
      <c r="D105" s="229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  <c r="Q105" s="229"/>
      <c r="R105" s="229"/>
      <c r="S105" s="242"/>
      <c r="T105" s="243"/>
    </row>
    <row r="106" spans="2:20" ht="15.75">
      <c r="B106" s="241"/>
      <c r="C106" s="2086" t="s">
        <v>147</v>
      </c>
      <c r="D106" s="2086"/>
      <c r="E106" s="2086"/>
      <c r="F106" s="2086"/>
      <c r="G106" s="2090"/>
      <c r="H106" s="2090" t="s">
        <v>82</v>
      </c>
      <c r="I106" s="2086"/>
      <c r="J106" s="2090" t="s">
        <v>156</v>
      </c>
      <c r="K106" s="230"/>
      <c r="L106" s="2090"/>
      <c r="M106" s="2090" t="s">
        <v>161</v>
      </c>
      <c r="N106" s="2090"/>
      <c r="O106" s="2086"/>
      <c r="P106" s="2086"/>
      <c r="Q106" s="2086" t="s">
        <v>83</v>
      </c>
      <c r="R106" s="2086"/>
      <c r="S106" s="242"/>
      <c r="T106" s="243"/>
    </row>
    <row r="107" spans="2:20" ht="10.5" customHeight="1">
      <c r="B107" s="241"/>
      <c r="C107" s="282"/>
      <c r="D107" s="2086"/>
      <c r="E107" s="2086"/>
      <c r="F107" s="2086"/>
      <c r="G107" s="2090"/>
      <c r="H107" s="2090"/>
      <c r="I107" s="2086"/>
      <c r="J107" s="2090"/>
      <c r="K107" s="230"/>
      <c r="L107" s="2090"/>
      <c r="M107" s="2090"/>
      <c r="N107" s="2090"/>
      <c r="O107" s="2086"/>
      <c r="P107" s="2086"/>
      <c r="Q107" s="2086"/>
      <c r="R107" s="2086"/>
      <c r="S107" s="242"/>
      <c r="T107" s="243"/>
    </row>
    <row r="108" spans="2:20" ht="15" customHeight="1">
      <c r="B108" s="121" t="s">
        <v>418</v>
      </c>
      <c r="C108" s="122"/>
      <c r="D108" s="122"/>
      <c r="E108" s="122"/>
      <c r="F108" s="122"/>
      <c r="G108" s="122"/>
      <c r="H108" s="122"/>
      <c r="I108" s="122"/>
      <c r="J108" s="123"/>
      <c r="K108" s="122"/>
      <c r="L108" s="124"/>
      <c r="M108" s="122"/>
      <c r="N108" s="122"/>
      <c r="O108" s="122"/>
      <c r="P108" s="122"/>
      <c r="Q108" s="122"/>
      <c r="R108" s="125"/>
      <c r="S108" s="125"/>
      <c r="T108" s="126" t="s">
        <v>417</v>
      </c>
    </row>
    <row r="110" spans="2:20" ht="24.95" customHeight="1">
      <c r="B110" s="2155" t="s">
        <v>159</v>
      </c>
      <c r="C110" s="2156"/>
      <c r="D110" s="2156"/>
      <c r="E110" s="2157"/>
      <c r="F110" s="2161" t="s">
        <v>146</v>
      </c>
      <c r="G110" s="2162"/>
      <c r="H110" s="2162"/>
      <c r="I110" s="2162"/>
      <c r="J110" s="2162"/>
      <c r="K110" s="2162"/>
      <c r="L110" s="2162"/>
      <c r="M110" s="2162"/>
      <c r="N110" s="2163"/>
      <c r="O110" s="417" t="s">
        <v>108</v>
      </c>
      <c r="P110" s="428" t="s">
        <v>547</v>
      </c>
      <c r="Q110" s="92" t="s">
        <v>1593</v>
      </c>
      <c r="R110" s="41"/>
      <c r="S110" s="41"/>
      <c r="T110" s="42" t="s">
        <v>25</v>
      </c>
    </row>
    <row r="111" spans="2:20" ht="24.75" customHeight="1">
      <c r="B111" s="2158"/>
      <c r="C111" s="2159"/>
      <c r="D111" s="2159"/>
      <c r="E111" s="2160"/>
      <c r="F111" s="2164" t="s">
        <v>416</v>
      </c>
      <c r="G111" s="2165"/>
      <c r="H111" s="2165"/>
      <c r="I111" s="2165"/>
      <c r="J111" s="2165"/>
      <c r="K111" s="2165"/>
      <c r="L111" s="2165"/>
      <c r="M111" s="2165"/>
      <c r="N111" s="2166"/>
      <c r="O111" s="1004" t="s">
        <v>107</v>
      </c>
      <c r="P111" s="1005" t="s">
        <v>58</v>
      </c>
      <c r="Q111" s="1006"/>
      <c r="R111" s="618"/>
      <c r="S111" s="618"/>
      <c r="T111" s="619"/>
    </row>
    <row r="112" spans="2:20" ht="5.0999999999999996" customHeight="1">
      <c r="B112" s="646"/>
      <c r="C112" s="647"/>
      <c r="D112" s="647"/>
      <c r="E112" s="647"/>
      <c r="F112" s="651"/>
      <c r="G112" s="651"/>
      <c r="H112" s="651"/>
      <c r="I112" s="651"/>
      <c r="J112" s="651"/>
      <c r="K112" s="651"/>
      <c r="L112" s="651"/>
      <c r="M112" s="651"/>
      <c r="N112" s="651"/>
      <c r="O112" s="648"/>
      <c r="P112" s="652"/>
      <c r="Q112" s="648"/>
      <c r="R112" s="648"/>
      <c r="S112" s="648"/>
      <c r="T112" s="649"/>
    </row>
    <row r="113" spans="2:20" ht="15.75">
      <c r="B113" s="51"/>
      <c r="C113" s="52" t="s">
        <v>59</v>
      </c>
      <c r="D113" s="55"/>
      <c r="E113" s="55" t="s">
        <v>60</v>
      </c>
      <c r="F113" s="623" t="s">
        <v>2046</v>
      </c>
      <c r="G113" s="55"/>
      <c r="H113" s="53"/>
      <c r="I113" s="52"/>
      <c r="J113" s="55"/>
      <c r="K113" s="55"/>
      <c r="L113" s="145"/>
      <c r="M113" s="142"/>
      <c r="N113" s="154"/>
      <c r="O113" s="143"/>
      <c r="P113" s="54" t="s">
        <v>61</v>
      </c>
      <c r="Q113" s="249" t="s">
        <v>2011</v>
      </c>
      <c r="R113" s="249"/>
      <c r="S113" s="58"/>
      <c r="T113" s="59"/>
    </row>
    <row r="114" spans="2:20" ht="5.0999999999999996" customHeight="1">
      <c r="B114" s="51"/>
      <c r="C114" s="52"/>
      <c r="D114" s="55"/>
      <c r="E114" s="55"/>
      <c r="F114" s="304"/>
      <c r="G114" s="55"/>
      <c r="H114" s="53"/>
      <c r="I114" s="52"/>
      <c r="J114" s="55"/>
      <c r="K114" s="55"/>
      <c r="L114" s="152"/>
      <c r="M114" s="142"/>
      <c r="N114" s="154"/>
      <c r="O114" s="155"/>
      <c r="P114" s="128"/>
      <c r="Q114" s="129"/>
      <c r="R114" s="127"/>
      <c r="S114" s="58"/>
      <c r="T114" s="59"/>
    </row>
    <row r="115" spans="2:20">
      <c r="B115" s="2167" t="s">
        <v>26</v>
      </c>
      <c r="C115" s="174" t="s">
        <v>27</v>
      </c>
      <c r="D115" s="2169" t="s">
        <v>62</v>
      </c>
      <c r="E115" s="175" t="s">
        <v>28</v>
      </c>
      <c r="F115" s="2169" t="s">
        <v>29</v>
      </c>
      <c r="G115" s="174" t="s">
        <v>30</v>
      </c>
      <c r="H115" s="174" t="s">
        <v>30</v>
      </c>
      <c r="I115" s="176" t="s">
        <v>30</v>
      </c>
      <c r="J115" s="2171" t="s">
        <v>31</v>
      </c>
      <c r="K115" s="2172"/>
      <c r="L115" s="174" t="s">
        <v>30</v>
      </c>
      <c r="M115" s="176" t="s">
        <v>32</v>
      </c>
      <c r="N115" s="177" t="s">
        <v>8</v>
      </c>
      <c r="O115" s="2176" t="s">
        <v>182</v>
      </c>
      <c r="P115" s="2178" t="s">
        <v>181</v>
      </c>
      <c r="Q115" s="177" t="s">
        <v>8</v>
      </c>
      <c r="R115" s="2180" t="s">
        <v>44</v>
      </c>
      <c r="S115" s="178" t="s">
        <v>8</v>
      </c>
      <c r="T115" s="2182" t="s">
        <v>10</v>
      </c>
    </row>
    <row r="116" spans="2:20">
      <c r="B116" s="2168"/>
      <c r="C116" s="180" t="s">
        <v>11</v>
      </c>
      <c r="D116" s="2170"/>
      <c r="E116" s="180" t="s">
        <v>12</v>
      </c>
      <c r="F116" s="2170"/>
      <c r="G116" s="180" t="s">
        <v>13</v>
      </c>
      <c r="H116" s="180" t="s">
        <v>14</v>
      </c>
      <c r="I116" s="181" t="s">
        <v>15</v>
      </c>
      <c r="J116" s="182" t="s">
        <v>16</v>
      </c>
      <c r="K116" s="183" t="s">
        <v>17</v>
      </c>
      <c r="L116" s="180" t="s">
        <v>18</v>
      </c>
      <c r="M116" s="184" t="s">
        <v>19</v>
      </c>
      <c r="N116" s="185" t="s">
        <v>177</v>
      </c>
      <c r="O116" s="2177"/>
      <c r="P116" s="2179"/>
      <c r="Q116" s="185" t="s">
        <v>22</v>
      </c>
      <c r="R116" s="2181"/>
      <c r="S116" s="186" t="s">
        <v>45</v>
      </c>
      <c r="T116" s="2183"/>
    </row>
    <row r="117" spans="2:20" ht="12" customHeight="1" thickBot="1">
      <c r="B117" s="187">
        <v>1</v>
      </c>
      <c r="C117" s="188">
        <v>2</v>
      </c>
      <c r="D117" s="189">
        <v>3</v>
      </c>
      <c r="E117" s="188">
        <v>4</v>
      </c>
      <c r="F117" s="188">
        <v>5</v>
      </c>
      <c r="G117" s="188">
        <v>6</v>
      </c>
      <c r="H117" s="188">
        <v>7</v>
      </c>
      <c r="I117" s="190" t="s">
        <v>63</v>
      </c>
      <c r="J117" s="191">
        <v>9</v>
      </c>
      <c r="K117" s="192" t="s">
        <v>64</v>
      </c>
      <c r="L117" s="191" t="s">
        <v>65</v>
      </c>
      <c r="M117" s="192">
        <v>12</v>
      </c>
      <c r="N117" s="193" t="s">
        <v>66</v>
      </c>
      <c r="O117" s="252" t="s">
        <v>176</v>
      </c>
      <c r="P117" s="193" t="s">
        <v>178</v>
      </c>
      <c r="Q117" s="193" t="s">
        <v>186</v>
      </c>
      <c r="R117" s="193" t="s">
        <v>183</v>
      </c>
      <c r="S117" s="193" t="s">
        <v>179</v>
      </c>
      <c r="T117" s="193">
        <v>18</v>
      </c>
    </row>
    <row r="118" spans="2:20" s="850" customFormat="1" ht="21" customHeight="1" thickTop="1">
      <c r="B118" s="837">
        <v>1</v>
      </c>
      <c r="C118" s="838" t="s">
        <v>2021</v>
      </c>
      <c r="D118" s="839" t="s">
        <v>1356</v>
      </c>
      <c r="E118" s="840" t="s">
        <v>87</v>
      </c>
      <c r="F118" s="841" t="s">
        <v>174</v>
      </c>
      <c r="G118" s="963">
        <v>8000</v>
      </c>
      <c r="H118" s="963">
        <v>3820</v>
      </c>
      <c r="I118" s="964">
        <f t="shared" ref="I118:I120" si="39">+G118-H118</f>
        <v>4180</v>
      </c>
      <c r="J118" s="894">
        <v>6</v>
      </c>
      <c r="K118" s="895">
        <f t="shared" ref="K118:K120" si="40">I118*J118%</f>
        <v>250.79999999999998</v>
      </c>
      <c r="L118" s="895">
        <f t="shared" ref="L118:L120" si="41">I118-K118</f>
        <v>3929.2</v>
      </c>
      <c r="M118" s="896">
        <v>3200</v>
      </c>
      <c r="N118" s="897">
        <f t="shared" ref="N118:N120" si="42">ROUND((L118*M118),0)</f>
        <v>12573440</v>
      </c>
      <c r="O118" s="897">
        <f t="shared" ref="O118:O120" si="43">ROUND(M118*0.5025%,2)</f>
        <v>16.079999999999998</v>
      </c>
      <c r="P118" s="897">
        <f t="shared" ref="P118:P120" si="44">M118+O118</f>
        <v>3216.08</v>
      </c>
      <c r="Q118" s="898">
        <f t="shared" ref="Q118:Q120" si="45">ROUND((L118*+P118),0)</f>
        <v>12636622</v>
      </c>
      <c r="R118" s="898">
        <f t="shared" ref="R118:R120" si="46">ROUND((Q118*0.5%),0)</f>
        <v>63183</v>
      </c>
      <c r="S118" s="898">
        <f t="shared" ref="S118:S120" si="47">ROUND((Q118-R118),0)</f>
        <v>12573439</v>
      </c>
      <c r="T118" s="899" t="s">
        <v>77</v>
      </c>
    </row>
    <row r="119" spans="2:20" s="850" customFormat="1" ht="21" customHeight="1">
      <c r="B119" s="837">
        <f>+B118+1</f>
        <v>2</v>
      </c>
      <c r="C119" s="838" t="s">
        <v>2022</v>
      </c>
      <c r="D119" s="839" t="s">
        <v>71</v>
      </c>
      <c r="E119" s="840" t="s">
        <v>72</v>
      </c>
      <c r="F119" s="841" t="s">
        <v>174</v>
      </c>
      <c r="G119" s="963">
        <v>8360</v>
      </c>
      <c r="H119" s="963">
        <v>4000</v>
      </c>
      <c r="I119" s="964">
        <f t="shared" si="39"/>
        <v>4360</v>
      </c>
      <c r="J119" s="894">
        <v>6</v>
      </c>
      <c r="K119" s="895">
        <f t="shared" si="40"/>
        <v>261.59999999999997</v>
      </c>
      <c r="L119" s="895">
        <f t="shared" si="41"/>
        <v>4098.3999999999996</v>
      </c>
      <c r="M119" s="896">
        <v>3200</v>
      </c>
      <c r="N119" s="897">
        <f t="shared" si="42"/>
        <v>13114880</v>
      </c>
      <c r="O119" s="897">
        <f t="shared" si="43"/>
        <v>16.079999999999998</v>
      </c>
      <c r="P119" s="897">
        <f t="shared" si="44"/>
        <v>3216.08</v>
      </c>
      <c r="Q119" s="898">
        <f t="shared" si="45"/>
        <v>13180782</v>
      </c>
      <c r="R119" s="898">
        <f t="shared" si="46"/>
        <v>65904</v>
      </c>
      <c r="S119" s="898">
        <f t="shared" si="47"/>
        <v>13114878</v>
      </c>
      <c r="T119" s="899" t="s">
        <v>77</v>
      </c>
    </row>
    <row r="120" spans="2:20" s="850" customFormat="1" ht="21" customHeight="1">
      <c r="B120" s="837">
        <f t="shared" ref="B120:B144" si="48">+B119+1</f>
        <v>3</v>
      </c>
      <c r="C120" s="838" t="s">
        <v>2023</v>
      </c>
      <c r="D120" s="839" t="s">
        <v>88</v>
      </c>
      <c r="E120" s="840" t="s">
        <v>1253</v>
      </c>
      <c r="F120" s="841" t="s">
        <v>174</v>
      </c>
      <c r="G120" s="963">
        <v>8530</v>
      </c>
      <c r="H120" s="963">
        <v>3890</v>
      </c>
      <c r="I120" s="964">
        <f t="shared" si="39"/>
        <v>4640</v>
      </c>
      <c r="J120" s="894">
        <v>6</v>
      </c>
      <c r="K120" s="895">
        <f t="shared" si="40"/>
        <v>278.39999999999998</v>
      </c>
      <c r="L120" s="895">
        <f t="shared" si="41"/>
        <v>4361.6000000000004</v>
      </c>
      <c r="M120" s="896">
        <v>3200</v>
      </c>
      <c r="N120" s="897">
        <f t="shared" si="42"/>
        <v>13957120</v>
      </c>
      <c r="O120" s="897">
        <f t="shared" si="43"/>
        <v>16.079999999999998</v>
      </c>
      <c r="P120" s="897">
        <f t="shared" si="44"/>
        <v>3216.08</v>
      </c>
      <c r="Q120" s="898">
        <f t="shared" si="45"/>
        <v>14027255</v>
      </c>
      <c r="R120" s="898">
        <f t="shared" si="46"/>
        <v>70136</v>
      </c>
      <c r="S120" s="898">
        <f t="shared" si="47"/>
        <v>13957119</v>
      </c>
      <c r="T120" s="899" t="s">
        <v>77</v>
      </c>
    </row>
    <row r="121" spans="2:20" s="850" customFormat="1" ht="21" customHeight="1">
      <c r="B121" s="837">
        <f t="shared" si="48"/>
        <v>4</v>
      </c>
      <c r="C121" s="838" t="s">
        <v>2024</v>
      </c>
      <c r="D121" s="839" t="s">
        <v>1336</v>
      </c>
      <c r="E121" s="840" t="s">
        <v>1256</v>
      </c>
      <c r="F121" s="841" t="s">
        <v>174</v>
      </c>
      <c r="G121" s="963">
        <v>8690</v>
      </c>
      <c r="H121" s="963">
        <v>3890</v>
      </c>
      <c r="I121" s="964">
        <f t="shared" ref="I121:I144" si="49">+G121-H121</f>
        <v>4800</v>
      </c>
      <c r="J121" s="894">
        <v>6</v>
      </c>
      <c r="K121" s="895">
        <f t="shared" ref="K121:K144" si="50">I121*J121%</f>
        <v>288</v>
      </c>
      <c r="L121" s="895">
        <f t="shared" ref="L121:L144" si="51">I121-K121</f>
        <v>4512</v>
      </c>
      <c r="M121" s="896">
        <v>3200</v>
      </c>
      <c r="N121" s="897">
        <f t="shared" ref="N121:N144" si="52">ROUND((L121*M121),0)</f>
        <v>14438400</v>
      </c>
      <c r="O121" s="897">
        <f t="shared" ref="O121:O144" si="53">ROUND(M121*0.5025%,2)</f>
        <v>16.079999999999998</v>
      </c>
      <c r="P121" s="897">
        <f t="shared" ref="P121:P144" si="54">M121+O121</f>
        <v>3216.08</v>
      </c>
      <c r="Q121" s="898">
        <f t="shared" ref="Q121:Q144" si="55">ROUND((L121*+P121),0)</f>
        <v>14510953</v>
      </c>
      <c r="R121" s="898">
        <f t="shared" ref="R121:R144" si="56">ROUND((Q121*0.5%),0)</f>
        <v>72555</v>
      </c>
      <c r="S121" s="898">
        <f t="shared" ref="S121:S144" si="57">ROUND((Q121-R121),0)</f>
        <v>14438398</v>
      </c>
      <c r="T121" s="899" t="s">
        <v>77</v>
      </c>
    </row>
    <row r="122" spans="2:20" s="850" customFormat="1" ht="21" customHeight="1">
      <c r="B122" s="837">
        <f t="shared" si="48"/>
        <v>5</v>
      </c>
      <c r="C122" s="838" t="s">
        <v>2025</v>
      </c>
      <c r="D122" s="839" t="s">
        <v>336</v>
      </c>
      <c r="E122" s="840" t="s">
        <v>1255</v>
      </c>
      <c r="F122" s="841" t="s">
        <v>174</v>
      </c>
      <c r="G122" s="963">
        <v>8680</v>
      </c>
      <c r="H122" s="963">
        <v>3890</v>
      </c>
      <c r="I122" s="964">
        <f t="shared" si="49"/>
        <v>4790</v>
      </c>
      <c r="J122" s="894">
        <v>6</v>
      </c>
      <c r="K122" s="895">
        <f t="shared" si="50"/>
        <v>287.39999999999998</v>
      </c>
      <c r="L122" s="895">
        <f t="shared" si="51"/>
        <v>4502.6000000000004</v>
      </c>
      <c r="M122" s="896">
        <v>3200</v>
      </c>
      <c r="N122" s="897">
        <f t="shared" si="52"/>
        <v>14408320</v>
      </c>
      <c r="O122" s="897">
        <f t="shared" si="53"/>
        <v>16.079999999999998</v>
      </c>
      <c r="P122" s="897">
        <f t="shared" si="54"/>
        <v>3216.08</v>
      </c>
      <c r="Q122" s="898">
        <f t="shared" si="55"/>
        <v>14480722</v>
      </c>
      <c r="R122" s="898">
        <f t="shared" si="56"/>
        <v>72404</v>
      </c>
      <c r="S122" s="898">
        <f t="shared" si="57"/>
        <v>14408318</v>
      </c>
      <c r="T122" s="899" t="s">
        <v>77</v>
      </c>
    </row>
    <row r="123" spans="2:20" s="850" customFormat="1" ht="21" customHeight="1">
      <c r="B123" s="837">
        <f t="shared" si="48"/>
        <v>6</v>
      </c>
      <c r="C123" s="838" t="s">
        <v>2026</v>
      </c>
      <c r="D123" s="839" t="s">
        <v>71</v>
      </c>
      <c r="E123" s="840" t="s">
        <v>72</v>
      </c>
      <c r="F123" s="841" t="s">
        <v>174</v>
      </c>
      <c r="G123" s="963">
        <v>8700</v>
      </c>
      <c r="H123" s="963">
        <v>4000</v>
      </c>
      <c r="I123" s="964">
        <f t="shared" si="49"/>
        <v>4700</v>
      </c>
      <c r="J123" s="894">
        <v>6</v>
      </c>
      <c r="K123" s="895">
        <f t="shared" si="50"/>
        <v>282</v>
      </c>
      <c r="L123" s="895">
        <f t="shared" si="51"/>
        <v>4418</v>
      </c>
      <c r="M123" s="896">
        <v>3200</v>
      </c>
      <c r="N123" s="897">
        <f t="shared" si="52"/>
        <v>14137600</v>
      </c>
      <c r="O123" s="897">
        <f t="shared" si="53"/>
        <v>16.079999999999998</v>
      </c>
      <c r="P123" s="897">
        <f t="shared" si="54"/>
        <v>3216.08</v>
      </c>
      <c r="Q123" s="898">
        <f t="shared" si="55"/>
        <v>14208641</v>
      </c>
      <c r="R123" s="898">
        <f t="shared" si="56"/>
        <v>71043</v>
      </c>
      <c r="S123" s="898">
        <f t="shared" si="57"/>
        <v>14137598</v>
      </c>
      <c r="T123" s="899" t="s">
        <v>77</v>
      </c>
    </row>
    <row r="124" spans="2:20" s="850" customFormat="1" ht="21" customHeight="1">
      <c r="B124" s="837">
        <f t="shared" si="48"/>
        <v>7</v>
      </c>
      <c r="C124" s="838" t="s">
        <v>2027</v>
      </c>
      <c r="D124" s="839" t="s">
        <v>88</v>
      </c>
      <c r="E124" s="840" t="s">
        <v>1253</v>
      </c>
      <c r="F124" s="841" t="s">
        <v>174</v>
      </c>
      <c r="G124" s="963">
        <v>8670</v>
      </c>
      <c r="H124" s="963">
        <v>3890</v>
      </c>
      <c r="I124" s="964">
        <f t="shared" si="49"/>
        <v>4780</v>
      </c>
      <c r="J124" s="894">
        <v>6</v>
      </c>
      <c r="K124" s="895">
        <f t="shared" si="50"/>
        <v>286.8</v>
      </c>
      <c r="L124" s="895">
        <f t="shared" si="51"/>
        <v>4493.2</v>
      </c>
      <c r="M124" s="896">
        <v>3200</v>
      </c>
      <c r="N124" s="897">
        <f t="shared" si="52"/>
        <v>14378240</v>
      </c>
      <c r="O124" s="897">
        <f t="shared" si="53"/>
        <v>16.079999999999998</v>
      </c>
      <c r="P124" s="897">
        <f t="shared" si="54"/>
        <v>3216.08</v>
      </c>
      <c r="Q124" s="898">
        <f t="shared" si="55"/>
        <v>14450491</v>
      </c>
      <c r="R124" s="898">
        <f t="shared" si="56"/>
        <v>72252</v>
      </c>
      <c r="S124" s="898">
        <f t="shared" si="57"/>
        <v>14378239</v>
      </c>
      <c r="T124" s="899" t="s">
        <v>77</v>
      </c>
    </row>
    <row r="125" spans="2:20" s="850" customFormat="1" ht="21" customHeight="1">
      <c r="B125" s="837">
        <f t="shared" si="48"/>
        <v>8</v>
      </c>
      <c r="C125" s="838" t="s">
        <v>2028</v>
      </c>
      <c r="D125" s="839" t="s">
        <v>1336</v>
      </c>
      <c r="E125" s="840" t="s">
        <v>1256</v>
      </c>
      <c r="F125" s="841" t="s">
        <v>174</v>
      </c>
      <c r="G125" s="963">
        <v>8640</v>
      </c>
      <c r="H125" s="963">
        <v>3890</v>
      </c>
      <c r="I125" s="964">
        <f t="shared" si="49"/>
        <v>4750</v>
      </c>
      <c r="J125" s="894">
        <v>6</v>
      </c>
      <c r="K125" s="895">
        <f t="shared" si="50"/>
        <v>285</v>
      </c>
      <c r="L125" s="895">
        <f t="shared" si="51"/>
        <v>4465</v>
      </c>
      <c r="M125" s="896">
        <v>3200</v>
      </c>
      <c r="N125" s="897">
        <f t="shared" si="52"/>
        <v>14288000</v>
      </c>
      <c r="O125" s="897">
        <f t="shared" si="53"/>
        <v>16.079999999999998</v>
      </c>
      <c r="P125" s="897">
        <f t="shared" si="54"/>
        <v>3216.08</v>
      </c>
      <c r="Q125" s="898">
        <f t="shared" si="55"/>
        <v>14359797</v>
      </c>
      <c r="R125" s="898">
        <f t="shared" si="56"/>
        <v>71799</v>
      </c>
      <c r="S125" s="898">
        <f t="shared" si="57"/>
        <v>14287998</v>
      </c>
      <c r="T125" s="899" t="s">
        <v>77</v>
      </c>
    </row>
    <row r="126" spans="2:20" s="850" customFormat="1" ht="21" customHeight="1">
      <c r="B126" s="837">
        <f t="shared" si="48"/>
        <v>9</v>
      </c>
      <c r="C126" s="838" t="s">
        <v>2029</v>
      </c>
      <c r="D126" s="839" t="s">
        <v>1356</v>
      </c>
      <c r="E126" s="840" t="s">
        <v>87</v>
      </c>
      <c r="F126" s="841" t="s">
        <v>174</v>
      </c>
      <c r="G126" s="963">
        <v>8070</v>
      </c>
      <c r="H126" s="963">
        <v>3850</v>
      </c>
      <c r="I126" s="964">
        <f t="shared" si="49"/>
        <v>4220</v>
      </c>
      <c r="J126" s="894">
        <v>6</v>
      </c>
      <c r="K126" s="895">
        <f t="shared" si="50"/>
        <v>253.2</v>
      </c>
      <c r="L126" s="895">
        <f t="shared" si="51"/>
        <v>3966.8</v>
      </c>
      <c r="M126" s="896">
        <v>3200</v>
      </c>
      <c r="N126" s="897">
        <f t="shared" si="52"/>
        <v>12693760</v>
      </c>
      <c r="O126" s="897">
        <f t="shared" si="53"/>
        <v>16.079999999999998</v>
      </c>
      <c r="P126" s="897">
        <f t="shared" si="54"/>
        <v>3216.08</v>
      </c>
      <c r="Q126" s="898">
        <f t="shared" si="55"/>
        <v>12757546</v>
      </c>
      <c r="R126" s="898">
        <f t="shared" si="56"/>
        <v>63788</v>
      </c>
      <c r="S126" s="898">
        <f t="shared" si="57"/>
        <v>12693758</v>
      </c>
      <c r="T126" s="899" t="s">
        <v>77</v>
      </c>
    </row>
    <row r="127" spans="2:20" s="850" customFormat="1" ht="21" customHeight="1">
      <c r="B127" s="837">
        <f t="shared" si="48"/>
        <v>10</v>
      </c>
      <c r="C127" s="838" t="s">
        <v>2030</v>
      </c>
      <c r="D127" s="839" t="s">
        <v>336</v>
      </c>
      <c r="E127" s="840" t="s">
        <v>1255</v>
      </c>
      <c r="F127" s="841" t="s">
        <v>174</v>
      </c>
      <c r="G127" s="963">
        <v>8420</v>
      </c>
      <c r="H127" s="963">
        <v>3880</v>
      </c>
      <c r="I127" s="964">
        <f t="shared" si="49"/>
        <v>4540</v>
      </c>
      <c r="J127" s="894">
        <v>6</v>
      </c>
      <c r="K127" s="895">
        <f t="shared" si="50"/>
        <v>272.39999999999998</v>
      </c>
      <c r="L127" s="895">
        <f t="shared" si="51"/>
        <v>4267.6000000000004</v>
      </c>
      <c r="M127" s="896">
        <v>3200</v>
      </c>
      <c r="N127" s="897">
        <f t="shared" si="52"/>
        <v>13656320</v>
      </c>
      <c r="O127" s="897">
        <f t="shared" si="53"/>
        <v>16.079999999999998</v>
      </c>
      <c r="P127" s="897">
        <f t="shared" si="54"/>
        <v>3216.08</v>
      </c>
      <c r="Q127" s="898">
        <f t="shared" si="55"/>
        <v>13724943</v>
      </c>
      <c r="R127" s="898">
        <f t="shared" si="56"/>
        <v>68625</v>
      </c>
      <c r="S127" s="898">
        <f t="shared" si="57"/>
        <v>13656318</v>
      </c>
      <c r="T127" s="899" t="s">
        <v>77</v>
      </c>
    </row>
    <row r="128" spans="2:20" s="850" customFormat="1" ht="21" customHeight="1">
      <c r="B128" s="837">
        <f t="shared" si="48"/>
        <v>11</v>
      </c>
      <c r="C128" s="838" t="s">
        <v>2031</v>
      </c>
      <c r="D128" s="839" t="s">
        <v>71</v>
      </c>
      <c r="E128" s="840" t="s">
        <v>72</v>
      </c>
      <c r="F128" s="841" t="s">
        <v>174</v>
      </c>
      <c r="G128" s="963">
        <v>8530</v>
      </c>
      <c r="H128" s="963">
        <v>4000</v>
      </c>
      <c r="I128" s="964">
        <f t="shared" si="49"/>
        <v>4530</v>
      </c>
      <c r="J128" s="894">
        <v>6</v>
      </c>
      <c r="K128" s="895">
        <f t="shared" si="50"/>
        <v>271.8</v>
      </c>
      <c r="L128" s="895">
        <f t="shared" si="51"/>
        <v>4258.2</v>
      </c>
      <c r="M128" s="896">
        <v>3200</v>
      </c>
      <c r="N128" s="897">
        <f t="shared" si="52"/>
        <v>13626240</v>
      </c>
      <c r="O128" s="897">
        <f t="shared" si="53"/>
        <v>16.079999999999998</v>
      </c>
      <c r="P128" s="897">
        <f t="shared" si="54"/>
        <v>3216.08</v>
      </c>
      <c r="Q128" s="898">
        <f t="shared" si="55"/>
        <v>13694712</v>
      </c>
      <c r="R128" s="898">
        <f t="shared" si="56"/>
        <v>68474</v>
      </c>
      <c r="S128" s="898">
        <f t="shared" si="57"/>
        <v>13626238</v>
      </c>
      <c r="T128" s="899" t="s">
        <v>77</v>
      </c>
    </row>
    <row r="129" spans="2:20" s="850" customFormat="1" ht="21" customHeight="1">
      <c r="B129" s="837">
        <f t="shared" si="48"/>
        <v>12</v>
      </c>
      <c r="C129" s="838" t="s">
        <v>2052</v>
      </c>
      <c r="D129" s="839" t="s">
        <v>78</v>
      </c>
      <c r="E129" s="840" t="s">
        <v>86</v>
      </c>
      <c r="F129" s="841" t="s">
        <v>174</v>
      </c>
      <c r="G129" s="963">
        <v>8320</v>
      </c>
      <c r="H129" s="963">
        <v>4000</v>
      </c>
      <c r="I129" s="964">
        <f t="shared" si="49"/>
        <v>4320</v>
      </c>
      <c r="J129" s="894">
        <v>6</v>
      </c>
      <c r="K129" s="895">
        <f t="shared" si="50"/>
        <v>259.2</v>
      </c>
      <c r="L129" s="895">
        <f t="shared" si="51"/>
        <v>4060.8</v>
      </c>
      <c r="M129" s="896">
        <v>3200</v>
      </c>
      <c r="N129" s="897">
        <f t="shared" si="52"/>
        <v>12994560</v>
      </c>
      <c r="O129" s="897">
        <f t="shared" si="53"/>
        <v>16.079999999999998</v>
      </c>
      <c r="P129" s="897">
        <f t="shared" si="54"/>
        <v>3216.08</v>
      </c>
      <c r="Q129" s="898">
        <f t="shared" si="55"/>
        <v>13059858</v>
      </c>
      <c r="R129" s="898">
        <f t="shared" si="56"/>
        <v>65299</v>
      </c>
      <c r="S129" s="898">
        <f t="shared" si="57"/>
        <v>12994559</v>
      </c>
      <c r="T129" s="899" t="s">
        <v>77</v>
      </c>
    </row>
    <row r="130" spans="2:20" s="850" customFormat="1" ht="21" customHeight="1">
      <c r="B130" s="837">
        <f t="shared" si="48"/>
        <v>13</v>
      </c>
      <c r="C130" s="838" t="s">
        <v>2032</v>
      </c>
      <c r="D130" s="839" t="s">
        <v>400</v>
      </c>
      <c r="E130" s="840" t="s">
        <v>70</v>
      </c>
      <c r="F130" s="841" t="s">
        <v>174</v>
      </c>
      <c r="G130" s="963">
        <v>8530</v>
      </c>
      <c r="H130" s="963">
        <v>3940</v>
      </c>
      <c r="I130" s="964">
        <f t="shared" si="49"/>
        <v>4590</v>
      </c>
      <c r="J130" s="894">
        <v>6</v>
      </c>
      <c r="K130" s="895">
        <f t="shared" si="50"/>
        <v>275.39999999999998</v>
      </c>
      <c r="L130" s="895">
        <f t="shared" si="51"/>
        <v>4314.6000000000004</v>
      </c>
      <c r="M130" s="896">
        <v>3200</v>
      </c>
      <c r="N130" s="897">
        <f t="shared" si="52"/>
        <v>13806720</v>
      </c>
      <c r="O130" s="897">
        <f t="shared" si="53"/>
        <v>16.079999999999998</v>
      </c>
      <c r="P130" s="897">
        <f t="shared" si="54"/>
        <v>3216.08</v>
      </c>
      <c r="Q130" s="898">
        <f t="shared" si="55"/>
        <v>13876099</v>
      </c>
      <c r="R130" s="898">
        <f t="shared" si="56"/>
        <v>69380</v>
      </c>
      <c r="S130" s="898">
        <f t="shared" si="57"/>
        <v>13806719</v>
      </c>
      <c r="T130" s="899" t="s">
        <v>77</v>
      </c>
    </row>
    <row r="131" spans="2:20" s="850" customFormat="1" ht="21" customHeight="1">
      <c r="B131" s="837">
        <f t="shared" si="48"/>
        <v>14</v>
      </c>
      <c r="C131" s="838" t="s">
        <v>2033</v>
      </c>
      <c r="D131" s="839" t="s">
        <v>402</v>
      </c>
      <c r="E131" s="840" t="s">
        <v>74</v>
      </c>
      <c r="F131" s="841" t="s">
        <v>174</v>
      </c>
      <c r="G131" s="963">
        <v>8150</v>
      </c>
      <c r="H131" s="963">
        <v>3770</v>
      </c>
      <c r="I131" s="964">
        <f t="shared" si="49"/>
        <v>4380</v>
      </c>
      <c r="J131" s="894">
        <v>6</v>
      </c>
      <c r="K131" s="895">
        <f t="shared" si="50"/>
        <v>262.8</v>
      </c>
      <c r="L131" s="895">
        <f t="shared" si="51"/>
        <v>4117.2</v>
      </c>
      <c r="M131" s="896">
        <v>3200</v>
      </c>
      <c r="N131" s="897">
        <f t="shared" si="52"/>
        <v>13175040</v>
      </c>
      <c r="O131" s="897">
        <f t="shared" si="53"/>
        <v>16.079999999999998</v>
      </c>
      <c r="P131" s="897">
        <f t="shared" si="54"/>
        <v>3216.08</v>
      </c>
      <c r="Q131" s="898">
        <f t="shared" si="55"/>
        <v>13241245</v>
      </c>
      <c r="R131" s="898">
        <f t="shared" si="56"/>
        <v>66206</v>
      </c>
      <c r="S131" s="898">
        <f t="shared" si="57"/>
        <v>13175039</v>
      </c>
      <c r="T131" s="899" t="s">
        <v>77</v>
      </c>
    </row>
    <row r="132" spans="2:20" s="850" customFormat="1" ht="21" customHeight="1">
      <c r="B132" s="837">
        <f t="shared" si="48"/>
        <v>15</v>
      </c>
      <c r="C132" s="838" t="s">
        <v>2034</v>
      </c>
      <c r="D132" s="839" t="s">
        <v>88</v>
      </c>
      <c r="E132" s="840" t="s">
        <v>1253</v>
      </c>
      <c r="F132" s="841" t="s">
        <v>174</v>
      </c>
      <c r="G132" s="963">
        <v>8350</v>
      </c>
      <c r="H132" s="963">
        <v>3880</v>
      </c>
      <c r="I132" s="964">
        <f t="shared" si="49"/>
        <v>4470</v>
      </c>
      <c r="J132" s="894">
        <v>6</v>
      </c>
      <c r="K132" s="895">
        <f t="shared" si="50"/>
        <v>268.2</v>
      </c>
      <c r="L132" s="895">
        <f t="shared" si="51"/>
        <v>4201.8</v>
      </c>
      <c r="M132" s="896">
        <v>3200</v>
      </c>
      <c r="N132" s="897">
        <f t="shared" si="52"/>
        <v>13445760</v>
      </c>
      <c r="O132" s="897">
        <f t="shared" si="53"/>
        <v>16.079999999999998</v>
      </c>
      <c r="P132" s="897">
        <f t="shared" si="54"/>
        <v>3216.08</v>
      </c>
      <c r="Q132" s="898">
        <f t="shared" si="55"/>
        <v>13513325</v>
      </c>
      <c r="R132" s="898">
        <f t="shared" si="56"/>
        <v>67567</v>
      </c>
      <c r="S132" s="898">
        <f t="shared" si="57"/>
        <v>13445758</v>
      </c>
      <c r="T132" s="899" t="s">
        <v>77</v>
      </c>
    </row>
    <row r="133" spans="2:20" s="850" customFormat="1" ht="21" customHeight="1">
      <c r="B133" s="837">
        <f t="shared" si="48"/>
        <v>16</v>
      </c>
      <c r="C133" s="838" t="s">
        <v>2035</v>
      </c>
      <c r="D133" s="839" t="s">
        <v>1356</v>
      </c>
      <c r="E133" s="840" t="s">
        <v>87</v>
      </c>
      <c r="F133" s="841" t="s">
        <v>174</v>
      </c>
      <c r="G133" s="963">
        <v>8110</v>
      </c>
      <c r="H133" s="963">
        <v>3840</v>
      </c>
      <c r="I133" s="964">
        <f t="shared" si="49"/>
        <v>4270</v>
      </c>
      <c r="J133" s="894">
        <v>6</v>
      </c>
      <c r="K133" s="895">
        <f t="shared" si="50"/>
        <v>256.2</v>
      </c>
      <c r="L133" s="895">
        <f t="shared" si="51"/>
        <v>4013.8</v>
      </c>
      <c r="M133" s="896">
        <v>3200</v>
      </c>
      <c r="N133" s="897">
        <f t="shared" si="52"/>
        <v>12844160</v>
      </c>
      <c r="O133" s="897">
        <f t="shared" si="53"/>
        <v>16.079999999999998</v>
      </c>
      <c r="P133" s="897">
        <f t="shared" si="54"/>
        <v>3216.08</v>
      </c>
      <c r="Q133" s="898">
        <f t="shared" si="55"/>
        <v>12908702</v>
      </c>
      <c r="R133" s="898">
        <f t="shared" si="56"/>
        <v>64544</v>
      </c>
      <c r="S133" s="898">
        <f t="shared" si="57"/>
        <v>12844158</v>
      </c>
      <c r="T133" s="899" t="s">
        <v>77</v>
      </c>
    </row>
    <row r="134" spans="2:20" s="850" customFormat="1" ht="21" customHeight="1">
      <c r="B134" s="837">
        <f t="shared" si="48"/>
        <v>17</v>
      </c>
      <c r="C134" s="838" t="s">
        <v>2036</v>
      </c>
      <c r="D134" s="839" t="s">
        <v>88</v>
      </c>
      <c r="E134" s="840" t="s">
        <v>1253</v>
      </c>
      <c r="F134" s="841" t="s">
        <v>174</v>
      </c>
      <c r="G134" s="963">
        <v>8430</v>
      </c>
      <c r="H134" s="963">
        <v>3870</v>
      </c>
      <c r="I134" s="964">
        <f t="shared" si="49"/>
        <v>4560</v>
      </c>
      <c r="J134" s="894">
        <v>6</v>
      </c>
      <c r="K134" s="895">
        <f t="shared" si="50"/>
        <v>273.59999999999997</v>
      </c>
      <c r="L134" s="895">
        <f t="shared" si="51"/>
        <v>4286.3999999999996</v>
      </c>
      <c r="M134" s="896">
        <v>3200</v>
      </c>
      <c r="N134" s="897">
        <f t="shared" si="52"/>
        <v>13716480</v>
      </c>
      <c r="O134" s="897">
        <f t="shared" si="53"/>
        <v>16.079999999999998</v>
      </c>
      <c r="P134" s="897">
        <f t="shared" si="54"/>
        <v>3216.08</v>
      </c>
      <c r="Q134" s="898">
        <f t="shared" si="55"/>
        <v>13785405</v>
      </c>
      <c r="R134" s="898">
        <f t="shared" si="56"/>
        <v>68927</v>
      </c>
      <c r="S134" s="898">
        <f t="shared" si="57"/>
        <v>13716478</v>
      </c>
      <c r="T134" s="899" t="s">
        <v>77</v>
      </c>
    </row>
    <row r="135" spans="2:20" s="850" customFormat="1" ht="21" customHeight="1">
      <c r="B135" s="837">
        <f t="shared" si="48"/>
        <v>18</v>
      </c>
      <c r="C135" s="838" t="s">
        <v>2037</v>
      </c>
      <c r="D135" s="839" t="s">
        <v>71</v>
      </c>
      <c r="E135" s="840" t="s">
        <v>72</v>
      </c>
      <c r="F135" s="841" t="s">
        <v>174</v>
      </c>
      <c r="G135" s="963">
        <v>8260</v>
      </c>
      <c r="H135" s="963">
        <v>4000</v>
      </c>
      <c r="I135" s="964">
        <f t="shared" si="49"/>
        <v>4260</v>
      </c>
      <c r="J135" s="894">
        <v>6</v>
      </c>
      <c r="K135" s="895">
        <f t="shared" si="50"/>
        <v>255.6</v>
      </c>
      <c r="L135" s="895">
        <f t="shared" si="51"/>
        <v>4004.4</v>
      </c>
      <c r="M135" s="896">
        <v>3200</v>
      </c>
      <c r="N135" s="897">
        <f t="shared" si="52"/>
        <v>12814080</v>
      </c>
      <c r="O135" s="897">
        <f t="shared" si="53"/>
        <v>16.079999999999998</v>
      </c>
      <c r="P135" s="897">
        <f t="shared" si="54"/>
        <v>3216.08</v>
      </c>
      <c r="Q135" s="898">
        <f t="shared" si="55"/>
        <v>12878471</v>
      </c>
      <c r="R135" s="898">
        <f t="shared" si="56"/>
        <v>64392</v>
      </c>
      <c r="S135" s="898">
        <f t="shared" si="57"/>
        <v>12814079</v>
      </c>
      <c r="T135" s="899" t="s">
        <v>77</v>
      </c>
    </row>
    <row r="136" spans="2:20" s="850" customFormat="1" ht="21" customHeight="1">
      <c r="B136" s="837">
        <f t="shared" si="48"/>
        <v>19</v>
      </c>
      <c r="C136" s="838" t="s">
        <v>2038</v>
      </c>
      <c r="D136" s="839" t="s">
        <v>1336</v>
      </c>
      <c r="E136" s="840" t="s">
        <v>1256</v>
      </c>
      <c r="F136" s="841" t="s">
        <v>174</v>
      </c>
      <c r="G136" s="963">
        <v>8470</v>
      </c>
      <c r="H136" s="963">
        <v>3880</v>
      </c>
      <c r="I136" s="964">
        <f t="shared" si="49"/>
        <v>4590</v>
      </c>
      <c r="J136" s="894">
        <v>6</v>
      </c>
      <c r="K136" s="895">
        <f t="shared" si="50"/>
        <v>275.39999999999998</v>
      </c>
      <c r="L136" s="895">
        <f t="shared" si="51"/>
        <v>4314.6000000000004</v>
      </c>
      <c r="M136" s="896">
        <v>3200</v>
      </c>
      <c r="N136" s="897">
        <f t="shared" si="52"/>
        <v>13806720</v>
      </c>
      <c r="O136" s="897">
        <f t="shared" si="53"/>
        <v>16.079999999999998</v>
      </c>
      <c r="P136" s="897">
        <f t="shared" si="54"/>
        <v>3216.08</v>
      </c>
      <c r="Q136" s="898">
        <f t="shared" si="55"/>
        <v>13876099</v>
      </c>
      <c r="R136" s="898">
        <f t="shared" si="56"/>
        <v>69380</v>
      </c>
      <c r="S136" s="898">
        <f t="shared" si="57"/>
        <v>13806719</v>
      </c>
      <c r="T136" s="899" t="s">
        <v>77</v>
      </c>
    </row>
    <row r="137" spans="2:20" s="850" customFormat="1" ht="21" customHeight="1">
      <c r="B137" s="837">
        <f t="shared" si="48"/>
        <v>20</v>
      </c>
      <c r="C137" s="838" t="s">
        <v>2039</v>
      </c>
      <c r="D137" s="839" t="s">
        <v>402</v>
      </c>
      <c r="E137" s="840" t="s">
        <v>74</v>
      </c>
      <c r="F137" s="841" t="s">
        <v>174</v>
      </c>
      <c r="G137" s="963">
        <v>8400</v>
      </c>
      <c r="H137" s="963">
        <v>3770</v>
      </c>
      <c r="I137" s="964">
        <f t="shared" si="49"/>
        <v>4630</v>
      </c>
      <c r="J137" s="894">
        <v>6</v>
      </c>
      <c r="K137" s="895">
        <f t="shared" si="50"/>
        <v>277.8</v>
      </c>
      <c r="L137" s="895">
        <f t="shared" si="51"/>
        <v>4352.2</v>
      </c>
      <c r="M137" s="896">
        <v>3200</v>
      </c>
      <c r="N137" s="897">
        <f t="shared" si="52"/>
        <v>13927040</v>
      </c>
      <c r="O137" s="897">
        <f t="shared" si="53"/>
        <v>16.079999999999998</v>
      </c>
      <c r="P137" s="897">
        <f t="shared" si="54"/>
        <v>3216.08</v>
      </c>
      <c r="Q137" s="898">
        <f t="shared" si="55"/>
        <v>13997023</v>
      </c>
      <c r="R137" s="898">
        <f t="shared" si="56"/>
        <v>69985</v>
      </c>
      <c r="S137" s="898">
        <f t="shared" si="57"/>
        <v>13927038</v>
      </c>
      <c r="T137" s="899" t="s">
        <v>77</v>
      </c>
    </row>
    <row r="138" spans="2:20" s="850" customFormat="1" ht="21" customHeight="1">
      <c r="B138" s="837">
        <f t="shared" si="48"/>
        <v>21</v>
      </c>
      <c r="C138" s="838" t="s">
        <v>2040</v>
      </c>
      <c r="D138" s="839" t="s">
        <v>1356</v>
      </c>
      <c r="E138" s="840" t="s">
        <v>87</v>
      </c>
      <c r="F138" s="841" t="s">
        <v>174</v>
      </c>
      <c r="G138" s="963">
        <v>8320</v>
      </c>
      <c r="H138" s="963">
        <v>3840</v>
      </c>
      <c r="I138" s="964">
        <f t="shared" si="49"/>
        <v>4480</v>
      </c>
      <c r="J138" s="894">
        <v>6</v>
      </c>
      <c r="K138" s="895">
        <f t="shared" si="50"/>
        <v>268.8</v>
      </c>
      <c r="L138" s="895">
        <f t="shared" si="51"/>
        <v>4211.2</v>
      </c>
      <c r="M138" s="896">
        <v>3200</v>
      </c>
      <c r="N138" s="897">
        <f t="shared" si="52"/>
        <v>13475840</v>
      </c>
      <c r="O138" s="897">
        <f t="shared" si="53"/>
        <v>16.079999999999998</v>
      </c>
      <c r="P138" s="897">
        <f t="shared" si="54"/>
        <v>3216.08</v>
      </c>
      <c r="Q138" s="898">
        <f t="shared" si="55"/>
        <v>13543556</v>
      </c>
      <c r="R138" s="898">
        <f t="shared" si="56"/>
        <v>67718</v>
      </c>
      <c r="S138" s="898">
        <f t="shared" si="57"/>
        <v>13475838</v>
      </c>
      <c r="T138" s="899" t="s">
        <v>77</v>
      </c>
    </row>
    <row r="139" spans="2:20" s="850" customFormat="1" ht="21" customHeight="1">
      <c r="B139" s="837">
        <f t="shared" si="48"/>
        <v>22</v>
      </c>
      <c r="C139" s="838" t="s">
        <v>2041</v>
      </c>
      <c r="D139" s="839" t="s">
        <v>88</v>
      </c>
      <c r="E139" s="840" t="s">
        <v>1253</v>
      </c>
      <c r="F139" s="841" t="s">
        <v>174</v>
      </c>
      <c r="G139" s="963">
        <v>8680</v>
      </c>
      <c r="H139" s="963">
        <v>3880</v>
      </c>
      <c r="I139" s="964">
        <f t="shared" si="49"/>
        <v>4800</v>
      </c>
      <c r="J139" s="894">
        <v>6</v>
      </c>
      <c r="K139" s="895">
        <f t="shared" si="50"/>
        <v>288</v>
      </c>
      <c r="L139" s="895">
        <f t="shared" si="51"/>
        <v>4512</v>
      </c>
      <c r="M139" s="896">
        <v>3200</v>
      </c>
      <c r="N139" s="897">
        <f t="shared" si="52"/>
        <v>14438400</v>
      </c>
      <c r="O139" s="897">
        <f t="shared" si="53"/>
        <v>16.079999999999998</v>
      </c>
      <c r="P139" s="897">
        <f t="shared" si="54"/>
        <v>3216.08</v>
      </c>
      <c r="Q139" s="898">
        <f t="shared" si="55"/>
        <v>14510953</v>
      </c>
      <c r="R139" s="898">
        <f t="shared" si="56"/>
        <v>72555</v>
      </c>
      <c r="S139" s="898">
        <f t="shared" si="57"/>
        <v>14438398</v>
      </c>
      <c r="T139" s="899" t="s">
        <v>77</v>
      </c>
    </row>
    <row r="140" spans="2:20" s="850" customFormat="1" ht="21" customHeight="1">
      <c r="B140" s="837">
        <f t="shared" si="48"/>
        <v>23</v>
      </c>
      <c r="C140" s="838" t="s">
        <v>2042</v>
      </c>
      <c r="D140" s="839" t="s">
        <v>71</v>
      </c>
      <c r="E140" s="840" t="s">
        <v>72</v>
      </c>
      <c r="F140" s="841" t="s">
        <v>174</v>
      </c>
      <c r="G140" s="963">
        <v>8560</v>
      </c>
      <c r="H140" s="963">
        <v>3990</v>
      </c>
      <c r="I140" s="964">
        <f t="shared" si="49"/>
        <v>4570</v>
      </c>
      <c r="J140" s="894">
        <v>6</v>
      </c>
      <c r="K140" s="895">
        <f t="shared" si="50"/>
        <v>274.2</v>
      </c>
      <c r="L140" s="895">
        <f t="shared" si="51"/>
        <v>4295.8</v>
      </c>
      <c r="M140" s="896">
        <v>3200</v>
      </c>
      <c r="N140" s="897">
        <f t="shared" si="52"/>
        <v>13746560</v>
      </c>
      <c r="O140" s="897">
        <f t="shared" si="53"/>
        <v>16.079999999999998</v>
      </c>
      <c r="P140" s="897">
        <f t="shared" si="54"/>
        <v>3216.08</v>
      </c>
      <c r="Q140" s="898">
        <f t="shared" si="55"/>
        <v>13815636</v>
      </c>
      <c r="R140" s="898">
        <f t="shared" si="56"/>
        <v>69078</v>
      </c>
      <c r="S140" s="898">
        <f t="shared" si="57"/>
        <v>13746558</v>
      </c>
      <c r="T140" s="899" t="s">
        <v>77</v>
      </c>
    </row>
    <row r="141" spans="2:20" s="850" customFormat="1" ht="21" customHeight="1">
      <c r="B141" s="837">
        <f t="shared" si="48"/>
        <v>24</v>
      </c>
      <c r="C141" s="838" t="s">
        <v>2043</v>
      </c>
      <c r="D141" s="839" t="s">
        <v>1336</v>
      </c>
      <c r="E141" s="840" t="s">
        <v>1256</v>
      </c>
      <c r="F141" s="841" t="s">
        <v>174</v>
      </c>
      <c r="G141" s="963">
        <v>8610</v>
      </c>
      <c r="H141" s="963">
        <v>3880</v>
      </c>
      <c r="I141" s="964">
        <f t="shared" si="49"/>
        <v>4730</v>
      </c>
      <c r="J141" s="894">
        <v>6</v>
      </c>
      <c r="K141" s="895">
        <f t="shared" si="50"/>
        <v>283.8</v>
      </c>
      <c r="L141" s="895">
        <f t="shared" si="51"/>
        <v>4446.2</v>
      </c>
      <c r="M141" s="896">
        <v>3200</v>
      </c>
      <c r="N141" s="897">
        <f t="shared" si="52"/>
        <v>14227840</v>
      </c>
      <c r="O141" s="897">
        <f t="shared" si="53"/>
        <v>16.079999999999998</v>
      </c>
      <c r="P141" s="897">
        <f t="shared" si="54"/>
        <v>3216.08</v>
      </c>
      <c r="Q141" s="898">
        <f t="shared" si="55"/>
        <v>14299335</v>
      </c>
      <c r="R141" s="898">
        <f t="shared" si="56"/>
        <v>71497</v>
      </c>
      <c r="S141" s="898">
        <f t="shared" si="57"/>
        <v>14227838</v>
      </c>
      <c r="T141" s="899" t="s">
        <v>77</v>
      </c>
    </row>
    <row r="142" spans="2:20" s="850" customFormat="1" ht="21" customHeight="1">
      <c r="B142" s="837">
        <f t="shared" si="48"/>
        <v>25</v>
      </c>
      <c r="C142" s="838" t="s">
        <v>2044</v>
      </c>
      <c r="D142" s="839" t="s">
        <v>78</v>
      </c>
      <c r="E142" s="840" t="s">
        <v>86</v>
      </c>
      <c r="F142" s="841" t="s">
        <v>174</v>
      </c>
      <c r="G142" s="963">
        <v>8770</v>
      </c>
      <c r="H142" s="963">
        <v>3990</v>
      </c>
      <c r="I142" s="964">
        <f t="shared" si="49"/>
        <v>4780</v>
      </c>
      <c r="J142" s="894">
        <v>6</v>
      </c>
      <c r="K142" s="895">
        <f t="shared" si="50"/>
        <v>286.8</v>
      </c>
      <c r="L142" s="895">
        <f t="shared" si="51"/>
        <v>4493.2</v>
      </c>
      <c r="M142" s="896">
        <v>3200</v>
      </c>
      <c r="N142" s="897">
        <f t="shared" si="52"/>
        <v>14378240</v>
      </c>
      <c r="O142" s="897">
        <f t="shared" si="53"/>
        <v>16.079999999999998</v>
      </c>
      <c r="P142" s="897">
        <f t="shared" si="54"/>
        <v>3216.08</v>
      </c>
      <c r="Q142" s="898">
        <f t="shared" si="55"/>
        <v>14450491</v>
      </c>
      <c r="R142" s="898">
        <f t="shared" si="56"/>
        <v>72252</v>
      </c>
      <c r="S142" s="898">
        <f t="shared" si="57"/>
        <v>14378239</v>
      </c>
      <c r="T142" s="899" t="s">
        <v>77</v>
      </c>
    </row>
    <row r="143" spans="2:20" s="850" customFormat="1" ht="21" customHeight="1">
      <c r="B143" s="837">
        <f t="shared" si="48"/>
        <v>26</v>
      </c>
      <c r="C143" s="838" t="s">
        <v>2045</v>
      </c>
      <c r="D143" s="839" t="s">
        <v>402</v>
      </c>
      <c r="E143" s="840" t="s">
        <v>74</v>
      </c>
      <c r="F143" s="841" t="s">
        <v>174</v>
      </c>
      <c r="G143" s="963">
        <v>8520</v>
      </c>
      <c r="H143" s="963">
        <v>3770</v>
      </c>
      <c r="I143" s="964">
        <f t="shared" si="49"/>
        <v>4750</v>
      </c>
      <c r="J143" s="894">
        <v>6</v>
      </c>
      <c r="K143" s="895">
        <f t="shared" si="50"/>
        <v>285</v>
      </c>
      <c r="L143" s="895">
        <f t="shared" si="51"/>
        <v>4465</v>
      </c>
      <c r="M143" s="896">
        <v>3200</v>
      </c>
      <c r="N143" s="897">
        <f t="shared" si="52"/>
        <v>14288000</v>
      </c>
      <c r="O143" s="897">
        <f t="shared" si="53"/>
        <v>16.079999999999998</v>
      </c>
      <c r="P143" s="897">
        <f t="shared" si="54"/>
        <v>3216.08</v>
      </c>
      <c r="Q143" s="898">
        <f t="shared" si="55"/>
        <v>14359797</v>
      </c>
      <c r="R143" s="898">
        <f t="shared" si="56"/>
        <v>71799</v>
      </c>
      <c r="S143" s="898">
        <f t="shared" si="57"/>
        <v>14287998</v>
      </c>
      <c r="T143" s="899" t="s">
        <v>77</v>
      </c>
    </row>
    <row r="144" spans="2:20" s="850" customFormat="1" ht="21" customHeight="1">
      <c r="B144" s="837">
        <f t="shared" si="48"/>
        <v>27</v>
      </c>
      <c r="C144" s="838" t="s">
        <v>2051</v>
      </c>
      <c r="D144" s="839" t="s">
        <v>1356</v>
      </c>
      <c r="E144" s="840" t="s">
        <v>87</v>
      </c>
      <c r="F144" s="841" t="s">
        <v>174</v>
      </c>
      <c r="G144" s="963">
        <v>8200</v>
      </c>
      <c r="H144" s="963">
        <v>3840</v>
      </c>
      <c r="I144" s="964">
        <f t="shared" si="49"/>
        <v>4360</v>
      </c>
      <c r="J144" s="894">
        <v>6</v>
      </c>
      <c r="K144" s="895">
        <f t="shared" si="50"/>
        <v>261.59999999999997</v>
      </c>
      <c r="L144" s="895">
        <f t="shared" si="51"/>
        <v>4098.3999999999996</v>
      </c>
      <c r="M144" s="896">
        <v>3200</v>
      </c>
      <c r="N144" s="897">
        <f t="shared" si="52"/>
        <v>13114880</v>
      </c>
      <c r="O144" s="897">
        <f t="shared" si="53"/>
        <v>16.079999999999998</v>
      </c>
      <c r="P144" s="897">
        <f t="shared" si="54"/>
        <v>3216.08</v>
      </c>
      <c r="Q144" s="898">
        <f t="shared" si="55"/>
        <v>13180782</v>
      </c>
      <c r="R144" s="898">
        <f t="shared" si="56"/>
        <v>65904</v>
      </c>
      <c r="S144" s="898">
        <f t="shared" si="57"/>
        <v>13114878</v>
      </c>
      <c r="T144" s="899" t="s">
        <v>77</v>
      </c>
    </row>
    <row r="145" spans="2:20" s="850" customFormat="1" ht="5.0999999999999996" customHeight="1">
      <c r="B145" s="851"/>
      <c r="C145" s="852"/>
      <c r="D145" s="853"/>
      <c r="E145" s="854"/>
      <c r="F145" s="855"/>
      <c r="G145" s="856"/>
      <c r="H145" s="856"/>
      <c r="I145" s="857"/>
      <c r="J145" s="894"/>
      <c r="K145" s="857"/>
      <c r="L145" s="857"/>
      <c r="M145" s="896"/>
      <c r="N145" s="859"/>
      <c r="O145" s="2199"/>
      <c r="P145" s="2200"/>
      <c r="Q145" s="857"/>
      <c r="R145" s="857"/>
      <c r="S145" s="857"/>
      <c r="T145" s="860"/>
    </row>
    <row r="146" spans="2:20" ht="21" customHeight="1">
      <c r="B146" s="2192" t="s">
        <v>187</v>
      </c>
      <c r="C146" s="2193"/>
      <c r="D146" s="2193"/>
      <c r="E146" s="2193"/>
      <c r="F146" s="2194"/>
      <c r="G146" s="1012">
        <f>SUM(G118:G145)</f>
        <v>227970</v>
      </c>
      <c r="H146" s="1012">
        <f>SUM(H118:H145)</f>
        <v>105140</v>
      </c>
      <c r="I146" s="1012">
        <f>SUM(I118:I145)</f>
        <v>122830</v>
      </c>
      <c r="J146" s="1012">
        <f>+K146/I146%</f>
        <v>6.0000000000000009</v>
      </c>
      <c r="K146" s="1012">
        <f>SUM(K118:K145)</f>
        <v>7369.8000000000011</v>
      </c>
      <c r="L146" s="1012">
        <f>SUM(L118:L145)</f>
        <v>115460.19999999998</v>
      </c>
      <c r="M146" s="1012"/>
      <c r="N146" s="1012">
        <f>SUM(N118:N145)</f>
        <v>369472640</v>
      </c>
      <c r="O146" s="1427"/>
      <c r="P146" s="1427">
        <f>+Q146/L146</f>
        <v>3216.0800085224178</v>
      </c>
      <c r="Q146" s="1012">
        <f>SUM(Q118:Q145)</f>
        <v>371329241</v>
      </c>
      <c r="R146" s="1012">
        <f>SUM(R118:R145)</f>
        <v>1856646</v>
      </c>
      <c r="S146" s="1012">
        <f>SUM(S118:S145)</f>
        <v>369472595</v>
      </c>
      <c r="T146" s="261"/>
    </row>
    <row r="147" spans="2:20" ht="9.9499999999999993" customHeight="1">
      <c r="B147" s="604"/>
      <c r="C147" s="264"/>
      <c r="D147" s="264"/>
      <c r="E147" s="264"/>
      <c r="F147" s="264"/>
      <c r="G147" s="1245"/>
      <c r="H147" s="1245"/>
      <c r="I147" s="1245"/>
      <c r="J147" s="1245"/>
      <c r="K147" s="1245"/>
      <c r="L147" s="1245"/>
      <c r="M147" s="1245"/>
      <c r="N147" s="1245"/>
      <c r="O147" s="1340"/>
      <c r="P147" s="1340"/>
      <c r="Q147" s="1245"/>
      <c r="R147" s="1245"/>
      <c r="S147" s="1245"/>
      <c r="T147" s="266"/>
    </row>
    <row r="148" spans="2:20" ht="5.0999999999999996" customHeight="1">
      <c r="B148" s="263"/>
      <c r="C148" s="264"/>
      <c r="D148" s="264"/>
      <c r="E148" s="264"/>
      <c r="F148" s="264"/>
      <c r="G148" s="265"/>
      <c r="H148" s="265"/>
      <c r="I148" s="459"/>
      <c r="J148" s="459"/>
      <c r="K148" s="459"/>
      <c r="L148" s="459"/>
      <c r="M148" s="459"/>
      <c r="N148" s="459"/>
      <c r="O148" s="459"/>
      <c r="P148" s="459"/>
      <c r="Q148" s="459"/>
      <c r="R148" s="459"/>
      <c r="S148" s="459"/>
      <c r="T148" s="266"/>
    </row>
    <row r="149" spans="2:20" ht="15.75">
      <c r="B149" s="201"/>
      <c r="C149" s="202"/>
      <c r="D149" s="202"/>
      <c r="E149" s="202"/>
      <c r="F149" s="202"/>
      <c r="G149" s="202"/>
      <c r="H149" s="202"/>
      <c r="I149" s="233"/>
      <c r="J149" s="233"/>
      <c r="K149" s="233"/>
      <c r="L149" s="233"/>
      <c r="M149" s="233"/>
      <c r="N149" s="233"/>
      <c r="O149" s="233"/>
      <c r="P149" s="233"/>
      <c r="Q149" s="587" t="s">
        <v>2012</v>
      </c>
      <c r="R149" s="211"/>
      <c r="S149" s="233"/>
      <c r="T149" s="209"/>
    </row>
    <row r="150" spans="2:20" ht="15.75">
      <c r="B150" s="241"/>
      <c r="C150" s="280" t="s">
        <v>80</v>
      </c>
      <c r="D150" s="227"/>
      <c r="E150" s="227"/>
      <c r="F150" s="227"/>
      <c r="G150" s="1712"/>
      <c r="H150" s="1712"/>
      <c r="I150" s="1712" t="s">
        <v>105</v>
      </c>
      <c r="J150" s="1712"/>
      <c r="K150" s="228"/>
      <c r="L150" s="1712"/>
      <c r="M150" s="1712" t="s">
        <v>106</v>
      </c>
      <c r="N150" s="1712"/>
      <c r="O150" s="227"/>
      <c r="P150" s="227"/>
      <c r="Q150" s="227" t="s">
        <v>81</v>
      </c>
      <c r="R150" s="227"/>
      <c r="S150" s="242"/>
      <c r="T150" s="243"/>
    </row>
    <row r="151" spans="2:20" ht="10.5" customHeight="1">
      <c r="B151" s="241"/>
      <c r="C151" s="281"/>
      <c r="D151" s="229"/>
      <c r="E151" s="229"/>
      <c r="F151" s="229"/>
      <c r="G151" s="229"/>
      <c r="H151" s="229"/>
      <c r="I151" s="229"/>
      <c r="J151" s="229"/>
      <c r="K151" s="229"/>
      <c r="L151" s="229"/>
      <c r="M151" s="229"/>
      <c r="N151" s="229"/>
      <c r="O151" s="229"/>
      <c r="P151" s="229"/>
      <c r="Q151" s="229"/>
      <c r="R151" s="229"/>
      <c r="S151" s="242"/>
      <c r="T151" s="243"/>
    </row>
    <row r="152" spans="2:20" ht="9.9499999999999993" customHeight="1">
      <c r="B152" s="241"/>
      <c r="C152" s="281"/>
      <c r="D152" s="229"/>
      <c r="E152" s="229"/>
      <c r="F152" s="229"/>
      <c r="G152" s="229"/>
      <c r="H152" s="229"/>
      <c r="I152" s="229"/>
      <c r="J152" s="229"/>
      <c r="K152" s="229"/>
      <c r="L152" s="229"/>
      <c r="M152" s="229"/>
      <c r="N152" s="229"/>
      <c r="O152" s="229"/>
      <c r="P152" s="229"/>
      <c r="Q152" s="229"/>
      <c r="R152" s="229"/>
      <c r="S152" s="242"/>
      <c r="T152" s="243"/>
    </row>
    <row r="153" spans="2:20" ht="10.5" customHeight="1">
      <c r="B153" s="241"/>
      <c r="C153" s="281"/>
      <c r="D153" s="229"/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  <c r="Q153" s="229"/>
      <c r="R153" s="229"/>
      <c r="S153" s="242"/>
      <c r="T153" s="243"/>
    </row>
    <row r="154" spans="2:20" ht="15.75">
      <c r="B154" s="241"/>
      <c r="C154" s="1711" t="s">
        <v>147</v>
      </c>
      <c r="D154" s="1711"/>
      <c r="E154" s="1711"/>
      <c r="F154" s="1711"/>
      <c r="G154" s="1713"/>
      <c r="H154" s="1713" t="s">
        <v>82</v>
      </c>
      <c r="I154" s="1711"/>
      <c r="J154" s="1713" t="s">
        <v>156</v>
      </c>
      <c r="K154" s="230"/>
      <c r="L154" s="1713"/>
      <c r="M154" s="1713" t="s">
        <v>161</v>
      </c>
      <c r="N154" s="1713"/>
      <c r="O154" s="1711"/>
      <c r="P154" s="1711"/>
      <c r="Q154" s="1711" t="s">
        <v>83</v>
      </c>
      <c r="R154" s="1711"/>
      <c r="S154" s="242"/>
      <c r="T154" s="243"/>
    </row>
    <row r="155" spans="2:20" ht="10.5" customHeight="1">
      <c r="B155" s="241"/>
      <c r="C155" s="282"/>
      <c r="D155" s="1711"/>
      <c r="E155" s="1711"/>
      <c r="F155" s="1711"/>
      <c r="G155" s="1713"/>
      <c r="H155" s="1713"/>
      <c r="I155" s="1711"/>
      <c r="J155" s="1713"/>
      <c r="K155" s="230"/>
      <c r="L155" s="1713"/>
      <c r="M155" s="1713"/>
      <c r="N155" s="1713"/>
      <c r="O155" s="1711"/>
      <c r="P155" s="1711"/>
      <c r="Q155" s="1711"/>
      <c r="R155" s="1711"/>
      <c r="S155" s="242"/>
      <c r="T155" s="243"/>
    </row>
    <row r="156" spans="2:20" ht="15" customHeight="1">
      <c r="B156" s="121" t="s">
        <v>418</v>
      </c>
      <c r="C156" s="122"/>
      <c r="D156" s="122"/>
      <c r="E156" s="122"/>
      <c r="F156" s="122"/>
      <c r="G156" s="122"/>
      <c r="H156" s="122"/>
      <c r="I156" s="122"/>
      <c r="J156" s="123"/>
      <c r="K156" s="122"/>
      <c r="L156" s="124"/>
      <c r="M156" s="122"/>
      <c r="N156" s="122"/>
      <c r="O156" s="122"/>
      <c r="P156" s="122"/>
      <c r="Q156" s="122"/>
      <c r="R156" s="125"/>
      <c r="S156" s="125"/>
      <c r="T156" s="126" t="s">
        <v>417</v>
      </c>
    </row>
  </sheetData>
  <sortState ref="C10:T27">
    <sortCondition ref="C10:C27"/>
  </sortState>
  <mergeCells count="52">
    <mergeCell ref="B21:F21"/>
    <mergeCell ref="O7:O8"/>
    <mergeCell ref="P7:P8"/>
    <mergeCell ref="R7:R8"/>
    <mergeCell ref="T7:T8"/>
    <mergeCell ref="O20:P20"/>
    <mergeCell ref="B2:E3"/>
    <mergeCell ref="F2:N2"/>
    <mergeCell ref="F3:N3"/>
    <mergeCell ref="B7:B8"/>
    <mergeCell ref="D7:D8"/>
    <mergeCell ref="F7:F8"/>
    <mergeCell ref="J7:K7"/>
    <mergeCell ref="B51:F51"/>
    <mergeCell ref="O37:O38"/>
    <mergeCell ref="P37:P38"/>
    <mergeCell ref="R37:R38"/>
    <mergeCell ref="T37:T38"/>
    <mergeCell ref="O50:P50"/>
    <mergeCell ref="B32:E33"/>
    <mergeCell ref="F32:N32"/>
    <mergeCell ref="F33:N33"/>
    <mergeCell ref="B37:B38"/>
    <mergeCell ref="D37:D38"/>
    <mergeCell ref="F37:F38"/>
    <mergeCell ref="J37:K37"/>
    <mergeCell ref="B99:F99"/>
    <mergeCell ref="O67:O68"/>
    <mergeCell ref="P67:P68"/>
    <mergeCell ref="R67:R68"/>
    <mergeCell ref="T67:T68"/>
    <mergeCell ref="O98:P98"/>
    <mergeCell ref="B62:E63"/>
    <mergeCell ref="F62:N62"/>
    <mergeCell ref="F63:N63"/>
    <mergeCell ref="B67:B68"/>
    <mergeCell ref="D67:D68"/>
    <mergeCell ref="F67:F68"/>
    <mergeCell ref="J67:K67"/>
    <mergeCell ref="B110:E111"/>
    <mergeCell ref="F110:N110"/>
    <mergeCell ref="F111:N111"/>
    <mergeCell ref="B115:B116"/>
    <mergeCell ref="D115:D116"/>
    <mergeCell ref="F115:F116"/>
    <mergeCell ref="J115:K115"/>
    <mergeCell ref="B146:F146"/>
    <mergeCell ref="O115:O116"/>
    <mergeCell ref="P115:P116"/>
    <mergeCell ref="R115:R116"/>
    <mergeCell ref="T115:T116"/>
    <mergeCell ref="O145:P145"/>
  </mergeCells>
  <pageMargins left="0.05" right="0.03" top="0.5" bottom="0.05" header="0.5" footer="0.5"/>
  <pageSetup paperSize="9" scale="65" orientation="landscape" horizontalDpi="4294967294" verticalDpi="180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14" enableFormatConditionsCalculation="0"/>
  <dimension ref="A2:Z26"/>
  <sheetViews>
    <sheetView topLeftCell="F4" zoomScale="90" zoomScaleNormal="90" workbookViewId="0">
      <selection activeCell="F26" sqref="F26"/>
    </sheetView>
  </sheetViews>
  <sheetFormatPr defaultRowHeight="15"/>
  <cols>
    <col min="1" max="1" width="1.85546875" style="212" customWidth="1"/>
    <col min="2" max="2" width="3.7109375" style="212" customWidth="1"/>
    <col min="3" max="3" width="8" style="212" customWidth="1"/>
    <col min="4" max="4" width="11.7109375" style="212" customWidth="1"/>
    <col min="5" max="5" width="10.7109375" style="212" customWidth="1"/>
    <col min="6" max="6" width="9.42578125" style="212" customWidth="1"/>
    <col min="7" max="7" width="12.5703125" style="212" customWidth="1"/>
    <col min="8" max="8" width="11.5703125" style="212" customWidth="1"/>
    <col min="9" max="9" width="12.140625" style="212" customWidth="1"/>
    <col min="10" max="10" width="7.5703125" style="212" customWidth="1"/>
    <col min="11" max="11" width="10.7109375" style="212" customWidth="1"/>
    <col min="12" max="12" width="13" style="212" customWidth="1"/>
    <col min="13" max="13" width="11.140625" style="212" customWidth="1"/>
    <col min="14" max="14" width="16.140625" style="212" customWidth="1"/>
    <col min="15" max="15" width="9.5703125" style="212" customWidth="1"/>
    <col min="16" max="16" width="10.85546875" style="212" customWidth="1"/>
    <col min="17" max="17" width="15.85546875" style="212" customWidth="1"/>
    <col min="18" max="18" width="13.42578125" style="212" customWidth="1"/>
    <col min="19" max="19" width="15.7109375" style="212" customWidth="1"/>
    <col min="20" max="20" width="10.140625" style="212" customWidth="1"/>
    <col min="21" max="21" width="4.85546875" style="212" customWidth="1"/>
    <col min="22" max="22" width="11.140625" style="212" customWidth="1"/>
    <col min="23" max="23" width="15.7109375" style="212" bestFit="1" customWidth="1"/>
    <col min="24" max="24" width="14.7109375" style="212" bestFit="1" customWidth="1"/>
    <col min="25" max="16384" width="9.140625" style="212"/>
  </cols>
  <sheetData>
    <row r="2" spans="1:26" s="15" customFormat="1" ht="24.95" customHeight="1">
      <c r="B2" s="2155"/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995" t="s">
        <v>55</v>
      </c>
      <c r="P2" s="412" t="s">
        <v>547</v>
      </c>
      <c r="Q2" s="12" t="s">
        <v>1401</v>
      </c>
      <c r="R2" s="27"/>
      <c r="S2" s="27"/>
      <c r="T2" s="28"/>
    </row>
    <row r="3" spans="1:26" s="15" customFormat="1" ht="24.9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996" t="s">
        <v>57</v>
      </c>
      <c r="P3" s="997" t="s">
        <v>58</v>
      </c>
      <c r="Q3" s="998"/>
      <c r="R3" s="31"/>
      <c r="S3" s="31"/>
      <c r="T3" s="32"/>
    </row>
    <row r="4" spans="1:26" s="15" customFormat="1" ht="9.9499999999999993" customHeight="1">
      <c r="B4" s="33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14"/>
      <c r="Q4" s="14"/>
      <c r="R4" s="14"/>
      <c r="S4" s="14"/>
      <c r="T4" s="35"/>
    </row>
    <row r="5" spans="1:26" s="55" customFormat="1" ht="16.5" customHeight="1">
      <c r="B5" s="51"/>
      <c r="C5" s="52" t="s">
        <v>59</v>
      </c>
      <c r="E5" s="55" t="s">
        <v>60</v>
      </c>
      <c r="F5" s="623" t="s">
        <v>897</v>
      </c>
      <c r="H5" s="53"/>
      <c r="I5" s="52"/>
      <c r="K5" s="152"/>
      <c r="L5" s="142"/>
      <c r="M5" s="154"/>
      <c r="N5" s="151"/>
      <c r="P5" s="359" t="s">
        <v>61</v>
      </c>
      <c r="Q5" s="249" t="s">
        <v>1388</v>
      </c>
      <c r="R5" s="249"/>
      <c r="S5" s="85"/>
      <c r="T5" s="59"/>
    </row>
    <row r="6" spans="1:26" s="55" customFormat="1" ht="16.5" customHeight="1">
      <c r="B6" s="51"/>
      <c r="C6" s="52"/>
      <c r="F6" s="83"/>
      <c r="G6" s="83"/>
      <c r="H6" s="53"/>
      <c r="I6" s="52"/>
      <c r="L6" s="54"/>
      <c r="N6" s="60"/>
      <c r="O6" s="56"/>
      <c r="P6" s="57"/>
      <c r="Q6" s="58"/>
      <c r="R6" s="58"/>
      <c r="S6" s="58"/>
      <c r="T6" s="59"/>
    </row>
    <row r="7" spans="1:26" s="214" customFormat="1" ht="16.5" customHeight="1">
      <c r="A7" s="179"/>
      <c r="B7" s="2190" t="s">
        <v>26</v>
      </c>
      <c r="C7" s="174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  <c r="U7" s="139"/>
      <c r="V7" s="139"/>
      <c r="W7" s="139"/>
      <c r="X7" s="139"/>
      <c r="Y7" s="139"/>
      <c r="Z7" s="139"/>
    </row>
    <row r="8" spans="1:26" s="214" customFormat="1" ht="16.5" customHeight="1">
      <c r="A8" s="179"/>
      <c r="B8" s="2191"/>
      <c r="C8" s="180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  <c r="U8" s="139"/>
      <c r="V8" s="139"/>
      <c r="W8" s="139"/>
      <c r="X8" s="139"/>
      <c r="Y8" s="139"/>
      <c r="Z8" s="139"/>
    </row>
    <row r="9" spans="1:26" s="217" customFormat="1" ht="16.5" customHeight="1" thickBot="1">
      <c r="A9" s="194"/>
      <c r="B9" s="187">
        <v>1</v>
      </c>
      <c r="C9" s="188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  <c r="U9" s="139"/>
      <c r="V9" s="139"/>
      <c r="W9" s="139"/>
      <c r="X9" s="139"/>
      <c r="Y9" s="139"/>
      <c r="Z9" s="139"/>
    </row>
    <row r="10" spans="1:26" s="900" customFormat="1" ht="30" customHeight="1" thickTop="1">
      <c r="A10" s="850"/>
      <c r="B10" s="837">
        <v>1</v>
      </c>
      <c r="C10" s="838"/>
      <c r="D10" s="839" t="s">
        <v>76</v>
      </c>
      <c r="E10" s="840" t="s">
        <v>1254</v>
      </c>
      <c r="F10" s="841" t="s">
        <v>38</v>
      </c>
      <c r="G10" s="842"/>
      <c r="H10" s="842"/>
      <c r="I10" s="843">
        <f t="shared" ref="I10:I14" si="0">+G10-H10</f>
        <v>0</v>
      </c>
      <c r="J10" s="844"/>
      <c r="K10" s="845">
        <f t="shared" ref="K10:K14" si="1">I10*J10%</f>
        <v>0</v>
      </c>
      <c r="L10" s="845">
        <f t="shared" ref="L10:L14" si="2">I10-K10</f>
        <v>0</v>
      </c>
      <c r="M10" s="846">
        <v>1450</v>
      </c>
      <c r="N10" s="847">
        <f t="shared" ref="N10:N14" si="3">ROUND((L10*M10),0)</f>
        <v>0</v>
      </c>
      <c r="O10" s="847">
        <f t="shared" ref="O10:O14" si="4">ROUND(M10*0.5025%,2)</f>
        <v>7.29</v>
      </c>
      <c r="P10" s="847">
        <f t="shared" ref="P10:P14" si="5">M10+O10</f>
        <v>1457.29</v>
      </c>
      <c r="Q10" s="848">
        <f t="shared" ref="Q10:Q14" si="6">ROUND((L10*+P10),0)</f>
        <v>0</v>
      </c>
      <c r="R10" s="848">
        <f t="shared" ref="R10:R14" si="7">ROUND((Q10*0.5%),0)</f>
        <v>0</v>
      </c>
      <c r="S10" s="848">
        <f t="shared" ref="S10:S14" si="8">ROUND((Q10-R10),0)</f>
        <v>0</v>
      </c>
      <c r="T10" s="849" t="s">
        <v>77</v>
      </c>
      <c r="U10" s="850"/>
      <c r="V10" s="850"/>
      <c r="W10" s="850"/>
      <c r="X10" s="850"/>
      <c r="Y10" s="850"/>
      <c r="Z10" s="850"/>
    </row>
    <row r="11" spans="1:26" s="900" customFormat="1" ht="30" customHeight="1">
      <c r="A11" s="850"/>
      <c r="B11" s="837">
        <v>2</v>
      </c>
      <c r="C11" s="838"/>
      <c r="D11" s="839" t="s">
        <v>73</v>
      </c>
      <c r="E11" s="840" t="s">
        <v>86</v>
      </c>
      <c r="F11" s="841" t="s">
        <v>38</v>
      </c>
      <c r="G11" s="842"/>
      <c r="H11" s="842"/>
      <c r="I11" s="843">
        <f t="shared" si="0"/>
        <v>0</v>
      </c>
      <c r="J11" s="844"/>
      <c r="K11" s="845">
        <f t="shared" si="1"/>
        <v>0</v>
      </c>
      <c r="L11" s="845">
        <f t="shared" si="2"/>
        <v>0</v>
      </c>
      <c r="M11" s="846">
        <v>1450</v>
      </c>
      <c r="N11" s="847">
        <f t="shared" si="3"/>
        <v>0</v>
      </c>
      <c r="O11" s="847">
        <f t="shared" si="4"/>
        <v>7.29</v>
      </c>
      <c r="P11" s="847">
        <f t="shared" si="5"/>
        <v>1457.29</v>
      </c>
      <c r="Q11" s="848">
        <f t="shared" si="6"/>
        <v>0</v>
      </c>
      <c r="R11" s="848">
        <f t="shared" si="7"/>
        <v>0</v>
      </c>
      <c r="S11" s="848">
        <f t="shared" si="8"/>
        <v>0</v>
      </c>
      <c r="T11" s="849" t="s">
        <v>77</v>
      </c>
      <c r="U11" s="850"/>
      <c r="V11" s="850"/>
      <c r="W11" s="850"/>
      <c r="X11" s="850"/>
      <c r="Y11" s="850"/>
      <c r="Z11" s="850"/>
    </row>
    <row r="12" spans="1:26" s="900" customFormat="1" ht="30" customHeight="1">
      <c r="A12" s="850"/>
      <c r="B12" s="837">
        <v>3</v>
      </c>
      <c r="C12" s="838"/>
      <c r="D12" s="839" t="s">
        <v>76</v>
      </c>
      <c r="E12" s="840" t="s">
        <v>1254</v>
      </c>
      <c r="F12" s="841" t="s">
        <v>38</v>
      </c>
      <c r="G12" s="842"/>
      <c r="H12" s="842"/>
      <c r="I12" s="843">
        <f t="shared" si="0"/>
        <v>0</v>
      </c>
      <c r="J12" s="844"/>
      <c r="K12" s="845">
        <f t="shared" si="1"/>
        <v>0</v>
      </c>
      <c r="L12" s="845">
        <f t="shared" si="2"/>
        <v>0</v>
      </c>
      <c r="M12" s="846">
        <v>1450</v>
      </c>
      <c r="N12" s="847">
        <f t="shared" si="3"/>
        <v>0</v>
      </c>
      <c r="O12" s="847">
        <f t="shared" si="4"/>
        <v>7.29</v>
      </c>
      <c r="P12" s="847">
        <f t="shared" si="5"/>
        <v>1457.29</v>
      </c>
      <c r="Q12" s="848">
        <f t="shared" si="6"/>
        <v>0</v>
      </c>
      <c r="R12" s="848">
        <f t="shared" si="7"/>
        <v>0</v>
      </c>
      <c r="S12" s="848">
        <f t="shared" si="8"/>
        <v>0</v>
      </c>
      <c r="T12" s="849" t="s">
        <v>77</v>
      </c>
      <c r="U12" s="850"/>
      <c r="V12" s="850"/>
      <c r="W12" s="850"/>
      <c r="X12" s="850"/>
      <c r="Y12" s="850"/>
      <c r="Z12" s="850"/>
    </row>
    <row r="13" spans="1:26" s="900" customFormat="1" ht="30" customHeight="1">
      <c r="A13" s="850"/>
      <c r="B13" s="837">
        <v>4</v>
      </c>
      <c r="C13" s="838"/>
      <c r="D13" s="839" t="s">
        <v>378</v>
      </c>
      <c r="E13" s="840" t="s">
        <v>70</v>
      </c>
      <c r="F13" s="841" t="s">
        <v>38</v>
      </c>
      <c r="G13" s="842"/>
      <c r="H13" s="842"/>
      <c r="I13" s="843">
        <f t="shared" si="0"/>
        <v>0</v>
      </c>
      <c r="J13" s="844"/>
      <c r="K13" s="845">
        <f t="shared" si="1"/>
        <v>0</v>
      </c>
      <c r="L13" s="845">
        <f t="shared" si="2"/>
        <v>0</v>
      </c>
      <c r="M13" s="846">
        <v>1450</v>
      </c>
      <c r="N13" s="847">
        <f t="shared" si="3"/>
        <v>0</v>
      </c>
      <c r="O13" s="847">
        <f t="shared" si="4"/>
        <v>7.29</v>
      </c>
      <c r="P13" s="847">
        <f t="shared" si="5"/>
        <v>1457.29</v>
      </c>
      <c r="Q13" s="848">
        <f t="shared" si="6"/>
        <v>0</v>
      </c>
      <c r="R13" s="848">
        <f t="shared" si="7"/>
        <v>0</v>
      </c>
      <c r="S13" s="848">
        <f t="shared" si="8"/>
        <v>0</v>
      </c>
      <c r="T13" s="849" t="s">
        <v>77</v>
      </c>
      <c r="U13" s="850"/>
      <c r="V13" s="850"/>
      <c r="W13" s="850"/>
      <c r="X13" s="850"/>
      <c r="Y13" s="850"/>
      <c r="Z13" s="850"/>
    </row>
    <row r="14" spans="1:26" s="900" customFormat="1" ht="30" customHeight="1">
      <c r="A14" s="850"/>
      <c r="B14" s="837">
        <v>5</v>
      </c>
      <c r="C14" s="838"/>
      <c r="D14" s="839" t="s">
        <v>76</v>
      </c>
      <c r="E14" s="840" t="s">
        <v>1254</v>
      </c>
      <c r="F14" s="841" t="s">
        <v>38</v>
      </c>
      <c r="G14" s="842"/>
      <c r="H14" s="842"/>
      <c r="I14" s="843">
        <f t="shared" si="0"/>
        <v>0</v>
      </c>
      <c r="J14" s="844"/>
      <c r="K14" s="845">
        <f t="shared" si="1"/>
        <v>0</v>
      </c>
      <c r="L14" s="845">
        <f t="shared" si="2"/>
        <v>0</v>
      </c>
      <c r="M14" s="846">
        <v>1450</v>
      </c>
      <c r="N14" s="847">
        <f t="shared" si="3"/>
        <v>0</v>
      </c>
      <c r="O14" s="847">
        <f t="shared" si="4"/>
        <v>7.29</v>
      </c>
      <c r="P14" s="847">
        <f t="shared" si="5"/>
        <v>1457.29</v>
      </c>
      <c r="Q14" s="848">
        <f t="shared" si="6"/>
        <v>0</v>
      </c>
      <c r="R14" s="848">
        <f t="shared" si="7"/>
        <v>0</v>
      </c>
      <c r="S14" s="848">
        <f t="shared" si="8"/>
        <v>0</v>
      </c>
      <c r="T14" s="849" t="s">
        <v>77</v>
      </c>
      <c r="U14" s="850"/>
      <c r="V14" s="850"/>
      <c r="W14" s="850"/>
      <c r="X14" s="850"/>
      <c r="Y14" s="850"/>
      <c r="Z14" s="850"/>
    </row>
    <row r="15" spans="1:26" s="930" customFormat="1" ht="5.0999999999999996" customHeight="1">
      <c r="A15" s="929"/>
      <c r="B15" s="851"/>
      <c r="C15" s="852"/>
      <c r="D15" s="853"/>
      <c r="E15" s="854"/>
      <c r="F15" s="855"/>
      <c r="G15" s="856"/>
      <c r="H15" s="856"/>
      <c r="I15" s="857"/>
      <c r="J15" s="844"/>
      <c r="K15" s="857"/>
      <c r="L15" s="857"/>
      <c r="M15" s="859"/>
      <c r="N15" s="859"/>
      <c r="O15" s="887"/>
      <c r="P15" s="887"/>
      <c r="Q15" s="857"/>
      <c r="R15" s="857"/>
      <c r="S15" s="857"/>
      <c r="T15" s="860"/>
      <c r="U15" s="850"/>
      <c r="V15" s="850"/>
      <c r="W15" s="850"/>
      <c r="X15" s="850"/>
      <c r="Y15" s="850"/>
      <c r="Z15" s="850"/>
    </row>
    <row r="16" spans="1:26" s="214" customFormat="1" ht="30" customHeight="1">
      <c r="A16" s="179"/>
      <c r="B16" s="2192" t="s">
        <v>188</v>
      </c>
      <c r="C16" s="2193"/>
      <c r="D16" s="2193"/>
      <c r="E16" s="2193"/>
      <c r="F16" s="2194"/>
      <c r="G16" s="1012">
        <f>SUM(G10:G15)</f>
        <v>0</v>
      </c>
      <c r="H16" s="1012">
        <f>SUM(H10:H15)</f>
        <v>0</v>
      </c>
      <c r="I16" s="1012">
        <f>SUM(I10:I15)</f>
        <v>0</v>
      </c>
      <c r="J16" s="1012" t="e">
        <f>+K16/I16%</f>
        <v>#DIV/0!</v>
      </c>
      <c r="K16" s="1012">
        <f>SUM(K10:K15)</f>
        <v>0</v>
      </c>
      <c r="L16" s="1012">
        <f>SUM(L10:L15)</f>
        <v>0</v>
      </c>
      <c r="M16" s="1012"/>
      <c r="N16" s="1012">
        <f>SUM(N10:N15)</f>
        <v>0</v>
      </c>
      <c r="O16" s="1013"/>
      <c r="P16" s="1012" t="e">
        <f>Q16/L16</f>
        <v>#DIV/0!</v>
      </c>
      <c r="Q16" s="1012">
        <f>SUM(Q10:Q15)</f>
        <v>0</v>
      </c>
      <c r="R16" s="1012">
        <f>SUM(R10:R15)</f>
        <v>0</v>
      </c>
      <c r="S16" s="1012">
        <f>SUM(S10:S15)</f>
        <v>0</v>
      </c>
      <c r="T16" s="261"/>
      <c r="U16" s="139" t="s">
        <v>25</v>
      </c>
      <c r="V16" s="139"/>
      <c r="W16" s="139"/>
      <c r="X16" s="139"/>
      <c r="Y16" s="139"/>
      <c r="Z16" s="139"/>
    </row>
    <row r="17" spans="1:26" s="214" customFormat="1" ht="16.5" customHeight="1">
      <c r="A17" s="179"/>
      <c r="B17" s="263"/>
      <c r="C17" s="264"/>
      <c r="D17" s="264"/>
      <c r="E17" s="264"/>
      <c r="F17" s="264"/>
      <c r="G17" s="265"/>
      <c r="H17" s="265"/>
      <c r="I17" s="265"/>
      <c r="J17" s="265"/>
      <c r="K17" s="265"/>
      <c r="L17" s="265"/>
      <c r="M17" s="265"/>
      <c r="N17" s="265"/>
      <c r="O17" s="265"/>
      <c r="P17" s="265"/>
      <c r="Q17" s="265"/>
      <c r="R17" s="265"/>
      <c r="S17" s="265"/>
      <c r="T17" s="266"/>
      <c r="U17" s="139"/>
      <c r="V17" s="139"/>
      <c r="W17" s="139"/>
      <c r="X17" s="139"/>
      <c r="Y17" s="139"/>
      <c r="Z17" s="139"/>
    </row>
    <row r="18" spans="1:26" s="210" customFormat="1" ht="16.5" customHeight="1">
      <c r="B18" s="201"/>
      <c r="C18" s="202"/>
      <c r="D18" s="202"/>
      <c r="E18" s="202"/>
      <c r="F18" s="202"/>
      <c r="G18" s="202"/>
      <c r="H18" s="202"/>
      <c r="I18" s="226"/>
      <c r="J18" s="226"/>
      <c r="K18" s="226"/>
      <c r="L18" s="226"/>
      <c r="M18" s="226"/>
      <c r="N18" s="226"/>
      <c r="O18" s="226"/>
      <c r="P18" s="226"/>
      <c r="Q18" s="211" t="s">
        <v>1389</v>
      </c>
      <c r="R18" s="211"/>
      <c r="S18" s="226"/>
      <c r="T18" s="209"/>
      <c r="U18" s="139"/>
      <c r="V18" s="139"/>
      <c r="W18" s="139"/>
      <c r="X18" s="139"/>
      <c r="Y18" s="139"/>
      <c r="Z18" s="139"/>
    </row>
    <row r="19" spans="1:26" ht="15.75">
      <c r="B19" s="241"/>
      <c r="C19" s="280" t="s">
        <v>80</v>
      </c>
      <c r="D19" s="227"/>
      <c r="E19" s="227"/>
      <c r="F19" s="227"/>
      <c r="G19" s="1452"/>
      <c r="H19" s="1452"/>
      <c r="I19" s="1452" t="s">
        <v>105</v>
      </c>
      <c r="J19" s="1452"/>
      <c r="K19" s="228"/>
      <c r="L19" s="1452"/>
      <c r="M19" s="1452" t="s">
        <v>106</v>
      </c>
      <c r="N19" s="1452"/>
      <c r="O19" s="227"/>
      <c r="P19" s="227"/>
      <c r="Q19" s="227" t="s">
        <v>81</v>
      </c>
      <c r="R19" s="227"/>
      <c r="S19" s="242"/>
      <c r="T19" s="243"/>
      <c r="U19" s="218"/>
    </row>
    <row r="20" spans="1:26" ht="15.75">
      <c r="B20" s="241"/>
      <c r="C20" s="281"/>
      <c r="D20" s="229"/>
      <c r="E20" s="229"/>
      <c r="F20" s="229"/>
      <c r="G20" s="229"/>
      <c r="H20" s="229"/>
      <c r="I20" s="229" t="s">
        <v>136</v>
      </c>
      <c r="J20" s="229"/>
      <c r="K20" s="229"/>
      <c r="L20" s="229"/>
      <c r="M20" s="229"/>
      <c r="N20" s="229"/>
      <c r="O20" s="229"/>
      <c r="P20" s="229"/>
      <c r="Q20" s="229"/>
      <c r="R20" s="229"/>
      <c r="S20" s="242"/>
      <c r="T20" s="243"/>
      <c r="U20" s="218"/>
    </row>
    <row r="21" spans="1:26" ht="15.75">
      <c r="B21" s="241"/>
      <c r="C21" s="281"/>
      <c r="D21" s="229"/>
      <c r="E21" s="229"/>
      <c r="F21" s="229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42"/>
      <c r="T21" s="243"/>
      <c r="U21" s="218"/>
    </row>
    <row r="22" spans="1:26" ht="15.75">
      <c r="B22" s="241"/>
      <c r="C22" s="281"/>
      <c r="D22" s="229"/>
      <c r="E22" s="229"/>
      <c r="F22" s="229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242"/>
      <c r="T22" s="243"/>
      <c r="U22" s="218"/>
    </row>
    <row r="23" spans="1:26" ht="15.75">
      <c r="B23" s="241"/>
      <c r="C23" s="281"/>
      <c r="D23" s="229"/>
      <c r="E23" s="229"/>
      <c r="F23" s="229"/>
      <c r="G23" s="229"/>
      <c r="H23" s="229"/>
      <c r="I23" s="229"/>
      <c r="J23" s="229"/>
      <c r="K23" s="229"/>
      <c r="L23" s="229"/>
      <c r="M23" s="229"/>
      <c r="N23" s="229"/>
      <c r="O23" s="229"/>
      <c r="P23" s="229"/>
      <c r="Q23" s="229"/>
      <c r="R23" s="229"/>
      <c r="S23" s="242"/>
      <c r="T23" s="243"/>
      <c r="U23" s="218"/>
    </row>
    <row r="24" spans="1:26" ht="15.75">
      <c r="B24" s="241"/>
      <c r="C24" s="2195" t="s">
        <v>147</v>
      </c>
      <c r="D24" s="2195"/>
      <c r="E24" s="2195"/>
      <c r="F24" s="1451"/>
      <c r="G24" s="1453"/>
      <c r="H24" s="1453" t="s">
        <v>82</v>
      </c>
      <c r="I24" s="1451"/>
      <c r="J24" s="1453" t="s">
        <v>156</v>
      </c>
      <c r="K24" s="230"/>
      <c r="L24" s="1453"/>
      <c r="M24" s="1453" t="s">
        <v>161</v>
      </c>
      <c r="N24" s="1453"/>
      <c r="O24" s="1451"/>
      <c r="P24" s="1451"/>
      <c r="Q24" s="1451" t="s">
        <v>83</v>
      </c>
      <c r="R24" s="1451"/>
      <c r="S24" s="242"/>
      <c r="T24" s="243"/>
      <c r="U24" s="218"/>
    </row>
    <row r="25" spans="1:26" ht="15.75">
      <c r="B25" s="241"/>
      <c r="C25" s="282"/>
      <c r="D25" s="1451"/>
      <c r="E25" s="1451"/>
      <c r="F25" s="1451"/>
      <c r="G25" s="1453"/>
      <c r="H25" s="1453"/>
      <c r="I25" s="1451"/>
      <c r="J25" s="1453"/>
      <c r="K25" s="230"/>
      <c r="L25" s="1453"/>
      <c r="M25" s="1453"/>
      <c r="N25" s="1453"/>
      <c r="O25" s="1451"/>
      <c r="P25" s="1451"/>
      <c r="Q25" s="1451"/>
      <c r="R25" s="1451"/>
      <c r="S25" s="242"/>
      <c r="T25" s="243"/>
      <c r="U25" s="218"/>
    </row>
    <row r="26" spans="1:26" customFormat="1" ht="15" customHeight="1">
      <c r="B26" s="121" t="s">
        <v>418</v>
      </c>
      <c r="C26" s="284"/>
      <c r="D26" s="122"/>
      <c r="E26" s="122"/>
      <c r="F26" s="122"/>
      <c r="G26" s="122"/>
      <c r="H26" s="122"/>
      <c r="I26" s="122"/>
      <c r="J26" s="123"/>
      <c r="K26" s="122"/>
      <c r="L26" s="124"/>
      <c r="M26" s="122"/>
      <c r="N26" s="122"/>
      <c r="O26" s="122"/>
      <c r="P26" s="122"/>
      <c r="Q26" s="122"/>
      <c r="R26" s="125"/>
      <c r="S26" s="125"/>
      <c r="T26" s="126" t="s">
        <v>417</v>
      </c>
      <c r="U26" s="232"/>
    </row>
  </sheetData>
  <mergeCells count="13">
    <mergeCell ref="B2:E3"/>
    <mergeCell ref="F2:N2"/>
    <mergeCell ref="F3:N3"/>
    <mergeCell ref="B7:B8"/>
    <mergeCell ref="D7:D8"/>
    <mergeCell ref="F7:F8"/>
    <mergeCell ref="J7:K7"/>
    <mergeCell ref="C24:E24"/>
    <mergeCell ref="O7:O8"/>
    <mergeCell ref="P7:P8"/>
    <mergeCell ref="R7:R8"/>
    <mergeCell ref="T7:T8"/>
    <mergeCell ref="B16:F16"/>
  </mergeCells>
  <phoneticPr fontId="28" type="noConversion"/>
  <pageMargins left="0.05" right="0.03" top="0.5" bottom="0.05" header="0.5" footer="0.5"/>
  <pageSetup paperSize="9" scale="65" orientation="landscape" horizontalDpi="4294967294" verticalDpi="180" r:id="rId1"/>
  <headerFooter alignWithMargins="0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4"/>
  <dimension ref="B2:U24"/>
  <sheetViews>
    <sheetView topLeftCell="H1" workbookViewId="0">
      <selection activeCell="G13" sqref="G13"/>
    </sheetView>
  </sheetViews>
  <sheetFormatPr defaultRowHeight="15"/>
  <cols>
    <col min="1" max="1" width="1.85546875" style="139" customWidth="1"/>
    <col min="2" max="2" width="3.7109375" style="139" customWidth="1"/>
    <col min="3" max="3" width="7.28515625" style="225" customWidth="1"/>
    <col min="4" max="4" width="9.7109375" style="139" customWidth="1"/>
    <col min="5" max="5" width="11" style="139" customWidth="1"/>
    <col min="6" max="6" width="9.7109375" style="139" customWidth="1"/>
    <col min="7" max="7" width="12.5703125" style="139" customWidth="1"/>
    <col min="8" max="8" width="12.28515625" style="139" customWidth="1"/>
    <col min="9" max="9" width="12.7109375" style="139" customWidth="1"/>
    <col min="10" max="10" width="8.28515625" style="139" customWidth="1"/>
    <col min="11" max="11" width="10.5703125" style="139" customWidth="1"/>
    <col min="12" max="12" width="12.28515625" style="139" customWidth="1"/>
    <col min="13" max="13" width="11.28515625" style="139" customWidth="1"/>
    <col min="14" max="14" width="16.5703125" style="139" customWidth="1"/>
    <col min="15" max="15" width="11.28515625" style="139" customWidth="1"/>
    <col min="16" max="16" width="13.7109375" style="139" customWidth="1"/>
    <col min="17" max="17" width="17" style="139" customWidth="1"/>
    <col min="18" max="18" width="13.28515625" style="139" customWidth="1"/>
    <col min="19" max="19" width="17.28515625" style="139" customWidth="1"/>
    <col min="20" max="20" width="9.85546875" style="139" customWidth="1"/>
    <col min="21" max="16384" width="9.140625" style="139"/>
  </cols>
  <sheetData>
    <row r="2" spans="2:20" ht="30" customHeight="1">
      <c r="B2" s="2155"/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39" t="s">
        <v>55</v>
      </c>
      <c r="P2" s="40" t="s">
        <v>460</v>
      </c>
      <c r="Q2" s="41" t="s">
        <v>633</v>
      </c>
      <c r="R2" s="41"/>
      <c r="S2" s="41"/>
      <c r="T2" s="42"/>
    </row>
    <row r="3" spans="2:20" ht="30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43" t="s">
        <v>57</v>
      </c>
      <c r="P3" s="44" t="s">
        <v>58</v>
      </c>
      <c r="Q3" s="45"/>
      <c r="R3" s="45"/>
      <c r="S3" s="45"/>
      <c r="T3" s="46"/>
    </row>
    <row r="4" spans="2:20" ht="9.9499999999999993" customHeight="1">
      <c r="B4" s="263"/>
      <c r="C4" s="264"/>
      <c r="D4" s="264"/>
      <c r="E4" s="264"/>
      <c r="F4" s="264"/>
      <c r="G4" s="265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6"/>
    </row>
    <row r="5" spans="2:20" ht="15.75">
      <c r="B5" s="51"/>
      <c r="C5" s="289" t="s">
        <v>59</v>
      </c>
      <c r="D5" s="55"/>
      <c r="E5" s="55" t="s">
        <v>60</v>
      </c>
      <c r="F5" s="4" t="s">
        <v>381</v>
      </c>
      <c r="G5" s="15"/>
      <c r="H5" s="5"/>
      <c r="I5" s="3"/>
      <c r="J5" s="55"/>
      <c r="K5" s="55"/>
      <c r="L5" s="54"/>
      <c r="M5" s="55"/>
      <c r="N5" s="85"/>
      <c r="O5" s="56"/>
      <c r="P5" s="81" t="s">
        <v>61</v>
      </c>
      <c r="Q5" s="249" t="s">
        <v>890</v>
      </c>
      <c r="S5" s="118"/>
      <c r="T5" s="59"/>
    </row>
    <row r="6" spans="2:20" ht="9.9499999999999993" customHeight="1">
      <c r="B6" s="51"/>
      <c r="C6" s="289"/>
      <c r="D6" s="55"/>
      <c r="E6" s="55"/>
      <c r="F6" s="83"/>
      <c r="G6" s="55"/>
      <c r="H6" s="53"/>
      <c r="I6" s="52"/>
      <c r="J6" s="55"/>
      <c r="K6" s="55"/>
      <c r="L6" s="54"/>
      <c r="M6" s="55"/>
      <c r="N6" s="84"/>
      <c r="O6" s="56"/>
      <c r="P6" s="57"/>
      <c r="Q6" s="58"/>
      <c r="R6" s="58"/>
      <c r="S6" s="58"/>
      <c r="T6" s="59"/>
    </row>
    <row r="7" spans="2:20">
      <c r="B7" s="2190" t="s">
        <v>26</v>
      </c>
      <c r="C7" s="275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</row>
    <row r="8" spans="2:20">
      <c r="B8" s="2191"/>
      <c r="C8" s="276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</row>
    <row r="9" spans="2:20" ht="15.75" thickBot="1">
      <c r="B9" s="187">
        <v>1</v>
      </c>
      <c r="C9" s="277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2:20" ht="30" customHeight="1" thickTop="1">
      <c r="B10" s="253">
        <v>1</v>
      </c>
      <c r="C10" s="159"/>
      <c r="D10" s="346" t="s">
        <v>89</v>
      </c>
      <c r="E10" s="346" t="s">
        <v>79</v>
      </c>
      <c r="F10" s="347" t="s">
        <v>112</v>
      </c>
      <c r="G10" s="348"/>
      <c r="H10" s="348"/>
      <c r="I10" s="348">
        <f>+G10-H10</f>
        <v>0</v>
      </c>
      <c r="J10" s="348"/>
      <c r="K10" s="348">
        <f>I10*J10%</f>
        <v>0</v>
      </c>
      <c r="L10" s="348">
        <f>I10-K10</f>
        <v>0</v>
      </c>
      <c r="M10" s="349">
        <v>2600</v>
      </c>
      <c r="N10" s="349">
        <f>ROUND((L10*M10),0)</f>
        <v>0</v>
      </c>
      <c r="O10" s="349">
        <f>ROUND(M10*0.5025%,2)</f>
        <v>13.07</v>
      </c>
      <c r="P10" s="349">
        <f>M10+O10</f>
        <v>2613.0700000000002</v>
      </c>
      <c r="Q10" s="348">
        <f>ROUND((L10*+P10),0)</f>
        <v>0</v>
      </c>
      <c r="R10" s="348">
        <f>ROUND((Q10*0.5%),0)</f>
        <v>0</v>
      </c>
      <c r="S10" s="348">
        <f>ROUND((Q10-R10),0)</f>
        <v>0</v>
      </c>
      <c r="T10" s="257" t="s">
        <v>77</v>
      </c>
    </row>
    <row r="11" spans="2:20" ht="30" customHeight="1">
      <c r="B11" s="253">
        <v>2</v>
      </c>
      <c r="C11" s="159"/>
      <c r="D11" s="346" t="s">
        <v>89</v>
      </c>
      <c r="E11" s="346" t="s">
        <v>79</v>
      </c>
      <c r="F11" s="347" t="s">
        <v>112</v>
      </c>
      <c r="G11" s="348"/>
      <c r="H11" s="348"/>
      <c r="I11" s="348">
        <f t="shared" ref="I11:I12" si="0">+G11-H11</f>
        <v>0</v>
      </c>
      <c r="J11" s="348"/>
      <c r="K11" s="348">
        <f t="shared" ref="K11:K12" si="1">I11*J11%</f>
        <v>0</v>
      </c>
      <c r="L11" s="348">
        <f t="shared" ref="L11:L12" si="2">I11-K11</f>
        <v>0</v>
      </c>
      <c r="M11" s="349">
        <v>2600</v>
      </c>
      <c r="N11" s="349">
        <f t="shared" ref="N11:N12" si="3">ROUND((L11*M11),0)</f>
        <v>0</v>
      </c>
      <c r="O11" s="349">
        <f t="shared" ref="O11:O12" si="4">ROUND(M11*0.5025%,2)</f>
        <v>13.07</v>
      </c>
      <c r="P11" s="349">
        <f t="shared" ref="P11:P12" si="5">M11+O11</f>
        <v>2613.0700000000002</v>
      </c>
      <c r="Q11" s="348">
        <f t="shared" ref="Q11:Q12" si="6">ROUND((L11*+P11),0)</f>
        <v>0</v>
      </c>
      <c r="R11" s="348">
        <f t="shared" ref="R11:R12" si="7">ROUND((Q11*0.5%),0)</f>
        <v>0</v>
      </c>
      <c r="S11" s="348">
        <f t="shared" ref="S11:S12" si="8">ROUND((Q11-R11),0)</f>
        <v>0</v>
      </c>
      <c r="T11" s="257" t="s">
        <v>77</v>
      </c>
    </row>
    <row r="12" spans="2:20" ht="30" customHeight="1">
      <c r="B12" s="253">
        <v>3</v>
      </c>
      <c r="C12" s="159"/>
      <c r="D12" s="346" t="s">
        <v>149</v>
      </c>
      <c r="E12" s="346" t="s">
        <v>92</v>
      </c>
      <c r="F12" s="347" t="s">
        <v>112</v>
      </c>
      <c r="G12" s="348"/>
      <c r="H12" s="348"/>
      <c r="I12" s="348">
        <f t="shared" si="0"/>
        <v>0</v>
      </c>
      <c r="J12" s="348"/>
      <c r="K12" s="348">
        <f t="shared" si="1"/>
        <v>0</v>
      </c>
      <c r="L12" s="348">
        <f t="shared" si="2"/>
        <v>0</v>
      </c>
      <c r="M12" s="349">
        <v>2600</v>
      </c>
      <c r="N12" s="349">
        <f t="shared" si="3"/>
        <v>0</v>
      </c>
      <c r="O12" s="349">
        <f t="shared" si="4"/>
        <v>13.07</v>
      </c>
      <c r="P12" s="349">
        <f t="shared" si="5"/>
        <v>2613.0700000000002</v>
      </c>
      <c r="Q12" s="348">
        <f t="shared" si="6"/>
        <v>0</v>
      </c>
      <c r="R12" s="348">
        <f t="shared" si="7"/>
        <v>0</v>
      </c>
      <c r="S12" s="348">
        <f t="shared" si="8"/>
        <v>0</v>
      </c>
      <c r="T12" s="257" t="s">
        <v>77</v>
      </c>
    </row>
    <row r="13" spans="2:20" ht="9.9499999999999993" customHeight="1">
      <c r="B13" s="195"/>
      <c r="C13" s="278"/>
      <c r="D13" s="197"/>
      <c r="E13" s="198"/>
      <c r="F13" s="199"/>
      <c r="G13" s="258"/>
      <c r="H13" s="258"/>
      <c r="I13" s="259"/>
      <c r="J13" s="131"/>
      <c r="K13" s="259"/>
      <c r="L13" s="259"/>
      <c r="M13" s="349"/>
      <c r="N13" s="260"/>
      <c r="O13" s="239"/>
      <c r="P13" s="271"/>
      <c r="Q13" s="259"/>
      <c r="R13" s="259"/>
      <c r="S13" s="259"/>
      <c r="T13" s="200"/>
    </row>
    <row r="14" spans="2:20" ht="30" customHeight="1">
      <c r="B14" s="2192" t="s">
        <v>187</v>
      </c>
      <c r="C14" s="2193"/>
      <c r="D14" s="2193"/>
      <c r="E14" s="2193"/>
      <c r="F14" s="2194"/>
      <c r="G14" s="402">
        <f>SUM(G10:G13)</f>
        <v>0</v>
      </c>
      <c r="H14" s="402">
        <f>SUM(H10:H13)</f>
        <v>0</v>
      </c>
      <c r="I14" s="402">
        <f>SUM(I10:I13)</f>
        <v>0</v>
      </c>
      <c r="J14" s="402" t="e">
        <f>+K14/I14%</f>
        <v>#DIV/0!</v>
      </c>
      <c r="K14" s="402">
        <f>SUM(K10:K13)</f>
        <v>0</v>
      </c>
      <c r="L14" s="402">
        <f>SUM(L10:L13)</f>
        <v>0</v>
      </c>
      <c r="M14" s="402"/>
      <c r="N14" s="402">
        <f>SUM(N10:N13)</f>
        <v>0</v>
      </c>
      <c r="O14" s="402"/>
      <c r="P14" s="402" t="e">
        <f>+Q14/L14</f>
        <v>#DIV/0!</v>
      </c>
      <c r="Q14" s="402">
        <f>SUM(Q10:Q13)</f>
        <v>0</v>
      </c>
      <c r="R14" s="402">
        <f>SUM(R10:R13)</f>
        <v>0</v>
      </c>
      <c r="S14" s="402">
        <f>SUM(S10:S13)</f>
        <v>0</v>
      </c>
      <c r="T14" s="261"/>
    </row>
    <row r="15" spans="2:20">
      <c r="B15" s="263"/>
      <c r="C15" s="264"/>
      <c r="D15" s="264"/>
      <c r="E15" s="264"/>
      <c r="F15" s="264"/>
      <c r="G15" s="265"/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6"/>
    </row>
    <row r="16" spans="2:20" ht="15.75">
      <c r="B16" s="201"/>
      <c r="C16" s="205"/>
      <c r="D16" s="202"/>
      <c r="E16" s="202"/>
      <c r="F16" s="202"/>
      <c r="G16" s="202"/>
      <c r="H16" s="202"/>
      <c r="I16" s="202"/>
      <c r="J16" s="203"/>
      <c r="K16" s="203"/>
      <c r="L16" s="204"/>
      <c r="M16" s="202"/>
      <c r="N16" s="202"/>
      <c r="O16" s="202"/>
      <c r="P16" s="202"/>
      <c r="Q16" s="211" t="s">
        <v>891</v>
      </c>
      <c r="R16" s="202"/>
      <c r="S16" s="211"/>
      <c r="T16" s="209"/>
    </row>
    <row r="17" spans="2:21" ht="15.75">
      <c r="B17" s="241"/>
      <c r="C17" s="280" t="s">
        <v>80</v>
      </c>
      <c r="D17" s="227"/>
      <c r="E17" s="227"/>
      <c r="F17" s="227"/>
      <c r="G17" s="643"/>
      <c r="H17" s="643"/>
      <c r="I17" s="643" t="s">
        <v>105</v>
      </c>
      <c r="J17" s="643"/>
      <c r="K17" s="228"/>
      <c r="L17" s="643"/>
      <c r="M17" s="643" t="s">
        <v>106</v>
      </c>
      <c r="N17" s="643"/>
      <c r="O17" s="227"/>
      <c r="P17" s="227"/>
      <c r="Q17" s="227" t="s">
        <v>81</v>
      </c>
      <c r="R17" s="227"/>
      <c r="S17" s="242"/>
      <c r="T17" s="243"/>
    </row>
    <row r="18" spans="2:21" ht="15.75">
      <c r="B18" s="241"/>
      <c r="C18" s="281"/>
      <c r="D18" s="229"/>
      <c r="E18" s="229"/>
      <c r="F18" s="229"/>
      <c r="G18" s="229"/>
      <c r="H18" s="229"/>
      <c r="I18" s="229" t="s">
        <v>136</v>
      </c>
      <c r="J18" s="229"/>
      <c r="K18" s="229"/>
      <c r="L18" s="229"/>
      <c r="M18" s="229"/>
      <c r="N18" s="229"/>
      <c r="O18" s="229"/>
      <c r="P18" s="229"/>
      <c r="Q18" s="229"/>
      <c r="R18" s="229"/>
      <c r="S18" s="242"/>
      <c r="T18" s="243"/>
    </row>
    <row r="19" spans="2:21" ht="15.75">
      <c r="B19" s="241"/>
      <c r="C19" s="281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42"/>
      <c r="T19" s="243"/>
    </row>
    <row r="20" spans="2:21" ht="15.75">
      <c r="B20" s="241"/>
      <c r="C20" s="281"/>
      <c r="D20" s="229"/>
      <c r="E20" s="229"/>
      <c r="F20" s="229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42"/>
      <c r="T20" s="243"/>
    </row>
    <row r="21" spans="2:21" ht="15.75">
      <c r="B21" s="241"/>
      <c r="C21" s="281"/>
      <c r="D21" s="229"/>
      <c r="E21" s="229"/>
      <c r="F21" s="229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42"/>
      <c r="T21" s="243"/>
    </row>
    <row r="22" spans="2:21" ht="15.75">
      <c r="B22" s="241"/>
      <c r="C22" s="2195" t="s">
        <v>147</v>
      </c>
      <c r="D22" s="2195"/>
      <c r="E22" s="2195"/>
      <c r="F22" s="642"/>
      <c r="G22" s="644"/>
      <c r="H22" s="644" t="s">
        <v>82</v>
      </c>
      <c r="I22" s="642"/>
      <c r="J22" s="644" t="s">
        <v>156</v>
      </c>
      <c r="K22" s="230"/>
      <c r="L22" s="644"/>
      <c r="M22" s="644" t="s">
        <v>161</v>
      </c>
      <c r="N22" s="644"/>
      <c r="O22" s="642"/>
      <c r="P22" s="642"/>
      <c r="Q22" s="642" t="s">
        <v>83</v>
      </c>
      <c r="R22" s="642"/>
      <c r="S22" s="242"/>
      <c r="T22" s="243"/>
    </row>
    <row r="23" spans="2:21" ht="15.75">
      <c r="B23" s="241"/>
      <c r="C23" s="282"/>
      <c r="D23" s="642"/>
      <c r="E23" s="642"/>
      <c r="F23" s="642"/>
      <c r="G23" s="644"/>
      <c r="H23" s="644"/>
      <c r="I23" s="642"/>
      <c r="J23" s="644"/>
      <c r="K23" s="230"/>
      <c r="L23" s="644"/>
      <c r="M23" s="644"/>
      <c r="N23" s="644"/>
      <c r="O23" s="642"/>
      <c r="P23" s="642"/>
      <c r="Q23" s="642"/>
      <c r="R23" s="642"/>
      <c r="S23" s="242"/>
      <c r="T23" s="243"/>
    </row>
    <row r="24" spans="2:21" customFormat="1" ht="15" customHeight="1">
      <c r="B24" s="121" t="s">
        <v>418</v>
      </c>
      <c r="C24" s="284"/>
      <c r="D24" s="122"/>
      <c r="E24" s="122"/>
      <c r="F24" s="122"/>
      <c r="G24" s="122"/>
      <c r="H24" s="122"/>
      <c r="I24" s="122"/>
      <c r="J24" s="123"/>
      <c r="K24" s="122"/>
      <c r="L24" s="124"/>
      <c r="M24" s="122"/>
      <c r="N24" s="122"/>
      <c r="O24" s="122"/>
      <c r="P24" s="122"/>
      <c r="Q24" s="122"/>
      <c r="R24" s="125"/>
      <c r="S24" s="125"/>
      <c r="T24" s="126" t="s">
        <v>417</v>
      </c>
      <c r="U24" s="232"/>
    </row>
  </sheetData>
  <mergeCells count="13">
    <mergeCell ref="C22:E22"/>
    <mergeCell ref="O7:O8"/>
    <mergeCell ref="P7:P8"/>
    <mergeCell ref="R7:R8"/>
    <mergeCell ref="T7:T8"/>
    <mergeCell ref="B14:F14"/>
    <mergeCell ref="B2:E3"/>
    <mergeCell ref="F2:N2"/>
    <mergeCell ref="F3:N3"/>
    <mergeCell ref="B7:B8"/>
    <mergeCell ref="D7:D8"/>
    <mergeCell ref="F7:F8"/>
    <mergeCell ref="J7:K7"/>
  </mergeCells>
  <pageMargins left="0.03" right="0.03" top="0.5" bottom="0.05" header="0.5" footer="0.5"/>
  <pageSetup paperSize="9" scale="65" orientation="landscape" horizontalDpi="4294967294" verticalDpi="18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44"/>
  <dimension ref="B2:V22"/>
  <sheetViews>
    <sheetView topLeftCell="F1" zoomScale="80" zoomScaleNormal="80" workbookViewId="0">
      <selection activeCell="F26" sqref="F26"/>
    </sheetView>
  </sheetViews>
  <sheetFormatPr defaultRowHeight="15"/>
  <cols>
    <col min="1" max="1" width="1.85546875" style="139" customWidth="1"/>
    <col min="2" max="2" width="3.7109375" style="139" customWidth="1"/>
    <col min="3" max="3" width="8" style="139" customWidth="1"/>
    <col min="4" max="4" width="10" style="139" customWidth="1"/>
    <col min="5" max="5" width="11.5703125" style="139" customWidth="1"/>
    <col min="6" max="6" width="10.28515625" style="139" customWidth="1"/>
    <col min="7" max="7" width="14.42578125" style="139" customWidth="1"/>
    <col min="8" max="9" width="13" style="139" customWidth="1"/>
    <col min="10" max="10" width="9.140625" style="139" customWidth="1"/>
    <col min="11" max="11" width="11.7109375" style="139" customWidth="1"/>
    <col min="12" max="12" width="13.140625" style="139" customWidth="1"/>
    <col min="13" max="13" width="9.85546875" style="139" customWidth="1"/>
    <col min="14" max="14" width="17.5703125" style="139" customWidth="1"/>
    <col min="15" max="15" width="8.85546875" style="139" customWidth="1"/>
    <col min="16" max="16" width="11.7109375" style="139" customWidth="1"/>
    <col min="17" max="17" width="17.7109375" style="139" customWidth="1"/>
    <col min="18" max="18" width="15.140625" style="139" customWidth="1"/>
    <col min="19" max="19" width="17.85546875" style="139" customWidth="1"/>
    <col min="20" max="20" width="8.42578125" style="139" customWidth="1"/>
    <col min="21" max="21" width="15.7109375" style="139" bestFit="1" customWidth="1"/>
    <col min="22" max="22" width="14.7109375" style="139" bestFit="1" customWidth="1"/>
    <col min="23" max="16384" width="9.140625" style="139"/>
  </cols>
  <sheetData>
    <row r="2" spans="2:20" ht="24.95" customHeight="1">
      <c r="B2" s="2155" t="s">
        <v>159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417" t="s">
        <v>108</v>
      </c>
      <c r="P2" s="428" t="s">
        <v>121</v>
      </c>
      <c r="Q2" s="92" t="s">
        <v>1402</v>
      </c>
      <c r="R2" s="424"/>
      <c r="S2" s="41"/>
      <c r="T2" s="42" t="s">
        <v>25</v>
      </c>
    </row>
    <row r="3" spans="2:20" ht="24.9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419" t="s">
        <v>107</v>
      </c>
      <c r="P3" s="429" t="s">
        <v>58</v>
      </c>
      <c r="Q3" s="94"/>
      <c r="R3" s="427"/>
      <c r="S3" s="45"/>
      <c r="T3" s="46"/>
    </row>
    <row r="4" spans="2:20" ht="9.9499999999999993" customHeight="1">
      <c r="B4" s="47"/>
      <c r="C4" s="48"/>
      <c r="D4" s="48"/>
      <c r="E4" s="48"/>
      <c r="F4" s="48"/>
      <c r="G4" s="48"/>
      <c r="H4" s="48"/>
      <c r="I4" s="48"/>
      <c r="J4" s="48" t="s">
        <v>25</v>
      </c>
      <c r="K4" s="48"/>
      <c r="L4" s="48"/>
      <c r="M4" s="48"/>
      <c r="N4" s="48"/>
      <c r="O4" s="48"/>
      <c r="P4" s="49"/>
      <c r="Q4" s="49"/>
      <c r="R4" s="49"/>
      <c r="S4" s="49"/>
      <c r="T4" s="50"/>
    </row>
    <row r="5" spans="2:20" ht="15.75">
      <c r="B5" s="51"/>
      <c r="C5" s="52" t="s">
        <v>59</v>
      </c>
      <c r="D5" s="55"/>
      <c r="E5" s="55" t="s">
        <v>60</v>
      </c>
      <c r="F5" s="623" t="s">
        <v>1374</v>
      </c>
      <c r="G5" s="55"/>
      <c r="H5" s="53"/>
      <c r="I5" s="52"/>
      <c r="J5" s="55"/>
      <c r="K5" s="55"/>
      <c r="L5" s="152"/>
      <c r="M5" s="142"/>
      <c r="N5" s="154"/>
      <c r="O5" s="143"/>
      <c r="P5" s="359" t="s">
        <v>61</v>
      </c>
      <c r="Q5" s="249" t="s">
        <v>1388</v>
      </c>
      <c r="R5" s="249"/>
      <c r="S5" s="58"/>
      <c r="T5" s="59"/>
    </row>
    <row r="6" spans="2:20" ht="9.9499999999999993" customHeight="1">
      <c r="B6" s="51"/>
      <c r="C6" s="52"/>
      <c r="D6" s="55"/>
      <c r="E6" s="55"/>
      <c r="F6" s="623"/>
      <c r="G6" s="55"/>
      <c r="H6" s="53"/>
      <c r="I6" s="52"/>
      <c r="J6" s="55"/>
      <c r="K6" s="55"/>
      <c r="L6" s="152"/>
      <c r="M6" s="142"/>
      <c r="N6" s="154"/>
      <c r="O6" s="155"/>
      <c r="P6" s="128"/>
      <c r="Q6" s="129"/>
      <c r="R6" s="127"/>
      <c r="S6" s="58"/>
      <c r="T6" s="59"/>
    </row>
    <row r="7" spans="2:20" ht="15" customHeight="1">
      <c r="B7" s="2167" t="s">
        <v>26</v>
      </c>
      <c r="C7" s="174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</row>
    <row r="8" spans="2:20" ht="15" customHeight="1">
      <c r="B8" s="2168"/>
      <c r="C8" s="180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</row>
    <row r="9" spans="2:20" ht="15" customHeight="1" thickBot="1">
      <c r="B9" s="187">
        <v>1</v>
      </c>
      <c r="C9" s="188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2:20" s="850" customFormat="1" ht="30" customHeight="1" thickTop="1">
      <c r="B10" s="837">
        <v>1</v>
      </c>
      <c r="C10" s="838"/>
      <c r="D10" s="839" t="s">
        <v>1251</v>
      </c>
      <c r="E10" s="840" t="s">
        <v>1253</v>
      </c>
      <c r="F10" s="841" t="s">
        <v>104</v>
      </c>
      <c r="G10" s="842"/>
      <c r="H10" s="842"/>
      <c r="I10" s="843">
        <f>+G10-H10</f>
        <v>0</v>
      </c>
      <c r="J10" s="844"/>
      <c r="K10" s="845">
        <f t="shared" ref="K10:K11" si="0">I10*J10%</f>
        <v>0</v>
      </c>
      <c r="L10" s="845">
        <f t="shared" ref="L10:L11" si="1">I10-K10</f>
        <v>0</v>
      </c>
      <c r="M10" s="846">
        <v>1450</v>
      </c>
      <c r="N10" s="847">
        <f t="shared" ref="N10:N11" si="2">ROUND((L10*M10),0)</f>
        <v>0</v>
      </c>
      <c r="O10" s="847">
        <f t="shared" ref="O10:O11" si="3">ROUND(M10*0.5025%,2)</f>
        <v>7.29</v>
      </c>
      <c r="P10" s="847">
        <f t="shared" ref="P10:P11" si="4">M10+O10</f>
        <v>1457.29</v>
      </c>
      <c r="Q10" s="848">
        <f t="shared" ref="Q10:Q11" si="5">ROUND((L10*+P10),0)</f>
        <v>0</v>
      </c>
      <c r="R10" s="848">
        <f t="shared" ref="R10:R11" si="6">ROUND((Q10*0.5%),0)</f>
        <v>0</v>
      </c>
      <c r="S10" s="848">
        <f t="shared" ref="S10:S11" si="7">ROUND((Q10-R10),0)</f>
        <v>0</v>
      </c>
      <c r="T10" s="849" t="s">
        <v>77</v>
      </c>
    </row>
    <row r="11" spans="2:20" s="850" customFormat="1" ht="30" customHeight="1">
      <c r="B11" s="837">
        <v>2</v>
      </c>
      <c r="C11" s="838"/>
      <c r="D11" s="839" t="s">
        <v>976</v>
      </c>
      <c r="E11" s="840" t="s">
        <v>1256</v>
      </c>
      <c r="F11" s="841" t="s">
        <v>104</v>
      </c>
      <c r="G11" s="842"/>
      <c r="H11" s="842"/>
      <c r="I11" s="843">
        <f>+G11-H11</f>
        <v>0</v>
      </c>
      <c r="J11" s="844"/>
      <c r="K11" s="845">
        <f t="shared" si="0"/>
        <v>0</v>
      </c>
      <c r="L11" s="845">
        <f t="shared" si="1"/>
        <v>0</v>
      </c>
      <c r="M11" s="846">
        <v>1450</v>
      </c>
      <c r="N11" s="847">
        <f t="shared" si="2"/>
        <v>0</v>
      </c>
      <c r="O11" s="847">
        <f t="shared" si="3"/>
        <v>7.29</v>
      </c>
      <c r="P11" s="847">
        <f t="shared" si="4"/>
        <v>1457.29</v>
      </c>
      <c r="Q11" s="848">
        <f t="shared" si="5"/>
        <v>0</v>
      </c>
      <c r="R11" s="848">
        <f t="shared" si="6"/>
        <v>0</v>
      </c>
      <c r="S11" s="848">
        <f t="shared" si="7"/>
        <v>0</v>
      </c>
      <c r="T11" s="849" t="s">
        <v>77</v>
      </c>
    </row>
    <row r="12" spans="2:20" s="850" customFormat="1" ht="5.0999999999999996" customHeight="1">
      <c r="B12" s="851"/>
      <c r="C12" s="852"/>
      <c r="D12" s="853"/>
      <c r="E12" s="854"/>
      <c r="F12" s="855"/>
      <c r="G12" s="856"/>
      <c r="H12" s="856"/>
      <c r="I12" s="857"/>
      <c r="J12" s="858"/>
      <c r="K12" s="857"/>
      <c r="L12" s="857"/>
      <c r="M12" s="846"/>
      <c r="N12" s="859"/>
      <c r="O12" s="2201"/>
      <c r="P12" s="2202"/>
      <c r="Q12" s="857"/>
      <c r="R12" s="857"/>
      <c r="S12" s="857"/>
      <c r="T12" s="860"/>
    </row>
    <row r="13" spans="2:20" ht="30" customHeight="1">
      <c r="B13" s="2173" t="s">
        <v>191</v>
      </c>
      <c r="C13" s="2174"/>
      <c r="D13" s="2174"/>
      <c r="E13" s="2174"/>
      <c r="F13" s="2175"/>
      <c r="G13" s="402">
        <f>SUM(G10:G12)</f>
        <v>0</v>
      </c>
      <c r="H13" s="402">
        <f>SUM(H10:H12)</f>
        <v>0</v>
      </c>
      <c r="I13" s="402">
        <f>SUM(I10:I12)</f>
        <v>0</v>
      </c>
      <c r="J13" s="402" t="e">
        <f>+K13/I13%</f>
        <v>#DIV/0!</v>
      </c>
      <c r="K13" s="402">
        <f>SUM(K10:K12)</f>
        <v>0</v>
      </c>
      <c r="L13" s="402">
        <f>SUM(L10:L12)</f>
        <v>0</v>
      </c>
      <c r="M13" s="402"/>
      <c r="N13" s="402">
        <f>SUM(N10:N12)</f>
        <v>0</v>
      </c>
      <c r="O13" s="403"/>
      <c r="P13" s="402" t="e">
        <f>Q13/L13</f>
        <v>#DIV/0!</v>
      </c>
      <c r="Q13" s="402">
        <f>SUM(Q10:Q12)</f>
        <v>0</v>
      </c>
      <c r="R13" s="402">
        <f>SUM(R10:R12)</f>
        <v>0</v>
      </c>
      <c r="S13" s="402">
        <f>SUM(S10:S12)</f>
        <v>0</v>
      </c>
      <c r="T13" s="402"/>
    </row>
    <row r="14" spans="2:20" s="624" customFormat="1" ht="11.25" customHeight="1">
      <c r="B14" s="306"/>
      <c r="C14" s="308"/>
      <c r="D14" s="308"/>
      <c r="E14" s="308"/>
      <c r="F14" s="308"/>
      <c r="G14" s="308"/>
      <c r="H14" s="308"/>
      <c r="I14" s="233"/>
      <c r="J14" s="233"/>
      <c r="K14" s="233"/>
      <c r="L14" s="233"/>
      <c r="M14" s="233"/>
      <c r="N14" s="233"/>
      <c r="O14" s="233"/>
      <c r="P14" s="233"/>
      <c r="Q14" s="233"/>
      <c r="R14" s="233"/>
      <c r="S14" s="233"/>
      <c r="T14" s="310"/>
    </row>
    <row r="15" spans="2:20" ht="15.75">
      <c r="B15" s="201"/>
      <c r="C15" s="202"/>
      <c r="D15" s="202"/>
      <c r="E15" s="202"/>
      <c r="F15" s="202"/>
      <c r="G15" s="202"/>
      <c r="H15" s="202"/>
      <c r="I15" s="202"/>
      <c r="J15" s="203"/>
      <c r="K15" s="203"/>
      <c r="L15" s="204"/>
      <c r="M15" s="202"/>
      <c r="N15" s="202"/>
      <c r="O15" s="202"/>
      <c r="P15" s="202"/>
      <c r="Q15" s="211" t="s">
        <v>1389</v>
      </c>
      <c r="R15" s="211"/>
      <c r="S15" s="211"/>
      <c r="T15" s="209"/>
    </row>
    <row r="16" spans="2:20" ht="15.75">
      <c r="B16" s="241"/>
      <c r="C16" s="280" t="s">
        <v>80</v>
      </c>
      <c r="D16" s="227"/>
      <c r="E16" s="227"/>
      <c r="F16" s="227"/>
      <c r="G16" s="1398"/>
      <c r="H16" s="1398"/>
      <c r="I16" s="1398" t="s">
        <v>105</v>
      </c>
      <c r="J16" s="1398"/>
      <c r="K16" s="228"/>
      <c r="L16" s="1398"/>
      <c r="M16" s="1398" t="s">
        <v>106</v>
      </c>
      <c r="N16" s="1398"/>
      <c r="O16" s="227"/>
      <c r="P16" s="227"/>
      <c r="Q16" s="227" t="s">
        <v>81</v>
      </c>
      <c r="R16" s="227"/>
      <c r="S16" s="242"/>
      <c r="T16" s="243"/>
    </row>
    <row r="17" spans="2:22" ht="15.75">
      <c r="B17" s="241"/>
      <c r="C17" s="281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42"/>
      <c r="T17" s="243"/>
    </row>
    <row r="18" spans="2:22" ht="9.9499999999999993" customHeight="1">
      <c r="B18" s="241"/>
      <c r="C18" s="281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42"/>
      <c r="T18" s="243"/>
      <c r="V18" s="605"/>
    </row>
    <row r="19" spans="2:22" ht="15.75">
      <c r="B19" s="241"/>
      <c r="C19" s="281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42"/>
      <c r="T19" s="243"/>
    </row>
    <row r="20" spans="2:22" ht="15.75">
      <c r="B20" s="241"/>
      <c r="C20" s="1397" t="s">
        <v>147</v>
      </c>
      <c r="D20" s="1397"/>
      <c r="E20" s="1397"/>
      <c r="F20" s="1397"/>
      <c r="G20" s="1399"/>
      <c r="H20" s="1399" t="s">
        <v>82</v>
      </c>
      <c r="I20" s="1397"/>
      <c r="J20" s="1399" t="s">
        <v>156</v>
      </c>
      <c r="K20" s="230"/>
      <c r="L20" s="1399"/>
      <c r="M20" s="1399" t="s">
        <v>161</v>
      </c>
      <c r="N20" s="1399"/>
      <c r="O20" s="1397"/>
      <c r="P20" s="1397"/>
      <c r="Q20" s="1397" t="s">
        <v>83</v>
      </c>
      <c r="R20" s="1397"/>
      <c r="S20" s="242"/>
      <c r="T20" s="243"/>
    </row>
    <row r="21" spans="2:22" ht="15.75">
      <c r="B21" s="241"/>
      <c r="C21" s="282"/>
      <c r="D21" s="1397"/>
      <c r="E21" s="1397"/>
      <c r="F21" s="1397"/>
      <c r="G21" s="1399"/>
      <c r="H21" s="1399"/>
      <c r="I21" s="1397"/>
      <c r="J21" s="1399"/>
      <c r="K21" s="230"/>
      <c r="L21" s="1399"/>
      <c r="M21" s="1399"/>
      <c r="N21" s="1399"/>
      <c r="O21" s="1397"/>
      <c r="P21" s="1397"/>
      <c r="Q21" s="1397"/>
      <c r="R21" s="1397"/>
      <c r="S21" s="242"/>
      <c r="T21" s="243"/>
    </row>
    <row r="22" spans="2:22" customFormat="1" ht="15" customHeight="1">
      <c r="B22" s="121" t="s">
        <v>418</v>
      </c>
      <c r="C22" s="284"/>
      <c r="D22" s="122"/>
      <c r="E22" s="122"/>
      <c r="F22" s="122"/>
      <c r="G22" s="122"/>
      <c r="H22" s="122"/>
      <c r="I22" s="122"/>
      <c r="J22" s="123"/>
      <c r="K22" s="122"/>
      <c r="L22" s="124"/>
      <c r="M22" s="122"/>
      <c r="N22" s="122"/>
      <c r="O22" s="122"/>
      <c r="P22" s="122"/>
      <c r="Q22" s="122"/>
      <c r="R22" s="125"/>
      <c r="S22" s="125"/>
      <c r="T22" s="126" t="s">
        <v>417</v>
      </c>
      <c r="U22" s="232"/>
    </row>
  </sheetData>
  <sortState ref="C10:T26">
    <sortCondition ref="C10:C26"/>
  </sortState>
  <mergeCells count="13">
    <mergeCell ref="B2:E3"/>
    <mergeCell ref="F2:N2"/>
    <mergeCell ref="F3:N3"/>
    <mergeCell ref="B7:B8"/>
    <mergeCell ref="D7:D8"/>
    <mergeCell ref="F7:F8"/>
    <mergeCell ref="J7:K7"/>
    <mergeCell ref="B13:F13"/>
    <mergeCell ref="O7:O8"/>
    <mergeCell ref="P7:P8"/>
    <mergeCell ref="R7:R8"/>
    <mergeCell ref="T7:T8"/>
    <mergeCell ref="O12:P12"/>
  </mergeCells>
  <pageMargins left="0.05" right="0.03" top="0.5" bottom="0.05" header="0.5" footer="0.5"/>
  <pageSetup paperSize="9" scale="65" orientation="landscape" horizontalDpi="4294967294" verticalDpi="18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69"/>
  <dimension ref="B2:U32"/>
  <sheetViews>
    <sheetView topLeftCell="F7" zoomScale="85" zoomScaleNormal="85" workbookViewId="0">
      <selection activeCell="F26" sqref="F26"/>
    </sheetView>
  </sheetViews>
  <sheetFormatPr defaultRowHeight="15"/>
  <cols>
    <col min="1" max="1" width="1.85546875" style="212" customWidth="1"/>
    <col min="2" max="2" width="3.7109375" style="212" customWidth="1"/>
    <col min="3" max="3" width="7.42578125" style="212" customWidth="1"/>
    <col min="4" max="4" width="8.28515625" style="212" customWidth="1"/>
    <col min="5" max="5" width="11.140625" style="212" customWidth="1"/>
    <col min="6" max="6" width="9.7109375" style="212" customWidth="1"/>
    <col min="7" max="7" width="13" style="212" customWidth="1"/>
    <col min="8" max="8" width="12.140625" style="212" customWidth="1"/>
    <col min="9" max="9" width="12.5703125" style="212" customWidth="1"/>
    <col min="10" max="10" width="7.5703125" style="212" customWidth="1"/>
    <col min="11" max="11" width="11.5703125" style="212" customWidth="1"/>
    <col min="12" max="12" width="12.85546875" style="212" customWidth="1"/>
    <col min="13" max="13" width="10.140625" style="212" customWidth="1"/>
    <col min="14" max="14" width="16.28515625" style="212" customWidth="1"/>
    <col min="15" max="15" width="7.5703125" style="212" customWidth="1"/>
    <col min="16" max="16" width="11.28515625" style="212" customWidth="1"/>
    <col min="17" max="17" width="16.7109375" style="212" customWidth="1"/>
    <col min="18" max="18" width="14" style="212" customWidth="1"/>
    <col min="19" max="19" width="16.5703125" style="212" customWidth="1"/>
    <col min="20" max="20" width="7" style="212" customWidth="1"/>
    <col min="21" max="21" width="2.28515625" style="212" customWidth="1"/>
    <col min="22" max="22" width="11.140625" style="212" customWidth="1"/>
    <col min="23" max="23" width="15.7109375" style="212" bestFit="1" customWidth="1"/>
    <col min="24" max="24" width="14.7109375" style="212" bestFit="1" customWidth="1"/>
    <col min="25" max="16384" width="9.140625" style="212"/>
  </cols>
  <sheetData>
    <row r="2" spans="2:20" ht="24.95" customHeight="1">
      <c r="B2" s="2155" t="s">
        <v>159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417" t="s">
        <v>55</v>
      </c>
      <c r="P2" s="428" t="s">
        <v>122</v>
      </c>
      <c r="Q2" s="92" t="s">
        <v>1403</v>
      </c>
      <c r="R2" s="41"/>
      <c r="S2" s="41"/>
      <c r="T2" s="42"/>
    </row>
    <row r="3" spans="2:20" ht="24.9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419" t="s">
        <v>57</v>
      </c>
      <c r="P3" s="429" t="s">
        <v>58</v>
      </c>
      <c r="Q3" s="94"/>
      <c r="R3" s="45"/>
      <c r="S3" s="45"/>
      <c r="T3" s="46"/>
    </row>
    <row r="4" spans="2:20" ht="5.0999999999999996" customHeight="1">
      <c r="B4" s="47"/>
      <c r="C4" s="48"/>
      <c r="D4" s="48"/>
      <c r="E4" s="48"/>
      <c r="F4" s="48"/>
      <c r="G4" s="48"/>
      <c r="H4" s="48"/>
      <c r="I4" s="48"/>
      <c r="J4" s="48" t="s">
        <v>25</v>
      </c>
      <c r="K4" s="48"/>
      <c r="L4" s="48"/>
      <c r="M4" s="48"/>
      <c r="N4" s="48"/>
      <c r="O4" s="48"/>
      <c r="P4" s="49"/>
      <c r="Q4" s="49"/>
      <c r="R4" s="49"/>
      <c r="S4" s="49"/>
      <c r="T4" s="50"/>
    </row>
    <row r="5" spans="2:20" ht="15.75">
      <c r="B5" s="51"/>
      <c r="C5" s="52" t="s">
        <v>59</v>
      </c>
      <c r="D5" s="15"/>
      <c r="E5" s="15" t="s">
        <v>60</v>
      </c>
      <c r="F5" s="623" t="s">
        <v>1387</v>
      </c>
      <c r="G5" s="15"/>
      <c r="H5" s="53"/>
      <c r="I5" s="52"/>
      <c r="J5" s="15"/>
      <c r="K5" s="15"/>
      <c r="L5" s="54"/>
      <c r="M5" s="15"/>
      <c r="N5" s="82"/>
      <c r="O5" s="56"/>
      <c r="P5" s="54" t="s">
        <v>61</v>
      </c>
      <c r="Q5" s="249" t="s">
        <v>1388</v>
      </c>
      <c r="R5" s="58"/>
      <c r="S5" s="58"/>
      <c r="T5" s="59"/>
    </row>
    <row r="6" spans="2:20" ht="5.0999999999999996" customHeight="1">
      <c r="B6" s="51"/>
      <c r="C6" s="52"/>
      <c r="D6" s="15"/>
      <c r="E6" s="15"/>
      <c r="F6" s="623"/>
      <c r="G6" s="15"/>
      <c r="H6" s="53"/>
      <c r="I6" s="52"/>
      <c r="J6" s="15"/>
      <c r="K6" s="15"/>
      <c r="L6" s="54"/>
      <c r="M6" s="15"/>
      <c r="N6" s="84"/>
      <c r="O6" s="56"/>
      <c r="P6" s="57"/>
      <c r="Q6" s="58"/>
      <c r="R6" s="58"/>
      <c r="S6" s="58"/>
      <c r="T6" s="59"/>
    </row>
    <row r="7" spans="2:20">
      <c r="B7" s="2190" t="s">
        <v>26</v>
      </c>
      <c r="C7" s="174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</row>
    <row r="8" spans="2:20">
      <c r="B8" s="2191"/>
      <c r="C8" s="180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</row>
    <row r="9" spans="2:20" ht="15.75" thickBot="1">
      <c r="B9" s="187">
        <v>1</v>
      </c>
      <c r="C9" s="188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2:20" s="929" customFormat="1" ht="30" customHeight="1" thickTop="1">
      <c r="B10" s="837">
        <v>1</v>
      </c>
      <c r="C10" s="838"/>
      <c r="D10" s="839" t="s">
        <v>152</v>
      </c>
      <c r="E10" s="840" t="s">
        <v>75</v>
      </c>
      <c r="F10" s="841" t="s">
        <v>37</v>
      </c>
      <c r="G10" s="842"/>
      <c r="H10" s="842"/>
      <c r="I10" s="843">
        <f t="shared" ref="I10:I17" si="0">+G10-H10</f>
        <v>0</v>
      </c>
      <c r="J10" s="844"/>
      <c r="K10" s="845">
        <f t="shared" ref="K10:K17" si="1">I10*J10%</f>
        <v>0</v>
      </c>
      <c r="L10" s="845">
        <f t="shared" ref="L10:L17" si="2">I10-K10</f>
        <v>0</v>
      </c>
      <c r="M10" s="846">
        <v>1450</v>
      </c>
      <c r="N10" s="847">
        <f t="shared" ref="N10:N17" si="3">ROUND((L10*M10),0)</f>
        <v>0</v>
      </c>
      <c r="O10" s="847">
        <f t="shared" ref="O10:O17" si="4">ROUND(M10*0.5025%,2)</f>
        <v>7.29</v>
      </c>
      <c r="P10" s="847">
        <f t="shared" ref="P10:P17" si="5">M10+O10</f>
        <v>1457.29</v>
      </c>
      <c r="Q10" s="848">
        <f t="shared" ref="Q10:Q17" si="6">ROUND((L10*+P10),0)</f>
        <v>0</v>
      </c>
      <c r="R10" s="848">
        <f t="shared" ref="R10:R17" si="7">ROUND((Q10*0.5%),0)</f>
        <v>0</v>
      </c>
      <c r="S10" s="848">
        <f t="shared" ref="S10:S17" si="8">ROUND((Q10-R10),0)</f>
        <v>0</v>
      </c>
      <c r="T10" s="849" t="s">
        <v>77</v>
      </c>
    </row>
    <row r="11" spans="2:20" s="929" customFormat="1" ht="30" customHeight="1">
      <c r="B11" s="957">
        <v>2</v>
      </c>
      <c r="C11" s="838"/>
      <c r="D11" s="839" t="s">
        <v>976</v>
      </c>
      <c r="E11" s="840" t="s">
        <v>1256</v>
      </c>
      <c r="F11" s="841" t="s">
        <v>37</v>
      </c>
      <c r="G11" s="842"/>
      <c r="H11" s="842"/>
      <c r="I11" s="843">
        <f t="shared" si="0"/>
        <v>0</v>
      </c>
      <c r="J11" s="844"/>
      <c r="K11" s="845">
        <f t="shared" si="1"/>
        <v>0</v>
      </c>
      <c r="L11" s="845">
        <f t="shared" si="2"/>
        <v>0</v>
      </c>
      <c r="M11" s="846">
        <v>1450</v>
      </c>
      <c r="N11" s="847">
        <f t="shared" si="3"/>
        <v>0</v>
      </c>
      <c r="O11" s="847">
        <f t="shared" si="4"/>
        <v>7.29</v>
      </c>
      <c r="P11" s="847">
        <f t="shared" si="5"/>
        <v>1457.29</v>
      </c>
      <c r="Q11" s="848">
        <f t="shared" si="6"/>
        <v>0</v>
      </c>
      <c r="R11" s="848">
        <f t="shared" si="7"/>
        <v>0</v>
      </c>
      <c r="S11" s="848">
        <f t="shared" si="8"/>
        <v>0</v>
      </c>
      <c r="T11" s="849" t="s">
        <v>77</v>
      </c>
    </row>
    <row r="12" spans="2:20" s="929" customFormat="1" ht="30" customHeight="1">
      <c r="B12" s="957">
        <v>3</v>
      </c>
      <c r="C12" s="838"/>
      <c r="D12" s="839" t="s">
        <v>1356</v>
      </c>
      <c r="E12" s="840" t="s">
        <v>87</v>
      </c>
      <c r="F12" s="841" t="s">
        <v>37</v>
      </c>
      <c r="G12" s="842"/>
      <c r="H12" s="842"/>
      <c r="I12" s="843">
        <f t="shared" si="0"/>
        <v>0</v>
      </c>
      <c r="J12" s="844"/>
      <c r="K12" s="845">
        <f t="shared" si="1"/>
        <v>0</v>
      </c>
      <c r="L12" s="845">
        <f t="shared" si="2"/>
        <v>0</v>
      </c>
      <c r="M12" s="846">
        <v>1450</v>
      </c>
      <c r="N12" s="847">
        <f t="shared" si="3"/>
        <v>0</v>
      </c>
      <c r="O12" s="847">
        <f t="shared" si="4"/>
        <v>7.29</v>
      </c>
      <c r="P12" s="847">
        <f t="shared" si="5"/>
        <v>1457.29</v>
      </c>
      <c r="Q12" s="848">
        <f t="shared" si="6"/>
        <v>0</v>
      </c>
      <c r="R12" s="848">
        <f t="shared" si="7"/>
        <v>0</v>
      </c>
      <c r="S12" s="848">
        <f t="shared" si="8"/>
        <v>0</v>
      </c>
      <c r="T12" s="849" t="s">
        <v>77</v>
      </c>
    </row>
    <row r="13" spans="2:20" s="929" customFormat="1" ht="30" customHeight="1">
      <c r="B13" s="957">
        <v>4</v>
      </c>
      <c r="C13" s="838"/>
      <c r="D13" s="839" t="s">
        <v>151</v>
      </c>
      <c r="E13" s="840" t="s">
        <v>72</v>
      </c>
      <c r="F13" s="841" t="s">
        <v>37</v>
      </c>
      <c r="G13" s="842"/>
      <c r="H13" s="842"/>
      <c r="I13" s="843">
        <f t="shared" si="0"/>
        <v>0</v>
      </c>
      <c r="J13" s="844"/>
      <c r="K13" s="845">
        <f t="shared" si="1"/>
        <v>0</v>
      </c>
      <c r="L13" s="845">
        <f t="shared" si="2"/>
        <v>0</v>
      </c>
      <c r="M13" s="846">
        <v>1450</v>
      </c>
      <c r="N13" s="847">
        <f t="shared" si="3"/>
        <v>0</v>
      </c>
      <c r="O13" s="847">
        <f t="shared" si="4"/>
        <v>7.29</v>
      </c>
      <c r="P13" s="847">
        <f t="shared" si="5"/>
        <v>1457.29</v>
      </c>
      <c r="Q13" s="848">
        <f t="shared" si="6"/>
        <v>0</v>
      </c>
      <c r="R13" s="848">
        <f t="shared" si="7"/>
        <v>0</v>
      </c>
      <c r="S13" s="848">
        <f t="shared" si="8"/>
        <v>0</v>
      </c>
      <c r="T13" s="849" t="s">
        <v>77</v>
      </c>
    </row>
    <row r="14" spans="2:20" s="929" customFormat="1" ht="30" customHeight="1">
      <c r="B14" s="957">
        <v>5</v>
      </c>
      <c r="C14" s="838"/>
      <c r="D14" s="839" t="s">
        <v>116</v>
      </c>
      <c r="E14" s="840" t="s">
        <v>1252</v>
      </c>
      <c r="F14" s="841" t="s">
        <v>37</v>
      </c>
      <c r="G14" s="842"/>
      <c r="H14" s="842"/>
      <c r="I14" s="843">
        <f t="shared" si="0"/>
        <v>0</v>
      </c>
      <c r="J14" s="844"/>
      <c r="K14" s="845">
        <f t="shared" si="1"/>
        <v>0</v>
      </c>
      <c r="L14" s="845">
        <f t="shared" si="2"/>
        <v>0</v>
      </c>
      <c r="M14" s="846">
        <v>1450</v>
      </c>
      <c r="N14" s="847">
        <f t="shared" si="3"/>
        <v>0</v>
      </c>
      <c r="O14" s="847">
        <f t="shared" si="4"/>
        <v>7.29</v>
      </c>
      <c r="P14" s="847">
        <f t="shared" si="5"/>
        <v>1457.29</v>
      </c>
      <c r="Q14" s="848">
        <f t="shared" si="6"/>
        <v>0</v>
      </c>
      <c r="R14" s="848">
        <f t="shared" si="7"/>
        <v>0</v>
      </c>
      <c r="S14" s="848">
        <f t="shared" si="8"/>
        <v>0</v>
      </c>
      <c r="T14" s="849" t="s">
        <v>77</v>
      </c>
    </row>
    <row r="15" spans="2:20" s="929" customFormat="1" ht="30" customHeight="1">
      <c r="B15" s="957">
        <v>6</v>
      </c>
      <c r="C15" s="838"/>
      <c r="D15" s="839" t="s">
        <v>336</v>
      </c>
      <c r="E15" s="840" t="s">
        <v>1255</v>
      </c>
      <c r="F15" s="841" t="s">
        <v>37</v>
      </c>
      <c r="G15" s="842"/>
      <c r="H15" s="842"/>
      <c r="I15" s="843">
        <f t="shared" si="0"/>
        <v>0</v>
      </c>
      <c r="J15" s="844"/>
      <c r="K15" s="845">
        <f t="shared" si="1"/>
        <v>0</v>
      </c>
      <c r="L15" s="845">
        <f t="shared" si="2"/>
        <v>0</v>
      </c>
      <c r="M15" s="846">
        <v>1450</v>
      </c>
      <c r="N15" s="847">
        <f t="shared" si="3"/>
        <v>0</v>
      </c>
      <c r="O15" s="847">
        <f t="shared" si="4"/>
        <v>7.29</v>
      </c>
      <c r="P15" s="847">
        <f t="shared" si="5"/>
        <v>1457.29</v>
      </c>
      <c r="Q15" s="848">
        <f t="shared" si="6"/>
        <v>0</v>
      </c>
      <c r="R15" s="848">
        <f t="shared" si="7"/>
        <v>0</v>
      </c>
      <c r="S15" s="848">
        <f t="shared" si="8"/>
        <v>0</v>
      </c>
      <c r="T15" s="849" t="s">
        <v>77</v>
      </c>
    </row>
    <row r="16" spans="2:20" s="929" customFormat="1" ht="30" customHeight="1">
      <c r="B16" s="957">
        <v>7</v>
      </c>
      <c r="C16" s="838"/>
      <c r="D16" s="839" t="s">
        <v>152</v>
      </c>
      <c r="E16" s="840" t="s">
        <v>75</v>
      </c>
      <c r="F16" s="841" t="s">
        <v>37</v>
      </c>
      <c r="G16" s="842"/>
      <c r="H16" s="842"/>
      <c r="I16" s="843">
        <f t="shared" si="0"/>
        <v>0</v>
      </c>
      <c r="J16" s="844"/>
      <c r="K16" s="845">
        <f t="shared" si="1"/>
        <v>0</v>
      </c>
      <c r="L16" s="845">
        <f t="shared" si="2"/>
        <v>0</v>
      </c>
      <c r="M16" s="846">
        <v>1450</v>
      </c>
      <c r="N16" s="847">
        <f t="shared" si="3"/>
        <v>0</v>
      </c>
      <c r="O16" s="847">
        <f t="shared" si="4"/>
        <v>7.29</v>
      </c>
      <c r="P16" s="847">
        <f t="shared" si="5"/>
        <v>1457.29</v>
      </c>
      <c r="Q16" s="848">
        <f t="shared" si="6"/>
        <v>0</v>
      </c>
      <c r="R16" s="848">
        <f t="shared" si="7"/>
        <v>0</v>
      </c>
      <c r="S16" s="848">
        <f t="shared" si="8"/>
        <v>0</v>
      </c>
      <c r="T16" s="849" t="s">
        <v>77</v>
      </c>
    </row>
    <row r="17" spans="2:21" s="929" customFormat="1" ht="30" customHeight="1">
      <c r="B17" s="957">
        <v>8</v>
      </c>
      <c r="C17" s="838"/>
      <c r="D17" s="839" t="s">
        <v>151</v>
      </c>
      <c r="E17" s="840" t="s">
        <v>72</v>
      </c>
      <c r="F17" s="841" t="s">
        <v>37</v>
      </c>
      <c r="G17" s="842"/>
      <c r="H17" s="842"/>
      <c r="I17" s="843">
        <f t="shared" si="0"/>
        <v>0</v>
      </c>
      <c r="J17" s="844"/>
      <c r="K17" s="845">
        <f t="shared" si="1"/>
        <v>0</v>
      </c>
      <c r="L17" s="845">
        <f t="shared" si="2"/>
        <v>0</v>
      </c>
      <c r="M17" s="846">
        <v>1450</v>
      </c>
      <c r="N17" s="847">
        <f t="shared" si="3"/>
        <v>0</v>
      </c>
      <c r="O17" s="847">
        <f t="shared" si="4"/>
        <v>7.29</v>
      </c>
      <c r="P17" s="847">
        <f t="shared" si="5"/>
        <v>1457.29</v>
      </c>
      <c r="Q17" s="848">
        <f t="shared" si="6"/>
        <v>0</v>
      </c>
      <c r="R17" s="848">
        <f t="shared" si="7"/>
        <v>0</v>
      </c>
      <c r="S17" s="848">
        <f t="shared" si="8"/>
        <v>0</v>
      </c>
      <c r="T17" s="849" t="s">
        <v>77</v>
      </c>
    </row>
    <row r="18" spans="2:21" s="929" customFormat="1" ht="5.0999999999999996" customHeight="1">
      <c r="B18" s="957"/>
      <c r="C18" s="958"/>
      <c r="D18" s="955"/>
      <c r="E18" s="956"/>
      <c r="F18" s="959"/>
      <c r="G18" s="842"/>
      <c r="H18" s="842"/>
      <c r="I18" s="845"/>
      <c r="J18" s="844"/>
      <c r="K18" s="845"/>
      <c r="L18" s="845"/>
      <c r="M18" s="846"/>
      <c r="N18" s="846"/>
      <c r="O18" s="960"/>
      <c r="P18" s="961"/>
      <c r="Q18" s="845"/>
      <c r="R18" s="845"/>
      <c r="S18" s="845"/>
      <c r="T18" s="962"/>
    </row>
    <row r="19" spans="2:21" s="999" customFormat="1" ht="30" customHeight="1">
      <c r="B19" s="2196" t="s">
        <v>191</v>
      </c>
      <c r="C19" s="2197"/>
      <c r="D19" s="2197"/>
      <c r="E19" s="2197"/>
      <c r="F19" s="2198"/>
      <c r="G19" s="1000">
        <f>SUM(G10:G18)</f>
        <v>0</v>
      </c>
      <c r="H19" s="1000">
        <f>SUM(H10:H18)</f>
        <v>0</v>
      </c>
      <c r="I19" s="1000">
        <f>SUM(I10:I18)</f>
        <v>0</v>
      </c>
      <c r="J19" s="1001" t="e">
        <f>+K19/I19%</f>
        <v>#DIV/0!</v>
      </c>
      <c r="K19" s="1000">
        <f>SUM(K10:K18)</f>
        <v>0</v>
      </c>
      <c r="L19" s="1000">
        <f>SUM(L10:L18)</f>
        <v>0</v>
      </c>
      <c r="M19" s="1000"/>
      <c r="N19" s="1000">
        <f>SUM(N10:N18)</f>
        <v>0</v>
      </c>
      <c r="O19" s="1002"/>
      <c r="P19" s="1000" t="e">
        <f>+Q19/L19</f>
        <v>#DIV/0!</v>
      </c>
      <c r="Q19" s="1000">
        <f>SUM(Q10:Q18)</f>
        <v>0</v>
      </c>
      <c r="R19" s="1000">
        <f>SUM(R10:R18)</f>
        <v>0</v>
      </c>
      <c r="S19" s="1000">
        <f>SUM(S10:S18)</f>
        <v>0</v>
      </c>
      <c r="T19" s="1003"/>
    </row>
    <row r="20" spans="2:21" ht="13.5" hidden="1" customHeight="1">
      <c r="B20" s="351"/>
      <c r="C20" s="352"/>
      <c r="D20" s="352"/>
      <c r="E20" s="352"/>
      <c r="F20" s="352"/>
      <c r="G20" s="236"/>
      <c r="H20" s="236"/>
      <c r="I20" s="236"/>
      <c r="J20" s="236"/>
      <c r="K20" s="236"/>
      <c r="L20" s="236"/>
      <c r="M20" s="236"/>
      <c r="N20" s="236"/>
      <c r="O20" s="236"/>
      <c r="P20" s="236"/>
      <c r="Q20" s="236"/>
      <c r="R20" s="236"/>
      <c r="S20" s="236"/>
      <c r="T20" s="353"/>
    </row>
    <row r="21" spans="2:21" ht="13.5" customHeight="1">
      <c r="B21" s="1027"/>
      <c r="C21" s="352"/>
      <c r="D21" s="352"/>
      <c r="E21" s="352"/>
      <c r="F21" s="352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  <c r="S21" s="236"/>
      <c r="T21" s="353"/>
    </row>
    <row r="22" spans="2:21" ht="15.75">
      <c r="B22" s="201"/>
      <c r="C22" s="202"/>
      <c r="D22" s="202"/>
      <c r="E22" s="202"/>
      <c r="F22" s="202"/>
      <c r="G22" s="202"/>
      <c r="H22" s="202"/>
      <c r="I22" s="233"/>
      <c r="J22" s="233"/>
      <c r="K22" s="233"/>
      <c r="L22" s="233"/>
      <c r="M22" s="233"/>
      <c r="N22" s="233"/>
      <c r="O22" s="233"/>
      <c r="P22" s="233"/>
      <c r="Q22" s="211" t="s">
        <v>1389</v>
      </c>
      <c r="R22" s="233"/>
      <c r="S22" s="233"/>
      <c r="T22" s="209"/>
    </row>
    <row r="23" spans="2:21" ht="15.75">
      <c r="B23" s="241"/>
      <c r="C23" s="280" t="s">
        <v>80</v>
      </c>
      <c r="D23" s="227"/>
      <c r="E23" s="227"/>
      <c r="F23" s="227"/>
      <c r="G23" s="1452"/>
      <c r="H23" s="1452"/>
      <c r="I23" s="1452" t="s">
        <v>105</v>
      </c>
      <c r="J23" s="1452"/>
      <c r="K23" s="228"/>
      <c r="L23" s="1452"/>
      <c r="M23" s="1452" t="s">
        <v>106</v>
      </c>
      <c r="N23" s="1452"/>
      <c r="O23" s="227"/>
      <c r="P23" s="227"/>
      <c r="Q23" s="227" t="s">
        <v>81</v>
      </c>
      <c r="R23" s="227"/>
      <c r="S23" s="242"/>
      <c r="T23" s="243"/>
    </row>
    <row r="24" spans="2:21" ht="15.75">
      <c r="B24" s="612"/>
      <c r="C24" s="280"/>
      <c r="D24" s="227"/>
      <c r="E24" s="227"/>
      <c r="F24" s="227"/>
      <c r="G24" s="1452"/>
      <c r="H24" s="1452"/>
      <c r="I24" s="1452"/>
      <c r="J24" s="1452"/>
      <c r="K24" s="228"/>
      <c r="L24" s="1452"/>
      <c r="M24" s="1452"/>
      <c r="N24" s="1452"/>
      <c r="O24" s="227"/>
      <c r="P24" s="227"/>
      <c r="Q24" s="227"/>
      <c r="R24" s="227"/>
      <c r="S24" s="242"/>
      <c r="T24" s="243"/>
    </row>
    <row r="25" spans="2:21" ht="15.75">
      <c r="B25" s="612"/>
      <c r="C25" s="280"/>
      <c r="D25" s="227"/>
      <c r="E25" s="227"/>
      <c r="F25" s="227"/>
      <c r="G25" s="1452"/>
      <c r="H25" s="1452"/>
      <c r="I25" s="1452"/>
      <c r="J25" s="1452"/>
      <c r="K25" s="228"/>
      <c r="L25" s="1452"/>
      <c r="M25" s="1452"/>
      <c r="N25" s="1452"/>
      <c r="O25" s="227"/>
      <c r="P25" s="227"/>
      <c r="Q25" s="227"/>
      <c r="R25" s="227"/>
      <c r="S25" s="242"/>
      <c r="T25" s="243"/>
    </row>
    <row r="26" spans="2:21" ht="12.95" customHeight="1">
      <c r="B26" s="241"/>
      <c r="C26" s="281"/>
      <c r="D26" s="229"/>
      <c r="E26" s="229"/>
      <c r="F26" s="229"/>
      <c r="G26" s="229"/>
      <c r="H26" s="229"/>
      <c r="I26" s="229"/>
      <c r="J26" s="229"/>
      <c r="K26" s="229"/>
      <c r="L26" s="229"/>
      <c r="M26" s="229"/>
      <c r="N26" s="229"/>
      <c r="O26" s="229"/>
      <c r="P26" s="229"/>
      <c r="Q26" s="229"/>
      <c r="R26" s="229"/>
      <c r="S26" s="242"/>
      <c r="T26" s="243"/>
    </row>
    <row r="27" spans="2:21" ht="12.95" hidden="1" customHeight="1">
      <c r="B27" s="241"/>
      <c r="C27" s="281"/>
      <c r="D27" s="229"/>
      <c r="E27" s="229"/>
      <c r="F27" s="229"/>
      <c r="G27" s="229"/>
      <c r="H27" s="229"/>
      <c r="I27" s="229"/>
      <c r="J27" s="229"/>
      <c r="K27" s="229"/>
      <c r="L27" s="229"/>
      <c r="M27" s="229"/>
      <c r="N27" s="229"/>
      <c r="O27" s="229"/>
      <c r="P27" s="229"/>
      <c r="Q27" s="229"/>
      <c r="R27" s="229"/>
      <c r="S27" s="242"/>
      <c r="T27" s="243"/>
    </row>
    <row r="28" spans="2:21" ht="12.95" customHeight="1">
      <c r="B28" s="241"/>
      <c r="C28" s="281"/>
      <c r="D28" s="229"/>
      <c r="E28" s="229"/>
      <c r="F28" s="229"/>
      <c r="G28" s="229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  <c r="S28" s="242"/>
      <c r="T28" s="243"/>
    </row>
    <row r="29" spans="2:21" ht="15.75">
      <c r="B29" s="241"/>
      <c r="C29" s="2195" t="s">
        <v>147</v>
      </c>
      <c r="D29" s="2195"/>
      <c r="E29" s="2195"/>
      <c r="F29" s="1451"/>
      <c r="G29" s="1453"/>
      <c r="H29" s="1453" t="s">
        <v>82</v>
      </c>
      <c r="I29" s="1451"/>
      <c r="J29" s="1453" t="s">
        <v>156</v>
      </c>
      <c r="K29" s="230"/>
      <c r="L29" s="1453"/>
      <c r="M29" s="1453" t="s">
        <v>161</v>
      </c>
      <c r="N29" s="1453"/>
      <c r="O29" s="1451"/>
      <c r="P29" s="1451"/>
      <c r="Q29" s="1451" t="s">
        <v>83</v>
      </c>
      <c r="R29" s="1451"/>
      <c r="S29" s="242"/>
      <c r="T29" s="243"/>
    </row>
    <row r="30" spans="2:21" ht="15.75">
      <c r="B30" s="612"/>
      <c r="C30" s="1451"/>
      <c r="D30" s="1451"/>
      <c r="E30" s="1451"/>
      <c r="F30" s="1451"/>
      <c r="G30" s="1453"/>
      <c r="H30" s="1453"/>
      <c r="I30" s="1451"/>
      <c r="J30" s="1453"/>
      <c r="K30" s="230"/>
      <c r="L30" s="1453"/>
      <c r="M30" s="1453"/>
      <c r="N30" s="1453"/>
      <c r="O30" s="1451"/>
      <c r="P30" s="1451"/>
      <c r="Q30" s="1451"/>
      <c r="R30" s="1451"/>
      <c r="S30" s="242"/>
      <c r="T30" s="243"/>
    </row>
    <row r="31" spans="2:21" ht="5.0999999999999996" customHeight="1">
      <c r="B31" s="241"/>
      <c r="C31" s="282"/>
      <c r="D31" s="1451"/>
      <c r="E31" s="1451"/>
      <c r="F31" s="1451"/>
      <c r="G31" s="1453"/>
      <c r="H31" s="1453"/>
      <c r="I31" s="1451"/>
      <c r="J31" s="1453"/>
      <c r="K31" s="230"/>
      <c r="L31" s="1453"/>
      <c r="M31" s="1453"/>
      <c r="N31" s="1453"/>
      <c r="O31" s="1451"/>
      <c r="P31" s="1451"/>
      <c r="Q31" s="1451"/>
      <c r="R31" s="1451"/>
      <c r="S31" s="242"/>
      <c r="T31" s="243"/>
    </row>
    <row r="32" spans="2:21" customFormat="1" ht="15" customHeight="1">
      <c r="B32" s="121" t="s">
        <v>418</v>
      </c>
      <c r="C32" s="284"/>
      <c r="D32" s="122"/>
      <c r="E32" s="122"/>
      <c r="F32" s="122"/>
      <c r="G32" s="122"/>
      <c r="H32" s="122"/>
      <c r="I32" s="122"/>
      <c r="J32" s="123"/>
      <c r="K32" s="122"/>
      <c r="L32" s="124"/>
      <c r="M32" s="122"/>
      <c r="N32" s="122"/>
      <c r="O32" s="122"/>
      <c r="P32" s="122"/>
      <c r="Q32" s="122"/>
      <c r="R32" s="125"/>
      <c r="S32" s="125"/>
      <c r="T32" s="126" t="s">
        <v>417</v>
      </c>
      <c r="U32" s="232"/>
    </row>
  </sheetData>
  <sortState ref="C11:T21">
    <sortCondition ref="C11:C21"/>
  </sortState>
  <mergeCells count="13">
    <mergeCell ref="B2:E3"/>
    <mergeCell ref="F2:N2"/>
    <mergeCell ref="F3:N3"/>
    <mergeCell ref="B7:B8"/>
    <mergeCell ref="D7:D8"/>
    <mergeCell ref="F7:F8"/>
    <mergeCell ref="J7:K7"/>
    <mergeCell ref="C29:E29"/>
    <mergeCell ref="O7:O8"/>
    <mergeCell ref="P7:P8"/>
    <mergeCell ref="R7:R8"/>
    <mergeCell ref="T7:T8"/>
    <mergeCell ref="B19:F19"/>
  </mergeCells>
  <pageMargins left="0.05" right="0.03" top="0.31" bottom="0.05" header="0.5" footer="0.5"/>
  <pageSetup paperSize="9" scale="70" orientation="landscape" horizontalDpi="4294967294" verticalDpi="180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6"/>
  <dimension ref="B2:AW25"/>
  <sheetViews>
    <sheetView zoomScale="90" zoomScaleNormal="90" workbookViewId="0">
      <selection activeCell="F26" sqref="F26"/>
    </sheetView>
  </sheetViews>
  <sheetFormatPr defaultRowHeight="15"/>
  <cols>
    <col min="1" max="1" width="1.85546875" style="139" customWidth="1"/>
    <col min="2" max="2" width="3.7109375" style="139" customWidth="1"/>
    <col min="3" max="3" width="8" style="139" customWidth="1"/>
    <col min="4" max="4" width="9" style="139" customWidth="1"/>
    <col min="5" max="5" width="11.5703125" style="139" customWidth="1"/>
    <col min="6" max="6" width="10.28515625" style="139" customWidth="1"/>
    <col min="7" max="9" width="11.7109375" style="139" customWidth="1"/>
    <col min="10" max="10" width="8" style="139" customWidth="1"/>
    <col min="11" max="11" width="10.7109375" style="139" customWidth="1"/>
    <col min="12" max="13" width="11.5703125" style="139" customWidth="1"/>
    <col min="14" max="14" width="15.42578125" style="139" customWidth="1"/>
    <col min="15" max="15" width="9.5703125" style="139" customWidth="1"/>
    <col min="16" max="16" width="10.42578125" style="139" customWidth="1"/>
    <col min="17" max="17" width="16" style="139" customWidth="1"/>
    <col min="18" max="18" width="14.140625" style="139" customWidth="1"/>
    <col min="19" max="19" width="16.7109375" style="139" customWidth="1"/>
    <col min="20" max="20" width="9" style="139" customWidth="1"/>
    <col min="21" max="21" width="15.7109375" style="139" bestFit="1" customWidth="1"/>
    <col min="22" max="22" width="14.7109375" style="139" bestFit="1" customWidth="1"/>
    <col min="23" max="16384" width="9.140625" style="139"/>
  </cols>
  <sheetData>
    <row r="2" spans="2:31" ht="24.95" customHeight="1">
      <c r="B2" s="2155"/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417" t="s">
        <v>108</v>
      </c>
      <c r="P2" s="428" t="s">
        <v>460</v>
      </c>
      <c r="Q2" s="41" t="s">
        <v>1404</v>
      </c>
      <c r="R2" s="41"/>
      <c r="S2" s="41"/>
      <c r="T2" s="42" t="s">
        <v>25</v>
      </c>
    </row>
    <row r="3" spans="2:31" ht="24.9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419" t="s">
        <v>107</v>
      </c>
      <c r="P3" s="429" t="s">
        <v>58</v>
      </c>
      <c r="Q3" s="45"/>
      <c r="R3" s="45"/>
      <c r="S3" s="45"/>
      <c r="T3" s="46"/>
    </row>
    <row r="4" spans="2:31" ht="9.9499999999999993" customHeight="1">
      <c r="B4" s="47"/>
      <c r="C4" s="48"/>
      <c r="D4" s="48"/>
      <c r="E4" s="48"/>
      <c r="F4" s="48"/>
      <c r="G4" s="48"/>
      <c r="H4" s="48"/>
      <c r="I4" s="48"/>
      <c r="J4" s="48" t="s">
        <v>25</v>
      </c>
      <c r="K4" s="48"/>
      <c r="L4" s="48"/>
      <c r="M4" s="48"/>
      <c r="N4" s="48"/>
      <c r="O4" s="48"/>
      <c r="P4" s="49"/>
      <c r="Q4" s="49"/>
      <c r="R4" s="49"/>
      <c r="S4" s="49"/>
      <c r="T4" s="50"/>
    </row>
    <row r="5" spans="2:31" ht="15.75">
      <c r="B5" s="51"/>
      <c r="C5" s="52" t="s">
        <v>59</v>
      </c>
      <c r="D5" s="55"/>
      <c r="E5" s="55" t="s">
        <v>60</v>
      </c>
      <c r="F5" s="623" t="s">
        <v>1362</v>
      </c>
      <c r="G5" s="55"/>
      <c r="H5" s="53"/>
      <c r="I5" s="52"/>
      <c r="J5" s="55"/>
      <c r="K5" s="55"/>
      <c r="L5" s="152"/>
      <c r="M5" s="142"/>
      <c r="N5" s="154" t="s">
        <v>129</v>
      </c>
      <c r="O5" s="143"/>
      <c r="P5" s="359" t="s">
        <v>61</v>
      </c>
      <c r="Q5" s="249" t="s">
        <v>1388</v>
      </c>
      <c r="R5" s="249"/>
      <c r="S5" s="58"/>
      <c r="T5" s="59"/>
    </row>
    <row r="6" spans="2:31" ht="9.9499999999999993" customHeight="1">
      <c r="B6" s="51"/>
      <c r="C6" s="52"/>
      <c r="D6" s="55"/>
      <c r="E6" s="55"/>
      <c r="F6" s="623"/>
      <c r="G6" s="55"/>
      <c r="H6" s="53"/>
      <c r="I6" s="52"/>
      <c r="J6" s="55"/>
      <c r="K6" s="55"/>
      <c r="L6" s="152"/>
      <c r="M6" s="142"/>
      <c r="N6" s="154"/>
      <c r="O6" s="155"/>
      <c r="P6" s="128"/>
      <c r="Q6" s="129"/>
      <c r="R6" s="249"/>
      <c r="S6" s="58"/>
      <c r="T6" s="59"/>
    </row>
    <row r="7" spans="2:31">
      <c r="B7" s="2167" t="s">
        <v>26</v>
      </c>
      <c r="C7" s="174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</row>
    <row r="8" spans="2:31">
      <c r="B8" s="2168"/>
      <c r="C8" s="180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</row>
    <row r="9" spans="2:31" ht="15.75" thickBot="1">
      <c r="B9" s="187">
        <v>1</v>
      </c>
      <c r="C9" s="188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2:31" s="850" customFormat="1" ht="30" customHeight="1" thickTop="1">
      <c r="B10" s="837">
        <v>1</v>
      </c>
      <c r="C10" s="838"/>
      <c r="D10" s="839" t="s">
        <v>67</v>
      </c>
      <c r="E10" s="840" t="s">
        <v>92</v>
      </c>
      <c r="F10" s="841" t="s">
        <v>104</v>
      </c>
      <c r="G10" s="842"/>
      <c r="H10" s="842"/>
      <c r="I10" s="843">
        <f>+G10-H10</f>
        <v>0</v>
      </c>
      <c r="J10" s="844"/>
      <c r="K10" s="845">
        <f>I10*J10%</f>
        <v>0</v>
      </c>
      <c r="L10" s="845">
        <f>I10-K10</f>
        <v>0</v>
      </c>
      <c r="M10" s="846">
        <v>1200</v>
      </c>
      <c r="N10" s="847">
        <f>ROUND((L10*M10),0)</f>
        <v>0</v>
      </c>
      <c r="O10" s="847">
        <f>ROUND(M10*0.5025%,2)</f>
        <v>6.03</v>
      </c>
      <c r="P10" s="847">
        <f>M10+O10</f>
        <v>1206.03</v>
      </c>
      <c r="Q10" s="848">
        <f>ROUND((L10*+P10),0)</f>
        <v>0</v>
      </c>
      <c r="R10" s="848">
        <f>ROUND((Q10*0.5%),0)</f>
        <v>0</v>
      </c>
      <c r="S10" s="848">
        <f>ROUND((Q10-R10),0)</f>
        <v>0</v>
      </c>
      <c r="T10" s="849" t="s">
        <v>77</v>
      </c>
    </row>
    <row r="11" spans="2:31" s="850" customFormat="1" ht="30" customHeight="1">
      <c r="B11" s="837">
        <v>2</v>
      </c>
      <c r="C11" s="838"/>
      <c r="D11" s="839" t="s">
        <v>76</v>
      </c>
      <c r="E11" s="840" t="s">
        <v>1254</v>
      </c>
      <c r="F11" s="841" t="s">
        <v>104</v>
      </c>
      <c r="G11" s="842"/>
      <c r="H11" s="842"/>
      <c r="I11" s="843">
        <f t="shared" ref="I11:I13" si="0">+G11-H11</f>
        <v>0</v>
      </c>
      <c r="J11" s="844"/>
      <c r="K11" s="845">
        <f t="shared" ref="K11:K13" si="1">I11*J11%</f>
        <v>0</v>
      </c>
      <c r="L11" s="845">
        <f t="shared" ref="L11:L13" si="2">I11-K11</f>
        <v>0</v>
      </c>
      <c r="M11" s="846">
        <v>1200</v>
      </c>
      <c r="N11" s="847">
        <f t="shared" ref="N11:N13" si="3">ROUND((L11*M11),0)</f>
        <v>0</v>
      </c>
      <c r="O11" s="847">
        <f t="shared" ref="O11:O13" si="4">ROUND(M11*0.5025%,2)</f>
        <v>6.03</v>
      </c>
      <c r="P11" s="847">
        <f t="shared" ref="P11:P13" si="5">M11+O11</f>
        <v>1206.03</v>
      </c>
      <c r="Q11" s="848">
        <f t="shared" ref="Q11:Q13" si="6">ROUND((L11*+P11),0)</f>
        <v>0</v>
      </c>
      <c r="R11" s="848">
        <f t="shared" ref="R11:R13" si="7">ROUND((Q11*0.5%),0)</f>
        <v>0</v>
      </c>
      <c r="S11" s="848">
        <f t="shared" ref="S11:S13" si="8">ROUND((Q11-R11),0)</f>
        <v>0</v>
      </c>
      <c r="T11" s="849" t="s">
        <v>77</v>
      </c>
    </row>
    <row r="12" spans="2:31" s="850" customFormat="1" ht="30" customHeight="1">
      <c r="B12" s="837">
        <v>3</v>
      </c>
      <c r="C12" s="838"/>
      <c r="D12" s="839" t="s">
        <v>67</v>
      </c>
      <c r="E12" s="840" t="s">
        <v>92</v>
      </c>
      <c r="F12" s="841" t="s">
        <v>104</v>
      </c>
      <c r="G12" s="842"/>
      <c r="H12" s="842"/>
      <c r="I12" s="843">
        <f t="shared" si="0"/>
        <v>0</v>
      </c>
      <c r="J12" s="844"/>
      <c r="K12" s="845">
        <f t="shared" si="1"/>
        <v>0</v>
      </c>
      <c r="L12" s="845">
        <f t="shared" si="2"/>
        <v>0</v>
      </c>
      <c r="M12" s="846">
        <v>1200</v>
      </c>
      <c r="N12" s="847">
        <f t="shared" si="3"/>
        <v>0</v>
      </c>
      <c r="O12" s="847">
        <f t="shared" si="4"/>
        <v>6.03</v>
      </c>
      <c r="P12" s="847">
        <f t="shared" si="5"/>
        <v>1206.03</v>
      </c>
      <c r="Q12" s="848">
        <f t="shared" si="6"/>
        <v>0</v>
      </c>
      <c r="R12" s="848">
        <f t="shared" si="7"/>
        <v>0</v>
      </c>
      <c r="S12" s="848">
        <f t="shared" si="8"/>
        <v>0</v>
      </c>
      <c r="T12" s="849" t="s">
        <v>77</v>
      </c>
    </row>
    <row r="13" spans="2:31" s="850" customFormat="1" ht="30" customHeight="1">
      <c r="B13" s="837">
        <v>4</v>
      </c>
      <c r="C13" s="838"/>
      <c r="D13" s="839" t="s">
        <v>378</v>
      </c>
      <c r="E13" s="840" t="s">
        <v>70</v>
      </c>
      <c r="F13" s="841" t="s">
        <v>104</v>
      </c>
      <c r="G13" s="842"/>
      <c r="H13" s="842"/>
      <c r="I13" s="843">
        <f t="shared" si="0"/>
        <v>0</v>
      </c>
      <c r="J13" s="844"/>
      <c r="K13" s="845">
        <f t="shared" si="1"/>
        <v>0</v>
      </c>
      <c r="L13" s="845">
        <f t="shared" si="2"/>
        <v>0</v>
      </c>
      <c r="M13" s="846">
        <v>1200</v>
      </c>
      <c r="N13" s="847">
        <f t="shared" si="3"/>
        <v>0</v>
      </c>
      <c r="O13" s="847">
        <f t="shared" si="4"/>
        <v>6.03</v>
      </c>
      <c r="P13" s="847">
        <f t="shared" si="5"/>
        <v>1206.03</v>
      </c>
      <c r="Q13" s="848">
        <f t="shared" si="6"/>
        <v>0</v>
      </c>
      <c r="R13" s="848">
        <f t="shared" si="7"/>
        <v>0</v>
      </c>
      <c r="S13" s="848">
        <f t="shared" si="8"/>
        <v>0</v>
      </c>
      <c r="T13" s="849" t="s">
        <v>77</v>
      </c>
    </row>
    <row r="14" spans="2:31" s="850" customFormat="1" ht="9.9499999999999993" customHeight="1">
      <c r="B14" s="851"/>
      <c r="C14" s="852"/>
      <c r="D14" s="853"/>
      <c r="E14" s="854"/>
      <c r="F14" s="855"/>
      <c r="G14" s="856"/>
      <c r="H14" s="856"/>
      <c r="I14" s="857"/>
      <c r="J14" s="844"/>
      <c r="K14" s="857"/>
      <c r="L14" s="857"/>
      <c r="M14" s="859"/>
      <c r="N14" s="859"/>
      <c r="O14" s="2199"/>
      <c r="P14" s="2200"/>
      <c r="Q14" s="857"/>
      <c r="R14" s="857"/>
      <c r="S14" s="857"/>
      <c r="T14" s="860"/>
    </row>
    <row r="15" spans="2:31" ht="30" customHeight="1">
      <c r="B15" s="2203" t="s">
        <v>191</v>
      </c>
      <c r="C15" s="2204"/>
      <c r="D15" s="2204"/>
      <c r="E15" s="2204"/>
      <c r="F15" s="2205"/>
      <c r="G15" s="406">
        <f>SUM(G10:G14)</f>
        <v>0</v>
      </c>
      <c r="H15" s="406">
        <f>SUM(H10:H14)</f>
        <v>0</v>
      </c>
      <c r="I15" s="406">
        <f>SUM(I10:I14)</f>
        <v>0</v>
      </c>
      <c r="J15" s="406" t="e">
        <f>+K15/I15%</f>
        <v>#DIV/0!</v>
      </c>
      <c r="K15" s="406">
        <f>SUM(K10:K14)</f>
        <v>0</v>
      </c>
      <c r="L15" s="406">
        <f>SUM(L10:L14)</f>
        <v>0</v>
      </c>
      <c r="M15" s="406"/>
      <c r="N15" s="406">
        <f>SUM(N10:N14)</f>
        <v>0</v>
      </c>
      <c r="O15" s="453"/>
      <c r="P15" s="406" t="e">
        <f>Q15/L15</f>
        <v>#DIV/0!</v>
      </c>
      <c r="Q15" s="406">
        <f>SUM(Q10:Q14)</f>
        <v>0</v>
      </c>
      <c r="R15" s="406">
        <f>SUM(R10:R14)</f>
        <v>0</v>
      </c>
      <c r="S15" s="406">
        <f>SUM(S10:S14)</f>
        <v>0</v>
      </c>
      <c r="T15" s="406"/>
      <c r="U15" s="641"/>
      <c r="V15" s="641"/>
      <c r="W15" s="641"/>
      <c r="X15" s="641"/>
      <c r="Y15" s="641"/>
      <c r="Z15" s="641"/>
      <c r="AA15" s="641"/>
      <c r="AB15" s="641"/>
      <c r="AC15" s="641"/>
      <c r="AD15" s="641"/>
      <c r="AE15" s="641"/>
    </row>
    <row r="16" spans="2:31" ht="15.95" customHeight="1">
      <c r="B16" s="201"/>
      <c r="C16" s="202"/>
      <c r="D16" s="202"/>
      <c r="E16" s="202"/>
      <c r="F16" s="202"/>
      <c r="G16" s="202"/>
      <c r="H16" s="202"/>
      <c r="I16" s="611"/>
      <c r="J16" s="611"/>
      <c r="K16" s="611"/>
      <c r="L16" s="611"/>
      <c r="M16" s="611"/>
      <c r="N16" s="611"/>
      <c r="O16" s="611"/>
      <c r="P16" s="611"/>
      <c r="Q16" s="611"/>
      <c r="R16" s="611"/>
      <c r="S16" s="611"/>
      <c r="T16" s="209"/>
    </row>
    <row r="17" spans="2:49" ht="15.95" customHeight="1">
      <c r="B17" s="201"/>
      <c r="C17" s="202"/>
      <c r="D17" s="202"/>
      <c r="E17" s="202"/>
      <c r="F17" s="202"/>
      <c r="G17" s="202"/>
      <c r="H17" s="202"/>
      <c r="I17" s="202"/>
      <c r="J17" s="203"/>
      <c r="K17" s="203"/>
      <c r="L17" s="204"/>
      <c r="M17" s="202"/>
      <c r="N17" s="202"/>
      <c r="O17" s="202"/>
      <c r="P17" s="202"/>
      <c r="Q17" s="211" t="s">
        <v>1389</v>
      </c>
      <c r="R17" s="211"/>
      <c r="S17" s="211"/>
      <c r="T17" s="209"/>
    </row>
    <row r="18" spans="2:49" ht="15.95" customHeight="1">
      <c r="B18" s="241"/>
      <c r="C18" s="280" t="s">
        <v>80</v>
      </c>
      <c r="D18" s="227"/>
      <c r="E18" s="227"/>
      <c r="F18" s="227"/>
      <c r="G18" s="1337"/>
      <c r="H18" s="1337"/>
      <c r="I18" s="1337" t="s">
        <v>105</v>
      </c>
      <c r="J18" s="1337"/>
      <c r="K18" s="228"/>
      <c r="L18" s="1337"/>
      <c r="M18" s="1337" t="s">
        <v>106</v>
      </c>
      <c r="N18" s="1337"/>
      <c r="O18" s="227"/>
      <c r="P18" s="227"/>
      <c r="Q18" s="227" t="s">
        <v>81</v>
      </c>
      <c r="R18" s="227"/>
      <c r="S18" s="242"/>
      <c r="T18" s="243"/>
    </row>
    <row r="19" spans="2:49" ht="15.95" customHeight="1">
      <c r="B19" s="241"/>
      <c r="C19" s="281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42"/>
      <c r="T19" s="243"/>
    </row>
    <row r="20" spans="2:49" ht="9.9499999999999993" customHeight="1">
      <c r="B20" s="241"/>
      <c r="C20" s="281"/>
      <c r="D20" s="229"/>
      <c r="E20" s="229"/>
      <c r="F20" s="229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42"/>
      <c r="T20" s="243"/>
    </row>
    <row r="21" spans="2:49" ht="15.95" customHeight="1">
      <c r="B21" s="241"/>
      <c r="C21" s="281"/>
      <c r="D21" s="229"/>
      <c r="E21" s="229"/>
      <c r="F21" s="229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42"/>
      <c r="T21" s="243"/>
    </row>
    <row r="22" spans="2:49" ht="15.95" customHeight="1">
      <c r="B22" s="241"/>
      <c r="C22" s="281"/>
      <c r="D22" s="229"/>
      <c r="E22" s="229"/>
      <c r="F22" s="229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242"/>
      <c r="T22" s="243"/>
      <c r="AW22" s="629"/>
    </row>
    <row r="23" spans="2:49" ht="15.95" customHeight="1">
      <c r="B23" s="241"/>
      <c r="C23" s="1336" t="s">
        <v>147</v>
      </c>
      <c r="D23" s="1336"/>
      <c r="E23" s="1336"/>
      <c r="F23" s="1336"/>
      <c r="G23" s="1338"/>
      <c r="H23" s="1338" t="s">
        <v>82</v>
      </c>
      <c r="I23" s="1336"/>
      <c r="J23" s="1338" t="s">
        <v>156</v>
      </c>
      <c r="K23" s="230"/>
      <c r="L23" s="1338"/>
      <c r="M23" s="1338" t="s">
        <v>161</v>
      </c>
      <c r="N23" s="1338"/>
      <c r="O23" s="1336"/>
      <c r="P23" s="1336"/>
      <c r="Q23" s="1336" t="s">
        <v>83</v>
      </c>
      <c r="R23" s="1336"/>
      <c r="S23" s="242"/>
      <c r="T23" s="243"/>
    </row>
    <row r="24" spans="2:49" ht="15.95" customHeight="1">
      <c r="B24" s="241"/>
      <c r="C24" s="282"/>
      <c r="D24" s="1336"/>
      <c r="E24" s="1336"/>
      <c r="F24" s="1336"/>
      <c r="G24" s="1338"/>
      <c r="H24" s="1338"/>
      <c r="I24" s="1336"/>
      <c r="J24" s="1338"/>
      <c r="K24" s="230"/>
      <c r="L24" s="1338"/>
      <c r="M24" s="1338"/>
      <c r="N24" s="1338"/>
      <c r="O24" s="1336"/>
      <c r="P24" s="1336"/>
      <c r="Q24" s="1336"/>
      <c r="R24" s="1336"/>
      <c r="S24" s="242"/>
      <c r="T24" s="243"/>
    </row>
    <row r="25" spans="2:49" customFormat="1" ht="15" customHeight="1">
      <c r="B25" s="121" t="s">
        <v>418</v>
      </c>
      <c r="C25" s="284"/>
      <c r="D25" s="122"/>
      <c r="E25" s="122"/>
      <c r="F25" s="122"/>
      <c r="G25" s="122"/>
      <c r="H25" s="122"/>
      <c r="I25" s="122"/>
      <c r="J25" s="123"/>
      <c r="K25" s="122"/>
      <c r="L25" s="124"/>
      <c r="M25" s="122"/>
      <c r="N25" s="122"/>
      <c r="O25" s="122"/>
      <c r="P25" s="122"/>
      <c r="Q25" s="122"/>
      <c r="R25" s="125"/>
      <c r="S25" s="125"/>
      <c r="T25" s="126" t="s">
        <v>417</v>
      </c>
      <c r="U25" s="232"/>
    </row>
  </sheetData>
  <sortState ref="C10:T18">
    <sortCondition ref="C10:C18"/>
  </sortState>
  <mergeCells count="13">
    <mergeCell ref="B2:E3"/>
    <mergeCell ref="F2:N2"/>
    <mergeCell ref="F3:N3"/>
    <mergeCell ref="B7:B8"/>
    <mergeCell ref="D7:D8"/>
    <mergeCell ref="F7:F8"/>
    <mergeCell ref="J7:K7"/>
    <mergeCell ref="B15:F15"/>
    <mergeCell ref="O7:O8"/>
    <mergeCell ref="P7:P8"/>
    <mergeCell ref="R7:R8"/>
    <mergeCell ref="T7:T8"/>
    <mergeCell ref="O14:P14"/>
  </mergeCells>
  <pageMargins left="0.05" right="0.03" top="0.5" bottom="0.05" header="0.5" footer="0.5"/>
  <pageSetup paperSize="9" scale="65" orientation="landscape" horizontalDpi="4294967294" verticalDpi="180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9" enableFormatConditionsCalculation="0"/>
  <dimension ref="B2:W25"/>
  <sheetViews>
    <sheetView zoomScale="85" zoomScaleNormal="85" workbookViewId="0">
      <selection activeCell="Q17" sqref="Q17"/>
    </sheetView>
  </sheetViews>
  <sheetFormatPr defaultRowHeight="15"/>
  <cols>
    <col min="1" max="1" width="1.85546875" style="1" customWidth="1"/>
    <col min="2" max="2" width="3.42578125" style="1" customWidth="1"/>
    <col min="3" max="3" width="7.5703125" style="1" customWidth="1"/>
    <col min="4" max="4" width="11.42578125" style="1" customWidth="1"/>
    <col min="5" max="5" width="12.140625" style="1" customWidth="1"/>
    <col min="6" max="6" width="8" style="1" customWidth="1"/>
    <col min="7" max="9" width="12.5703125" style="1" customWidth="1"/>
    <col min="10" max="10" width="8.42578125" style="1" customWidth="1"/>
    <col min="11" max="11" width="11.42578125" style="1" customWidth="1"/>
    <col min="12" max="12" width="12.5703125" style="1" customWidth="1"/>
    <col min="13" max="13" width="11.140625" style="1" customWidth="1"/>
    <col min="14" max="14" width="16.28515625" style="1" customWidth="1"/>
    <col min="15" max="15" width="10.42578125" style="1" customWidth="1"/>
    <col min="16" max="16" width="13.28515625" style="1" customWidth="1"/>
    <col min="17" max="17" width="16.28515625" style="1" customWidth="1"/>
    <col min="18" max="18" width="13.85546875" style="1" customWidth="1"/>
    <col min="19" max="19" width="16.85546875" style="1" customWidth="1"/>
    <col min="20" max="20" width="9.28515625" style="1" customWidth="1"/>
    <col min="21" max="21" width="4.42578125" style="1" bestFit="1" customWidth="1"/>
    <col min="22" max="22" width="11.140625" style="1" customWidth="1"/>
    <col min="23" max="23" width="15.7109375" style="1" bestFit="1" customWidth="1"/>
    <col min="24" max="24" width="14.7109375" style="1" bestFit="1" customWidth="1"/>
    <col min="25" max="16384" width="9.140625" style="1"/>
  </cols>
  <sheetData>
    <row r="2" spans="2:20" ht="30" customHeight="1">
      <c r="B2" s="2155" t="s">
        <v>159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995" t="s">
        <v>55</v>
      </c>
      <c r="P2" s="412" t="s">
        <v>121</v>
      </c>
      <c r="Q2" s="27" t="s">
        <v>1431</v>
      </c>
      <c r="R2" s="27"/>
      <c r="S2" s="27"/>
      <c r="T2" s="28" t="s">
        <v>25</v>
      </c>
    </row>
    <row r="3" spans="2:20" ht="30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996" t="s">
        <v>57</v>
      </c>
      <c r="P3" s="997" t="s">
        <v>58</v>
      </c>
      <c r="Q3" s="31"/>
      <c r="R3" s="31"/>
      <c r="S3" s="31"/>
      <c r="T3" s="32"/>
    </row>
    <row r="4" spans="2:20" ht="9.9499999999999993" customHeight="1">
      <c r="B4" s="33"/>
      <c r="C4" s="34"/>
      <c r="D4" s="34"/>
      <c r="E4" s="34"/>
      <c r="F4" s="34"/>
      <c r="G4" s="34"/>
      <c r="H4" s="34"/>
      <c r="I4" s="34"/>
      <c r="J4" s="34" t="s">
        <v>25</v>
      </c>
      <c r="K4" s="34"/>
      <c r="L4" s="34"/>
      <c r="M4" s="34"/>
      <c r="N4" s="34"/>
      <c r="O4" s="34"/>
      <c r="P4" s="14"/>
      <c r="Q4" s="1548"/>
      <c r="R4" s="14"/>
      <c r="S4" s="14"/>
      <c r="T4" s="35"/>
    </row>
    <row r="5" spans="2:20" ht="15.75">
      <c r="B5" s="2"/>
      <c r="C5" s="3" t="s">
        <v>59</v>
      </c>
      <c r="D5" s="13"/>
      <c r="E5" s="13" t="s">
        <v>60</v>
      </c>
      <c r="F5" s="4" t="s">
        <v>1414</v>
      </c>
      <c r="G5" s="13"/>
      <c r="H5" s="5"/>
      <c r="I5" s="3"/>
      <c r="J5" s="13"/>
      <c r="K5" s="13"/>
      <c r="L5" s="147"/>
      <c r="M5" s="138"/>
      <c r="N5" s="148"/>
      <c r="O5" s="150"/>
      <c r="P5" s="81" t="s">
        <v>61</v>
      </c>
      <c r="Q5" s="249" t="s">
        <v>1435</v>
      </c>
      <c r="R5" s="249"/>
      <c r="S5" s="58"/>
      <c r="T5" s="10"/>
    </row>
    <row r="6" spans="2:20" ht="9.9499999999999993" customHeight="1">
      <c r="B6" s="2"/>
      <c r="C6" s="3"/>
      <c r="D6" s="13"/>
      <c r="E6" s="13"/>
      <c r="F6" s="11"/>
      <c r="G6" s="4"/>
      <c r="H6" s="18"/>
      <c r="I6" s="5"/>
      <c r="J6" s="3"/>
      <c r="K6" s="13"/>
      <c r="L6" s="36"/>
      <c r="M6" s="133"/>
      <c r="N6" s="134"/>
      <c r="O6" s="134"/>
      <c r="P6" s="8"/>
      <c r="Q6" s="37"/>
      <c r="R6" s="37"/>
      <c r="S6" s="37"/>
      <c r="T6" s="10"/>
    </row>
    <row r="7" spans="2:20">
      <c r="B7" s="2190" t="s">
        <v>26</v>
      </c>
      <c r="C7" s="174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</row>
    <row r="8" spans="2:20">
      <c r="B8" s="2191"/>
      <c r="C8" s="180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</row>
    <row r="9" spans="2:20" ht="15.75" thickBot="1">
      <c r="B9" s="187">
        <v>1</v>
      </c>
      <c r="C9" s="188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2:20" ht="30" customHeight="1" thickTop="1">
      <c r="B10" s="386">
        <v>1</v>
      </c>
      <c r="C10" s="838"/>
      <c r="D10" s="955" t="s">
        <v>1356</v>
      </c>
      <c r="E10" s="956" t="s">
        <v>87</v>
      </c>
      <c r="F10" s="1009" t="s">
        <v>36</v>
      </c>
      <c r="G10" s="1010"/>
      <c r="H10" s="1010"/>
      <c r="I10" s="843">
        <f t="shared" ref="I10:I13" si="0">+G10-H10</f>
        <v>0</v>
      </c>
      <c r="J10" s="844"/>
      <c r="K10" s="845">
        <f t="shared" ref="K10:K13" si="1">I10*J10%</f>
        <v>0</v>
      </c>
      <c r="L10" s="845">
        <f t="shared" ref="L10:L13" si="2">I10-K10</f>
        <v>0</v>
      </c>
      <c r="M10" s="846">
        <v>1550</v>
      </c>
      <c r="N10" s="847">
        <f t="shared" ref="N10:N13" si="3">ROUND((L10*M10),0)</f>
        <v>0</v>
      </c>
      <c r="O10" s="847">
        <f t="shared" ref="O10:O13" si="4">ROUND(M10*0.5025%,2)</f>
        <v>7.79</v>
      </c>
      <c r="P10" s="847">
        <f t="shared" ref="P10:P13" si="5">M10+O10</f>
        <v>1557.79</v>
      </c>
      <c r="Q10" s="848">
        <f t="shared" ref="Q10:Q13" si="6">ROUND((L10*+P10),0)</f>
        <v>0</v>
      </c>
      <c r="R10" s="848">
        <f t="shared" ref="R10:R13" si="7">ROUND((Q10*0.5%),0)</f>
        <v>0</v>
      </c>
      <c r="S10" s="848">
        <f t="shared" ref="S10:S13" si="8">ROUND((Q10-R10),0)</f>
        <v>0</v>
      </c>
      <c r="T10" s="849" t="s">
        <v>77</v>
      </c>
    </row>
    <row r="11" spans="2:20" ht="30" customHeight="1">
      <c r="B11" s="386">
        <f>B10+1</f>
        <v>2</v>
      </c>
      <c r="C11" s="838"/>
      <c r="D11" s="955" t="s">
        <v>1336</v>
      </c>
      <c r="E11" s="956" t="s">
        <v>74</v>
      </c>
      <c r="F11" s="1009" t="s">
        <v>36</v>
      </c>
      <c r="G11" s="1010"/>
      <c r="H11" s="1010"/>
      <c r="I11" s="843">
        <f t="shared" si="0"/>
        <v>0</v>
      </c>
      <c r="J11" s="844"/>
      <c r="K11" s="845">
        <f t="shared" si="1"/>
        <v>0</v>
      </c>
      <c r="L11" s="845">
        <f t="shared" si="2"/>
        <v>0</v>
      </c>
      <c r="M11" s="846">
        <v>1550</v>
      </c>
      <c r="N11" s="847">
        <f t="shared" si="3"/>
        <v>0</v>
      </c>
      <c r="O11" s="847">
        <f t="shared" si="4"/>
        <v>7.79</v>
      </c>
      <c r="P11" s="847">
        <f t="shared" si="5"/>
        <v>1557.79</v>
      </c>
      <c r="Q11" s="848">
        <f t="shared" si="6"/>
        <v>0</v>
      </c>
      <c r="R11" s="848">
        <f t="shared" si="7"/>
        <v>0</v>
      </c>
      <c r="S11" s="848">
        <f t="shared" si="8"/>
        <v>0</v>
      </c>
      <c r="T11" s="849" t="s">
        <v>77</v>
      </c>
    </row>
    <row r="12" spans="2:20" ht="30" customHeight="1">
      <c r="B12" s="386">
        <f t="shared" ref="B12:B13" si="9">B11+1</f>
        <v>3</v>
      </c>
      <c r="C12" s="838"/>
      <c r="D12" s="955" t="s">
        <v>1245</v>
      </c>
      <c r="E12" s="956" t="s">
        <v>1252</v>
      </c>
      <c r="F12" s="1009" t="s">
        <v>36</v>
      </c>
      <c r="G12" s="1010"/>
      <c r="H12" s="1010"/>
      <c r="I12" s="843">
        <f t="shared" si="0"/>
        <v>0</v>
      </c>
      <c r="J12" s="844"/>
      <c r="K12" s="845">
        <f t="shared" si="1"/>
        <v>0</v>
      </c>
      <c r="L12" s="845">
        <f t="shared" si="2"/>
        <v>0</v>
      </c>
      <c r="M12" s="846">
        <v>1550</v>
      </c>
      <c r="N12" s="847">
        <f t="shared" si="3"/>
        <v>0</v>
      </c>
      <c r="O12" s="847">
        <f t="shared" si="4"/>
        <v>7.79</v>
      </c>
      <c r="P12" s="847">
        <f t="shared" si="5"/>
        <v>1557.79</v>
      </c>
      <c r="Q12" s="848">
        <f t="shared" si="6"/>
        <v>0</v>
      </c>
      <c r="R12" s="848">
        <f t="shared" si="7"/>
        <v>0</v>
      </c>
      <c r="S12" s="848">
        <f t="shared" si="8"/>
        <v>0</v>
      </c>
      <c r="T12" s="849" t="s">
        <v>77</v>
      </c>
    </row>
    <row r="13" spans="2:20" ht="30" customHeight="1">
      <c r="B13" s="386">
        <f t="shared" si="9"/>
        <v>4</v>
      </c>
      <c r="C13" s="838"/>
      <c r="D13" s="955" t="s">
        <v>88</v>
      </c>
      <c r="E13" s="956" t="s">
        <v>1253</v>
      </c>
      <c r="F13" s="1009" t="s">
        <v>36</v>
      </c>
      <c r="G13" s="1010"/>
      <c r="H13" s="1010"/>
      <c r="I13" s="843">
        <f t="shared" si="0"/>
        <v>0</v>
      </c>
      <c r="J13" s="844"/>
      <c r="K13" s="845">
        <f t="shared" si="1"/>
        <v>0</v>
      </c>
      <c r="L13" s="845">
        <f t="shared" si="2"/>
        <v>0</v>
      </c>
      <c r="M13" s="846">
        <v>1550</v>
      </c>
      <c r="N13" s="847">
        <f t="shared" si="3"/>
        <v>0</v>
      </c>
      <c r="O13" s="847">
        <f t="shared" si="4"/>
        <v>7.79</v>
      </c>
      <c r="P13" s="847">
        <f t="shared" si="5"/>
        <v>1557.79</v>
      </c>
      <c r="Q13" s="848">
        <f t="shared" si="6"/>
        <v>0</v>
      </c>
      <c r="R13" s="848">
        <f t="shared" si="7"/>
        <v>0</v>
      </c>
      <c r="S13" s="848">
        <f t="shared" si="8"/>
        <v>0</v>
      </c>
      <c r="T13" s="849" t="s">
        <v>77</v>
      </c>
    </row>
    <row r="14" spans="2:20" ht="5.0999999999999996" customHeight="1">
      <c r="B14" s="392"/>
      <c r="C14" s="393"/>
      <c r="D14" s="394"/>
      <c r="E14" s="395"/>
      <c r="F14" s="396"/>
      <c r="G14" s="397"/>
      <c r="H14" s="397"/>
      <c r="I14" s="398"/>
      <c r="J14" s="399"/>
      <c r="K14" s="398"/>
      <c r="L14" s="398"/>
      <c r="M14" s="400"/>
      <c r="N14" s="400"/>
      <c r="O14" s="2206"/>
      <c r="P14" s="2207"/>
      <c r="Q14" s="398"/>
      <c r="R14" s="398"/>
      <c r="S14" s="398"/>
      <c r="T14" s="415"/>
    </row>
    <row r="15" spans="2:20" ht="30" customHeight="1">
      <c r="B15" s="2173" t="s">
        <v>190</v>
      </c>
      <c r="C15" s="2174"/>
      <c r="D15" s="2174"/>
      <c r="E15" s="2174"/>
      <c r="F15" s="2175"/>
      <c r="G15" s="402">
        <f>SUM(G10:G14)</f>
        <v>0</v>
      </c>
      <c r="H15" s="402">
        <f>SUM(H10:H14)</f>
        <v>0</v>
      </c>
      <c r="I15" s="402">
        <f>SUM(I10:I14)</f>
        <v>0</v>
      </c>
      <c r="J15" s="402" t="e">
        <f>+K15/I15%</f>
        <v>#DIV/0!</v>
      </c>
      <c r="K15" s="402">
        <f>SUM(K10:K14)</f>
        <v>0</v>
      </c>
      <c r="L15" s="402">
        <f>SUM(L10:L14)</f>
        <v>0</v>
      </c>
      <c r="M15" s="402"/>
      <c r="N15" s="402">
        <f>SUM(N10:N14)</f>
        <v>0</v>
      </c>
      <c r="O15" s="403"/>
      <c r="P15" s="402" t="e">
        <f>+Q15/L15</f>
        <v>#DIV/0!</v>
      </c>
      <c r="Q15" s="402">
        <f>SUM(Q10:Q14)</f>
        <v>0</v>
      </c>
      <c r="R15" s="402">
        <f>SUM(R10:R14)</f>
        <v>0</v>
      </c>
      <c r="S15" s="402">
        <f>SUM(S10:S14)</f>
        <v>0</v>
      </c>
      <c r="T15" s="402"/>
    </row>
    <row r="16" spans="2:20" ht="20.100000000000001" customHeight="1">
      <c r="B16" s="306"/>
      <c r="C16" s="308"/>
      <c r="D16" s="308"/>
      <c r="E16" s="308"/>
      <c r="F16" s="308"/>
      <c r="G16" s="308"/>
      <c r="H16" s="308"/>
      <c r="I16" s="233"/>
      <c r="J16" s="233"/>
      <c r="K16" s="233"/>
      <c r="L16" s="233"/>
      <c r="M16" s="233"/>
      <c r="N16" s="233"/>
      <c r="O16" s="233"/>
      <c r="P16" s="233"/>
      <c r="Q16" s="233"/>
      <c r="R16" s="233"/>
      <c r="S16" s="233"/>
      <c r="T16" s="310"/>
    </row>
    <row r="17" spans="2:23" ht="15.75">
      <c r="B17" s="201"/>
      <c r="C17" s="202"/>
      <c r="D17" s="202"/>
      <c r="E17" s="202"/>
      <c r="F17" s="202"/>
      <c r="G17" s="202"/>
      <c r="H17" s="202"/>
      <c r="I17" s="233"/>
      <c r="J17" s="203"/>
      <c r="K17" s="203"/>
      <c r="L17" s="204"/>
      <c r="M17" s="202"/>
      <c r="N17" s="202"/>
      <c r="O17" s="202"/>
      <c r="P17" s="202"/>
      <c r="Q17" s="587" t="s">
        <v>1436</v>
      </c>
      <c r="R17" s="211"/>
      <c r="S17" s="208"/>
      <c r="T17" s="209"/>
    </row>
    <row r="18" spans="2:23" ht="15.75">
      <c r="B18" s="241"/>
      <c r="C18" s="280" t="s">
        <v>80</v>
      </c>
      <c r="D18" s="227"/>
      <c r="E18" s="227"/>
      <c r="F18" s="227"/>
      <c r="G18" s="1536"/>
      <c r="H18" s="1536"/>
      <c r="I18" s="1536" t="s">
        <v>105</v>
      </c>
      <c r="J18" s="1536"/>
      <c r="K18" s="228"/>
      <c r="L18" s="1536"/>
      <c r="M18" s="1536" t="s">
        <v>106</v>
      </c>
      <c r="N18" s="1536"/>
      <c r="O18" s="227"/>
      <c r="P18" s="227"/>
      <c r="Q18" s="227" t="s">
        <v>81</v>
      </c>
      <c r="R18" s="227"/>
      <c r="S18" s="242"/>
      <c r="T18" s="243"/>
    </row>
    <row r="19" spans="2:23" ht="15.75">
      <c r="B19" s="241"/>
      <c r="C19" s="281"/>
      <c r="D19" s="229"/>
      <c r="E19" s="229"/>
      <c r="F19" s="229"/>
      <c r="G19" s="229"/>
      <c r="H19" s="229"/>
      <c r="I19" s="229" t="s">
        <v>136</v>
      </c>
      <c r="J19" s="229"/>
      <c r="K19" s="229"/>
      <c r="L19" s="229"/>
      <c r="M19" s="229"/>
      <c r="N19" s="229"/>
      <c r="O19" s="229"/>
      <c r="P19" s="229"/>
      <c r="Q19" s="229"/>
      <c r="R19" s="229"/>
      <c r="S19" s="242"/>
      <c r="T19" s="243"/>
    </row>
    <row r="20" spans="2:23" ht="9.9499999999999993" customHeight="1">
      <c r="B20" s="241"/>
      <c r="C20" s="281"/>
      <c r="D20" s="229"/>
      <c r="E20" s="229"/>
      <c r="F20" s="229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42"/>
      <c r="T20" s="243"/>
    </row>
    <row r="21" spans="2:23" ht="15.75">
      <c r="B21" s="241"/>
      <c r="C21" s="281"/>
      <c r="D21" s="229"/>
      <c r="E21" s="229"/>
      <c r="F21" s="229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42"/>
      <c r="T21" s="243"/>
    </row>
    <row r="22" spans="2:23" ht="15.75">
      <c r="B22" s="241"/>
      <c r="C22" s="281"/>
      <c r="D22" s="229"/>
      <c r="E22" s="229"/>
      <c r="F22" s="229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242"/>
      <c r="T22" s="243"/>
    </row>
    <row r="23" spans="2:23" ht="15.75">
      <c r="B23" s="241"/>
      <c r="C23" s="1535" t="s">
        <v>147</v>
      </c>
      <c r="D23" s="1535"/>
      <c r="E23" s="1535"/>
      <c r="F23" s="1535"/>
      <c r="G23" s="1537"/>
      <c r="H23" s="1537" t="s">
        <v>82</v>
      </c>
      <c r="I23" s="1535"/>
      <c r="J23" s="1537" t="s">
        <v>156</v>
      </c>
      <c r="K23" s="230"/>
      <c r="L23" s="1537"/>
      <c r="M23" s="1537" t="s">
        <v>161</v>
      </c>
      <c r="N23" s="1537"/>
      <c r="O23" s="1535"/>
      <c r="P23" s="1535"/>
      <c r="Q23" s="1535" t="s">
        <v>83</v>
      </c>
      <c r="R23" s="1535"/>
      <c r="S23" s="242"/>
      <c r="T23" s="243"/>
    </row>
    <row r="24" spans="2:23" ht="15.75">
      <c r="B24" s="241"/>
      <c r="C24" s="282"/>
      <c r="D24" s="1535"/>
      <c r="E24" s="1535"/>
      <c r="F24" s="1535"/>
      <c r="G24" s="1537"/>
      <c r="H24" s="1537"/>
      <c r="I24" s="1535"/>
      <c r="J24" s="1537"/>
      <c r="K24" s="230"/>
      <c r="L24" s="1537"/>
      <c r="M24" s="1537"/>
      <c r="N24" s="1537"/>
      <c r="O24" s="1535"/>
      <c r="P24" s="1535"/>
      <c r="Q24" s="1535"/>
      <c r="R24" s="1535"/>
      <c r="S24" s="242"/>
      <c r="T24" s="243"/>
      <c r="W24" s="1">
        <f>2679518*12</f>
        <v>32154216</v>
      </c>
    </row>
    <row r="25" spans="2:23" customFormat="1" ht="15" customHeight="1">
      <c r="B25" s="121" t="s">
        <v>418</v>
      </c>
      <c r="C25" s="284"/>
      <c r="D25" s="122"/>
      <c r="E25" s="122"/>
      <c r="F25" s="122"/>
      <c r="G25" s="122"/>
      <c r="H25" s="122"/>
      <c r="I25" s="122"/>
      <c r="J25" s="123"/>
      <c r="K25" s="122"/>
      <c r="L25" s="124"/>
      <c r="M25" s="122"/>
      <c r="N25" s="122"/>
      <c r="O25" s="122"/>
      <c r="P25" s="122"/>
      <c r="Q25" s="122"/>
      <c r="R25" s="125"/>
      <c r="S25" s="125"/>
      <c r="T25" s="126" t="s">
        <v>417</v>
      </c>
      <c r="U25" s="232"/>
    </row>
  </sheetData>
  <sortState ref="C10:T16">
    <sortCondition ref="C10:C16"/>
  </sortState>
  <mergeCells count="13">
    <mergeCell ref="B2:E3"/>
    <mergeCell ref="F2:N2"/>
    <mergeCell ref="F3:N3"/>
    <mergeCell ref="B7:B8"/>
    <mergeCell ref="D7:D8"/>
    <mergeCell ref="F7:F8"/>
    <mergeCell ref="J7:K7"/>
    <mergeCell ref="B15:F15"/>
    <mergeCell ref="O7:O8"/>
    <mergeCell ref="P7:P8"/>
    <mergeCell ref="R7:R8"/>
    <mergeCell ref="T7:T8"/>
    <mergeCell ref="O14:P14"/>
  </mergeCells>
  <phoneticPr fontId="28" type="noConversion"/>
  <pageMargins left="0.05" right="0.03" top="0.50175000000000003" bottom="0.05" header="0.5" footer="0.5"/>
  <pageSetup paperSize="9" scale="65" orientation="landscape" horizontalDpi="4294967294" verticalDpi="180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34"/>
  <dimension ref="A2:U29"/>
  <sheetViews>
    <sheetView topLeftCell="E1" zoomScale="85" zoomScaleNormal="85" workbookViewId="0">
      <selection activeCell="Q47" sqref="Q47:Q48"/>
    </sheetView>
  </sheetViews>
  <sheetFormatPr defaultRowHeight="15"/>
  <cols>
    <col min="1" max="1" width="1.85546875" style="212" customWidth="1"/>
    <col min="2" max="2" width="3.7109375" style="212" customWidth="1"/>
    <col min="3" max="3" width="8" style="212" customWidth="1"/>
    <col min="4" max="4" width="8.5703125" style="212" customWidth="1"/>
    <col min="5" max="5" width="11.28515625" style="212" customWidth="1"/>
    <col min="6" max="6" width="7.7109375" style="212" customWidth="1"/>
    <col min="7" max="7" width="11.42578125" style="212" customWidth="1"/>
    <col min="8" max="8" width="11.7109375" style="212" customWidth="1"/>
    <col min="9" max="9" width="12" style="212" customWidth="1"/>
    <col min="10" max="10" width="7" style="212" customWidth="1"/>
    <col min="11" max="11" width="9.7109375" style="212" customWidth="1"/>
    <col min="12" max="12" width="11.42578125" style="212" customWidth="1"/>
    <col min="13" max="13" width="11" style="212" customWidth="1"/>
    <col min="14" max="14" width="17.140625" style="212" customWidth="1"/>
    <col min="15" max="15" width="9.42578125" style="212" customWidth="1"/>
    <col min="16" max="16" width="12" style="212" customWidth="1"/>
    <col min="17" max="17" width="15.5703125" style="212" customWidth="1"/>
    <col min="18" max="18" width="12.5703125" style="212" customWidth="1"/>
    <col min="19" max="19" width="15.7109375" style="212" customWidth="1"/>
    <col min="20" max="20" width="9" style="212" customWidth="1"/>
    <col min="21" max="21" width="10.28515625" style="218" customWidth="1"/>
    <col min="22" max="22" width="11.140625" style="218" customWidth="1"/>
    <col min="23" max="23" width="15.7109375" style="218" bestFit="1" customWidth="1"/>
    <col min="24" max="24" width="14.7109375" style="218" bestFit="1" customWidth="1"/>
    <col min="25" max="16384" width="9.140625" style="218"/>
  </cols>
  <sheetData>
    <row r="2" spans="2:20" ht="30" customHeight="1">
      <c r="B2" s="2155"/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25" t="s">
        <v>55</v>
      </c>
      <c r="P2" s="26" t="s">
        <v>460</v>
      </c>
      <c r="Q2" s="27" t="s">
        <v>634</v>
      </c>
      <c r="R2" s="27"/>
      <c r="S2" s="27"/>
      <c r="T2" s="28" t="s">
        <v>25</v>
      </c>
    </row>
    <row r="3" spans="2:20" ht="30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29" t="s">
        <v>57</v>
      </c>
      <c r="P3" s="30" t="s">
        <v>58</v>
      </c>
      <c r="Q3" s="31"/>
      <c r="R3" s="31"/>
      <c r="S3" s="31"/>
      <c r="T3" s="32"/>
    </row>
    <row r="4" spans="2:20" ht="18">
      <c r="B4" s="33"/>
      <c r="C4" s="34"/>
      <c r="D4" s="34"/>
      <c r="E4" s="34"/>
      <c r="F4" s="34"/>
      <c r="G4" s="34"/>
      <c r="H4" s="34"/>
      <c r="I4" s="34"/>
      <c r="J4" s="34" t="s">
        <v>25</v>
      </c>
      <c r="K4" s="34"/>
      <c r="L4" s="34"/>
      <c r="M4" s="34"/>
      <c r="N4" s="34"/>
      <c r="O4" s="34"/>
      <c r="P4" s="14"/>
      <c r="Q4" s="14"/>
      <c r="R4" s="14"/>
      <c r="S4" s="14"/>
      <c r="T4" s="35"/>
    </row>
    <row r="5" spans="2:20" ht="15.75">
      <c r="B5" s="2"/>
      <c r="C5" s="3" t="s">
        <v>59</v>
      </c>
      <c r="D5" s="6"/>
      <c r="E5" s="6" t="s">
        <v>60</v>
      </c>
      <c r="F5" s="4" t="s">
        <v>403</v>
      </c>
      <c r="G5" s="6"/>
      <c r="H5" s="5"/>
      <c r="I5" s="361"/>
      <c r="J5" s="6"/>
      <c r="K5" s="6"/>
      <c r="L5" s="152" t="s">
        <v>124</v>
      </c>
      <c r="M5" s="153"/>
      <c r="N5" s="152" t="s">
        <v>133</v>
      </c>
      <c r="O5" s="57"/>
      <c r="P5" s="146"/>
      <c r="Q5" s="57" t="s">
        <v>61</v>
      </c>
      <c r="R5" s="249" t="s">
        <v>890</v>
      </c>
      <c r="S5" s="85"/>
      <c r="T5" s="10"/>
    </row>
    <row r="6" spans="2:20" ht="15.75">
      <c r="B6" s="2"/>
      <c r="C6" s="3"/>
      <c r="D6" s="15"/>
      <c r="E6" s="344"/>
      <c r="F6" s="4"/>
      <c r="G6" s="15"/>
      <c r="H6" s="5"/>
      <c r="I6" s="3"/>
      <c r="J6" s="15"/>
      <c r="K6" s="15"/>
      <c r="L6" s="36"/>
      <c r="M6" s="15"/>
      <c r="N6" s="19"/>
      <c r="O6" s="7"/>
      <c r="P6" s="8"/>
      <c r="Q6" s="37"/>
      <c r="R6" s="249"/>
      <c r="S6" s="37"/>
      <c r="T6" s="10"/>
    </row>
    <row r="7" spans="2:20">
      <c r="B7" s="2190" t="s">
        <v>26</v>
      </c>
      <c r="C7" s="174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</row>
    <row r="8" spans="2:20">
      <c r="B8" s="2191"/>
      <c r="C8" s="180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</row>
    <row r="9" spans="2:20" ht="15.75" thickBot="1">
      <c r="B9" s="187">
        <v>1</v>
      </c>
      <c r="C9" s="188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2:20" ht="30" customHeight="1" thickTop="1">
      <c r="B10" s="72">
        <v>1</v>
      </c>
      <c r="C10" s="440"/>
      <c r="D10" s="436" t="s">
        <v>71</v>
      </c>
      <c r="E10" s="437" t="s">
        <v>72</v>
      </c>
      <c r="F10" s="441" t="s">
        <v>117</v>
      </c>
      <c r="G10" s="78"/>
      <c r="H10" s="78"/>
      <c r="I10" s="79">
        <f t="shared" ref="I10:I17" si="0">G10-H10</f>
        <v>0</v>
      </c>
      <c r="J10" s="80"/>
      <c r="K10" s="79">
        <f t="shared" ref="K10:K17" si="1">I10*J10%</f>
        <v>0</v>
      </c>
      <c r="L10" s="79">
        <f t="shared" ref="L10:L17" si="2">I10-K10</f>
        <v>0</v>
      </c>
      <c r="M10" s="79">
        <v>2600</v>
      </c>
      <c r="N10" s="79">
        <f t="shared" ref="N10:N17" si="3">ROUND((L10*M10),0)</f>
        <v>0</v>
      </c>
      <c r="O10" s="237">
        <f t="shared" ref="O10:O17" si="4">ROUND(M10*0.5025%,2)</f>
        <v>13.07</v>
      </c>
      <c r="P10" s="237">
        <f t="shared" ref="P10:P17" si="5">M10+O10</f>
        <v>2613.0700000000002</v>
      </c>
      <c r="Q10" s="238">
        <f t="shared" ref="Q10:Q17" si="6">ROUND((L10*+P10),0)</f>
        <v>0</v>
      </c>
      <c r="R10" s="238">
        <f t="shared" ref="R10:R17" si="7">ROUND((Q10*0.5%),0)</f>
        <v>0</v>
      </c>
      <c r="S10" s="238">
        <f t="shared" ref="S10:S17" si="8">ROUND((Q10-R10),0)</f>
        <v>0</v>
      </c>
      <c r="T10" s="20" t="s">
        <v>77</v>
      </c>
    </row>
    <row r="11" spans="2:20" ht="30" customHeight="1">
      <c r="B11" s="72">
        <v>2</v>
      </c>
      <c r="C11" s="440"/>
      <c r="D11" s="436" t="s">
        <v>78</v>
      </c>
      <c r="E11" s="437" t="s">
        <v>86</v>
      </c>
      <c r="F11" s="441" t="s">
        <v>117</v>
      </c>
      <c r="G11" s="78"/>
      <c r="H11" s="78"/>
      <c r="I11" s="79">
        <f t="shared" si="0"/>
        <v>0</v>
      </c>
      <c r="J11" s="80"/>
      <c r="K11" s="79">
        <f t="shared" si="1"/>
        <v>0</v>
      </c>
      <c r="L11" s="79">
        <f t="shared" si="2"/>
        <v>0</v>
      </c>
      <c r="M11" s="79">
        <v>2600</v>
      </c>
      <c r="N11" s="79">
        <f t="shared" si="3"/>
        <v>0</v>
      </c>
      <c r="O11" s="237">
        <f t="shared" si="4"/>
        <v>13.07</v>
      </c>
      <c r="P11" s="237">
        <f t="shared" si="5"/>
        <v>2613.0700000000002</v>
      </c>
      <c r="Q11" s="238">
        <f t="shared" si="6"/>
        <v>0</v>
      </c>
      <c r="R11" s="238">
        <f t="shared" si="7"/>
        <v>0</v>
      </c>
      <c r="S11" s="238">
        <f t="shared" si="8"/>
        <v>0</v>
      </c>
      <c r="T11" s="20" t="s">
        <v>77</v>
      </c>
    </row>
    <row r="12" spans="2:20" ht="30" customHeight="1">
      <c r="B12" s="72">
        <v>3</v>
      </c>
      <c r="C12" s="440"/>
      <c r="D12" s="436" t="s">
        <v>151</v>
      </c>
      <c r="E12" s="437" t="s">
        <v>87</v>
      </c>
      <c r="F12" s="441" t="s">
        <v>117</v>
      </c>
      <c r="G12" s="78"/>
      <c r="H12" s="78"/>
      <c r="I12" s="79">
        <f t="shared" si="0"/>
        <v>0</v>
      </c>
      <c r="J12" s="80"/>
      <c r="K12" s="79">
        <f t="shared" si="1"/>
        <v>0</v>
      </c>
      <c r="L12" s="79">
        <f t="shared" si="2"/>
        <v>0</v>
      </c>
      <c r="M12" s="79">
        <v>2600</v>
      </c>
      <c r="N12" s="79">
        <f t="shared" si="3"/>
        <v>0</v>
      </c>
      <c r="O12" s="237">
        <f t="shared" si="4"/>
        <v>13.07</v>
      </c>
      <c r="P12" s="237">
        <f t="shared" si="5"/>
        <v>2613.0700000000002</v>
      </c>
      <c r="Q12" s="238">
        <f t="shared" si="6"/>
        <v>0</v>
      </c>
      <c r="R12" s="238">
        <f t="shared" si="7"/>
        <v>0</v>
      </c>
      <c r="S12" s="238">
        <f t="shared" si="8"/>
        <v>0</v>
      </c>
      <c r="T12" s="20" t="s">
        <v>77</v>
      </c>
    </row>
    <row r="13" spans="2:20" ht="30" customHeight="1">
      <c r="B13" s="72">
        <v>4</v>
      </c>
      <c r="C13" s="440"/>
      <c r="D13" s="436" t="s">
        <v>78</v>
      </c>
      <c r="E13" s="437" t="s">
        <v>86</v>
      </c>
      <c r="F13" s="441" t="s">
        <v>117</v>
      </c>
      <c r="G13" s="78"/>
      <c r="H13" s="78"/>
      <c r="I13" s="79">
        <f t="shared" si="0"/>
        <v>0</v>
      </c>
      <c r="J13" s="80"/>
      <c r="K13" s="79">
        <f t="shared" si="1"/>
        <v>0</v>
      </c>
      <c r="L13" s="79">
        <f t="shared" si="2"/>
        <v>0</v>
      </c>
      <c r="M13" s="79">
        <v>2600</v>
      </c>
      <c r="N13" s="79">
        <f t="shared" si="3"/>
        <v>0</v>
      </c>
      <c r="O13" s="237">
        <f t="shared" si="4"/>
        <v>13.07</v>
      </c>
      <c r="P13" s="237">
        <f t="shared" si="5"/>
        <v>2613.0700000000002</v>
      </c>
      <c r="Q13" s="238">
        <f t="shared" si="6"/>
        <v>0</v>
      </c>
      <c r="R13" s="238">
        <f t="shared" si="7"/>
        <v>0</v>
      </c>
      <c r="S13" s="238">
        <f t="shared" si="8"/>
        <v>0</v>
      </c>
      <c r="T13" s="20" t="s">
        <v>337</v>
      </c>
    </row>
    <row r="14" spans="2:20" ht="30" customHeight="1">
      <c r="B14" s="72">
        <v>5</v>
      </c>
      <c r="C14" s="440"/>
      <c r="D14" s="436" t="s">
        <v>151</v>
      </c>
      <c r="E14" s="437" t="s">
        <v>87</v>
      </c>
      <c r="F14" s="441" t="s">
        <v>117</v>
      </c>
      <c r="G14" s="78"/>
      <c r="H14" s="78"/>
      <c r="I14" s="79">
        <f t="shared" si="0"/>
        <v>0</v>
      </c>
      <c r="J14" s="80"/>
      <c r="K14" s="79">
        <f t="shared" si="1"/>
        <v>0</v>
      </c>
      <c r="L14" s="79">
        <f t="shared" si="2"/>
        <v>0</v>
      </c>
      <c r="M14" s="79">
        <v>2600</v>
      </c>
      <c r="N14" s="79">
        <f t="shared" si="3"/>
        <v>0</v>
      </c>
      <c r="O14" s="237">
        <f t="shared" si="4"/>
        <v>13.07</v>
      </c>
      <c r="P14" s="237">
        <f t="shared" si="5"/>
        <v>2613.0700000000002</v>
      </c>
      <c r="Q14" s="238">
        <f t="shared" si="6"/>
        <v>0</v>
      </c>
      <c r="R14" s="238">
        <f t="shared" si="7"/>
        <v>0</v>
      </c>
      <c r="S14" s="238">
        <f t="shared" si="8"/>
        <v>0</v>
      </c>
      <c r="T14" s="20" t="s">
        <v>337</v>
      </c>
    </row>
    <row r="15" spans="2:20" ht="30" customHeight="1">
      <c r="B15" s="72">
        <v>6</v>
      </c>
      <c r="C15" s="440"/>
      <c r="D15" s="436" t="s">
        <v>68</v>
      </c>
      <c r="E15" s="437" t="s">
        <v>69</v>
      </c>
      <c r="F15" s="441" t="s">
        <v>117</v>
      </c>
      <c r="G15" s="78"/>
      <c r="H15" s="78"/>
      <c r="I15" s="79">
        <f t="shared" si="0"/>
        <v>0</v>
      </c>
      <c r="J15" s="80"/>
      <c r="K15" s="79">
        <f t="shared" si="1"/>
        <v>0</v>
      </c>
      <c r="L15" s="79">
        <f t="shared" si="2"/>
        <v>0</v>
      </c>
      <c r="M15" s="79">
        <v>2600</v>
      </c>
      <c r="N15" s="79">
        <f t="shared" si="3"/>
        <v>0</v>
      </c>
      <c r="O15" s="237">
        <f t="shared" si="4"/>
        <v>13.07</v>
      </c>
      <c r="P15" s="237">
        <f t="shared" si="5"/>
        <v>2613.0700000000002</v>
      </c>
      <c r="Q15" s="238">
        <f t="shared" si="6"/>
        <v>0</v>
      </c>
      <c r="R15" s="238">
        <f t="shared" si="7"/>
        <v>0</v>
      </c>
      <c r="S15" s="238">
        <f t="shared" si="8"/>
        <v>0</v>
      </c>
      <c r="T15" s="20" t="s">
        <v>337</v>
      </c>
    </row>
    <row r="16" spans="2:20" ht="30" customHeight="1">
      <c r="B16" s="72">
        <v>7</v>
      </c>
      <c r="C16" s="440"/>
      <c r="D16" s="436" t="s">
        <v>78</v>
      </c>
      <c r="E16" s="437" t="s">
        <v>86</v>
      </c>
      <c r="F16" s="441" t="s">
        <v>117</v>
      </c>
      <c r="G16" s="78"/>
      <c r="H16" s="78"/>
      <c r="I16" s="79">
        <f t="shared" si="0"/>
        <v>0</v>
      </c>
      <c r="J16" s="80"/>
      <c r="K16" s="79">
        <f t="shared" si="1"/>
        <v>0</v>
      </c>
      <c r="L16" s="79">
        <f t="shared" si="2"/>
        <v>0</v>
      </c>
      <c r="M16" s="79">
        <v>2600</v>
      </c>
      <c r="N16" s="79">
        <f t="shared" si="3"/>
        <v>0</v>
      </c>
      <c r="O16" s="237">
        <f t="shared" si="4"/>
        <v>13.07</v>
      </c>
      <c r="P16" s="237">
        <f t="shared" si="5"/>
        <v>2613.0700000000002</v>
      </c>
      <c r="Q16" s="238">
        <f t="shared" si="6"/>
        <v>0</v>
      </c>
      <c r="R16" s="238">
        <f t="shared" si="7"/>
        <v>0</v>
      </c>
      <c r="S16" s="238">
        <f t="shared" si="8"/>
        <v>0</v>
      </c>
      <c r="T16" s="20" t="s">
        <v>380</v>
      </c>
    </row>
    <row r="17" spans="2:21" ht="30" customHeight="1">
      <c r="B17" s="72">
        <v>8</v>
      </c>
      <c r="C17" s="440"/>
      <c r="D17" s="436" t="s">
        <v>68</v>
      </c>
      <c r="E17" s="437" t="s">
        <v>69</v>
      </c>
      <c r="F17" s="441" t="s">
        <v>117</v>
      </c>
      <c r="G17" s="78"/>
      <c r="H17" s="78"/>
      <c r="I17" s="79">
        <f t="shared" si="0"/>
        <v>0</v>
      </c>
      <c r="J17" s="80"/>
      <c r="K17" s="79">
        <f t="shared" si="1"/>
        <v>0</v>
      </c>
      <c r="L17" s="79">
        <f t="shared" si="2"/>
        <v>0</v>
      </c>
      <c r="M17" s="79">
        <v>2600</v>
      </c>
      <c r="N17" s="79">
        <f t="shared" si="3"/>
        <v>0</v>
      </c>
      <c r="O17" s="237">
        <f t="shared" si="4"/>
        <v>13.07</v>
      </c>
      <c r="P17" s="237">
        <f t="shared" si="5"/>
        <v>2613.0700000000002</v>
      </c>
      <c r="Q17" s="238">
        <f t="shared" si="6"/>
        <v>0</v>
      </c>
      <c r="R17" s="238">
        <f t="shared" si="7"/>
        <v>0</v>
      </c>
      <c r="S17" s="238">
        <f t="shared" si="8"/>
        <v>0</v>
      </c>
      <c r="T17" s="20" t="s">
        <v>404</v>
      </c>
    </row>
    <row r="18" spans="2:21" ht="9.9499999999999993" customHeight="1">
      <c r="B18" s="21"/>
      <c r="C18" s="215"/>
      <c r="D18" s="22"/>
      <c r="E18" s="23"/>
      <c r="F18" s="350"/>
      <c r="G18" s="73"/>
      <c r="H18" s="73"/>
      <c r="I18" s="74"/>
      <c r="J18" s="75"/>
      <c r="K18" s="74"/>
      <c r="L18" s="74"/>
      <c r="M18" s="76"/>
      <c r="N18" s="76"/>
      <c r="O18" s="74"/>
      <c r="P18" s="74"/>
      <c r="Q18" s="74"/>
      <c r="R18" s="74"/>
      <c r="S18" s="74"/>
      <c r="T18" s="24"/>
    </row>
    <row r="19" spans="2:21" ht="30" customHeight="1">
      <c r="B19" s="2208" t="s">
        <v>184</v>
      </c>
      <c r="C19" s="2209"/>
      <c r="D19" s="2209"/>
      <c r="E19" s="2209"/>
      <c r="F19" s="2210"/>
      <c r="G19" s="406">
        <f>SUM(G10:G18)</f>
        <v>0</v>
      </c>
      <c r="H19" s="406">
        <f>SUM(H10:H18)</f>
        <v>0</v>
      </c>
      <c r="I19" s="406">
        <f>SUM(I10:I18)</f>
        <v>0</v>
      </c>
      <c r="J19" s="406" t="e">
        <f>+K19/I19%</f>
        <v>#DIV/0!</v>
      </c>
      <c r="K19" s="406">
        <f>SUM(K10:K18)</f>
        <v>0</v>
      </c>
      <c r="L19" s="406">
        <f>SUM(L10:L18)</f>
        <v>0</v>
      </c>
      <c r="M19" s="406"/>
      <c r="N19" s="406">
        <f>SUM(N10:N18)</f>
        <v>0</v>
      </c>
      <c r="O19" s="406"/>
      <c r="P19" s="442" t="e">
        <f>+Q19/L19</f>
        <v>#DIV/0!</v>
      </c>
      <c r="Q19" s="406">
        <f>SUM(Q10:Q18)</f>
        <v>0</v>
      </c>
      <c r="R19" s="406">
        <f>SUM(R10:R18)</f>
        <v>0</v>
      </c>
      <c r="S19" s="406">
        <f>SUM(S10:S18)</f>
        <v>0</v>
      </c>
      <c r="T19" s="77"/>
    </row>
    <row r="20" spans="2:21" ht="15.75">
      <c r="B20" s="201"/>
      <c r="C20" s="202"/>
      <c r="D20" s="202"/>
      <c r="E20" s="202"/>
      <c r="F20" s="202"/>
      <c r="G20" s="202"/>
      <c r="H20" s="202"/>
      <c r="I20" s="202"/>
      <c r="J20" s="203"/>
      <c r="K20" s="203"/>
      <c r="L20" s="204"/>
      <c r="M20" s="202"/>
      <c r="N20" s="202"/>
      <c r="O20" s="202"/>
      <c r="P20" s="202"/>
      <c r="Q20" s="206"/>
      <c r="R20" s="207"/>
      <c r="S20" s="208"/>
      <c r="T20" s="209"/>
    </row>
    <row r="21" spans="2:21" ht="15.75">
      <c r="B21" s="201"/>
      <c r="C21" s="202"/>
      <c r="D21" s="202"/>
      <c r="E21" s="202"/>
      <c r="F21" s="202"/>
      <c r="G21" s="202"/>
      <c r="H21" s="202"/>
      <c r="I21" s="202"/>
      <c r="J21" s="203"/>
      <c r="K21" s="203"/>
      <c r="L21" s="204"/>
      <c r="M21" s="202"/>
      <c r="N21" s="202"/>
      <c r="O21" s="202"/>
      <c r="P21" s="202"/>
      <c r="Q21" s="211" t="s">
        <v>891</v>
      </c>
      <c r="R21" s="211"/>
      <c r="S21" s="208"/>
      <c r="T21" s="209"/>
    </row>
    <row r="22" spans="2:21" ht="15.75">
      <c r="B22" s="241"/>
      <c r="C22" s="280" t="s">
        <v>80</v>
      </c>
      <c r="D22" s="227"/>
      <c r="E22" s="227"/>
      <c r="F22" s="227"/>
      <c r="G22" s="638"/>
      <c r="H22" s="638"/>
      <c r="I22" s="638" t="s">
        <v>105</v>
      </c>
      <c r="J22" s="638"/>
      <c r="K22" s="228"/>
      <c r="L22" s="638"/>
      <c r="M22" s="638" t="s">
        <v>106</v>
      </c>
      <c r="N22" s="638"/>
      <c r="O22" s="227"/>
      <c r="P22" s="227"/>
      <c r="Q22" s="227" t="s">
        <v>81</v>
      </c>
      <c r="R22" s="227"/>
      <c r="S22" s="242"/>
      <c r="T22" s="243"/>
    </row>
    <row r="23" spans="2:21" ht="15.75">
      <c r="B23" s="241"/>
      <c r="C23" s="281"/>
      <c r="D23" s="229"/>
      <c r="E23" s="229"/>
      <c r="F23" s="229"/>
      <c r="G23" s="229"/>
      <c r="H23" s="229"/>
      <c r="I23" s="229" t="s">
        <v>136</v>
      </c>
      <c r="J23" s="229"/>
      <c r="K23" s="229"/>
      <c r="L23" s="229"/>
      <c r="M23" s="229"/>
      <c r="N23" s="229"/>
      <c r="O23" s="229"/>
      <c r="P23" s="229"/>
      <c r="Q23" s="229"/>
      <c r="R23" s="229"/>
      <c r="S23" s="242"/>
      <c r="T23" s="243"/>
    </row>
    <row r="24" spans="2:21" ht="15.75">
      <c r="B24" s="241"/>
      <c r="C24" s="281"/>
      <c r="D24" s="229"/>
      <c r="E24" s="229"/>
      <c r="F24" s="229"/>
      <c r="G24" s="229"/>
      <c r="H24" s="229"/>
      <c r="I24" s="229"/>
      <c r="J24" s="229"/>
      <c r="K24" s="229"/>
      <c r="L24" s="229"/>
      <c r="M24" s="229"/>
      <c r="N24" s="229"/>
      <c r="O24" s="229"/>
      <c r="P24" s="229"/>
      <c r="Q24" s="229"/>
      <c r="R24" s="229"/>
      <c r="S24" s="242"/>
      <c r="T24" s="243"/>
    </row>
    <row r="25" spans="2:21" ht="15.75">
      <c r="B25" s="241"/>
      <c r="C25" s="281"/>
      <c r="D25" s="229"/>
      <c r="E25" s="229"/>
      <c r="F25" s="229"/>
      <c r="G25" s="229"/>
      <c r="H25" s="229"/>
      <c r="I25" s="229"/>
      <c r="J25" s="229"/>
      <c r="K25" s="229"/>
      <c r="L25" s="229"/>
      <c r="M25" s="229"/>
      <c r="N25" s="229"/>
      <c r="O25" s="229"/>
      <c r="P25" s="229"/>
      <c r="Q25" s="229"/>
      <c r="R25" s="229"/>
      <c r="S25" s="242"/>
      <c r="T25" s="243"/>
    </row>
    <row r="26" spans="2:21" ht="15.75">
      <c r="B26" s="241"/>
      <c r="C26" s="281"/>
      <c r="D26" s="229"/>
      <c r="E26" s="229"/>
      <c r="F26" s="229"/>
      <c r="G26" s="229"/>
      <c r="H26" s="229"/>
      <c r="I26" s="229"/>
      <c r="J26" s="229"/>
      <c r="K26" s="229"/>
      <c r="L26" s="229"/>
      <c r="M26" s="229"/>
      <c r="N26" s="229"/>
      <c r="O26" s="229"/>
      <c r="P26" s="229"/>
      <c r="Q26" s="229"/>
      <c r="R26" s="229"/>
      <c r="S26" s="242"/>
      <c r="T26" s="243"/>
    </row>
    <row r="27" spans="2:21" ht="15.75">
      <c r="B27" s="241"/>
      <c r="C27" s="637" t="s">
        <v>147</v>
      </c>
      <c r="D27" s="637"/>
      <c r="E27" s="637"/>
      <c r="F27" s="637"/>
      <c r="G27" s="639"/>
      <c r="H27" s="639" t="s">
        <v>82</v>
      </c>
      <c r="I27" s="637"/>
      <c r="J27" s="639" t="s">
        <v>156</v>
      </c>
      <c r="K27" s="230"/>
      <c r="L27" s="639"/>
      <c r="M27" s="639" t="s">
        <v>161</v>
      </c>
      <c r="N27" s="639"/>
      <c r="O27" s="637"/>
      <c r="P27" s="637"/>
      <c r="Q27" s="637" t="s">
        <v>83</v>
      </c>
      <c r="R27" s="637"/>
      <c r="S27" s="242"/>
      <c r="T27" s="243"/>
    </row>
    <row r="28" spans="2:21" ht="15.75">
      <c r="B28" s="241"/>
      <c r="C28" s="282"/>
      <c r="D28" s="637"/>
      <c r="E28" s="637"/>
      <c r="F28" s="637"/>
      <c r="G28" s="639"/>
      <c r="H28" s="639"/>
      <c r="I28" s="637"/>
      <c r="J28" s="639"/>
      <c r="K28" s="230"/>
      <c r="L28" s="639"/>
      <c r="M28" s="639"/>
      <c r="N28" s="639"/>
      <c r="O28" s="637"/>
      <c r="P28" s="637"/>
      <c r="Q28" s="637"/>
      <c r="R28" s="637"/>
      <c r="S28" s="242"/>
      <c r="T28" s="243"/>
    </row>
    <row r="29" spans="2:21" customFormat="1" ht="15" customHeight="1">
      <c r="B29" s="121" t="s">
        <v>418</v>
      </c>
      <c r="C29" s="284"/>
      <c r="D29" s="122"/>
      <c r="E29" s="122"/>
      <c r="F29" s="122"/>
      <c r="G29" s="122"/>
      <c r="H29" s="122"/>
      <c r="I29" s="122"/>
      <c r="J29" s="123"/>
      <c r="K29" s="122"/>
      <c r="L29" s="124"/>
      <c r="M29" s="122"/>
      <c r="N29" s="122"/>
      <c r="O29" s="122"/>
      <c r="P29" s="122"/>
      <c r="Q29" s="122"/>
      <c r="R29" s="125"/>
      <c r="S29" s="125"/>
      <c r="T29" s="126" t="s">
        <v>25</v>
      </c>
      <c r="U29" s="232"/>
    </row>
  </sheetData>
  <mergeCells count="12">
    <mergeCell ref="O7:O8"/>
    <mergeCell ref="P7:P8"/>
    <mergeCell ref="R7:R8"/>
    <mergeCell ref="T7:T8"/>
    <mergeCell ref="B19:F19"/>
    <mergeCell ref="B2:E3"/>
    <mergeCell ref="F2:N2"/>
    <mergeCell ref="F3:N3"/>
    <mergeCell ref="B7:B8"/>
    <mergeCell ref="D7:D8"/>
    <mergeCell ref="F7:F8"/>
    <mergeCell ref="J7:K7"/>
  </mergeCells>
  <pageMargins left="0.05" right="0.05" top="0.5" bottom="0.05" header="0.5" footer="0.5"/>
  <pageSetup paperSize="9" scale="70" orientation="landscape" horizontalDpi="4294967294" verticalDpi="180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46"/>
  <dimension ref="B2:T26"/>
  <sheetViews>
    <sheetView topLeftCell="F1" zoomScale="85" zoomScaleNormal="85" workbookViewId="0">
      <selection activeCell="P3" sqref="P3"/>
    </sheetView>
  </sheetViews>
  <sheetFormatPr defaultRowHeight="15"/>
  <cols>
    <col min="1" max="1" width="1.85546875" style="91" customWidth="1"/>
    <col min="2" max="2" width="3.7109375" style="91" customWidth="1"/>
    <col min="3" max="3" width="8" style="292" customWidth="1"/>
    <col min="4" max="4" width="9.140625" style="91" customWidth="1"/>
    <col min="5" max="5" width="11.85546875" style="91" customWidth="1"/>
    <col min="6" max="6" width="9.28515625" style="91" customWidth="1"/>
    <col min="7" max="7" width="12.85546875" style="91" customWidth="1"/>
    <col min="8" max="9" width="11" style="91" customWidth="1"/>
    <col min="10" max="10" width="8.140625" style="91" customWidth="1"/>
    <col min="11" max="11" width="10.7109375" style="91" customWidth="1"/>
    <col min="12" max="12" width="11.85546875" style="91" customWidth="1"/>
    <col min="13" max="13" width="10.85546875" style="91" customWidth="1"/>
    <col min="14" max="14" width="15.5703125" style="91" customWidth="1"/>
    <col min="15" max="15" width="9.85546875" style="91" customWidth="1"/>
    <col min="16" max="16" width="14.42578125" style="91" customWidth="1"/>
    <col min="17" max="17" width="16.28515625" style="91" customWidth="1"/>
    <col min="18" max="18" width="13.42578125" style="91" customWidth="1"/>
    <col min="19" max="19" width="16.28515625" style="91" customWidth="1"/>
    <col min="20" max="20" width="9.7109375" style="91" customWidth="1"/>
    <col min="21" max="21" width="5.7109375" style="91" customWidth="1"/>
    <col min="22" max="22" width="11.140625" style="91" customWidth="1"/>
    <col min="23" max="23" width="15.7109375" style="91" bestFit="1" customWidth="1"/>
    <col min="24" max="24" width="14.7109375" style="91" bestFit="1" customWidth="1"/>
    <col min="25" max="16384" width="9.140625" style="91"/>
  </cols>
  <sheetData>
    <row r="2" spans="2:20" ht="24.95" customHeight="1">
      <c r="B2" s="2155"/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39" t="s">
        <v>55</v>
      </c>
      <c r="P2" s="40" t="s">
        <v>122</v>
      </c>
      <c r="Q2" s="41" t="s">
        <v>364</v>
      </c>
      <c r="R2" s="41"/>
      <c r="S2" s="41"/>
      <c r="T2" s="42" t="s">
        <v>25</v>
      </c>
    </row>
    <row r="3" spans="2:20" ht="24.95" customHeight="1">
      <c r="B3" s="2158"/>
      <c r="C3" s="2159"/>
      <c r="D3" s="2159"/>
      <c r="E3" s="2160"/>
      <c r="F3" s="2164" t="s">
        <v>56</v>
      </c>
      <c r="G3" s="2165"/>
      <c r="H3" s="2165"/>
      <c r="I3" s="2165"/>
      <c r="J3" s="2165"/>
      <c r="K3" s="2165"/>
      <c r="L3" s="2165"/>
      <c r="M3" s="2165"/>
      <c r="N3" s="2166"/>
      <c r="O3" s="43" t="s">
        <v>57</v>
      </c>
      <c r="P3" s="44" t="s">
        <v>58</v>
      </c>
      <c r="Q3" s="45"/>
      <c r="R3" s="45"/>
      <c r="S3" s="45"/>
      <c r="T3" s="46"/>
    </row>
    <row r="4" spans="2:20">
      <c r="B4" s="47"/>
      <c r="C4" s="288"/>
      <c r="D4" s="48"/>
      <c r="E4" s="48"/>
      <c r="F4" s="48"/>
      <c r="G4" s="48"/>
      <c r="H4" s="48"/>
      <c r="I4" s="48"/>
      <c r="J4" s="48" t="s">
        <v>25</v>
      </c>
      <c r="K4" s="48"/>
      <c r="L4" s="48"/>
      <c r="M4" s="48"/>
      <c r="N4" s="48"/>
      <c r="O4" s="48"/>
      <c r="P4" s="49"/>
      <c r="Q4" s="49"/>
      <c r="R4" s="49"/>
      <c r="S4" s="49"/>
      <c r="T4" s="269"/>
    </row>
    <row r="5" spans="2:20" ht="15.75">
      <c r="B5" s="51"/>
      <c r="C5" s="289" t="s">
        <v>59</v>
      </c>
      <c r="D5" s="55"/>
      <c r="E5" s="55" t="s">
        <v>60</v>
      </c>
      <c r="F5" s="528" t="s">
        <v>361</v>
      </c>
      <c r="G5" s="55"/>
      <c r="H5" s="53"/>
      <c r="I5" s="52"/>
      <c r="J5" s="55"/>
      <c r="K5" s="55"/>
      <c r="L5" s="152"/>
      <c r="M5" s="153"/>
      <c r="N5" s="141"/>
      <c r="O5" s="56"/>
      <c r="P5" s="81"/>
      <c r="Q5" s="57" t="s">
        <v>61</v>
      </c>
      <c r="R5" s="249" t="s">
        <v>392</v>
      </c>
      <c r="S5" s="85"/>
      <c r="T5" s="270"/>
    </row>
    <row r="6" spans="2:20" ht="15.75">
      <c r="B6" s="51"/>
      <c r="C6" s="289"/>
      <c r="D6" s="55"/>
      <c r="E6" s="342"/>
      <c r="F6" s="83"/>
      <c r="G6" s="55"/>
      <c r="H6" s="53"/>
      <c r="I6" s="52"/>
      <c r="J6" s="55"/>
      <c r="K6" s="55"/>
      <c r="L6" s="145"/>
      <c r="M6" s="232"/>
      <c r="N6" s="151"/>
      <c r="O6" s="56"/>
      <c r="P6" s="57"/>
      <c r="Q6" s="58"/>
      <c r="R6" s="58"/>
      <c r="S6" s="58"/>
      <c r="T6" s="270"/>
    </row>
    <row r="7" spans="2:20" ht="15" customHeight="1">
      <c r="B7" s="2190" t="s">
        <v>26</v>
      </c>
      <c r="C7" s="275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</row>
    <row r="8" spans="2:20">
      <c r="B8" s="2191"/>
      <c r="C8" s="276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</row>
    <row r="9" spans="2:20" ht="15.75" thickBot="1">
      <c r="B9" s="187">
        <v>1</v>
      </c>
      <c r="C9" s="277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2:20" ht="30" customHeight="1" thickTop="1">
      <c r="B10" s="253">
        <v>1</v>
      </c>
      <c r="C10" s="159"/>
      <c r="D10" s="341" t="s">
        <v>88</v>
      </c>
      <c r="E10" s="341" t="s">
        <v>87</v>
      </c>
      <c r="F10" s="256" t="s">
        <v>35</v>
      </c>
      <c r="G10" s="86"/>
      <c r="H10" s="86"/>
      <c r="I10" s="117">
        <f>+G10-H10</f>
        <v>0</v>
      </c>
      <c r="J10" s="88"/>
      <c r="K10" s="87">
        <f>I10*J10%</f>
        <v>0</v>
      </c>
      <c r="L10" s="87">
        <f>I10-K10</f>
        <v>0</v>
      </c>
      <c r="M10" s="89">
        <v>3550</v>
      </c>
      <c r="N10" s="237">
        <f>ROUND((L10*M10),0)</f>
        <v>0</v>
      </c>
      <c r="O10" s="237">
        <f>ROUND(M10*0.5025%,2)</f>
        <v>17.84</v>
      </c>
      <c r="P10" s="237">
        <f>M10+O10</f>
        <v>3567.84</v>
      </c>
      <c r="Q10" s="238">
        <f>ROUND((L10*+P10),0)</f>
        <v>0</v>
      </c>
      <c r="R10" s="238">
        <f>ROUND((Q10*0.5%),0)</f>
        <v>0</v>
      </c>
      <c r="S10" s="238">
        <f>ROUND((Q10-R10),0)</f>
        <v>0</v>
      </c>
      <c r="T10" s="380" t="s">
        <v>333</v>
      </c>
    </row>
    <row r="11" spans="2:20" ht="30" customHeight="1">
      <c r="B11" s="253">
        <v>2</v>
      </c>
      <c r="C11" s="159"/>
      <c r="D11" s="341" t="s">
        <v>88</v>
      </c>
      <c r="E11" s="341" t="s">
        <v>87</v>
      </c>
      <c r="F11" s="256" t="s">
        <v>35</v>
      </c>
      <c r="G11" s="86"/>
      <c r="H11" s="86"/>
      <c r="I11" s="117">
        <f t="shared" ref="I11:I14" si="0">+G11-H11</f>
        <v>0</v>
      </c>
      <c r="J11" s="88"/>
      <c r="K11" s="87">
        <f t="shared" ref="K11:K14" si="1">I11*J11%</f>
        <v>0</v>
      </c>
      <c r="L11" s="87">
        <f t="shared" ref="L11:L14" si="2">I11-K11</f>
        <v>0</v>
      </c>
      <c r="M11" s="89">
        <v>3550</v>
      </c>
      <c r="N11" s="237">
        <f t="shared" ref="N11:N14" si="3">ROUND((L11*M11),0)</f>
        <v>0</v>
      </c>
      <c r="O11" s="237">
        <f t="shared" ref="O11:O14" si="4">ROUND(M11*0.5025%,2)</f>
        <v>17.84</v>
      </c>
      <c r="P11" s="237">
        <f t="shared" ref="P11:P14" si="5">M11+O11</f>
        <v>3567.84</v>
      </c>
      <c r="Q11" s="238">
        <f t="shared" ref="Q11:Q14" si="6">ROUND((L11*+P11),0)</f>
        <v>0</v>
      </c>
      <c r="R11" s="238">
        <f t="shared" ref="R11:R14" si="7">ROUND((Q11*0.5%),0)</f>
        <v>0</v>
      </c>
      <c r="S11" s="238">
        <f t="shared" ref="S11:S14" si="8">ROUND((Q11-R11),0)</f>
        <v>0</v>
      </c>
      <c r="T11" s="380" t="s">
        <v>333</v>
      </c>
    </row>
    <row r="12" spans="2:20" ht="30" customHeight="1">
      <c r="B12" s="253">
        <v>3</v>
      </c>
      <c r="C12" s="159"/>
      <c r="D12" s="341" t="s">
        <v>73</v>
      </c>
      <c r="E12" s="341" t="s">
        <v>86</v>
      </c>
      <c r="F12" s="256" t="s">
        <v>35</v>
      </c>
      <c r="G12" s="86"/>
      <c r="H12" s="86"/>
      <c r="I12" s="117">
        <f t="shared" si="0"/>
        <v>0</v>
      </c>
      <c r="J12" s="88"/>
      <c r="K12" s="87">
        <f t="shared" si="1"/>
        <v>0</v>
      </c>
      <c r="L12" s="87">
        <f t="shared" si="2"/>
        <v>0</v>
      </c>
      <c r="M12" s="89">
        <v>3550</v>
      </c>
      <c r="N12" s="237">
        <f t="shared" si="3"/>
        <v>0</v>
      </c>
      <c r="O12" s="237">
        <f t="shared" si="4"/>
        <v>17.84</v>
      </c>
      <c r="P12" s="237">
        <f t="shared" si="5"/>
        <v>3567.84</v>
      </c>
      <c r="Q12" s="238">
        <f t="shared" si="6"/>
        <v>0</v>
      </c>
      <c r="R12" s="238">
        <f t="shared" si="7"/>
        <v>0</v>
      </c>
      <c r="S12" s="238">
        <f t="shared" si="8"/>
        <v>0</v>
      </c>
      <c r="T12" s="380" t="s">
        <v>333</v>
      </c>
    </row>
    <row r="13" spans="2:20" ht="30" customHeight="1">
      <c r="B13" s="253">
        <v>4</v>
      </c>
      <c r="C13" s="159"/>
      <c r="D13" s="341" t="s">
        <v>149</v>
      </c>
      <c r="E13" s="341" t="s">
        <v>92</v>
      </c>
      <c r="F13" s="256" t="s">
        <v>35</v>
      </c>
      <c r="G13" s="86"/>
      <c r="H13" s="86"/>
      <c r="I13" s="117">
        <f t="shared" si="0"/>
        <v>0</v>
      </c>
      <c r="J13" s="88"/>
      <c r="K13" s="87">
        <f t="shared" si="1"/>
        <v>0</v>
      </c>
      <c r="L13" s="87">
        <f t="shared" si="2"/>
        <v>0</v>
      </c>
      <c r="M13" s="89">
        <v>3550</v>
      </c>
      <c r="N13" s="237">
        <f t="shared" si="3"/>
        <v>0</v>
      </c>
      <c r="O13" s="237">
        <f t="shared" si="4"/>
        <v>17.84</v>
      </c>
      <c r="P13" s="237">
        <f t="shared" si="5"/>
        <v>3567.84</v>
      </c>
      <c r="Q13" s="238">
        <f t="shared" si="6"/>
        <v>0</v>
      </c>
      <c r="R13" s="238">
        <f t="shared" si="7"/>
        <v>0</v>
      </c>
      <c r="S13" s="238">
        <f t="shared" si="8"/>
        <v>0</v>
      </c>
      <c r="T13" s="380" t="s">
        <v>333</v>
      </c>
    </row>
    <row r="14" spans="2:20" ht="30" customHeight="1">
      <c r="B14" s="253">
        <v>5</v>
      </c>
      <c r="C14" s="159"/>
      <c r="D14" s="341" t="s">
        <v>88</v>
      </c>
      <c r="E14" s="341" t="s">
        <v>87</v>
      </c>
      <c r="F14" s="256" t="s">
        <v>35</v>
      </c>
      <c r="G14" s="86"/>
      <c r="H14" s="86"/>
      <c r="I14" s="117">
        <f t="shared" si="0"/>
        <v>0</v>
      </c>
      <c r="J14" s="88"/>
      <c r="K14" s="87">
        <f t="shared" si="1"/>
        <v>0</v>
      </c>
      <c r="L14" s="87">
        <f t="shared" si="2"/>
        <v>0</v>
      </c>
      <c r="M14" s="89">
        <v>3550</v>
      </c>
      <c r="N14" s="237">
        <f t="shared" si="3"/>
        <v>0</v>
      </c>
      <c r="O14" s="237">
        <f t="shared" si="4"/>
        <v>17.84</v>
      </c>
      <c r="P14" s="237">
        <f t="shared" si="5"/>
        <v>3567.84</v>
      </c>
      <c r="Q14" s="238">
        <f t="shared" si="6"/>
        <v>0</v>
      </c>
      <c r="R14" s="238">
        <f t="shared" si="7"/>
        <v>0</v>
      </c>
      <c r="S14" s="238">
        <f t="shared" si="8"/>
        <v>0</v>
      </c>
      <c r="T14" s="380" t="s">
        <v>333</v>
      </c>
    </row>
    <row r="15" spans="2:20" ht="9.9499999999999993" customHeight="1">
      <c r="B15" s="195"/>
      <c r="C15" s="278"/>
      <c r="D15" s="197"/>
      <c r="E15" s="198"/>
      <c r="F15" s="199"/>
      <c r="G15" s="258"/>
      <c r="H15" s="258"/>
      <c r="I15" s="259"/>
      <c r="J15" s="131"/>
      <c r="K15" s="259"/>
      <c r="L15" s="259"/>
      <c r="M15" s="260"/>
      <c r="N15" s="260"/>
      <c r="O15" s="271"/>
      <c r="P15" s="271"/>
      <c r="Q15" s="259"/>
      <c r="R15" s="259"/>
      <c r="S15" s="259"/>
      <c r="T15" s="200"/>
    </row>
    <row r="16" spans="2:20" ht="30" customHeight="1">
      <c r="B16" s="2192" t="s">
        <v>203</v>
      </c>
      <c r="C16" s="2193"/>
      <c r="D16" s="2193"/>
      <c r="E16" s="2193"/>
      <c r="F16" s="2194"/>
      <c r="G16" s="261">
        <f>SUM(G10:G15)</f>
        <v>0</v>
      </c>
      <c r="H16" s="261">
        <f>SUM(H10:H15)</f>
        <v>0</v>
      </c>
      <c r="I16" s="261">
        <f>SUM(I10:I15)</f>
        <v>0</v>
      </c>
      <c r="J16" s="261" t="e">
        <f>+K16/I16%</f>
        <v>#DIV/0!</v>
      </c>
      <c r="K16" s="261">
        <f>SUM(K10:K15)</f>
        <v>0</v>
      </c>
      <c r="L16" s="261">
        <f>SUM(L10:L15)</f>
        <v>0</v>
      </c>
      <c r="M16" s="261"/>
      <c r="N16" s="261">
        <f>SUM(N10:N15)</f>
        <v>0</v>
      </c>
      <c r="O16" s="261"/>
      <c r="P16" s="261" t="e">
        <f>Q16/L16</f>
        <v>#DIV/0!</v>
      </c>
      <c r="Q16" s="261">
        <f>SUM(Q10:Q15)</f>
        <v>0</v>
      </c>
      <c r="R16" s="261">
        <f>SUM(R10:R15)</f>
        <v>0</v>
      </c>
      <c r="S16" s="261">
        <f>SUM(S10:S15)</f>
        <v>0</v>
      </c>
      <c r="T16" s="261"/>
    </row>
    <row r="17" spans="2:20" ht="15.75">
      <c r="B17" s="201"/>
      <c r="C17" s="205"/>
      <c r="D17" s="202"/>
      <c r="E17" s="202"/>
      <c r="F17" s="202"/>
      <c r="G17" s="226"/>
      <c r="H17" s="202"/>
      <c r="I17" s="233"/>
      <c r="J17" s="233"/>
      <c r="K17" s="233"/>
      <c r="L17" s="233"/>
      <c r="M17" s="233"/>
      <c r="N17" s="233"/>
      <c r="O17" s="233"/>
      <c r="P17" s="233"/>
      <c r="Q17" s="233"/>
      <c r="R17" s="233"/>
      <c r="S17" s="233"/>
      <c r="T17" s="209"/>
    </row>
    <row r="18" spans="2:20" ht="15.75">
      <c r="B18" s="201"/>
      <c r="C18" s="205"/>
      <c r="D18" s="202"/>
      <c r="E18" s="202"/>
      <c r="F18" s="202"/>
      <c r="G18" s="226"/>
      <c r="H18" s="202"/>
      <c r="I18" s="202"/>
      <c r="J18" s="203"/>
      <c r="K18" s="203"/>
      <c r="L18" s="204"/>
      <c r="M18" s="202"/>
      <c r="N18" s="202"/>
      <c r="O18" s="202"/>
      <c r="P18" s="202"/>
      <c r="Q18" s="211" t="s">
        <v>393</v>
      </c>
      <c r="R18" s="211"/>
      <c r="S18" s="211"/>
      <c r="T18" s="209"/>
    </row>
    <row r="19" spans="2:20" ht="15.75">
      <c r="B19" s="241"/>
      <c r="C19" s="280" t="s">
        <v>80</v>
      </c>
      <c r="D19" s="227"/>
      <c r="E19" s="227"/>
      <c r="F19" s="227"/>
      <c r="G19" s="526"/>
      <c r="H19" s="526"/>
      <c r="I19" s="526" t="s">
        <v>105</v>
      </c>
      <c r="J19" s="526"/>
      <c r="K19" s="228"/>
      <c r="L19" s="526"/>
      <c r="M19" s="526" t="s">
        <v>106</v>
      </c>
      <c r="N19" s="526"/>
      <c r="O19" s="227"/>
      <c r="P19" s="227"/>
      <c r="Q19" s="227" t="s">
        <v>81</v>
      </c>
      <c r="R19" s="227"/>
      <c r="S19" s="242"/>
      <c r="T19" s="243"/>
    </row>
    <row r="20" spans="2:20" ht="15.75">
      <c r="B20" s="241"/>
      <c r="C20" s="281"/>
      <c r="D20" s="229"/>
      <c r="E20" s="229"/>
      <c r="F20" s="229"/>
      <c r="G20" s="229"/>
      <c r="H20" s="229"/>
      <c r="I20" s="229" t="s">
        <v>136</v>
      </c>
      <c r="J20" s="229"/>
      <c r="K20" s="229"/>
      <c r="L20" s="229"/>
      <c r="M20" s="229"/>
      <c r="N20" s="229"/>
      <c r="O20" s="229"/>
      <c r="P20" s="229"/>
      <c r="Q20" s="229"/>
      <c r="R20" s="229"/>
      <c r="S20" s="242"/>
      <c r="T20" s="243"/>
    </row>
    <row r="21" spans="2:20" ht="15.75">
      <c r="B21" s="241"/>
      <c r="C21" s="281"/>
      <c r="D21" s="229"/>
      <c r="E21" s="229"/>
      <c r="F21" s="229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42"/>
      <c r="T21" s="243"/>
    </row>
    <row r="22" spans="2:20" ht="15.75">
      <c r="B22" s="241"/>
      <c r="C22" s="281"/>
      <c r="D22" s="229"/>
      <c r="E22" s="229"/>
      <c r="F22" s="229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242"/>
      <c r="T22" s="243"/>
    </row>
    <row r="23" spans="2:20" ht="15.75">
      <c r="B23" s="241"/>
      <c r="C23" s="281"/>
      <c r="D23" s="229"/>
      <c r="E23" s="229"/>
      <c r="F23" s="229"/>
      <c r="G23" s="229"/>
      <c r="H23" s="229"/>
      <c r="I23" s="229"/>
      <c r="J23" s="229"/>
      <c r="K23" s="229"/>
      <c r="L23" s="229"/>
      <c r="M23" s="229"/>
      <c r="N23" s="229"/>
      <c r="O23" s="229"/>
      <c r="P23" s="229"/>
      <c r="Q23" s="229"/>
      <c r="R23" s="229"/>
      <c r="S23" s="242"/>
      <c r="T23" s="243"/>
    </row>
    <row r="24" spans="2:20" ht="15.75">
      <c r="B24" s="241"/>
      <c r="C24" s="2195" t="s">
        <v>147</v>
      </c>
      <c r="D24" s="2195"/>
      <c r="E24" s="2195"/>
      <c r="F24" s="529"/>
      <c r="G24" s="527"/>
      <c r="H24" s="527" t="s">
        <v>82</v>
      </c>
      <c r="I24" s="529"/>
      <c r="J24" s="527" t="s">
        <v>156</v>
      </c>
      <c r="K24" s="230"/>
      <c r="L24" s="527"/>
      <c r="M24" s="527" t="s">
        <v>161</v>
      </c>
      <c r="N24" s="527"/>
      <c r="O24" s="529"/>
      <c r="P24" s="529"/>
      <c r="Q24" s="529" t="s">
        <v>83</v>
      </c>
      <c r="R24" s="529"/>
      <c r="S24" s="242"/>
      <c r="T24" s="243"/>
    </row>
    <row r="25" spans="2:20" ht="15.75">
      <c r="B25" s="241"/>
      <c r="C25" s="282"/>
      <c r="D25" s="529"/>
      <c r="E25" s="529"/>
      <c r="F25" s="529"/>
      <c r="G25" s="527"/>
      <c r="H25" s="527"/>
      <c r="I25" s="529"/>
      <c r="J25" s="527"/>
      <c r="K25" s="230"/>
      <c r="L25" s="527"/>
      <c r="M25" s="527"/>
      <c r="N25" s="527"/>
      <c r="O25" s="529"/>
      <c r="P25" s="529"/>
      <c r="Q25" s="529"/>
      <c r="R25" s="529"/>
      <c r="S25" s="242"/>
      <c r="T25" s="243"/>
    </row>
    <row r="26" spans="2:20">
      <c r="B26" s="121" t="s">
        <v>84</v>
      </c>
      <c r="C26" s="284"/>
      <c r="D26" s="122"/>
      <c r="E26" s="122"/>
      <c r="F26" s="122"/>
      <c r="G26" s="122"/>
      <c r="H26" s="122"/>
      <c r="I26" s="122"/>
      <c r="J26" s="123"/>
      <c r="K26" s="122"/>
      <c r="L26" s="124"/>
      <c r="M26" s="122"/>
      <c r="N26" s="122"/>
      <c r="O26" s="122"/>
      <c r="P26" s="122"/>
      <c r="Q26" s="122"/>
      <c r="R26" s="125"/>
      <c r="S26" s="125"/>
      <c r="T26" s="126" t="s">
        <v>85</v>
      </c>
    </row>
  </sheetData>
  <mergeCells count="13">
    <mergeCell ref="C24:E24"/>
    <mergeCell ref="O7:O8"/>
    <mergeCell ref="P7:P8"/>
    <mergeCell ref="R7:R8"/>
    <mergeCell ref="T7:T8"/>
    <mergeCell ref="B16:F16"/>
    <mergeCell ref="B2:E3"/>
    <mergeCell ref="F2:N2"/>
    <mergeCell ref="F3:N3"/>
    <mergeCell ref="B7:B8"/>
    <mergeCell ref="D7:D8"/>
    <mergeCell ref="F7:F8"/>
    <mergeCell ref="J7:K7"/>
  </mergeCells>
  <pageMargins left="0.02" right="0.02" top="0.5" bottom="0.5" header="0.5" footer="0.5"/>
  <pageSetup paperSize="9" scale="65" orientation="landscape" horizontalDpi="4294967294" verticalDpi="180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"/>
  <dimension ref="B2:U23"/>
  <sheetViews>
    <sheetView zoomScale="80" zoomScaleNormal="80" workbookViewId="0">
      <selection activeCell="I19" sqref="I19"/>
    </sheetView>
  </sheetViews>
  <sheetFormatPr defaultRowHeight="15"/>
  <cols>
    <col min="1" max="1" width="1.85546875" style="212" customWidth="1"/>
    <col min="2" max="2" width="5" style="212" customWidth="1"/>
    <col min="3" max="3" width="7.28515625" style="213" customWidth="1"/>
    <col min="4" max="4" width="10.28515625" style="212" customWidth="1"/>
    <col min="5" max="5" width="11.5703125" style="212" customWidth="1"/>
    <col min="6" max="6" width="9.42578125" style="212" customWidth="1"/>
    <col min="7" max="7" width="14" style="212" customWidth="1"/>
    <col min="8" max="8" width="13.28515625" style="212" customWidth="1"/>
    <col min="9" max="9" width="12.85546875" style="212" customWidth="1"/>
    <col min="10" max="10" width="8.7109375" style="212" customWidth="1"/>
    <col min="11" max="11" width="12.5703125" style="212" customWidth="1"/>
    <col min="12" max="12" width="13" style="212" customWidth="1"/>
    <col min="13" max="13" width="10.140625" style="212" customWidth="1"/>
    <col min="14" max="14" width="18" style="212" customWidth="1"/>
    <col min="15" max="15" width="8.5703125" style="212" customWidth="1"/>
    <col min="16" max="16" width="12.28515625" style="212" customWidth="1"/>
    <col min="17" max="17" width="17.7109375" style="212" customWidth="1"/>
    <col min="18" max="18" width="14.42578125" style="212" customWidth="1"/>
    <col min="19" max="19" width="18" style="212" customWidth="1"/>
    <col min="20" max="20" width="8.5703125" style="212" customWidth="1"/>
    <col min="21" max="21" width="9.140625" style="218"/>
    <col min="22" max="22" width="9.140625" style="212" customWidth="1"/>
    <col min="23" max="16384" width="9.140625" style="212"/>
  </cols>
  <sheetData>
    <row r="2" spans="2:21" ht="30" customHeight="1">
      <c r="B2" s="2155" t="s">
        <v>25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407" t="s">
        <v>111</v>
      </c>
      <c r="P2" s="633" t="s">
        <v>140</v>
      </c>
      <c r="Q2" s="408" t="s">
        <v>1594</v>
      </c>
      <c r="R2" s="160"/>
      <c r="S2" s="160"/>
      <c r="T2" s="161" t="s">
        <v>25</v>
      </c>
      <c r="U2" s="212"/>
    </row>
    <row r="3" spans="2:21" ht="30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409" t="s">
        <v>33</v>
      </c>
      <c r="P3" s="410" t="s">
        <v>58</v>
      </c>
      <c r="Q3" s="411"/>
      <c r="R3" s="162"/>
      <c r="S3" s="162"/>
      <c r="T3" s="163"/>
      <c r="U3" s="212"/>
    </row>
    <row r="4" spans="2:21" ht="9.75" customHeight="1">
      <c r="B4" s="457"/>
      <c r="C4" s="458"/>
      <c r="D4" s="458"/>
      <c r="E4" s="458"/>
      <c r="F4" s="458"/>
      <c r="G4" s="459"/>
      <c r="H4" s="459"/>
      <c r="I4" s="459"/>
      <c r="J4" s="459"/>
      <c r="K4" s="459"/>
      <c r="L4" s="459"/>
      <c r="M4" s="459"/>
      <c r="N4" s="459"/>
      <c r="O4" s="459"/>
      <c r="P4" s="459"/>
      <c r="Q4" s="459"/>
      <c r="R4" s="459"/>
      <c r="S4" s="459"/>
      <c r="T4" s="460"/>
      <c r="U4" s="212"/>
    </row>
    <row r="5" spans="2:21" ht="15.75">
      <c r="B5" s="164"/>
      <c r="C5" s="273" t="s">
        <v>59</v>
      </c>
      <c r="D5" s="15"/>
      <c r="E5" s="15" t="s">
        <v>60</v>
      </c>
      <c r="F5" s="165" t="s">
        <v>1579</v>
      </c>
      <c r="G5" s="15"/>
      <c r="H5" s="166"/>
      <c r="I5" s="358"/>
      <c r="J5" s="15"/>
      <c r="K5" s="344"/>
      <c r="L5" s="145"/>
      <c r="M5" s="153"/>
      <c r="N5" s="145"/>
      <c r="O5" s="247"/>
      <c r="P5" s="57" t="s">
        <v>61</v>
      </c>
      <c r="Q5" s="249" t="s">
        <v>1591</v>
      </c>
      <c r="R5" s="249"/>
      <c r="S5" s="216"/>
      <c r="T5" s="250"/>
      <c r="U5" s="212"/>
    </row>
    <row r="6" spans="2:21" ht="9.9499999999999993" customHeight="1">
      <c r="B6" s="168"/>
      <c r="C6" s="274"/>
      <c r="D6" s="15"/>
      <c r="E6" s="344"/>
      <c r="F6" s="170"/>
      <c r="G6" s="171"/>
      <c r="H6" s="170"/>
      <c r="I6" s="172"/>
      <c r="J6" s="169"/>
      <c r="K6" s="15"/>
      <c r="L6" s="173"/>
      <c r="M6" s="145"/>
      <c r="O6" s="145"/>
      <c r="P6" s="295"/>
      <c r="Q6" s="251"/>
      <c r="R6" s="251"/>
      <c r="S6" s="251"/>
      <c r="T6" s="250"/>
      <c r="U6" s="212"/>
    </row>
    <row r="7" spans="2:21" ht="15" customHeight="1">
      <c r="B7" s="1760" t="s">
        <v>26</v>
      </c>
      <c r="C7" s="275" t="s">
        <v>27</v>
      </c>
      <c r="D7" s="1756" t="s">
        <v>62</v>
      </c>
      <c r="E7" s="175" t="s">
        <v>28</v>
      </c>
      <c r="F7" s="1756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1342" t="s">
        <v>10</v>
      </c>
      <c r="U7" s="212"/>
    </row>
    <row r="8" spans="2:21">
      <c r="B8" s="1761"/>
      <c r="C8" s="276" t="s">
        <v>11</v>
      </c>
      <c r="D8" s="1757"/>
      <c r="E8" s="180" t="s">
        <v>12</v>
      </c>
      <c r="F8" s="1757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1758"/>
      <c r="U8" s="212"/>
    </row>
    <row r="9" spans="2:21" ht="15.75" thickBot="1">
      <c r="B9" s="187">
        <v>1</v>
      </c>
      <c r="C9" s="277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185</v>
      </c>
      <c r="R9" s="193" t="s">
        <v>183</v>
      </c>
      <c r="S9" s="193" t="s">
        <v>179</v>
      </c>
      <c r="T9" s="193">
        <v>18</v>
      </c>
      <c r="U9" s="212"/>
    </row>
    <row r="10" spans="2:21" s="929" customFormat="1" ht="30" customHeight="1" thickTop="1">
      <c r="B10" s="965">
        <v>1</v>
      </c>
      <c r="C10" s="966"/>
      <c r="D10" s="1563" t="s">
        <v>67</v>
      </c>
      <c r="E10" s="1564" t="s">
        <v>92</v>
      </c>
      <c r="F10" s="1565" t="s">
        <v>376</v>
      </c>
      <c r="G10" s="1566"/>
      <c r="H10" s="1566"/>
      <c r="I10" s="1561">
        <f t="shared" ref="I10:I12" si="0">+G10-H10</f>
        <v>0</v>
      </c>
      <c r="J10" s="1567"/>
      <c r="K10" s="1529">
        <f t="shared" ref="K10:K12" si="1">I10*J10%</f>
        <v>0</v>
      </c>
      <c r="L10" s="1529">
        <f t="shared" ref="L10:L12" si="2">I10-K10</f>
        <v>0</v>
      </c>
      <c r="M10" s="1623">
        <v>2700</v>
      </c>
      <c r="N10" s="967">
        <f t="shared" ref="N10:N12" si="3">ROUND((L10*M10),0)</f>
        <v>0</v>
      </c>
      <c r="O10" s="967">
        <f t="shared" ref="O10:O12" si="4">ROUND(M10*0.5025%,2)</f>
        <v>13.57</v>
      </c>
      <c r="P10" s="967">
        <f t="shared" ref="P10:P12" si="5">M10+O10</f>
        <v>2713.57</v>
      </c>
      <c r="Q10" s="968">
        <f t="shared" ref="Q10:Q12" si="6">ROUND((L10*+P10),0)</f>
        <v>0</v>
      </c>
      <c r="R10" s="968">
        <f t="shared" ref="R10:R12" si="7">ROUND((Q10*0.5%),0)</f>
        <v>0</v>
      </c>
      <c r="S10" s="968">
        <f t="shared" ref="S10:S12" si="8">ROUND((Q10-R10),0)</f>
        <v>0</v>
      </c>
      <c r="T10" s="1562" t="s">
        <v>77</v>
      </c>
    </row>
    <row r="11" spans="2:21" s="929" customFormat="1" ht="30" customHeight="1">
      <c r="B11" s="1616">
        <v>2</v>
      </c>
      <c r="C11" s="1627"/>
      <c r="D11" s="1617" t="s">
        <v>152</v>
      </c>
      <c r="E11" s="1618" t="s">
        <v>75</v>
      </c>
      <c r="F11" s="1628" t="s">
        <v>376</v>
      </c>
      <c r="G11" s="1619"/>
      <c r="H11" s="1619"/>
      <c r="I11" s="1620">
        <f t="shared" si="0"/>
        <v>0</v>
      </c>
      <c r="J11" s="1621"/>
      <c r="K11" s="1622">
        <f t="shared" si="1"/>
        <v>0</v>
      </c>
      <c r="L11" s="1622">
        <f t="shared" si="2"/>
        <v>0</v>
      </c>
      <c r="M11" s="1623">
        <v>2700</v>
      </c>
      <c r="N11" s="1624">
        <f t="shared" si="3"/>
        <v>0</v>
      </c>
      <c r="O11" s="1624">
        <f t="shared" si="4"/>
        <v>13.57</v>
      </c>
      <c r="P11" s="1624">
        <f t="shared" si="5"/>
        <v>2713.57</v>
      </c>
      <c r="Q11" s="1625">
        <f t="shared" si="6"/>
        <v>0</v>
      </c>
      <c r="R11" s="1625">
        <f t="shared" si="7"/>
        <v>0</v>
      </c>
      <c r="S11" s="1625">
        <f t="shared" si="8"/>
        <v>0</v>
      </c>
      <c r="T11" s="1626" t="s">
        <v>77</v>
      </c>
    </row>
    <row r="12" spans="2:21" s="929" customFormat="1" ht="30" customHeight="1">
      <c r="B12" s="1616">
        <v>3</v>
      </c>
      <c r="C12" s="1627"/>
      <c r="D12" s="1617" t="s">
        <v>378</v>
      </c>
      <c r="E12" s="1618" t="s">
        <v>70</v>
      </c>
      <c r="F12" s="1628" t="s">
        <v>376</v>
      </c>
      <c r="G12" s="1619"/>
      <c r="H12" s="1619"/>
      <c r="I12" s="1620">
        <f t="shared" si="0"/>
        <v>0</v>
      </c>
      <c r="J12" s="1621"/>
      <c r="K12" s="1622">
        <f t="shared" si="1"/>
        <v>0</v>
      </c>
      <c r="L12" s="1622">
        <f t="shared" si="2"/>
        <v>0</v>
      </c>
      <c r="M12" s="1623">
        <v>2700</v>
      </c>
      <c r="N12" s="1624">
        <f t="shared" si="3"/>
        <v>0</v>
      </c>
      <c r="O12" s="1624">
        <f t="shared" si="4"/>
        <v>13.57</v>
      </c>
      <c r="P12" s="1624">
        <f t="shared" si="5"/>
        <v>2713.57</v>
      </c>
      <c r="Q12" s="1625">
        <f t="shared" si="6"/>
        <v>0</v>
      </c>
      <c r="R12" s="1625">
        <f t="shared" si="7"/>
        <v>0</v>
      </c>
      <c r="S12" s="1625">
        <f t="shared" si="8"/>
        <v>0</v>
      </c>
      <c r="T12" s="1626" t="s">
        <v>77</v>
      </c>
    </row>
    <row r="13" spans="2:21" s="929" customFormat="1" ht="3.75" customHeight="1">
      <c r="B13" s="946"/>
      <c r="C13" s="947"/>
      <c r="D13" s="948"/>
      <c r="E13" s="949"/>
      <c r="F13" s="950"/>
      <c r="G13" s="951"/>
      <c r="H13" s="951"/>
      <c r="I13" s="952"/>
      <c r="J13" s="1037"/>
      <c r="K13" s="953"/>
      <c r="L13" s="953"/>
      <c r="M13" s="1759"/>
      <c r="N13" s="859"/>
      <c r="O13" s="859"/>
      <c r="P13" s="859"/>
      <c r="Q13" s="857"/>
      <c r="R13" s="857"/>
      <c r="S13" s="857"/>
      <c r="T13" s="954"/>
    </row>
    <row r="14" spans="2:21" ht="30" customHeight="1">
      <c r="B14" s="2173" t="s">
        <v>191</v>
      </c>
      <c r="C14" s="2174"/>
      <c r="D14" s="2174"/>
      <c r="E14" s="2174"/>
      <c r="F14" s="2175"/>
      <c r="G14" s="402">
        <f>SUM(G10:G13)</f>
        <v>0</v>
      </c>
      <c r="H14" s="402">
        <f>SUM(H10:H13)</f>
        <v>0</v>
      </c>
      <c r="I14" s="402">
        <f>SUM(I10:I13)</f>
        <v>0</v>
      </c>
      <c r="J14" s="1071" t="e">
        <f>+K14/I14%</f>
        <v>#DIV/0!</v>
      </c>
      <c r="K14" s="402">
        <f>SUM(K10:K13)</f>
        <v>0</v>
      </c>
      <c r="L14" s="402">
        <f>SUM(L10:L13)</f>
        <v>0</v>
      </c>
      <c r="M14" s="402"/>
      <c r="N14" s="402">
        <f>SUM(N10:N13)</f>
        <v>0</v>
      </c>
      <c r="O14" s="402"/>
      <c r="P14" s="402" t="e">
        <f>+Q14/L14</f>
        <v>#DIV/0!</v>
      </c>
      <c r="Q14" s="402">
        <f>SUM(Q10:Q13)</f>
        <v>0</v>
      </c>
      <c r="R14" s="402">
        <f>SUM(R10:R13)</f>
        <v>0</v>
      </c>
      <c r="S14" s="402">
        <f>SUM(S10:S13)</f>
        <v>0</v>
      </c>
      <c r="T14" s="402"/>
      <c r="U14" s="212"/>
    </row>
    <row r="15" spans="2:21" ht="12" customHeight="1">
      <c r="B15" s="603"/>
      <c r="C15" s="458"/>
      <c r="D15" s="458"/>
      <c r="E15" s="458"/>
      <c r="F15" s="458"/>
      <c r="G15" s="459"/>
      <c r="H15" s="459"/>
      <c r="I15" s="459"/>
      <c r="J15" s="459"/>
      <c r="K15" s="459"/>
      <c r="L15" s="459"/>
      <c r="M15" s="459"/>
      <c r="N15" s="459"/>
      <c r="O15" s="459"/>
      <c r="P15" s="459"/>
      <c r="Q15" s="459"/>
      <c r="R15" s="459"/>
      <c r="S15" s="459"/>
      <c r="T15" s="460"/>
      <c r="U15" s="212"/>
    </row>
    <row r="16" spans="2:21" ht="15.75">
      <c r="B16" s="201"/>
      <c r="C16" s="205"/>
      <c r="D16" s="202"/>
      <c r="E16" s="202"/>
      <c r="F16" s="202"/>
      <c r="G16" s="202"/>
      <c r="H16" s="202"/>
      <c r="I16" s="202"/>
      <c r="J16" s="203"/>
      <c r="K16" s="203"/>
      <c r="L16" s="204"/>
      <c r="M16" s="202"/>
      <c r="N16" s="202"/>
      <c r="O16" s="202"/>
      <c r="P16" s="598"/>
      <c r="Q16" s="587" t="s">
        <v>1592</v>
      </c>
      <c r="R16" s="211"/>
      <c r="S16" s="208"/>
      <c r="T16" s="209"/>
      <c r="U16" s="212"/>
    </row>
    <row r="17" spans="2:21" ht="15.75">
      <c r="B17" s="241"/>
      <c r="C17" s="280" t="s">
        <v>80</v>
      </c>
      <c r="D17" s="227"/>
      <c r="E17" s="227"/>
      <c r="F17" s="227"/>
      <c r="G17" s="1763"/>
      <c r="H17" s="1763"/>
      <c r="I17" s="1763" t="s">
        <v>105</v>
      </c>
      <c r="J17" s="1763"/>
      <c r="K17" s="228"/>
      <c r="L17" s="1763"/>
      <c r="M17" s="1763" t="s">
        <v>106</v>
      </c>
      <c r="N17" s="1763"/>
      <c r="O17" s="227"/>
      <c r="P17" s="227"/>
      <c r="Q17" s="227" t="s">
        <v>81</v>
      </c>
      <c r="R17" s="227"/>
      <c r="S17" s="242"/>
      <c r="T17" s="243"/>
      <c r="U17" s="212"/>
    </row>
    <row r="18" spans="2:21" ht="15.75">
      <c r="B18" s="241"/>
      <c r="C18" s="281"/>
      <c r="D18" s="229"/>
      <c r="E18" s="229"/>
      <c r="F18" s="229"/>
      <c r="G18" s="229"/>
      <c r="H18" s="229"/>
      <c r="I18" s="229" t="s">
        <v>136</v>
      </c>
      <c r="J18" s="229"/>
      <c r="K18" s="229"/>
      <c r="L18" s="229"/>
      <c r="M18" s="229"/>
      <c r="N18" s="229"/>
      <c r="O18" s="229"/>
      <c r="P18" s="229"/>
      <c r="Q18" s="229"/>
      <c r="R18" s="229"/>
      <c r="S18" s="242"/>
      <c r="T18" s="243"/>
      <c r="U18" s="212"/>
    </row>
    <row r="19" spans="2:21" ht="15.75">
      <c r="B19" s="241"/>
      <c r="C19" s="281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42"/>
      <c r="T19" s="243"/>
      <c r="U19" s="212"/>
    </row>
    <row r="20" spans="2:21" ht="15.75">
      <c r="B20" s="241"/>
      <c r="C20" s="281"/>
      <c r="D20" s="229"/>
      <c r="E20" s="229"/>
      <c r="F20" s="229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42"/>
      <c r="T20" s="243"/>
      <c r="U20" s="212"/>
    </row>
    <row r="21" spans="2:21" ht="15.75">
      <c r="B21" s="241"/>
      <c r="C21" s="1762" t="s">
        <v>147</v>
      </c>
      <c r="D21" s="1762"/>
      <c r="E21" s="1762"/>
      <c r="F21" s="1762"/>
      <c r="G21" s="1764"/>
      <c r="H21" s="1764" t="s">
        <v>82</v>
      </c>
      <c r="I21" s="1762"/>
      <c r="J21" s="1764" t="s">
        <v>156</v>
      </c>
      <c r="K21" s="230"/>
      <c r="L21" s="1764"/>
      <c r="M21" s="1764" t="s">
        <v>161</v>
      </c>
      <c r="N21" s="1764"/>
      <c r="O21" s="1762"/>
      <c r="P21" s="1762"/>
      <c r="Q21" s="1762" t="s">
        <v>83</v>
      </c>
      <c r="R21" s="1762"/>
      <c r="S21" s="242"/>
      <c r="T21" s="243"/>
      <c r="U21" s="212"/>
    </row>
    <row r="22" spans="2:21" ht="15.75">
      <c r="B22" s="612"/>
      <c r="C22" s="1762"/>
      <c r="D22" s="1762"/>
      <c r="E22" s="1762"/>
      <c r="F22" s="1762"/>
      <c r="G22" s="1764"/>
      <c r="H22" s="1764"/>
      <c r="I22" s="1762"/>
      <c r="J22" s="1764"/>
      <c r="K22" s="230"/>
      <c r="L22" s="1764"/>
      <c r="M22" s="1764"/>
      <c r="N22" s="1764"/>
      <c r="O22" s="1762"/>
      <c r="P22" s="1762"/>
      <c r="Q22" s="1762"/>
      <c r="R22" s="1762"/>
      <c r="S22" s="242"/>
      <c r="T22" s="243"/>
      <c r="U22" s="212"/>
    </row>
    <row r="23" spans="2:21" customFormat="1" ht="15" customHeight="1">
      <c r="B23" s="121" t="s">
        <v>418</v>
      </c>
      <c r="C23" s="284"/>
      <c r="D23" s="122"/>
      <c r="E23" s="122"/>
      <c r="F23" s="122"/>
      <c r="G23" s="122"/>
      <c r="H23" s="122"/>
      <c r="I23" s="122"/>
      <c r="J23" s="123"/>
      <c r="K23" s="122"/>
      <c r="L23" s="124"/>
      <c r="M23" s="122"/>
      <c r="N23" s="122"/>
      <c r="O23" s="122"/>
      <c r="P23" s="122"/>
      <c r="Q23" s="122"/>
      <c r="R23" s="125"/>
      <c r="S23" s="125"/>
      <c r="T23" s="126" t="s">
        <v>417</v>
      </c>
      <c r="U23" s="232"/>
    </row>
  </sheetData>
  <mergeCells count="8">
    <mergeCell ref="P7:P8"/>
    <mergeCell ref="R7:R8"/>
    <mergeCell ref="B14:F14"/>
    <mergeCell ref="B2:E3"/>
    <mergeCell ref="F2:N2"/>
    <mergeCell ref="F3:N3"/>
    <mergeCell ref="J7:K7"/>
    <mergeCell ref="O7:O8"/>
  </mergeCells>
  <pageMargins left="0.05" right="0.03" top="0.5" bottom="0.05" header="0.5" footer="0.5"/>
  <pageSetup paperSize="9" scale="65" orientation="landscape" horizontalDpi="4294967294" verticalDpi="180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64"/>
  <dimension ref="B2:U28"/>
  <sheetViews>
    <sheetView topLeftCell="J1" zoomScale="85" zoomScaleNormal="85" workbookViewId="0">
      <selection activeCell="Q20" sqref="Q20"/>
    </sheetView>
  </sheetViews>
  <sheetFormatPr defaultRowHeight="15"/>
  <cols>
    <col min="1" max="1" width="1.85546875" style="91" customWidth="1"/>
    <col min="2" max="2" width="3.7109375" style="91" customWidth="1"/>
    <col min="3" max="3" width="8" style="91" customWidth="1"/>
    <col min="4" max="4" width="10" style="91" customWidth="1"/>
    <col min="5" max="5" width="11.28515625" style="91" customWidth="1"/>
    <col min="6" max="6" width="10.42578125" style="91" customWidth="1"/>
    <col min="7" max="7" width="12.42578125" style="91" customWidth="1"/>
    <col min="8" max="8" width="11.42578125" style="91" customWidth="1"/>
    <col min="9" max="9" width="12.42578125" style="91" customWidth="1"/>
    <col min="10" max="10" width="8" style="91" customWidth="1"/>
    <col min="11" max="11" width="10.7109375" style="91" customWidth="1"/>
    <col min="12" max="12" width="11.7109375" style="91" customWidth="1"/>
    <col min="13" max="13" width="10.28515625" style="91" customWidth="1"/>
    <col min="14" max="14" width="16.140625" style="91" customWidth="1"/>
    <col min="15" max="15" width="8.85546875" style="91" customWidth="1"/>
    <col min="16" max="16" width="11.28515625" style="91" customWidth="1"/>
    <col min="17" max="17" width="17" style="91" customWidth="1"/>
    <col min="18" max="18" width="13" style="91" customWidth="1"/>
    <col min="19" max="19" width="16.28515625" style="91" customWidth="1"/>
    <col min="20" max="20" width="9.28515625" style="91" customWidth="1"/>
    <col min="21" max="21" width="15.7109375" style="91" bestFit="1" customWidth="1"/>
    <col min="22" max="22" width="14.7109375" style="91" bestFit="1" customWidth="1"/>
    <col min="23" max="16384" width="9.140625" style="91"/>
  </cols>
  <sheetData>
    <row r="2" spans="2:20" ht="24.95" customHeight="1">
      <c r="B2" s="2155" t="s">
        <v>159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417" t="s">
        <v>55</v>
      </c>
      <c r="P2" s="428" t="s">
        <v>1246</v>
      </c>
      <c r="Q2" s="92" t="s">
        <v>1261</v>
      </c>
      <c r="R2" s="41"/>
      <c r="S2" s="41"/>
      <c r="T2" s="42" t="s">
        <v>25</v>
      </c>
    </row>
    <row r="3" spans="2:20" ht="24.7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419" t="s">
        <v>57</v>
      </c>
      <c r="P3" s="429" t="s">
        <v>58</v>
      </c>
      <c r="Q3" s="94"/>
      <c r="R3" s="45"/>
      <c r="S3" s="45"/>
      <c r="T3" s="46"/>
    </row>
    <row r="4" spans="2:20" ht="5.0999999999999996" customHeight="1">
      <c r="B4" s="47"/>
      <c r="C4" s="48"/>
      <c r="D4" s="48"/>
      <c r="E4" s="48"/>
      <c r="F4" s="48"/>
      <c r="G4" s="48"/>
      <c r="H4" s="48"/>
      <c r="I4" s="48"/>
      <c r="J4" s="48" t="s">
        <v>25</v>
      </c>
      <c r="K4" s="48"/>
      <c r="L4" s="48"/>
      <c r="M4" s="48"/>
      <c r="N4" s="48"/>
      <c r="O4" s="48"/>
      <c r="P4" s="49"/>
      <c r="Q4" s="49"/>
      <c r="R4" s="49"/>
      <c r="S4" s="49"/>
      <c r="T4" s="50"/>
    </row>
    <row r="5" spans="2:20" ht="15.75">
      <c r="B5" s="51"/>
      <c r="C5" s="52" t="s">
        <v>59</v>
      </c>
      <c r="D5" s="38"/>
      <c r="E5" s="38" t="s">
        <v>60</v>
      </c>
      <c r="F5" s="623" t="s">
        <v>1248</v>
      </c>
      <c r="G5" s="38"/>
      <c r="H5" s="53"/>
      <c r="I5" s="52"/>
      <c r="J5" s="38"/>
      <c r="K5" s="38"/>
      <c r="L5" s="54"/>
      <c r="M5" s="55"/>
      <c r="N5" s="85"/>
      <c r="O5" s="56"/>
      <c r="P5" s="54" t="s">
        <v>61</v>
      </c>
      <c r="Q5" s="249" t="s">
        <v>1259</v>
      </c>
      <c r="R5" s="249"/>
      <c r="S5" s="85"/>
      <c r="T5" s="59"/>
    </row>
    <row r="6" spans="2:20" ht="9.9499999999999993" customHeight="1">
      <c r="B6" s="51"/>
      <c r="C6" s="52"/>
      <c r="D6" s="38"/>
      <c r="E6" s="38"/>
      <c r="F6" s="623"/>
      <c r="G6" s="38"/>
      <c r="H6" s="53"/>
      <c r="I6" s="52"/>
      <c r="J6" s="38"/>
      <c r="K6" s="38"/>
      <c r="L6" s="54"/>
      <c r="M6" s="55"/>
      <c r="N6" s="60"/>
      <c r="O6" s="56"/>
      <c r="P6" s="57"/>
      <c r="Q6" s="58"/>
      <c r="R6" s="58"/>
      <c r="S6" s="58"/>
      <c r="T6" s="59"/>
    </row>
    <row r="7" spans="2:20">
      <c r="B7" s="2167" t="s">
        <v>26</v>
      </c>
      <c r="C7" s="275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</row>
    <row r="8" spans="2:20">
      <c r="B8" s="2168"/>
      <c r="C8" s="276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</row>
    <row r="9" spans="2:20" ht="15.75" thickBot="1">
      <c r="B9" s="187">
        <v>1</v>
      </c>
      <c r="C9" s="277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2:20" s="850" customFormat="1" ht="30" customHeight="1" thickTop="1">
      <c r="B10" s="912">
        <v>1</v>
      </c>
      <c r="C10" s="913"/>
      <c r="D10" s="914" t="s">
        <v>1245</v>
      </c>
      <c r="E10" s="915" t="s">
        <v>87</v>
      </c>
      <c r="F10" s="916" t="s">
        <v>114</v>
      </c>
      <c r="G10" s="917"/>
      <c r="H10" s="917"/>
      <c r="I10" s="918">
        <f t="shared" ref="I10:I16" si="0">+G10-H10</f>
        <v>0</v>
      </c>
      <c r="J10" s="918"/>
      <c r="K10" s="919">
        <f t="shared" ref="K10:K16" si="1">I10*J10%</f>
        <v>0</v>
      </c>
      <c r="L10" s="919">
        <f t="shared" ref="L10:L16" si="2">I10-K10</f>
        <v>0</v>
      </c>
      <c r="M10" s="920">
        <v>1450</v>
      </c>
      <c r="N10" s="921">
        <f t="shared" ref="N10:N16" si="3">ROUND((L10*M10),0)</f>
        <v>0</v>
      </c>
      <c r="O10" s="921">
        <f t="shared" ref="O10:O16" si="4">ROUND(M10*0.5025%,2)</f>
        <v>7.29</v>
      </c>
      <c r="P10" s="921">
        <f t="shared" ref="P10:P16" si="5">M10+O10</f>
        <v>1457.29</v>
      </c>
      <c r="Q10" s="922">
        <f t="shared" ref="Q10:Q16" si="6">ROUND((L10*+P10),0)</f>
        <v>0</v>
      </c>
      <c r="R10" s="922">
        <f t="shared" ref="R10:R16" si="7">ROUND((Q10*0.5%),0)</f>
        <v>0</v>
      </c>
      <c r="S10" s="922">
        <f t="shared" ref="S10:S16" si="8">ROUND((Q10-R10),0)</f>
        <v>0</v>
      </c>
      <c r="T10" s="923" t="s">
        <v>77</v>
      </c>
    </row>
    <row r="11" spans="2:20" s="850" customFormat="1" ht="30" customHeight="1">
      <c r="B11" s="912">
        <v>2</v>
      </c>
      <c r="C11" s="913"/>
      <c r="D11" s="914" t="s">
        <v>1251</v>
      </c>
      <c r="E11" s="915" t="s">
        <v>72</v>
      </c>
      <c r="F11" s="916" t="s">
        <v>114</v>
      </c>
      <c r="G11" s="917"/>
      <c r="H11" s="917"/>
      <c r="I11" s="918">
        <f t="shared" si="0"/>
        <v>0</v>
      </c>
      <c r="J11" s="918"/>
      <c r="K11" s="919">
        <f t="shared" si="1"/>
        <v>0</v>
      </c>
      <c r="L11" s="919">
        <f t="shared" si="2"/>
        <v>0</v>
      </c>
      <c r="M11" s="920">
        <v>1450</v>
      </c>
      <c r="N11" s="921">
        <f t="shared" si="3"/>
        <v>0</v>
      </c>
      <c r="O11" s="921">
        <f t="shared" si="4"/>
        <v>7.29</v>
      </c>
      <c r="P11" s="921">
        <f t="shared" si="5"/>
        <v>1457.29</v>
      </c>
      <c r="Q11" s="922">
        <f t="shared" si="6"/>
        <v>0</v>
      </c>
      <c r="R11" s="922">
        <f t="shared" si="7"/>
        <v>0</v>
      </c>
      <c r="S11" s="922">
        <f t="shared" si="8"/>
        <v>0</v>
      </c>
      <c r="T11" s="923" t="s">
        <v>77</v>
      </c>
    </row>
    <row r="12" spans="2:20" s="850" customFormat="1" ht="30" customHeight="1">
      <c r="B12" s="912">
        <v>3</v>
      </c>
      <c r="C12" s="913"/>
      <c r="D12" s="914" t="s">
        <v>116</v>
      </c>
      <c r="E12" s="915" t="s">
        <v>1252</v>
      </c>
      <c r="F12" s="916" t="s">
        <v>114</v>
      </c>
      <c r="G12" s="917"/>
      <c r="H12" s="917"/>
      <c r="I12" s="918">
        <f t="shared" si="0"/>
        <v>0</v>
      </c>
      <c r="J12" s="918"/>
      <c r="K12" s="919">
        <f t="shared" si="1"/>
        <v>0</v>
      </c>
      <c r="L12" s="919">
        <f t="shared" si="2"/>
        <v>0</v>
      </c>
      <c r="M12" s="920">
        <v>1450</v>
      </c>
      <c r="N12" s="921">
        <f t="shared" si="3"/>
        <v>0</v>
      </c>
      <c r="O12" s="921">
        <f t="shared" si="4"/>
        <v>7.29</v>
      </c>
      <c r="P12" s="921">
        <f t="shared" si="5"/>
        <v>1457.29</v>
      </c>
      <c r="Q12" s="922">
        <f t="shared" si="6"/>
        <v>0</v>
      </c>
      <c r="R12" s="922">
        <f t="shared" si="7"/>
        <v>0</v>
      </c>
      <c r="S12" s="922">
        <f t="shared" si="8"/>
        <v>0</v>
      </c>
      <c r="T12" s="923" t="s">
        <v>77</v>
      </c>
    </row>
    <row r="13" spans="2:20" s="850" customFormat="1" ht="30" customHeight="1">
      <c r="B13" s="912">
        <v>4</v>
      </c>
      <c r="C13" s="913"/>
      <c r="D13" s="914" t="s">
        <v>152</v>
      </c>
      <c r="E13" s="915" t="s">
        <v>75</v>
      </c>
      <c r="F13" s="916" t="s">
        <v>114</v>
      </c>
      <c r="G13" s="917"/>
      <c r="H13" s="917"/>
      <c r="I13" s="918">
        <f t="shared" si="0"/>
        <v>0</v>
      </c>
      <c r="J13" s="918"/>
      <c r="K13" s="919">
        <f t="shared" si="1"/>
        <v>0</v>
      </c>
      <c r="L13" s="919">
        <f t="shared" si="2"/>
        <v>0</v>
      </c>
      <c r="M13" s="920">
        <v>1450</v>
      </c>
      <c r="N13" s="921">
        <f t="shared" si="3"/>
        <v>0</v>
      </c>
      <c r="O13" s="921">
        <f t="shared" si="4"/>
        <v>7.29</v>
      </c>
      <c r="P13" s="921">
        <f t="shared" si="5"/>
        <v>1457.29</v>
      </c>
      <c r="Q13" s="922">
        <f t="shared" si="6"/>
        <v>0</v>
      </c>
      <c r="R13" s="922">
        <f t="shared" si="7"/>
        <v>0</v>
      </c>
      <c r="S13" s="922">
        <f t="shared" si="8"/>
        <v>0</v>
      </c>
      <c r="T13" s="923" t="s">
        <v>77</v>
      </c>
    </row>
    <row r="14" spans="2:20" s="850" customFormat="1" ht="30" customHeight="1">
      <c r="B14" s="912">
        <v>5</v>
      </c>
      <c r="C14" s="913"/>
      <c r="D14" s="914" t="s">
        <v>116</v>
      </c>
      <c r="E14" s="915" t="s">
        <v>1252</v>
      </c>
      <c r="F14" s="916" t="s">
        <v>114</v>
      </c>
      <c r="G14" s="917"/>
      <c r="H14" s="917"/>
      <c r="I14" s="918">
        <f t="shared" si="0"/>
        <v>0</v>
      </c>
      <c r="J14" s="918"/>
      <c r="K14" s="919">
        <f t="shared" si="1"/>
        <v>0</v>
      </c>
      <c r="L14" s="919">
        <f t="shared" si="2"/>
        <v>0</v>
      </c>
      <c r="M14" s="920">
        <v>1450</v>
      </c>
      <c r="N14" s="921">
        <f t="shared" si="3"/>
        <v>0</v>
      </c>
      <c r="O14" s="921">
        <f t="shared" si="4"/>
        <v>7.29</v>
      </c>
      <c r="P14" s="921">
        <f t="shared" si="5"/>
        <v>1457.29</v>
      </c>
      <c r="Q14" s="922">
        <f t="shared" si="6"/>
        <v>0</v>
      </c>
      <c r="R14" s="922">
        <f t="shared" si="7"/>
        <v>0</v>
      </c>
      <c r="S14" s="922">
        <f t="shared" si="8"/>
        <v>0</v>
      </c>
      <c r="T14" s="923" t="s">
        <v>77</v>
      </c>
    </row>
    <row r="15" spans="2:20" s="850" customFormat="1" ht="30" customHeight="1">
      <c r="B15" s="912">
        <v>6</v>
      </c>
      <c r="C15" s="913"/>
      <c r="D15" s="914" t="s">
        <v>336</v>
      </c>
      <c r="E15" s="915" t="s">
        <v>1255</v>
      </c>
      <c r="F15" s="916" t="s">
        <v>114</v>
      </c>
      <c r="G15" s="917"/>
      <c r="H15" s="917"/>
      <c r="I15" s="918">
        <f t="shared" si="0"/>
        <v>0</v>
      </c>
      <c r="J15" s="918"/>
      <c r="K15" s="919">
        <f t="shared" si="1"/>
        <v>0</v>
      </c>
      <c r="L15" s="919">
        <f t="shared" si="2"/>
        <v>0</v>
      </c>
      <c r="M15" s="920">
        <v>1450</v>
      </c>
      <c r="N15" s="921">
        <f t="shared" si="3"/>
        <v>0</v>
      </c>
      <c r="O15" s="921">
        <f t="shared" si="4"/>
        <v>7.29</v>
      </c>
      <c r="P15" s="921">
        <f t="shared" si="5"/>
        <v>1457.29</v>
      </c>
      <c r="Q15" s="922">
        <f t="shared" si="6"/>
        <v>0</v>
      </c>
      <c r="R15" s="922">
        <f t="shared" si="7"/>
        <v>0</v>
      </c>
      <c r="S15" s="922">
        <f t="shared" si="8"/>
        <v>0</v>
      </c>
      <c r="T15" s="923" t="s">
        <v>77</v>
      </c>
    </row>
    <row r="16" spans="2:20" s="850" customFormat="1" ht="30" customHeight="1">
      <c r="B16" s="912">
        <v>7</v>
      </c>
      <c r="C16" s="913"/>
      <c r="D16" s="914" t="s">
        <v>976</v>
      </c>
      <c r="E16" s="915" t="s">
        <v>1256</v>
      </c>
      <c r="F16" s="916" t="s">
        <v>114</v>
      </c>
      <c r="G16" s="917"/>
      <c r="H16" s="917"/>
      <c r="I16" s="918">
        <f t="shared" si="0"/>
        <v>0</v>
      </c>
      <c r="J16" s="918"/>
      <c r="K16" s="919">
        <f t="shared" si="1"/>
        <v>0</v>
      </c>
      <c r="L16" s="919">
        <f t="shared" si="2"/>
        <v>0</v>
      </c>
      <c r="M16" s="920">
        <v>1450</v>
      </c>
      <c r="N16" s="921">
        <f t="shared" si="3"/>
        <v>0</v>
      </c>
      <c r="O16" s="921">
        <f t="shared" si="4"/>
        <v>7.29</v>
      </c>
      <c r="P16" s="921">
        <f t="shared" si="5"/>
        <v>1457.29</v>
      </c>
      <c r="Q16" s="922">
        <f t="shared" si="6"/>
        <v>0</v>
      </c>
      <c r="R16" s="922">
        <f t="shared" si="7"/>
        <v>0</v>
      </c>
      <c r="S16" s="922">
        <f t="shared" si="8"/>
        <v>0</v>
      </c>
      <c r="T16" s="923" t="s">
        <v>77</v>
      </c>
    </row>
    <row r="17" spans="2:21" s="909" customFormat="1" ht="5.0999999999999996" customHeight="1">
      <c r="B17" s="851"/>
      <c r="C17" s="885"/>
      <c r="D17" s="853"/>
      <c r="E17" s="854"/>
      <c r="F17" s="855"/>
      <c r="G17" s="856"/>
      <c r="H17" s="856"/>
      <c r="I17" s="857"/>
      <c r="J17" s="858"/>
      <c r="K17" s="857"/>
      <c r="L17" s="857"/>
      <c r="M17" s="920"/>
      <c r="N17" s="859"/>
      <c r="O17" s="2184"/>
      <c r="P17" s="2184"/>
      <c r="Q17" s="857"/>
      <c r="R17" s="857"/>
      <c r="S17" s="857"/>
      <c r="T17" s="860"/>
    </row>
    <row r="18" spans="2:21" ht="30" customHeight="1">
      <c r="B18" s="2192" t="s">
        <v>187</v>
      </c>
      <c r="C18" s="2193"/>
      <c r="D18" s="2193"/>
      <c r="E18" s="2193"/>
      <c r="F18" s="2194"/>
      <c r="G18" s="1012">
        <f>SUM(G10:G17)</f>
        <v>0</v>
      </c>
      <c r="H18" s="1012">
        <f>SUM(H10:H17)</f>
        <v>0</v>
      </c>
      <c r="I18" s="1012">
        <f>SUM(I10:I17)</f>
        <v>0</v>
      </c>
      <c r="J18" s="1012" t="e">
        <f>+K18/I18%</f>
        <v>#DIV/0!</v>
      </c>
      <c r="K18" s="1012">
        <f>SUM(K10:K17)</f>
        <v>0</v>
      </c>
      <c r="L18" s="1012">
        <f>SUM(L10:L17)</f>
        <v>0</v>
      </c>
      <c r="M18" s="1012"/>
      <c r="N18" s="1012">
        <f>SUM(N10:N17)</f>
        <v>0</v>
      </c>
      <c r="O18" s="1013"/>
      <c r="P18" s="1012" t="e">
        <f>Q18/L18</f>
        <v>#DIV/0!</v>
      </c>
      <c r="Q18" s="1012">
        <f>SUM(Q10:Q17)</f>
        <v>0</v>
      </c>
      <c r="R18" s="1012">
        <f>SUM(R10:R17)</f>
        <v>0</v>
      </c>
      <c r="S18" s="1012">
        <f>SUM(S10:S17)</f>
        <v>0</v>
      </c>
      <c r="T18" s="261"/>
    </row>
    <row r="19" spans="2:21" ht="24.95" customHeight="1">
      <c r="B19" s="263"/>
      <c r="C19" s="279"/>
      <c r="D19" s="264"/>
      <c r="E19" s="264"/>
      <c r="F19" s="264"/>
      <c r="G19" s="265"/>
      <c r="H19" s="265"/>
      <c r="I19" s="265"/>
      <c r="J19" s="265"/>
      <c r="K19" s="265"/>
      <c r="L19" s="265"/>
      <c r="M19" s="265"/>
      <c r="N19" s="265"/>
      <c r="O19" s="265"/>
      <c r="P19" s="265"/>
      <c r="Q19" s="265"/>
      <c r="R19" s="265"/>
      <c r="S19" s="265"/>
      <c r="T19" s="266"/>
    </row>
    <row r="20" spans="2:21" ht="15.75">
      <c r="B20" s="201"/>
      <c r="C20" s="205"/>
      <c r="D20" s="202"/>
      <c r="E20" s="202"/>
      <c r="F20" s="202"/>
      <c r="G20" s="202"/>
      <c r="H20" s="202"/>
      <c r="I20" s="202"/>
      <c r="J20" s="203"/>
      <c r="K20" s="203"/>
      <c r="L20" s="379"/>
      <c r="M20" s="202"/>
      <c r="N20" s="202"/>
      <c r="O20" s="202"/>
      <c r="P20" s="202"/>
      <c r="Q20" s="211" t="s">
        <v>1260</v>
      </c>
      <c r="R20" s="211"/>
      <c r="S20" s="211"/>
      <c r="T20" s="209"/>
    </row>
    <row r="21" spans="2:21" ht="15.75">
      <c r="B21" s="241"/>
      <c r="C21" s="280" t="s">
        <v>80</v>
      </c>
      <c r="D21" s="227"/>
      <c r="E21" s="227"/>
      <c r="F21" s="227"/>
      <c r="G21" s="1251"/>
      <c r="H21" s="1251"/>
      <c r="I21" s="1251" t="s">
        <v>105</v>
      </c>
      <c r="J21" s="1251"/>
      <c r="K21" s="228"/>
      <c r="L21" s="1251"/>
      <c r="M21" s="1251" t="s">
        <v>106</v>
      </c>
      <c r="N21" s="1251"/>
      <c r="O21" s="227"/>
      <c r="P21" s="227"/>
      <c r="Q21" s="227" t="s">
        <v>81</v>
      </c>
      <c r="R21" s="227"/>
      <c r="S21" s="242"/>
      <c r="T21" s="243"/>
    </row>
    <row r="22" spans="2:21" ht="15.75">
      <c r="B22" s="241"/>
      <c r="C22" s="281"/>
      <c r="D22" s="229"/>
      <c r="E22" s="229"/>
      <c r="F22" s="229"/>
      <c r="G22" s="229"/>
      <c r="H22" s="229"/>
      <c r="I22" s="229" t="s">
        <v>136</v>
      </c>
      <c r="J22" s="229"/>
      <c r="K22" s="229"/>
      <c r="L22" s="229"/>
      <c r="M22" s="229"/>
      <c r="N22" s="229"/>
      <c r="O22" s="229"/>
      <c r="P22" s="229"/>
      <c r="Q22" s="229"/>
      <c r="R22" s="229"/>
      <c r="S22" s="242"/>
      <c r="T22" s="243"/>
    </row>
    <row r="23" spans="2:21" ht="15.75">
      <c r="B23" s="241"/>
      <c r="C23" s="281"/>
      <c r="D23" s="229"/>
      <c r="E23" s="229"/>
      <c r="F23" s="229"/>
      <c r="G23" s="229"/>
      <c r="H23" s="229"/>
      <c r="I23" s="229"/>
      <c r="J23" s="229"/>
      <c r="K23" s="229"/>
      <c r="L23" s="229"/>
      <c r="M23" s="229"/>
      <c r="N23" s="229"/>
      <c r="O23" s="229"/>
      <c r="P23" s="229"/>
      <c r="Q23" s="229"/>
      <c r="R23" s="229"/>
      <c r="S23" s="242"/>
      <c r="T23" s="243"/>
    </row>
    <row r="24" spans="2:21" ht="15.75" hidden="1">
      <c r="B24" s="241"/>
      <c r="C24" s="281"/>
      <c r="D24" s="229"/>
      <c r="E24" s="229"/>
      <c r="F24" s="229"/>
      <c r="G24" s="229"/>
      <c r="H24" s="229"/>
      <c r="I24" s="229"/>
      <c r="J24" s="229"/>
      <c r="K24" s="229"/>
      <c r="L24" s="229"/>
      <c r="M24" s="229"/>
      <c r="N24" s="229"/>
      <c r="O24" s="229"/>
      <c r="P24" s="229"/>
      <c r="Q24" s="229"/>
      <c r="R24" s="229"/>
      <c r="S24" s="242"/>
      <c r="T24" s="243"/>
    </row>
    <row r="25" spans="2:21" ht="15.75">
      <c r="B25" s="241"/>
      <c r="C25" s="281"/>
      <c r="D25" s="229"/>
      <c r="E25" s="229"/>
      <c r="F25" s="229"/>
      <c r="G25" s="229"/>
      <c r="H25" s="229"/>
      <c r="I25" s="229"/>
      <c r="J25" s="229"/>
      <c r="K25" s="229"/>
      <c r="L25" s="229"/>
      <c r="M25" s="229"/>
      <c r="N25" s="229"/>
      <c r="O25" s="229"/>
      <c r="P25" s="229"/>
      <c r="Q25" s="229"/>
      <c r="R25" s="229"/>
      <c r="S25" s="242"/>
      <c r="T25" s="243"/>
    </row>
    <row r="26" spans="2:21" ht="15.75">
      <c r="B26" s="241"/>
      <c r="C26" s="2195" t="s">
        <v>147</v>
      </c>
      <c r="D26" s="2195"/>
      <c r="E26" s="2195"/>
      <c r="F26" s="1250"/>
      <c r="G26" s="1252"/>
      <c r="H26" s="1252" t="s">
        <v>82</v>
      </c>
      <c r="I26" s="1250"/>
      <c r="J26" s="1252" t="s">
        <v>156</v>
      </c>
      <c r="K26" s="230"/>
      <c r="L26" s="1252"/>
      <c r="M26" s="1252" t="s">
        <v>161</v>
      </c>
      <c r="N26" s="1252"/>
      <c r="O26" s="1250"/>
      <c r="P26" s="1250"/>
      <c r="Q26" s="1250" t="s">
        <v>83</v>
      </c>
      <c r="R26" s="1250"/>
      <c r="S26" s="242"/>
      <c r="T26" s="243"/>
    </row>
    <row r="27" spans="2:21" ht="15.75">
      <c r="B27" s="241"/>
      <c r="C27" s="282"/>
      <c r="D27" s="1250"/>
      <c r="E27" s="1250"/>
      <c r="F27" s="1250"/>
      <c r="G27" s="1252"/>
      <c r="H27" s="1252"/>
      <c r="I27" s="1250"/>
      <c r="J27" s="1252"/>
      <c r="K27" s="230"/>
      <c r="L27" s="1252"/>
      <c r="M27" s="1252"/>
      <c r="N27" s="1252"/>
      <c r="O27" s="1250"/>
      <c r="P27" s="1250"/>
      <c r="Q27" s="1250"/>
      <c r="R27" s="1250"/>
      <c r="S27" s="242"/>
      <c r="T27" s="243"/>
    </row>
    <row r="28" spans="2:21" customFormat="1" ht="15" customHeight="1">
      <c r="B28" s="121" t="s">
        <v>418</v>
      </c>
      <c r="C28" s="284"/>
      <c r="D28" s="122"/>
      <c r="E28" s="122"/>
      <c r="F28" s="122"/>
      <c r="G28" s="122"/>
      <c r="H28" s="122"/>
      <c r="I28" s="122"/>
      <c r="J28" s="123"/>
      <c r="K28" s="122"/>
      <c r="L28" s="124"/>
      <c r="M28" s="122"/>
      <c r="N28" s="122"/>
      <c r="O28" s="122"/>
      <c r="P28" s="122"/>
      <c r="Q28" s="122"/>
      <c r="R28" s="125"/>
      <c r="S28" s="125"/>
      <c r="T28" s="126" t="s">
        <v>417</v>
      </c>
      <c r="U28" s="232"/>
    </row>
  </sheetData>
  <sortState ref="C10:H13">
    <sortCondition ref="C10:C13"/>
  </sortState>
  <mergeCells count="14">
    <mergeCell ref="T7:T8"/>
    <mergeCell ref="O17:P17"/>
    <mergeCell ref="B2:E3"/>
    <mergeCell ref="F2:N2"/>
    <mergeCell ref="F3:N3"/>
    <mergeCell ref="B7:B8"/>
    <mergeCell ref="D7:D8"/>
    <mergeCell ref="F7:F8"/>
    <mergeCell ref="J7:K7"/>
    <mergeCell ref="B18:F18"/>
    <mergeCell ref="C26:E26"/>
    <mergeCell ref="O7:O8"/>
    <mergeCell ref="P7:P8"/>
    <mergeCell ref="R7:R8"/>
  </mergeCells>
  <pageMargins left="0.05" right="0.03" top="0.5" bottom="0.05" header="0.5" footer="0.5"/>
  <pageSetup paperSize="9" scale="65" orientation="landscape" horizontalDpi="4294967294" verticalDpi="180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119"/>
  <dimension ref="B2:U62"/>
  <sheetViews>
    <sheetView topLeftCell="A17" zoomScale="90" zoomScaleNormal="90" workbookViewId="0">
      <selection activeCell="I15" sqref="I15"/>
    </sheetView>
  </sheetViews>
  <sheetFormatPr defaultRowHeight="15"/>
  <cols>
    <col min="1" max="1" width="1.85546875" style="212" customWidth="1"/>
    <col min="2" max="2" width="3.42578125" style="212" customWidth="1"/>
    <col min="3" max="3" width="7.5703125" style="212" customWidth="1"/>
    <col min="4" max="4" width="9.7109375" style="212" customWidth="1"/>
    <col min="5" max="5" width="12.140625" style="212" customWidth="1"/>
    <col min="6" max="6" width="10" style="212" customWidth="1"/>
    <col min="7" max="7" width="14" style="212" customWidth="1"/>
    <col min="8" max="8" width="12.5703125" style="212" customWidth="1"/>
    <col min="9" max="9" width="13.28515625" style="212" customWidth="1"/>
    <col min="10" max="10" width="8.85546875" style="212" customWidth="1"/>
    <col min="11" max="11" width="11.28515625" style="212" bestFit="1" customWidth="1"/>
    <col min="12" max="12" width="12.5703125" style="212" customWidth="1"/>
    <col min="13" max="13" width="11" style="212" customWidth="1"/>
    <col min="14" max="14" width="18" style="212" customWidth="1"/>
    <col min="15" max="15" width="10.42578125" style="212" customWidth="1"/>
    <col min="16" max="16" width="12.7109375" style="212" customWidth="1"/>
    <col min="17" max="17" width="17.5703125" style="212" customWidth="1"/>
    <col min="18" max="18" width="13.85546875" style="212" customWidth="1"/>
    <col min="19" max="19" width="17.42578125" style="212" customWidth="1"/>
    <col min="20" max="20" width="9.140625" style="212" customWidth="1"/>
    <col min="21" max="21" width="2.28515625" style="212" customWidth="1"/>
    <col min="22" max="22" width="16.85546875" style="212" customWidth="1"/>
    <col min="23" max="23" width="15.7109375" style="212" bestFit="1" customWidth="1"/>
    <col min="24" max="24" width="14.7109375" style="212" bestFit="1" customWidth="1"/>
    <col min="25" max="16384" width="9.140625" style="212"/>
  </cols>
  <sheetData>
    <row r="2" spans="2:20" ht="30" customHeight="1">
      <c r="B2" s="2155"/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995" t="s">
        <v>55</v>
      </c>
      <c r="P2" s="412" t="s">
        <v>632</v>
      </c>
      <c r="Q2" s="12" t="s">
        <v>1595</v>
      </c>
      <c r="R2" s="27"/>
      <c r="S2" s="27"/>
      <c r="T2" s="28" t="s">
        <v>25</v>
      </c>
    </row>
    <row r="3" spans="2:20" ht="30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996" t="s">
        <v>57</v>
      </c>
      <c r="P3" s="997" t="s">
        <v>58</v>
      </c>
      <c r="Q3" s="998"/>
      <c r="R3" s="31"/>
      <c r="S3" s="31"/>
      <c r="T3" s="32"/>
    </row>
    <row r="4" spans="2:20" ht="5.0999999999999996" customHeight="1">
      <c r="B4" s="33"/>
      <c r="C4" s="34"/>
      <c r="D4" s="34"/>
      <c r="E4" s="34"/>
      <c r="F4" s="34"/>
      <c r="G4" s="34"/>
      <c r="H4" s="34"/>
      <c r="I4" s="34"/>
      <c r="J4" s="34" t="s">
        <v>25</v>
      </c>
      <c r="K4" s="34"/>
      <c r="L4" s="34"/>
      <c r="M4" s="34"/>
      <c r="N4" s="34"/>
      <c r="O4" s="34"/>
      <c r="P4" s="14"/>
      <c r="Q4" s="14"/>
      <c r="R4" s="14"/>
      <c r="S4" s="14"/>
      <c r="T4" s="35"/>
    </row>
    <row r="5" spans="2:20" ht="19.5" customHeight="1">
      <c r="B5" s="2"/>
      <c r="C5" s="3" t="s">
        <v>59</v>
      </c>
      <c r="D5" s="15"/>
      <c r="E5" s="15" t="s">
        <v>60</v>
      </c>
      <c r="F5" s="294" t="s">
        <v>1809</v>
      </c>
      <c r="G5" s="294"/>
      <c r="H5" s="294"/>
      <c r="I5" s="294"/>
      <c r="J5" s="294"/>
      <c r="K5" s="294"/>
      <c r="L5" s="142"/>
      <c r="M5" s="154" t="s">
        <v>125</v>
      </c>
      <c r="N5" s="142"/>
      <c r="O5" s="8"/>
      <c r="P5" s="81" t="s">
        <v>61</v>
      </c>
      <c r="Q5" s="249" t="s">
        <v>1838</v>
      </c>
      <c r="R5" s="249"/>
      <c r="S5" s="15"/>
      <c r="T5" s="10"/>
    </row>
    <row r="6" spans="2:20" ht="5.0999999999999996" customHeight="1">
      <c r="B6" s="2"/>
      <c r="C6" s="3"/>
      <c r="D6" s="15"/>
      <c r="E6" s="15"/>
      <c r="F6" s="221"/>
      <c r="G6" s="4"/>
      <c r="H6" s="170"/>
      <c r="I6" s="5"/>
      <c r="J6" s="3"/>
      <c r="K6" s="145"/>
      <c r="L6" s="55"/>
      <c r="M6" s="151"/>
      <c r="N6" s="55"/>
      <c r="O6" s="16"/>
      <c r="P6" s="17"/>
      <c r="Q6" s="17"/>
      <c r="R6" s="17"/>
      <c r="S6" s="95"/>
      <c r="T6" s="10"/>
    </row>
    <row r="7" spans="2:20">
      <c r="B7" s="2167" t="s">
        <v>26</v>
      </c>
      <c r="C7" s="174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</row>
    <row r="8" spans="2:20">
      <c r="B8" s="2168"/>
      <c r="C8" s="180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</row>
    <row r="9" spans="2:20" ht="15.75" thickBot="1">
      <c r="B9" s="187">
        <v>1</v>
      </c>
      <c r="C9" s="188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88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2:20" s="929" customFormat="1" ht="30" customHeight="1" thickTop="1">
      <c r="B10" s="837">
        <v>1</v>
      </c>
      <c r="C10" s="1582"/>
      <c r="D10" s="1583" t="s">
        <v>1336</v>
      </c>
      <c r="E10" s="1584" t="s">
        <v>1256</v>
      </c>
      <c r="F10" s="1489" t="s">
        <v>38</v>
      </c>
      <c r="G10" s="1585"/>
      <c r="H10" s="1585"/>
      <c r="I10" s="1572">
        <f t="shared" ref="I10" si="0">+G10-H10</f>
        <v>0</v>
      </c>
      <c r="J10" s="1580"/>
      <c r="K10" s="1573">
        <f t="shared" ref="K10" si="1">I10*J10%</f>
        <v>0</v>
      </c>
      <c r="L10" s="1573">
        <f t="shared" ref="L10" si="2">I10-K10</f>
        <v>0</v>
      </c>
      <c r="M10" s="1570">
        <v>3000</v>
      </c>
      <c r="N10" s="1574">
        <f t="shared" ref="N10" si="3">ROUND((L10*M10),0)</f>
        <v>0</v>
      </c>
      <c r="O10" s="1574">
        <f t="shared" ref="O10" si="4">ROUND(M10*0.5025%,2)</f>
        <v>15.08</v>
      </c>
      <c r="P10" s="1574">
        <f t="shared" ref="P10" si="5">M10+O10</f>
        <v>3015.08</v>
      </c>
      <c r="Q10" s="1575">
        <f t="shared" ref="Q10" si="6">ROUND((L10*+P10),0)</f>
        <v>0</v>
      </c>
      <c r="R10" s="1575">
        <f t="shared" ref="R10" si="7">ROUND((Q10*0.5%),0)</f>
        <v>0</v>
      </c>
      <c r="S10" s="1575">
        <f t="shared" ref="S10" si="8">ROUND((Q10-R10),0)</f>
        <v>0</v>
      </c>
      <c r="T10" s="1571" t="s">
        <v>77</v>
      </c>
    </row>
    <row r="11" spans="2:20" s="929" customFormat="1" ht="30" customHeight="1">
      <c r="B11" s="837">
        <v>2</v>
      </c>
      <c r="C11" s="1582"/>
      <c r="D11" s="1583" t="s">
        <v>149</v>
      </c>
      <c r="E11" s="1584" t="s">
        <v>92</v>
      </c>
      <c r="F11" s="1489" t="s">
        <v>38</v>
      </c>
      <c r="G11" s="1585"/>
      <c r="H11" s="1585"/>
      <c r="I11" s="1572">
        <f>+G11-H11</f>
        <v>0</v>
      </c>
      <c r="J11" s="1580"/>
      <c r="K11" s="1573">
        <f>I11*J11%</f>
        <v>0</v>
      </c>
      <c r="L11" s="1573">
        <f>I11-K11</f>
        <v>0</v>
      </c>
      <c r="M11" s="1570">
        <v>3000</v>
      </c>
      <c r="N11" s="1574">
        <f>ROUND((L11*M11),0)</f>
        <v>0</v>
      </c>
      <c r="O11" s="1574">
        <f>ROUND(M11*0.5025%,2)</f>
        <v>15.08</v>
      </c>
      <c r="P11" s="1574">
        <f>M11+O11</f>
        <v>3015.08</v>
      </c>
      <c r="Q11" s="1575">
        <f>ROUND((L11*+P11),0)</f>
        <v>0</v>
      </c>
      <c r="R11" s="1575">
        <f>ROUND((Q11*0.5%),0)</f>
        <v>0</v>
      </c>
      <c r="S11" s="1575">
        <f>ROUND((Q11-R11),0)</f>
        <v>0</v>
      </c>
      <c r="T11" s="1571" t="s">
        <v>77</v>
      </c>
    </row>
    <row r="12" spans="2:20" s="929" customFormat="1" ht="30" customHeight="1">
      <c r="B12" s="837">
        <v>3</v>
      </c>
      <c r="C12" s="1582"/>
      <c r="D12" s="1583" t="s">
        <v>1356</v>
      </c>
      <c r="E12" s="1584" t="s">
        <v>87</v>
      </c>
      <c r="F12" s="1489" t="s">
        <v>38</v>
      </c>
      <c r="G12" s="1585"/>
      <c r="H12" s="1585"/>
      <c r="I12" s="1572">
        <f t="shared" ref="I12:I18" si="9">+G12-H12</f>
        <v>0</v>
      </c>
      <c r="J12" s="1580"/>
      <c r="K12" s="1573">
        <f t="shared" ref="K12:K18" si="10">I12*J12%</f>
        <v>0</v>
      </c>
      <c r="L12" s="1573">
        <f t="shared" ref="L12:L18" si="11">I12-K12</f>
        <v>0</v>
      </c>
      <c r="M12" s="1570">
        <v>3000</v>
      </c>
      <c r="N12" s="1574">
        <f t="shared" ref="N12:N18" si="12">ROUND((L12*M12),0)</f>
        <v>0</v>
      </c>
      <c r="O12" s="1574">
        <f t="shared" ref="O12:O18" si="13">ROUND(M12*0.5025%,2)</f>
        <v>15.08</v>
      </c>
      <c r="P12" s="1574">
        <f t="shared" ref="P12:P18" si="14">M12+O12</f>
        <v>3015.08</v>
      </c>
      <c r="Q12" s="1575">
        <f t="shared" ref="Q12:Q18" si="15">ROUND((L12*+P12),0)</f>
        <v>0</v>
      </c>
      <c r="R12" s="1575">
        <f t="shared" ref="R12:R18" si="16">ROUND((Q12*0.5%),0)</f>
        <v>0</v>
      </c>
      <c r="S12" s="1575">
        <f t="shared" ref="S12:S18" si="17">ROUND((Q12-R12),0)</f>
        <v>0</v>
      </c>
      <c r="T12" s="1571" t="s">
        <v>77</v>
      </c>
    </row>
    <row r="13" spans="2:20" s="929" customFormat="1" ht="30" customHeight="1">
      <c r="B13" s="837">
        <v>4</v>
      </c>
      <c r="C13" s="1582"/>
      <c r="D13" s="1583" t="s">
        <v>88</v>
      </c>
      <c r="E13" s="1584" t="s">
        <v>1253</v>
      </c>
      <c r="F13" s="1489" t="s">
        <v>38</v>
      </c>
      <c r="G13" s="1585"/>
      <c r="H13" s="1585"/>
      <c r="I13" s="1572">
        <f t="shared" si="9"/>
        <v>0</v>
      </c>
      <c r="J13" s="1580"/>
      <c r="K13" s="1573">
        <f t="shared" si="10"/>
        <v>0</v>
      </c>
      <c r="L13" s="1573">
        <f t="shared" si="11"/>
        <v>0</v>
      </c>
      <c r="M13" s="1570">
        <v>3000</v>
      </c>
      <c r="N13" s="1574">
        <f t="shared" si="12"/>
        <v>0</v>
      </c>
      <c r="O13" s="1574">
        <f t="shared" si="13"/>
        <v>15.08</v>
      </c>
      <c r="P13" s="1574">
        <f t="shared" si="14"/>
        <v>3015.08</v>
      </c>
      <c r="Q13" s="1575">
        <f t="shared" si="15"/>
        <v>0</v>
      </c>
      <c r="R13" s="1575">
        <f t="shared" si="16"/>
        <v>0</v>
      </c>
      <c r="S13" s="1575">
        <f t="shared" si="17"/>
        <v>0</v>
      </c>
      <c r="T13" s="1571" t="s">
        <v>77</v>
      </c>
    </row>
    <row r="14" spans="2:20" s="929" customFormat="1" ht="30" customHeight="1">
      <c r="B14" s="837">
        <v>5</v>
      </c>
      <c r="C14" s="1582"/>
      <c r="D14" s="1583" t="s">
        <v>71</v>
      </c>
      <c r="E14" s="1584" t="s">
        <v>72</v>
      </c>
      <c r="F14" s="1489" t="s">
        <v>38</v>
      </c>
      <c r="G14" s="1585"/>
      <c r="H14" s="1585"/>
      <c r="I14" s="1572">
        <f t="shared" si="9"/>
        <v>0</v>
      </c>
      <c r="J14" s="1580"/>
      <c r="K14" s="1573">
        <f t="shared" si="10"/>
        <v>0</v>
      </c>
      <c r="L14" s="1573">
        <f t="shared" si="11"/>
        <v>0</v>
      </c>
      <c r="M14" s="1570">
        <v>3000</v>
      </c>
      <c r="N14" s="1574">
        <f t="shared" si="12"/>
        <v>0</v>
      </c>
      <c r="O14" s="1574">
        <f t="shared" si="13"/>
        <v>15.08</v>
      </c>
      <c r="P14" s="1574">
        <f t="shared" si="14"/>
        <v>3015.08</v>
      </c>
      <c r="Q14" s="1575">
        <f t="shared" si="15"/>
        <v>0</v>
      </c>
      <c r="R14" s="1575">
        <f t="shared" si="16"/>
        <v>0</v>
      </c>
      <c r="S14" s="1575">
        <f t="shared" si="17"/>
        <v>0</v>
      </c>
      <c r="T14" s="1571" t="s">
        <v>77</v>
      </c>
    </row>
    <row r="15" spans="2:20" s="929" customFormat="1" ht="30" customHeight="1">
      <c r="B15" s="837">
        <v>6</v>
      </c>
      <c r="C15" s="1582"/>
      <c r="D15" s="1583" t="s">
        <v>402</v>
      </c>
      <c r="E15" s="1584" t="s">
        <v>74</v>
      </c>
      <c r="F15" s="1489" t="s">
        <v>38</v>
      </c>
      <c r="G15" s="1585"/>
      <c r="H15" s="1585"/>
      <c r="I15" s="1572">
        <f t="shared" si="9"/>
        <v>0</v>
      </c>
      <c r="J15" s="1580"/>
      <c r="K15" s="1573">
        <f t="shared" si="10"/>
        <v>0</v>
      </c>
      <c r="L15" s="1573">
        <f t="shared" si="11"/>
        <v>0</v>
      </c>
      <c r="M15" s="1570">
        <v>3000</v>
      </c>
      <c r="N15" s="1574">
        <f t="shared" si="12"/>
        <v>0</v>
      </c>
      <c r="O15" s="1574">
        <f t="shared" si="13"/>
        <v>15.08</v>
      </c>
      <c r="P15" s="1574">
        <f t="shared" si="14"/>
        <v>3015.08</v>
      </c>
      <c r="Q15" s="1575">
        <f t="shared" si="15"/>
        <v>0</v>
      </c>
      <c r="R15" s="1575">
        <f t="shared" si="16"/>
        <v>0</v>
      </c>
      <c r="S15" s="1575">
        <f t="shared" si="17"/>
        <v>0</v>
      </c>
      <c r="T15" s="1571" t="s">
        <v>77</v>
      </c>
    </row>
    <row r="16" spans="2:20" s="929" customFormat="1" ht="30" customHeight="1">
      <c r="B16" s="837">
        <v>7</v>
      </c>
      <c r="C16" s="1582"/>
      <c r="D16" s="1583" t="s">
        <v>78</v>
      </c>
      <c r="E16" s="1584" t="s">
        <v>86</v>
      </c>
      <c r="F16" s="1489" t="s">
        <v>38</v>
      </c>
      <c r="G16" s="1585"/>
      <c r="H16" s="1585"/>
      <c r="I16" s="1572">
        <f t="shared" si="9"/>
        <v>0</v>
      </c>
      <c r="J16" s="1580"/>
      <c r="K16" s="1573">
        <f t="shared" si="10"/>
        <v>0</v>
      </c>
      <c r="L16" s="1573">
        <f t="shared" si="11"/>
        <v>0</v>
      </c>
      <c r="M16" s="1570">
        <v>3000</v>
      </c>
      <c r="N16" s="1574">
        <f t="shared" si="12"/>
        <v>0</v>
      </c>
      <c r="O16" s="1574">
        <f t="shared" si="13"/>
        <v>15.08</v>
      </c>
      <c r="P16" s="1574">
        <f t="shared" si="14"/>
        <v>3015.08</v>
      </c>
      <c r="Q16" s="1575">
        <f t="shared" si="15"/>
        <v>0</v>
      </c>
      <c r="R16" s="1575">
        <f t="shared" si="16"/>
        <v>0</v>
      </c>
      <c r="S16" s="1575">
        <f t="shared" si="17"/>
        <v>0</v>
      </c>
      <c r="T16" s="1571" t="s">
        <v>77</v>
      </c>
    </row>
    <row r="17" spans="2:21" s="929" customFormat="1" ht="30" customHeight="1">
      <c r="B17" s="837">
        <v>8</v>
      </c>
      <c r="C17" s="1582"/>
      <c r="D17" s="1583" t="s">
        <v>149</v>
      </c>
      <c r="E17" s="1584" t="s">
        <v>92</v>
      </c>
      <c r="F17" s="1489" t="s">
        <v>38</v>
      </c>
      <c r="G17" s="1585"/>
      <c r="H17" s="1585"/>
      <c r="I17" s="1572">
        <f t="shared" si="9"/>
        <v>0</v>
      </c>
      <c r="J17" s="1580"/>
      <c r="K17" s="1573">
        <f t="shared" si="10"/>
        <v>0</v>
      </c>
      <c r="L17" s="1573">
        <f t="shared" si="11"/>
        <v>0</v>
      </c>
      <c r="M17" s="1570">
        <v>3000</v>
      </c>
      <c r="N17" s="1574">
        <f t="shared" si="12"/>
        <v>0</v>
      </c>
      <c r="O17" s="1574">
        <f t="shared" si="13"/>
        <v>15.08</v>
      </c>
      <c r="P17" s="1574">
        <f t="shared" si="14"/>
        <v>3015.08</v>
      </c>
      <c r="Q17" s="1575">
        <f t="shared" si="15"/>
        <v>0</v>
      </c>
      <c r="R17" s="1575">
        <f t="shared" si="16"/>
        <v>0</v>
      </c>
      <c r="S17" s="1575">
        <f t="shared" si="17"/>
        <v>0</v>
      </c>
      <c r="T17" s="1571" t="s">
        <v>77</v>
      </c>
    </row>
    <row r="18" spans="2:21" s="929" customFormat="1" ht="30" customHeight="1">
      <c r="B18" s="837">
        <v>9</v>
      </c>
      <c r="C18" s="1582"/>
      <c r="D18" s="1583" t="s">
        <v>1336</v>
      </c>
      <c r="E18" s="1584" t="s">
        <v>1256</v>
      </c>
      <c r="F18" s="1489" t="s">
        <v>38</v>
      </c>
      <c r="G18" s="1585"/>
      <c r="H18" s="1585"/>
      <c r="I18" s="1572">
        <f t="shared" si="9"/>
        <v>0</v>
      </c>
      <c r="J18" s="1580"/>
      <c r="K18" s="1573">
        <f t="shared" si="10"/>
        <v>0</v>
      </c>
      <c r="L18" s="1573">
        <f t="shared" si="11"/>
        <v>0</v>
      </c>
      <c r="M18" s="1570">
        <v>3000</v>
      </c>
      <c r="N18" s="1574">
        <f t="shared" si="12"/>
        <v>0</v>
      </c>
      <c r="O18" s="1574">
        <f t="shared" si="13"/>
        <v>15.08</v>
      </c>
      <c r="P18" s="1574">
        <f t="shared" si="14"/>
        <v>3015.08</v>
      </c>
      <c r="Q18" s="1575">
        <f t="shared" si="15"/>
        <v>0</v>
      </c>
      <c r="R18" s="1575">
        <f t="shared" si="16"/>
        <v>0</v>
      </c>
      <c r="S18" s="1575">
        <f t="shared" si="17"/>
        <v>0</v>
      </c>
      <c r="T18" s="1571" t="s">
        <v>77</v>
      </c>
    </row>
    <row r="19" spans="2:21" s="929" customFormat="1" ht="5.0999999999999996" customHeight="1">
      <c r="B19" s="851"/>
      <c r="C19" s="852"/>
      <c r="D19" s="853"/>
      <c r="E19" s="854"/>
      <c r="F19" s="855"/>
      <c r="G19" s="856"/>
      <c r="H19" s="856"/>
      <c r="I19" s="857"/>
      <c r="J19" s="858"/>
      <c r="K19" s="857"/>
      <c r="L19" s="857"/>
      <c r="M19" s="859"/>
      <c r="N19" s="859"/>
      <c r="O19" s="887"/>
      <c r="P19" s="945"/>
      <c r="Q19" s="857"/>
      <c r="R19" s="857"/>
      <c r="S19" s="857"/>
      <c r="T19" s="860"/>
    </row>
    <row r="20" spans="2:21" ht="30" customHeight="1">
      <c r="B20" s="2211" t="s">
        <v>188</v>
      </c>
      <c r="C20" s="2212"/>
      <c r="D20" s="2212"/>
      <c r="E20" s="2212"/>
      <c r="F20" s="2213"/>
      <c r="G20" s="1012">
        <f>SUM(G10:G19)</f>
        <v>0</v>
      </c>
      <c r="H20" s="1012">
        <f>SUM(H10:H19)</f>
        <v>0</v>
      </c>
      <c r="I20" s="1012">
        <f>SUM(I10:I19)</f>
        <v>0</v>
      </c>
      <c r="J20" s="1012" t="e">
        <f>+K20/I20%</f>
        <v>#DIV/0!</v>
      </c>
      <c r="K20" s="1012">
        <f>SUM(K10:K19)</f>
        <v>0</v>
      </c>
      <c r="L20" s="1012">
        <f>SUM(L10:L19)</f>
        <v>0</v>
      </c>
      <c r="M20" s="1012"/>
      <c r="N20" s="1012">
        <f>SUM(N10:N19)</f>
        <v>0</v>
      </c>
      <c r="O20" s="1013"/>
      <c r="P20" s="1012" t="e">
        <f>Q20/L20</f>
        <v>#DIV/0!</v>
      </c>
      <c r="Q20" s="1012">
        <f>SUM(Q10:Q19)</f>
        <v>0</v>
      </c>
      <c r="R20" s="1012">
        <f>SUM(R10:R19)</f>
        <v>0</v>
      </c>
      <c r="S20" s="1012">
        <f>SUM(S10:S19)</f>
        <v>0</v>
      </c>
      <c r="T20" s="261"/>
    </row>
    <row r="21" spans="2:21" ht="15" customHeight="1">
      <c r="B21" s="604"/>
      <c r="C21" s="264"/>
      <c r="D21" s="264"/>
      <c r="E21" s="264"/>
      <c r="F21" s="264"/>
      <c r="G21" s="1245"/>
      <c r="H21" s="1245"/>
      <c r="I21" s="1245"/>
      <c r="J21" s="1245"/>
      <c r="K21" s="1245"/>
      <c r="L21" s="1245"/>
      <c r="M21" s="1245"/>
      <c r="N21" s="1245"/>
      <c r="O21" s="1245"/>
      <c r="P21" s="1245"/>
      <c r="Q21" s="1245"/>
      <c r="R21" s="1245"/>
      <c r="S21" s="1245"/>
      <c r="T21" s="266"/>
    </row>
    <row r="22" spans="2:21" ht="5.0999999999999996" customHeight="1">
      <c r="B22" s="263"/>
      <c r="C22" s="264"/>
      <c r="D22" s="264"/>
      <c r="E22" s="264"/>
      <c r="F22" s="264"/>
      <c r="G22" s="265"/>
      <c r="H22" s="265"/>
      <c r="I22" s="265"/>
      <c r="J22" s="265"/>
      <c r="K22" s="265"/>
      <c r="L22" s="265"/>
      <c r="M22" s="265"/>
      <c r="N22" s="265"/>
      <c r="O22" s="265"/>
      <c r="P22" s="265"/>
      <c r="Q22" s="265"/>
      <c r="R22" s="265"/>
      <c r="S22" s="265"/>
      <c r="T22" s="266"/>
    </row>
    <row r="23" spans="2:21" ht="15.75">
      <c r="B23" s="201"/>
      <c r="C23" s="202"/>
      <c r="D23" s="202"/>
      <c r="E23" s="202"/>
      <c r="F23" s="202"/>
      <c r="G23" s="202"/>
      <c r="H23" s="202"/>
      <c r="I23" s="202"/>
      <c r="J23" s="203"/>
      <c r="K23" s="203"/>
      <c r="L23" s="204"/>
      <c r="M23" s="202"/>
      <c r="N23" s="202"/>
      <c r="O23" s="202"/>
      <c r="P23" s="202"/>
      <c r="Q23" s="587" t="s">
        <v>1839</v>
      </c>
      <c r="R23" s="211"/>
      <c r="S23" s="208"/>
      <c r="T23" s="209"/>
    </row>
    <row r="24" spans="2:21" ht="15.75">
      <c r="B24" s="241"/>
      <c r="C24" s="280" t="s">
        <v>80</v>
      </c>
      <c r="D24" s="227"/>
      <c r="E24" s="227"/>
      <c r="F24" s="227"/>
      <c r="G24" s="1930"/>
      <c r="H24" s="1930"/>
      <c r="I24" s="1930" t="s">
        <v>105</v>
      </c>
      <c r="J24" s="1930"/>
      <c r="K24" s="228"/>
      <c r="L24" s="1930"/>
      <c r="M24" s="1930" t="s">
        <v>106</v>
      </c>
      <c r="N24" s="1930"/>
      <c r="O24" s="227"/>
      <c r="P24" s="227"/>
      <c r="Q24" s="227" t="s">
        <v>81</v>
      </c>
      <c r="R24" s="227"/>
      <c r="S24" s="242"/>
      <c r="T24" s="243"/>
    </row>
    <row r="25" spans="2:21" ht="15.75">
      <c r="B25" s="241"/>
      <c r="C25" s="281"/>
      <c r="D25" s="229"/>
      <c r="E25" s="229"/>
      <c r="F25" s="229"/>
      <c r="G25" s="229"/>
      <c r="H25" s="229"/>
      <c r="I25" s="229" t="s">
        <v>136</v>
      </c>
      <c r="J25" s="229"/>
      <c r="K25" s="229"/>
      <c r="L25" s="229"/>
      <c r="M25" s="229"/>
      <c r="N25" s="229"/>
      <c r="O25" s="229"/>
      <c r="P25" s="229"/>
      <c r="Q25" s="229"/>
      <c r="R25" s="229"/>
      <c r="S25" s="242"/>
      <c r="T25" s="243"/>
    </row>
    <row r="26" spans="2:21" ht="15.75" hidden="1">
      <c r="B26" s="241"/>
      <c r="C26" s="281"/>
      <c r="D26" s="229"/>
      <c r="E26" s="229"/>
      <c r="F26" s="229"/>
      <c r="G26" s="229"/>
      <c r="H26" s="229"/>
      <c r="I26" s="229"/>
      <c r="J26" s="229"/>
      <c r="K26" s="229"/>
      <c r="L26" s="229"/>
      <c r="M26" s="229"/>
      <c r="N26" s="229"/>
      <c r="O26" s="229"/>
      <c r="P26" s="229"/>
      <c r="Q26" s="229"/>
      <c r="R26" s="229"/>
      <c r="S26" s="242"/>
      <c r="T26" s="243"/>
    </row>
    <row r="27" spans="2:21" ht="15.75">
      <c r="B27" s="241"/>
      <c r="C27" s="281"/>
      <c r="D27" s="229"/>
      <c r="E27" s="229"/>
      <c r="F27" s="229"/>
      <c r="G27" s="229"/>
      <c r="H27" s="229"/>
      <c r="I27" s="229"/>
      <c r="J27" s="229"/>
      <c r="K27" s="229"/>
      <c r="L27" s="229"/>
      <c r="M27" s="229"/>
      <c r="N27" s="229"/>
      <c r="O27" s="229"/>
      <c r="P27" s="229"/>
      <c r="Q27" s="229"/>
      <c r="R27" s="229"/>
      <c r="S27" s="242"/>
      <c r="T27" s="243"/>
    </row>
    <row r="28" spans="2:21" ht="15.75">
      <c r="B28" s="241"/>
      <c r="C28" s="281"/>
      <c r="D28" s="229"/>
      <c r="E28" s="229"/>
      <c r="F28" s="229"/>
      <c r="G28" s="229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  <c r="S28" s="242"/>
      <c r="T28" s="243"/>
    </row>
    <row r="29" spans="2:21" ht="15.75">
      <c r="B29" s="241"/>
      <c r="C29" s="1929" t="s">
        <v>147</v>
      </c>
      <c r="D29" s="1929"/>
      <c r="E29" s="1929"/>
      <c r="F29" s="1929"/>
      <c r="G29" s="1931"/>
      <c r="H29" s="1931" t="s">
        <v>82</v>
      </c>
      <c r="I29" s="1929"/>
      <c r="J29" s="1931" t="s">
        <v>156</v>
      </c>
      <c r="K29" s="230"/>
      <c r="L29" s="1931"/>
      <c r="M29" s="1931" t="s">
        <v>161</v>
      </c>
      <c r="N29" s="1931"/>
      <c r="O29" s="1929"/>
      <c r="P29" s="1929"/>
      <c r="Q29" s="1929" t="s">
        <v>83</v>
      </c>
      <c r="R29" s="1929"/>
      <c r="S29" s="242"/>
      <c r="T29" s="243"/>
    </row>
    <row r="30" spans="2:21" ht="15.75">
      <c r="B30" s="241"/>
      <c r="C30" s="282"/>
      <c r="D30" s="1929"/>
      <c r="E30" s="1929"/>
      <c r="F30" s="1929"/>
      <c r="G30" s="1931"/>
      <c r="H30" s="1931"/>
      <c r="I30" s="1929"/>
      <c r="J30" s="1931"/>
      <c r="K30" s="230"/>
      <c r="L30" s="1931"/>
      <c r="M30" s="1931"/>
      <c r="N30" s="1931"/>
      <c r="O30" s="1929"/>
      <c r="P30" s="1929"/>
      <c r="Q30" s="1929"/>
      <c r="R30" s="1929"/>
      <c r="S30" s="242"/>
      <c r="T30" s="243"/>
    </row>
    <row r="31" spans="2:21" customFormat="1" ht="15" customHeight="1">
      <c r="B31" s="121" t="s">
        <v>418</v>
      </c>
      <c r="C31" s="284"/>
      <c r="D31" s="122"/>
      <c r="E31" s="122"/>
      <c r="F31" s="122"/>
      <c r="G31" s="122"/>
      <c r="H31" s="122"/>
      <c r="I31" s="122"/>
      <c r="J31" s="123"/>
      <c r="K31" s="122"/>
      <c r="L31" s="124"/>
      <c r="M31" s="122"/>
      <c r="N31" s="122"/>
      <c r="O31" s="122"/>
      <c r="P31" s="122"/>
      <c r="Q31" s="122"/>
      <c r="R31" s="125"/>
      <c r="S31" s="125"/>
      <c r="T31" s="126" t="s">
        <v>417</v>
      </c>
      <c r="U31" s="232"/>
    </row>
    <row r="33" spans="2:20" ht="30" customHeight="1">
      <c r="B33" s="2155"/>
      <c r="C33" s="2156"/>
      <c r="D33" s="2156"/>
      <c r="E33" s="2157"/>
      <c r="F33" s="2161" t="s">
        <v>146</v>
      </c>
      <c r="G33" s="2162"/>
      <c r="H33" s="2162"/>
      <c r="I33" s="2162"/>
      <c r="J33" s="2162"/>
      <c r="K33" s="2162"/>
      <c r="L33" s="2162"/>
      <c r="M33" s="2162"/>
      <c r="N33" s="2163"/>
      <c r="O33" s="995" t="s">
        <v>55</v>
      </c>
      <c r="P33" s="412" t="s">
        <v>619</v>
      </c>
      <c r="Q33" s="12" t="s">
        <v>1595</v>
      </c>
      <c r="R33" s="27"/>
      <c r="S33" s="27"/>
      <c r="T33" s="28" t="s">
        <v>25</v>
      </c>
    </row>
    <row r="34" spans="2:20" ht="30" customHeight="1">
      <c r="B34" s="2158"/>
      <c r="C34" s="2159"/>
      <c r="D34" s="2159"/>
      <c r="E34" s="2160"/>
      <c r="F34" s="2164" t="s">
        <v>416</v>
      </c>
      <c r="G34" s="2165"/>
      <c r="H34" s="2165"/>
      <c r="I34" s="2165"/>
      <c r="J34" s="2165"/>
      <c r="K34" s="2165"/>
      <c r="L34" s="2165"/>
      <c r="M34" s="2165"/>
      <c r="N34" s="2166"/>
      <c r="O34" s="996" t="s">
        <v>57</v>
      </c>
      <c r="P34" s="997" t="s">
        <v>58</v>
      </c>
      <c r="Q34" s="998"/>
      <c r="R34" s="31"/>
      <c r="S34" s="31"/>
      <c r="T34" s="32"/>
    </row>
    <row r="35" spans="2:20" ht="5.0999999999999996" customHeight="1">
      <c r="B35" s="33"/>
      <c r="C35" s="34"/>
      <c r="D35" s="34"/>
      <c r="E35" s="34"/>
      <c r="F35" s="34"/>
      <c r="G35" s="34"/>
      <c r="H35" s="34"/>
      <c r="I35" s="34"/>
      <c r="J35" s="34" t="s">
        <v>25</v>
      </c>
      <c r="K35" s="34"/>
      <c r="L35" s="34"/>
      <c r="M35" s="34"/>
      <c r="N35" s="34"/>
      <c r="O35" s="34"/>
      <c r="P35" s="14"/>
      <c r="Q35" s="14"/>
      <c r="R35" s="14"/>
      <c r="S35" s="14"/>
      <c r="T35" s="35"/>
    </row>
    <row r="36" spans="2:20" ht="19.5" customHeight="1">
      <c r="B36" s="2"/>
      <c r="C36" s="3" t="s">
        <v>59</v>
      </c>
      <c r="D36" s="15"/>
      <c r="E36" s="15" t="s">
        <v>60</v>
      </c>
      <c r="F36" s="294" t="s">
        <v>1809</v>
      </c>
      <c r="G36" s="294"/>
      <c r="H36" s="294"/>
      <c r="I36" s="294"/>
      <c r="J36" s="294"/>
      <c r="K36" s="294"/>
      <c r="L36" s="142"/>
      <c r="M36" s="154" t="s">
        <v>125</v>
      </c>
      <c r="N36" s="142"/>
      <c r="O36" s="8"/>
      <c r="P36" s="81" t="s">
        <v>61</v>
      </c>
      <c r="Q36" s="249" t="s">
        <v>1807</v>
      </c>
      <c r="R36" s="249"/>
      <c r="S36" s="15"/>
      <c r="T36" s="10"/>
    </row>
    <row r="37" spans="2:20" ht="5.0999999999999996" customHeight="1">
      <c r="B37" s="2"/>
      <c r="C37" s="3"/>
      <c r="D37" s="15"/>
      <c r="E37" s="15"/>
      <c r="F37" s="221"/>
      <c r="G37" s="4"/>
      <c r="H37" s="170"/>
      <c r="I37" s="5"/>
      <c r="J37" s="3"/>
      <c r="K37" s="145"/>
      <c r="L37" s="55"/>
      <c r="M37" s="151"/>
      <c r="N37" s="55"/>
      <c r="O37" s="16"/>
      <c r="P37" s="17"/>
      <c r="Q37" s="17"/>
      <c r="R37" s="17"/>
      <c r="S37" s="95"/>
      <c r="T37" s="10"/>
    </row>
    <row r="38" spans="2:20">
      <c r="B38" s="2167" t="s">
        <v>26</v>
      </c>
      <c r="C38" s="174" t="s">
        <v>27</v>
      </c>
      <c r="D38" s="2169" t="s">
        <v>62</v>
      </c>
      <c r="E38" s="175" t="s">
        <v>28</v>
      </c>
      <c r="F38" s="2169" t="s">
        <v>29</v>
      </c>
      <c r="G38" s="174" t="s">
        <v>30</v>
      </c>
      <c r="H38" s="174" t="s">
        <v>30</v>
      </c>
      <c r="I38" s="176" t="s">
        <v>30</v>
      </c>
      <c r="J38" s="2171" t="s">
        <v>31</v>
      </c>
      <c r="K38" s="2172"/>
      <c r="L38" s="174" t="s">
        <v>30</v>
      </c>
      <c r="M38" s="176" t="s">
        <v>32</v>
      </c>
      <c r="N38" s="177" t="s">
        <v>8</v>
      </c>
      <c r="O38" s="2176" t="s">
        <v>182</v>
      </c>
      <c r="P38" s="2178" t="s">
        <v>181</v>
      </c>
      <c r="Q38" s="177" t="s">
        <v>8</v>
      </c>
      <c r="R38" s="2180" t="s">
        <v>44</v>
      </c>
      <c r="S38" s="178" t="s">
        <v>8</v>
      </c>
      <c r="T38" s="2182" t="s">
        <v>10</v>
      </c>
    </row>
    <row r="39" spans="2:20">
      <c r="B39" s="2168"/>
      <c r="C39" s="180" t="s">
        <v>11</v>
      </c>
      <c r="D39" s="2170"/>
      <c r="E39" s="180" t="s">
        <v>12</v>
      </c>
      <c r="F39" s="2170"/>
      <c r="G39" s="180" t="s">
        <v>13</v>
      </c>
      <c r="H39" s="180" t="s">
        <v>14</v>
      </c>
      <c r="I39" s="181" t="s">
        <v>15</v>
      </c>
      <c r="J39" s="182" t="s">
        <v>16</v>
      </c>
      <c r="K39" s="183" t="s">
        <v>17</v>
      </c>
      <c r="L39" s="180" t="s">
        <v>18</v>
      </c>
      <c r="M39" s="184" t="s">
        <v>19</v>
      </c>
      <c r="N39" s="185" t="s">
        <v>177</v>
      </c>
      <c r="O39" s="2177"/>
      <c r="P39" s="2179"/>
      <c r="Q39" s="185" t="s">
        <v>22</v>
      </c>
      <c r="R39" s="2181"/>
      <c r="S39" s="186" t="s">
        <v>45</v>
      </c>
      <c r="T39" s="2183"/>
    </row>
    <row r="40" spans="2:20" ht="15.75" thickBot="1">
      <c r="B40" s="187">
        <v>1</v>
      </c>
      <c r="C40" s="188">
        <v>2</v>
      </c>
      <c r="D40" s="189">
        <v>3</v>
      </c>
      <c r="E40" s="188">
        <v>4</v>
      </c>
      <c r="F40" s="188">
        <v>5</v>
      </c>
      <c r="G40" s="188">
        <v>6</v>
      </c>
      <c r="H40" s="188">
        <v>7</v>
      </c>
      <c r="I40" s="190" t="s">
        <v>63</v>
      </c>
      <c r="J40" s="188">
        <v>9</v>
      </c>
      <c r="K40" s="192" t="s">
        <v>64</v>
      </c>
      <c r="L40" s="191" t="s">
        <v>65</v>
      </c>
      <c r="M40" s="192">
        <v>12</v>
      </c>
      <c r="N40" s="193" t="s">
        <v>66</v>
      </c>
      <c r="O40" s="252" t="s">
        <v>176</v>
      </c>
      <c r="P40" s="193" t="s">
        <v>178</v>
      </c>
      <c r="Q40" s="193" t="s">
        <v>186</v>
      </c>
      <c r="R40" s="193" t="s">
        <v>183</v>
      </c>
      <c r="S40" s="193" t="s">
        <v>179</v>
      </c>
      <c r="T40" s="193">
        <v>18</v>
      </c>
    </row>
    <row r="41" spans="2:20" s="929" customFormat="1" ht="30" customHeight="1" thickTop="1">
      <c r="B41" s="837">
        <v>1</v>
      </c>
      <c r="C41" s="1582" t="s">
        <v>1817</v>
      </c>
      <c r="D41" s="1583" t="s">
        <v>1336</v>
      </c>
      <c r="E41" s="1584" t="s">
        <v>1256</v>
      </c>
      <c r="F41" s="1489" t="s">
        <v>38</v>
      </c>
      <c r="G41" s="1585">
        <v>8490</v>
      </c>
      <c r="H41" s="1585">
        <v>3870</v>
      </c>
      <c r="I41" s="1572">
        <f t="shared" ref="I41" si="18">+G41-H41</f>
        <v>4620</v>
      </c>
      <c r="J41" s="1580">
        <v>6</v>
      </c>
      <c r="K41" s="1573">
        <f t="shared" ref="K41" si="19">I41*J41%</f>
        <v>277.2</v>
      </c>
      <c r="L41" s="1573">
        <f t="shared" ref="L41" si="20">I41-K41</f>
        <v>4342.8</v>
      </c>
      <c r="M41" s="1570">
        <v>3000</v>
      </c>
      <c r="N41" s="1574">
        <f t="shared" ref="N41" si="21">ROUND((L41*M41),0)</f>
        <v>13028400</v>
      </c>
      <c r="O41" s="1574">
        <f t="shared" ref="O41" si="22">ROUND(M41*0.5025%,2)</f>
        <v>15.08</v>
      </c>
      <c r="P41" s="1574">
        <f t="shared" ref="P41" si="23">M41+O41</f>
        <v>3015.08</v>
      </c>
      <c r="Q41" s="1575">
        <f t="shared" ref="Q41" si="24">ROUND((L41*+P41),0)</f>
        <v>13093889</v>
      </c>
      <c r="R41" s="1575">
        <f t="shared" ref="R41" si="25">ROUND((Q41*0.5%),0)</f>
        <v>65469</v>
      </c>
      <c r="S41" s="1575">
        <f t="shared" ref="S41" si="26">ROUND((Q41-R41),0)</f>
        <v>13028420</v>
      </c>
      <c r="T41" s="1571" t="s">
        <v>77</v>
      </c>
    </row>
    <row r="42" spans="2:20" s="929" customFormat="1" ht="30" customHeight="1">
      <c r="B42" s="837">
        <v>2</v>
      </c>
      <c r="C42" s="1582" t="s">
        <v>1818</v>
      </c>
      <c r="D42" s="1583" t="s">
        <v>149</v>
      </c>
      <c r="E42" s="1584" t="s">
        <v>92</v>
      </c>
      <c r="F42" s="1489" t="s">
        <v>38</v>
      </c>
      <c r="G42" s="1585">
        <v>8080</v>
      </c>
      <c r="H42" s="1585">
        <v>3810</v>
      </c>
      <c r="I42" s="1572">
        <f>+G42-H42</f>
        <v>4270</v>
      </c>
      <c r="J42" s="1580">
        <v>6</v>
      </c>
      <c r="K42" s="1573">
        <f>I42*J42%</f>
        <v>256.2</v>
      </c>
      <c r="L42" s="1573">
        <f>I42-K42</f>
        <v>4013.8</v>
      </c>
      <c r="M42" s="1570">
        <v>3000</v>
      </c>
      <c r="N42" s="1574">
        <f>ROUND((L42*M42),0)</f>
        <v>12041400</v>
      </c>
      <c r="O42" s="1574">
        <f>ROUND(M42*0.5025%,2)</f>
        <v>15.08</v>
      </c>
      <c r="P42" s="1574">
        <f>M42+O42</f>
        <v>3015.08</v>
      </c>
      <c r="Q42" s="1575">
        <f>ROUND((L42*+P42),0)</f>
        <v>12101928</v>
      </c>
      <c r="R42" s="1575">
        <f>ROUND((Q42*0.5%),0)</f>
        <v>60510</v>
      </c>
      <c r="S42" s="1575">
        <f>ROUND((Q42-R42),0)</f>
        <v>12041418</v>
      </c>
      <c r="T42" s="1571" t="s">
        <v>77</v>
      </c>
    </row>
    <row r="43" spans="2:20" s="929" customFormat="1" ht="30" customHeight="1">
      <c r="B43" s="837">
        <v>3</v>
      </c>
      <c r="C43" s="1582" t="s">
        <v>1819</v>
      </c>
      <c r="D43" s="1583" t="s">
        <v>1356</v>
      </c>
      <c r="E43" s="1584" t="s">
        <v>87</v>
      </c>
      <c r="F43" s="1489" t="s">
        <v>38</v>
      </c>
      <c r="G43" s="1585">
        <v>8020</v>
      </c>
      <c r="H43" s="1585">
        <v>3830</v>
      </c>
      <c r="I43" s="1572">
        <f t="shared" ref="I43:I49" si="27">+G43-H43</f>
        <v>4190</v>
      </c>
      <c r="J43" s="1580">
        <v>6</v>
      </c>
      <c r="K43" s="1573">
        <f t="shared" ref="K43:K49" si="28">I43*J43%</f>
        <v>251.39999999999998</v>
      </c>
      <c r="L43" s="1573">
        <f t="shared" ref="L43:L49" si="29">I43-K43</f>
        <v>3938.6</v>
      </c>
      <c r="M43" s="1570">
        <v>3000</v>
      </c>
      <c r="N43" s="1574">
        <f t="shared" ref="N43:N49" si="30">ROUND((L43*M43),0)</f>
        <v>11815800</v>
      </c>
      <c r="O43" s="1574">
        <f t="shared" ref="O43:O49" si="31">ROUND(M43*0.5025%,2)</f>
        <v>15.08</v>
      </c>
      <c r="P43" s="1574">
        <f t="shared" ref="P43:P49" si="32">M43+O43</f>
        <v>3015.08</v>
      </c>
      <c r="Q43" s="1575">
        <f t="shared" ref="Q43:Q49" si="33">ROUND((L43*+P43),0)</f>
        <v>11875194</v>
      </c>
      <c r="R43" s="1575">
        <f t="shared" ref="R43:R49" si="34">ROUND((Q43*0.5%),0)</f>
        <v>59376</v>
      </c>
      <c r="S43" s="1575">
        <f t="shared" ref="S43:S49" si="35">ROUND((Q43-R43),0)</f>
        <v>11815818</v>
      </c>
      <c r="T43" s="1571" t="s">
        <v>77</v>
      </c>
    </row>
    <row r="44" spans="2:20" s="929" customFormat="1" ht="30" customHeight="1">
      <c r="B44" s="837">
        <v>4</v>
      </c>
      <c r="C44" s="1582" t="s">
        <v>1820</v>
      </c>
      <c r="D44" s="1583" t="s">
        <v>88</v>
      </c>
      <c r="E44" s="1584" t="s">
        <v>1253</v>
      </c>
      <c r="F44" s="1489" t="s">
        <v>38</v>
      </c>
      <c r="G44" s="1585">
        <v>8330</v>
      </c>
      <c r="H44" s="1585">
        <v>3870</v>
      </c>
      <c r="I44" s="1572">
        <f t="shared" si="27"/>
        <v>4460</v>
      </c>
      <c r="J44" s="1580">
        <v>6</v>
      </c>
      <c r="K44" s="1573">
        <f t="shared" si="28"/>
        <v>267.59999999999997</v>
      </c>
      <c r="L44" s="1573">
        <f t="shared" si="29"/>
        <v>4192.3999999999996</v>
      </c>
      <c r="M44" s="1570">
        <v>3000</v>
      </c>
      <c r="N44" s="1574">
        <f t="shared" si="30"/>
        <v>12577200</v>
      </c>
      <c r="O44" s="1574">
        <f t="shared" si="31"/>
        <v>15.08</v>
      </c>
      <c r="P44" s="1574">
        <f t="shared" si="32"/>
        <v>3015.08</v>
      </c>
      <c r="Q44" s="1575">
        <f t="shared" si="33"/>
        <v>12640421</v>
      </c>
      <c r="R44" s="1575">
        <f t="shared" si="34"/>
        <v>63202</v>
      </c>
      <c r="S44" s="1575">
        <f t="shared" si="35"/>
        <v>12577219</v>
      </c>
      <c r="T44" s="1571" t="s">
        <v>77</v>
      </c>
    </row>
    <row r="45" spans="2:20" s="929" customFormat="1" ht="30" customHeight="1">
      <c r="B45" s="837">
        <v>5</v>
      </c>
      <c r="C45" s="1582" t="s">
        <v>1821</v>
      </c>
      <c r="D45" s="1583" t="s">
        <v>71</v>
      </c>
      <c r="E45" s="1584" t="s">
        <v>72</v>
      </c>
      <c r="F45" s="1489" t="s">
        <v>38</v>
      </c>
      <c r="G45" s="1585">
        <v>8650</v>
      </c>
      <c r="H45" s="1585">
        <v>4010</v>
      </c>
      <c r="I45" s="1572">
        <f t="shared" si="27"/>
        <v>4640</v>
      </c>
      <c r="J45" s="1580">
        <v>6</v>
      </c>
      <c r="K45" s="1573">
        <f t="shared" si="28"/>
        <v>278.39999999999998</v>
      </c>
      <c r="L45" s="1573">
        <f t="shared" si="29"/>
        <v>4361.6000000000004</v>
      </c>
      <c r="M45" s="1570">
        <v>3000</v>
      </c>
      <c r="N45" s="1574">
        <f t="shared" si="30"/>
        <v>13084800</v>
      </c>
      <c r="O45" s="1574">
        <f t="shared" si="31"/>
        <v>15.08</v>
      </c>
      <c r="P45" s="1574">
        <f t="shared" si="32"/>
        <v>3015.08</v>
      </c>
      <c r="Q45" s="1575">
        <f t="shared" si="33"/>
        <v>13150573</v>
      </c>
      <c r="R45" s="1575">
        <f t="shared" si="34"/>
        <v>65753</v>
      </c>
      <c r="S45" s="1575">
        <f t="shared" si="35"/>
        <v>13084820</v>
      </c>
      <c r="T45" s="1571" t="s">
        <v>77</v>
      </c>
    </row>
    <row r="46" spans="2:20" s="929" customFormat="1" ht="30" customHeight="1">
      <c r="B46" s="837">
        <v>6</v>
      </c>
      <c r="C46" s="1582" t="s">
        <v>1822</v>
      </c>
      <c r="D46" s="1583" t="s">
        <v>402</v>
      </c>
      <c r="E46" s="1584" t="s">
        <v>74</v>
      </c>
      <c r="F46" s="1489" t="s">
        <v>38</v>
      </c>
      <c r="G46" s="1585">
        <v>8250</v>
      </c>
      <c r="H46" s="1585">
        <v>3790</v>
      </c>
      <c r="I46" s="1572">
        <f t="shared" si="27"/>
        <v>4460</v>
      </c>
      <c r="J46" s="1580">
        <v>6</v>
      </c>
      <c r="K46" s="1573">
        <f t="shared" si="28"/>
        <v>267.59999999999997</v>
      </c>
      <c r="L46" s="1573">
        <f t="shared" si="29"/>
        <v>4192.3999999999996</v>
      </c>
      <c r="M46" s="1570">
        <v>3000</v>
      </c>
      <c r="N46" s="1574">
        <f t="shared" si="30"/>
        <v>12577200</v>
      </c>
      <c r="O46" s="1574">
        <f t="shared" si="31"/>
        <v>15.08</v>
      </c>
      <c r="P46" s="1574">
        <f t="shared" si="32"/>
        <v>3015.08</v>
      </c>
      <c r="Q46" s="1575">
        <f t="shared" si="33"/>
        <v>12640421</v>
      </c>
      <c r="R46" s="1575">
        <f t="shared" si="34"/>
        <v>63202</v>
      </c>
      <c r="S46" s="1575">
        <f t="shared" si="35"/>
        <v>12577219</v>
      </c>
      <c r="T46" s="1571" t="s">
        <v>77</v>
      </c>
    </row>
    <row r="47" spans="2:20" s="929" customFormat="1" ht="30" customHeight="1">
      <c r="B47" s="837">
        <v>7</v>
      </c>
      <c r="C47" s="1582" t="s">
        <v>1823</v>
      </c>
      <c r="D47" s="1583" t="s">
        <v>78</v>
      </c>
      <c r="E47" s="1584" t="s">
        <v>86</v>
      </c>
      <c r="F47" s="1489" t="s">
        <v>38</v>
      </c>
      <c r="G47" s="1585">
        <v>8870</v>
      </c>
      <c r="H47" s="1585">
        <v>4000</v>
      </c>
      <c r="I47" s="1572">
        <f t="shared" ref="I47:I48" si="36">+G47-H47</f>
        <v>4870</v>
      </c>
      <c r="J47" s="1580">
        <v>6</v>
      </c>
      <c r="K47" s="1573">
        <f t="shared" ref="K47:K48" si="37">I47*J47%</f>
        <v>292.2</v>
      </c>
      <c r="L47" s="1573">
        <f t="shared" ref="L47:L48" si="38">I47-K47</f>
        <v>4577.8</v>
      </c>
      <c r="M47" s="1570">
        <v>3000</v>
      </c>
      <c r="N47" s="1574">
        <f t="shared" ref="N47:N48" si="39">ROUND((L47*M47),0)</f>
        <v>13733400</v>
      </c>
      <c r="O47" s="1574">
        <f t="shared" ref="O47:O48" si="40">ROUND(M47*0.5025%,2)</f>
        <v>15.08</v>
      </c>
      <c r="P47" s="1574">
        <f t="shared" ref="P47:P48" si="41">M47+O47</f>
        <v>3015.08</v>
      </c>
      <c r="Q47" s="1575">
        <f t="shared" ref="Q47:Q48" si="42">ROUND((L47*+P47),0)</f>
        <v>13802433</v>
      </c>
      <c r="R47" s="1575">
        <f t="shared" ref="R47:R48" si="43">ROUND((Q47*0.5%),0)</f>
        <v>69012</v>
      </c>
      <c r="S47" s="1575">
        <f t="shared" ref="S47:S48" si="44">ROUND((Q47-R47),0)</f>
        <v>13733421</v>
      </c>
      <c r="T47" s="1571" t="s">
        <v>77</v>
      </c>
    </row>
    <row r="48" spans="2:20" s="929" customFormat="1" ht="30" customHeight="1">
      <c r="B48" s="837">
        <v>8</v>
      </c>
      <c r="C48" s="1582" t="s">
        <v>1824</v>
      </c>
      <c r="D48" s="1583" t="s">
        <v>149</v>
      </c>
      <c r="E48" s="1584" t="s">
        <v>92</v>
      </c>
      <c r="F48" s="1489" t="s">
        <v>38</v>
      </c>
      <c r="G48" s="1585">
        <v>8070</v>
      </c>
      <c r="H48" s="1585">
        <v>3810</v>
      </c>
      <c r="I48" s="1572">
        <f t="shared" si="36"/>
        <v>4260</v>
      </c>
      <c r="J48" s="1580">
        <v>7</v>
      </c>
      <c r="K48" s="1573">
        <f t="shared" si="37"/>
        <v>298.20000000000005</v>
      </c>
      <c r="L48" s="1573">
        <f t="shared" si="38"/>
        <v>3961.8</v>
      </c>
      <c r="M48" s="1570">
        <v>3000</v>
      </c>
      <c r="N48" s="1574">
        <f t="shared" si="39"/>
        <v>11885400</v>
      </c>
      <c r="O48" s="1574">
        <f t="shared" si="40"/>
        <v>15.08</v>
      </c>
      <c r="P48" s="1574">
        <f t="shared" si="41"/>
        <v>3015.08</v>
      </c>
      <c r="Q48" s="1575">
        <f t="shared" si="42"/>
        <v>11945144</v>
      </c>
      <c r="R48" s="1575">
        <f t="shared" si="43"/>
        <v>59726</v>
      </c>
      <c r="S48" s="1575">
        <f t="shared" si="44"/>
        <v>11885418</v>
      </c>
      <c r="T48" s="1571" t="s">
        <v>77</v>
      </c>
    </row>
    <row r="49" spans="2:21" s="929" customFormat="1" ht="30" customHeight="1">
      <c r="B49" s="837">
        <v>9</v>
      </c>
      <c r="C49" s="1582" t="s">
        <v>1825</v>
      </c>
      <c r="D49" s="1583" t="s">
        <v>1336</v>
      </c>
      <c r="E49" s="1584" t="s">
        <v>1256</v>
      </c>
      <c r="F49" s="1489" t="s">
        <v>38</v>
      </c>
      <c r="G49" s="1585">
        <v>8360</v>
      </c>
      <c r="H49" s="1585">
        <v>3870</v>
      </c>
      <c r="I49" s="1572">
        <f t="shared" si="27"/>
        <v>4490</v>
      </c>
      <c r="J49" s="1580">
        <v>7</v>
      </c>
      <c r="K49" s="1573">
        <f t="shared" si="28"/>
        <v>314.3</v>
      </c>
      <c r="L49" s="1573">
        <f t="shared" si="29"/>
        <v>4175.7</v>
      </c>
      <c r="M49" s="1570">
        <v>3000</v>
      </c>
      <c r="N49" s="1574">
        <f t="shared" si="30"/>
        <v>12527100</v>
      </c>
      <c r="O49" s="1574">
        <f t="shared" si="31"/>
        <v>15.08</v>
      </c>
      <c r="P49" s="1574">
        <f t="shared" si="32"/>
        <v>3015.08</v>
      </c>
      <c r="Q49" s="1575">
        <f t="shared" si="33"/>
        <v>12590070</v>
      </c>
      <c r="R49" s="1575">
        <f t="shared" si="34"/>
        <v>62950</v>
      </c>
      <c r="S49" s="1575">
        <f t="shared" si="35"/>
        <v>12527120</v>
      </c>
      <c r="T49" s="1571" t="s">
        <v>77</v>
      </c>
    </row>
    <row r="50" spans="2:21" s="929" customFormat="1" ht="5.0999999999999996" customHeight="1">
      <c r="B50" s="851"/>
      <c r="C50" s="852"/>
      <c r="D50" s="853"/>
      <c r="E50" s="854"/>
      <c r="F50" s="855"/>
      <c r="G50" s="856"/>
      <c r="H50" s="856"/>
      <c r="I50" s="857"/>
      <c r="J50" s="858"/>
      <c r="K50" s="857"/>
      <c r="L50" s="857"/>
      <c r="M50" s="859"/>
      <c r="N50" s="859"/>
      <c r="O50" s="887"/>
      <c r="P50" s="945"/>
      <c r="Q50" s="857"/>
      <c r="R50" s="857"/>
      <c r="S50" s="857"/>
      <c r="T50" s="860"/>
    </row>
    <row r="51" spans="2:21" ht="30" customHeight="1">
      <c r="B51" s="2211" t="s">
        <v>188</v>
      </c>
      <c r="C51" s="2212"/>
      <c r="D51" s="2212"/>
      <c r="E51" s="2212"/>
      <c r="F51" s="2213"/>
      <c r="G51" s="1012">
        <f>SUM(G41:G50)</f>
        <v>75120</v>
      </c>
      <c r="H51" s="1012">
        <f>SUM(H41:H50)</f>
        <v>34860</v>
      </c>
      <c r="I51" s="1012">
        <f>SUM(I41:I50)</f>
        <v>40260</v>
      </c>
      <c r="J51" s="1012">
        <f>+K51/I51%</f>
        <v>6.217337307501241</v>
      </c>
      <c r="K51" s="1012">
        <f>SUM(K41:K50)</f>
        <v>2503.1</v>
      </c>
      <c r="L51" s="1012">
        <f>SUM(L41:L50)</f>
        <v>37756.899999999994</v>
      </c>
      <c r="M51" s="1012"/>
      <c r="N51" s="1012">
        <f>SUM(N41:N50)</f>
        <v>113270700</v>
      </c>
      <c r="O51" s="1013"/>
      <c r="P51" s="1012">
        <f>Q51/L51</f>
        <v>3015.0799721375433</v>
      </c>
      <c r="Q51" s="1012">
        <f>SUM(Q41:Q50)</f>
        <v>113840073</v>
      </c>
      <c r="R51" s="1012">
        <f>SUM(R41:R50)</f>
        <v>569200</v>
      </c>
      <c r="S51" s="1012">
        <f>SUM(S41:S50)</f>
        <v>113270873</v>
      </c>
      <c r="T51" s="261"/>
    </row>
    <row r="52" spans="2:21" ht="15" customHeight="1">
      <c r="B52" s="604"/>
      <c r="C52" s="264"/>
      <c r="D52" s="264"/>
      <c r="E52" s="264"/>
      <c r="F52" s="264"/>
      <c r="G52" s="1245"/>
      <c r="H52" s="1245"/>
      <c r="I52" s="1245"/>
      <c r="J52" s="1245"/>
      <c r="K52" s="1245"/>
      <c r="L52" s="1245"/>
      <c r="M52" s="1245"/>
      <c r="N52" s="1245"/>
      <c r="O52" s="1245"/>
      <c r="P52" s="1245"/>
      <c r="Q52" s="1245"/>
      <c r="R52" s="1245"/>
      <c r="S52" s="1245"/>
      <c r="T52" s="266"/>
    </row>
    <row r="53" spans="2:21" ht="5.0999999999999996" customHeight="1">
      <c r="B53" s="263"/>
      <c r="C53" s="264"/>
      <c r="D53" s="264"/>
      <c r="E53" s="264"/>
      <c r="F53" s="264"/>
      <c r="G53" s="265"/>
      <c r="H53" s="265"/>
      <c r="I53" s="265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6"/>
    </row>
    <row r="54" spans="2:21" ht="15.75">
      <c r="B54" s="201"/>
      <c r="C54" s="202"/>
      <c r="D54" s="202"/>
      <c r="E54" s="202"/>
      <c r="F54" s="202"/>
      <c r="G54" s="202"/>
      <c r="H54" s="202"/>
      <c r="I54" s="202"/>
      <c r="J54" s="203"/>
      <c r="K54" s="203"/>
      <c r="L54" s="204"/>
      <c r="M54" s="202"/>
      <c r="N54" s="202"/>
      <c r="O54" s="202"/>
      <c r="P54" s="202"/>
      <c r="Q54" s="587" t="s">
        <v>1808</v>
      </c>
      <c r="R54" s="211"/>
      <c r="S54" s="208"/>
      <c r="T54" s="209"/>
    </row>
    <row r="55" spans="2:21" ht="15.75">
      <c r="B55" s="241"/>
      <c r="C55" s="280" t="s">
        <v>80</v>
      </c>
      <c r="D55" s="227"/>
      <c r="E55" s="227"/>
      <c r="F55" s="227"/>
      <c r="G55" s="1773"/>
      <c r="H55" s="1773"/>
      <c r="I55" s="1773" t="s">
        <v>105</v>
      </c>
      <c r="J55" s="1773"/>
      <c r="K55" s="228"/>
      <c r="L55" s="1773"/>
      <c r="M55" s="1773" t="s">
        <v>106</v>
      </c>
      <c r="N55" s="1773"/>
      <c r="O55" s="227"/>
      <c r="P55" s="227"/>
      <c r="Q55" s="227" t="s">
        <v>81</v>
      </c>
      <c r="R55" s="227"/>
      <c r="S55" s="242"/>
      <c r="T55" s="243"/>
    </row>
    <row r="56" spans="2:21" ht="15.75">
      <c r="B56" s="241"/>
      <c r="C56" s="281"/>
      <c r="D56" s="229"/>
      <c r="E56" s="229"/>
      <c r="F56" s="229"/>
      <c r="G56" s="229"/>
      <c r="H56" s="229"/>
      <c r="I56" s="229" t="s">
        <v>136</v>
      </c>
      <c r="J56" s="229"/>
      <c r="K56" s="229"/>
      <c r="L56" s="229"/>
      <c r="M56" s="229"/>
      <c r="N56" s="229"/>
      <c r="O56" s="229"/>
      <c r="P56" s="229"/>
      <c r="Q56" s="229"/>
      <c r="R56" s="229"/>
      <c r="S56" s="242"/>
      <c r="T56" s="243"/>
    </row>
    <row r="57" spans="2:21" ht="15.75" hidden="1">
      <c r="B57" s="241"/>
      <c r="C57" s="281"/>
      <c r="D57" s="229"/>
      <c r="E57" s="229"/>
      <c r="F57" s="229"/>
      <c r="G57" s="229"/>
      <c r="H57" s="229"/>
      <c r="I57" s="229"/>
      <c r="J57" s="229"/>
      <c r="K57" s="229"/>
      <c r="L57" s="229"/>
      <c r="M57" s="229"/>
      <c r="N57" s="229"/>
      <c r="O57" s="229"/>
      <c r="P57" s="229"/>
      <c r="Q57" s="229"/>
      <c r="R57" s="229"/>
      <c r="S57" s="242"/>
      <c r="T57" s="243"/>
    </row>
    <row r="58" spans="2:21" ht="15.75">
      <c r="B58" s="241"/>
      <c r="C58" s="281"/>
      <c r="D58" s="229"/>
      <c r="E58" s="229"/>
      <c r="F58" s="229"/>
      <c r="G58" s="229"/>
      <c r="H58" s="229"/>
      <c r="I58" s="229"/>
      <c r="J58" s="229"/>
      <c r="K58" s="229"/>
      <c r="L58" s="229"/>
      <c r="M58" s="229"/>
      <c r="N58" s="229"/>
      <c r="O58" s="229"/>
      <c r="P58" s="229"/>
      <c r="Q58" s="229"/>
      <c r="R58" s="229"/>
      <c r="S58" s="242"/>
      <c r="T58" s="243"/>
    </row>
    <row r="59" spans="2:21" ht="15.75">
      <c r="B59" s="241"/>
      <c r="C59" s="281"/>
      <c r="D59" s="229"/>
      <c r="E59" s="229"/>
      <c r="F59" s="229"/>
      <c r="G59" s="229"/>
      <c r="H59" s="229"/>
      <c r="I59" s="229"/>
      <c r="J59" s="229"/>
      <c r="K59" s="229"/>
      <c r="L59" s="229"/>
      <c r="M59" s="229"/>
      <c r="N59" s="229"/>
      <c r="O59" s="229"/>
      <c r="P59" s="229"/>
      <c r="Q59" s="229"/>
      <c r="R59" s="229"/>
      <c r="S59" s="242"/>
      <c r="T59" s="243"/>
    </row>
    <row r="60" spans="2:21" ht="15.75">
      <c r="B60" s="241"/>
      <c r="C60" s="1772" t="s">
        <v>147</v>
      </c>
      <c r="D60" s="1772"/>
      <c r="E60" s="1772"/>
      <c r="F60" s="1772"/>
      <c r="G60" s="1774"/>
      <c r="H60" s="1774" t="s">
        <v>82</v>
      </c>
      <c r="I60" s="1772"/>
      <c r="J60" s="1774" t="s">
        <v>156</v>
      </c>
      <c r="K60" s="230"/>
      <c r="L60" s="1774"/>
      <c r="M60" s="1774" t="s">
        <v>161</v>
      </c>
      <c r="N60" s="1774"/>
      <c r="O60" s="1772"/>
      <c r="P60" s="1772"/>
      <c r="Q60" s="1772" t="s">
        <v>83</v>
      </c>
      <c r="R60" s="1772"/>
      <c r="S60" s="242"/>
      <c r="T60" s="243"/>
    </row>
    <row r="61" spans="2:21" ht="15.75">
      <c r="B61" s="241"/>
      <c r="C61" s="282"/>
      <c r="D61" s="1772"/>
      <c r="E61" s="1772"/>
      <c r="F61" s="1772"/>
      <c r="G61" s="1774"/>
      <c r="H61" s="1774"/>
      <c r="I61" s="1772"/>
      <c r="J61" s="1774"/>
      <c r="K61" s="230"/>
      <c r="L61" s="1774"/>
      <c r="M61" s="1774"/>
      <c r="N61" s="1774"/>
      <c r="O61" s="1772"/>
      <c r="P61" s="1772"/>
      <c r="Q61" s="1772"/>
      <c r="R61" s="1772"/>
      <c r="S61" s="242"/>
      <c r="T61" s="243"/>
    </row>
    <row r="62" spans="2:21" customFormat="1" ht="15" customHeight="1">
      <c r="B62" s="121" t="s">
        <v>418</v>
      </c>
      <c r="C62" s="284"/>
      <c r="D62" s="122"/>
      <c r="E62" s="122"/>
      <c r="F62" s="122"/>
      <c r="G62" s="122"/>
      <c r="H62" s="122"/>
      <c r="I62" s="122"/>
      <c r="J62" s="123"/>
      <c r="K62" s="122"/>
      <c r="L62" s="124"/>
      <c r="M62" s="122"/>
      <c r="N62" s="122"/>
      <c r="O62" s="122"/>
      <c r="P62" s="122"/>
      <c r="Q62" s="122"/>
      <c r="R62" s="125"/>
      <c r="S62" s="125"/>
      <c r="T62" s="126" t="s">
        <v>417</v>
      </c>
      <c r="U62" s="232"/>
    </row>
  </sheetData>
  <sortState ref="C11:T19">
    <sortCondition ref="C11:C19"/>
  </sortState>
  <mergeCells count="24">
    <mergeCell ref="B33:E34"/>
    <mergeCell ref="F33:N33"/>
    <mergeCell ref="F34:N34"/>
    <mergeCell ref="B38:B39"/>
    <mergeCell ref="D38:D39"/>
    <mergeCell ref="F38:F39"/>
    <mergeCell ref="J38:K38"/>
    <mergeCell ref="O38:O39"/>
    <mergeCell ref="P38:P39"/>
    <mergeCell ref="R38:R39"/>
    <mergeCell ref="T38:T39"/>
    <mergeCell ref="B51:F51"/>
    <mergeCell ref="B2:E3"/>
    <mergeCell ref="F2:N2"/>
    <mergeCell ref="F3:N3"/>
    <mergeCell ref="B7:B8"/>
    <mergeCell ref="D7:D8"/>
    <mergeCell ref="F7:F8"/>
    <mergeCell ref="J7:K7"/>
    <mergeCell ref="O7:O8"/>
    <mergeCell ref="P7:P8"/>
    <mergeCell ref="R7:R8"/>
    <mergeCell ref="T7:T8"/>
    <mergeCell ref="B20:F20"/>
  </mergeCells>
  <pageMargins left="0.03" right="0.03" top="0.3" bottom="0.05" header="0.5" footer="0.5"/>
  <pageSetup paperSize="9" scale="65" orientation="landscape" horizontalDpi="4294967294" verticalDpi="180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39" enableFormatConditionsCalculation="0"/>
  <dimension ref="B1:U24"/>
  <sheetViews>
    <sheetView workbookViewId="0">
      <selection activeCell="I19" sqref="I19"/>
    </sheetView>
  </sheetViews>
  <sheetFormatPr defaultRowHeight="15"/>
  <cols>
    <col min="1" max="1" width="1.85546875" style="212" customWidth="1"/>
    <col min="2" max="2" width="3.7109375" style="212" customWidth="1"/>
    <col min="3" max="3" width="7" style="213" customWidth="1"/>
    <col min="4" max="4" width="10.5703125" style="212" customWidth="1"/>
    <col min="5" max="5" width="11" style="212" customWidth="1"/>
    <col min="6" max="6" width="7.7109375" style="212" customWidth="1"/>
    <col min="7" max="7" width="13.28515625" style="212" customWidth="1"/>
    <col min="8" max="8" width="12.42578125" style="212" customWidth="1"/>
    <col min="9" max="9" width="12.5703125" style="212" customWidth="1"/>
    <col min="10" max="10" width="8.28515625" style="212" customWidth="1"/>
    <col min="11" max="11" width="11.5703125" style="212" customWidth="1"/>
    <col min="12" max="12" width="14" style="212" customWidth="1"/>
    <col min="13" max="13" width="11.28515625" style="212" customWidth="1"/>
    <col min="14" max="14" width="16.7109375" style="212" customWidth="1"/>
    <col min="15" max="15" width="10.140625" style="212" customWidth="1"/>
    <col min="16" max="16" width="13.7109375" style="212" customWidth="1"/>
    <col min="17" max="17" width="18" style="212" customWidth="1"/>
    <col min="18" max="18" width="14" style="212" customWidth="1"/>
    <col min="19" max="19" width="16.42578125" style="212" customWidth="1"/>
    <col min="20" max="20" width="8.85546875" style="212" customWidth="1"/>
    <col min="21" max="21" width="6" style="212" customWidth="1"/>
    <col min="22" max="22" width="14.7109375" style="212" bestFit="1" customWidth="1"/>
    <col min="23" max="16384" width="9.140625" style="212"/>
  </cols>
  <sheetData>
    <row r="1" spans="2:20" ht="15.75" customHeight="1"/>
    <row r="2" spans="2:20" ht="24.95" customHeight="1">
      <c r="B2" s="2155" t="s">
        <v>926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417" t="s">
        <v>55</v>
      </c>
      <c r="P2" s="428" t="s">
        <v>122</v>
      </c>
      <c r="Q2" s="92" t="s">
        <v>1596</v>
      </c>
      <c r="R2" s="41"/>
      <c r="S2" s="41"/>
      <c r="T2" s="42" t="s">
        <v>25</v>
      </c>
    </row>
    <row r="3" spans="2:20" ht="24.7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419" t="s">
        <v>57</v>
      </c>
      <c r="P3" s="429" t="s">
        <v>58</v>
      </c>
      <c r="Q3" s="94"/>
      <c r="R3" s="45"/>
      <c r="S3" s="45"/>
      <c r="T3" s="46"/>
    </row>
    <row r="4" spans="2:20" ht="9.9499999999999993" customHeight="1">
      <c r="B4" s="47"/>
      <c r="C4" s="288"/>
      <c r="D4" s="48"/>
      <c r="E4" s="48"/>
      <c r="F4" s="48"/>
      <c r="G4" s="48"/>
      <c r="H4" s="48"/>
      <c r="I4" s="48"/>
      <c r="J4" s="48" t="s">
        <v>25</v>
      </c>
      <c r="K4" s="48"/>
      <c r="L4" s="48"/>
      <c r="M4" s="48"/>
      <c r="N4" s="48"/>
      <c r="O4" s="48"/>
      <c r="P4" s="49"/>
      <c r="Q4" s="49"/>
      <c r="R4" s="49"/>
      <c r="S4" s="49"/>
      <c r="T4" s="50"/>
    </row>
    <row r="5" spans="2:20" ht="15.75">
      <c r="B5" s="51"/>
      <c r="C5" s="289" t="s">
        <v>59</v>
      </c>
      <c r="D5" s="15"/>
      <c r="E5" s="15" t="s">
        <v>60</v>
      </c>
      <c r="F5" s="272" t="s">
        <v>1439</v>
      </c>
      <c r="H5" s="272"/>
      <c r="I5" s="272"/>
      <c r="J5" s="272"/>
      <c r="K5" s="272"/>
      <c r="L5" s="272"/>
      <c r="M5" s="153"/>
      <c r="N5" s="154"/>
      <c r="O5" s="140"/>
      <c r="P5" s="81" t="s">
        <v>61</v>
      </c>
      <c r="Q5" s="249" t="s">
        <v>1591</v>
      </c>
      <c r="R5" s="81"/>
      <c r="S5" s="85"/>
      <c r="T5" s="137"/>
    </row>
    <row r="6" spans="2:20" ht="9.75" customHeight="1">
      <c r="B6" s="51"/>
      <c r="C6" s="289"/>
      <c r="D6" s="15"/>
      <c r="E6" s="15"/>
      <c r="F6" s="623" t="s">
        <v>25</v>
      </c>
      <c r="G6" s="15"/>
      <c r="H6" s="53"/>
      <c r="I6" s="52"/>
      <c r="J6" s="15"/>
      <c r="K6" s="15"/>
      <c r="L6" s="54"/>
      <c r="M6" s="219"/>
      <c r="N6" s="220"/>
      <c r="O6" s="219"/>
      <c r="P6" s="57"/>
      <c r="Q6" s="58"/>
      <c r="R6" s="58"/>
      <c r="S6" s="58"/>
      <c r="T6" s="621"/>
    </row>
    <row r="7" spans="2:20">
      <c r="B7" s="2190" t="s">
        <v>26</v>
      </c>
      <c r="C7" s="275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214" t="s">
        <v>10</v>
      </c>
    </row>
    <row r="8" spans="2:20">
      <c r="B8" s="2191"/>
      <c r="C8" s="276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215"/>
    </row>
    <row r="9" spans="2:20" ht="15.75" thickBot="1">
      <c r="B9" s="187">
        <v>1</v>
      </c>
      <c r="C9" s="277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2:20" s="850" customFormat="1" ht="35.1" customHeight="1" thickTop="1">
      <c r="B10" s="874">
        <v>1</v>
      </c>
      <c r="C10" s="884"/>
      <c r="D10" s="839" t="s">
        <v>89</v>
      </c>
      <c r="E10" s="840" t="s">
        <v>1254</v>
      </c>
      <c r="F10" s="841" t="s">
        <v>119</v>
      </c>
      <c r="G10" s="842"/>
      <c r="H10" s="842"/>
      <c r="I10" s="843">
        <f t="shared" ref="I10:I13" si="0">+G10-H10</f>
        <v>0</v>
      </c>
      <c r="J10" s="844"/>
      <c r="K10" s="845">
        <f t="shared" ref="K10:K13" si="1">I10*J10%</f>
        <v>0</v>
      </c>
      <c r="L10" s="845">
        <f t="shared" ref="L10:L13" si="2">I10-K10</f>
        <v>0</v>
      </c>
      <c r="M10" s="846">
        <v>2750</v>
      </c>
      <c r="N10" s="847">
        <f t="shared" ref="N10:N13" si="3">ROUND((L10*M10),0)</f>
        <v>0</v>
      </c>
      <c r="O10" s="847">
        <f t="shared" ref="O10:O13" si="4">ROUND(M10*0.5025%,2)</f>
        <v>13.82</v>
      </c>
      <c r="P10" s="847">
        <f t="shared" ref="P10:P13" si="5">M10+O10</f>
        <v>2763.82</v>
      </c>
      <c r="Q10" s="848">
        <f t="shared" ref="Q10:Q13" si="6">ROUND((L10*+P10),0)</f>
        <v>0</v>
      </c>
      <c r="R10" s="848">
        <f t="shared" ref="R10:R13" si="7">ROUND((Q10*0.5%),0)</f>
        <v>0</v>
      </c>
      <c r="S10" s="848">
        <f t="shared" ref="S10:S13" si="8">ROUND((Q10-R10),0)</f>
        <v>0</v>
      </c>
      <c r="T10" s="849" t="s">
        <v>77</v>
      </c>
    </row>
    <row r="11" spans="2:20" s="850" customFormat="1" ht="35.1" customHeight="1">
      <c r="B11" s="874">
        <v>2</v>
      </c>
      <c r="C11" s="884"/>
      <c r="D11" s="839" t="s">
        <v>1336</v>
      </c>
      <c r="E11" s="840" t="s">
        <v>1256</v>
      </c>
      <c r="F11" s="841" t="s">
        <v>119</v>
      </c>
      <c r="G11" s="842"/>
      <c r="H11" s="842"/>
      <c r="I11" s="843">
        <f t="shared" si="0"/>
        <v>0</v>
      </c>
      <c r="J11" s="844"/>
      <c r="K11" s="845">
        <f t="shared" si="1"/>
        <v>0</v>
      </c>
      <c r="L11" s="845">
        <f t="shared" si="2"/>
        <v>0</v>
      </c>
      <c r="M11" s="846">
        <v>2750</v>
      </c>
      <c r="N11" s="847">
        <f t="shared" si="3"/>
        <v>0</v>
      </c>
      <c r="O11" s="847">
        <f t="shared" si="4"/>
        <v>13.82</v>
      </c>
      <c r="P11" s="847">
        <f t="shared" si="5"/>
        <v>2763.82</v>
      </c>
      <c r="Q11" s="848">
        <f t="shared" si="6"/>
        <v>0</v>
      </c>
      <c r="R11" s="848">
        <f t="shared" si="7"/>
        <v>0</v>
      </c>
      <c r="S11" s="848">
        <f t="shared" si="8"/>
        <v>0</v>
      </c>
      <c r="T11" s="849" t="s">
        <v>77</v>
      </c>
    </row>
    <row r="12" spans="2:20" s="850" customFormat="1" ht="35.1" customHeight="1">
      <c r="B12" s="874">
        <v>3</v>
      </c>
      <c r="C12" s="884"/>
      <c r="D12" s="839" t="s">
        <v>116</v>
      </c>
      <c r="E12" s="840" t="s">
        <v>1252</v>
      </c>
      <c r="F12" s="841" t="s">
        <v>119</v>
      </c>
      <c r="G12" s="842"/>
      <c r="H12" s="842"/>
      <c r="I12" s="843">
        <f t="shared" si="0"/>
        <v>0</v>
      </c>
      <c r="J12" s="844"/>
      <c r="K12" s="845">
        <f t="shared" si="1"/>
        <v>0</v>
      </c>
      <c r="L12" s="845">
        <f t="shared" si="2"/>
        <v>0</v>
      </c>
      <c r="M12" s="846">
        <v>2750</v>
      </c>
      <c r="N12" s="847">
        <f t="shared" si="3"/>
        <v>0</v>
      </c>
      <c r="O12" s="847">
        <f t="shared" si="4"/>
        <v>13.82</v>
      </c>
      <c r="P12" s="847">
        <f t="shared" si="5"/>
        <v>2763.82</v>
      </c>
      <c r="Q12" s="848">
        <f t="shared" si="6"/>
        <v>0</v>
      </c>
      <c r="R12" s="848">
        <f t="shared" si="7"/>
        <v>0</v>
      </c>
      <c r="S12" s="848">
        <f t="shared" si="8"/>
        <v>0</v>
      </c>
      <c r="T12" s="849" t="s">
        <v>77</v>
      </c>
    </row>
    <row r="13" spans="2:20" s="850" customFormat="1" ht="35.1" customHeight="1">
      <c r="B13" s="874">
        <v>4</v>
      </c>
      <c r="C13" s="884"/>
      <c r="D13" s="839" t="s">
        <v>88</v>
      </c>
      <c r="E13" s="840" t="s">
        <v>1253</v>
      </c>
      <c r="F13" s="841" t="s">
        <v>119</v>
      </c>
      <c r="G13" s="842"/>
      <c r="H13" s="842"/>
      <c r="I13" s="843">
        <f t="shared" si="0"/>
        <v>0</v>
      </c>
      <c r="J13" s="844"/>
      <c r="K13" s="845">
        <f t="shared" si="1"/>
        <v>0</v>
      </c>
      <c r="L13" s="845">
        <f t="shared" si="2"/>
        <v>0</v>
      </c>
      <c r="M13" s="846">
        <v>2750</v>
      </c>
      <c r="N13" s="847">
        <f t="shared" si="3"/>
        <v>0</v>
      </c>
      <c r="O13" s="847">
        <f t="shared" si="4"/>
        <v>13.82</v>
      </c>
      <c r="P13" s="847">
        <f t="shared" si="5"/>
        <v>2763.82</v>
      </c>
      <c r="Q13" s="848">
        <f t="shared" si="6"/>
        <v>0</v>
      </c>
      <c r="R13" s="848">
        <f t="shared" si="7"/>
        <v>0</v>
      </c>
      <c r="S13" s="848">
        <f t="shared" si="8"/>
        <v>0</v>
      </c>
      <c r="T13" s="849" t="s">
        <v>77</v>
      </c>
    </row>
    <row r="14" spans="2:20" s="929" customFormat="1" ht="5.0999999999999996" customHeight="1">
      <c r="B14" s="851"/>
      <c r="C14" s="885"/>
      <c r="D14" s="853"/>
      <c r="E14" s="854"/>
      <c r="F14" s="855"/>
      <c r="G14" s="856"/>
      <c r="H14" s="856"/>
      <c r="I14" s="857"/>
      <c r="J14" s="831"/>
      <c r="K14" s="857"/>
      <c r="L14" s="857"/>
      <c r="M14" s="833"/>
      <c r="N14" s="859"/>
      <c r="O14" s="886"/>
      <c r="P14" s="945"/>
      <c r="Q14" s="857"/>
      <c r="R14" s="857"/>
      <c r="S14" s="857"/>
      <c r="T14" s="849"/>
    </row>
    <row r="15" spans="2:20" ht="35.1" customHeight="1">
      <c r="B15" s="2173" t="s">
        <v>187</v>
      </c>
      <c r="C15" s="2174"/>
      <c r="D15" s="2174"/>
      <c r="E15" s="2174"/>
      <c r="F15" s="2175"/>
      <c r="G15" s="402">
        <f>SUM(G10:G14)</f>
        <v>0</v>
      </c>
      <c r="H15" s="402">
        <f>SUM(H10:H14)</f>
        <v>0</v>
      </c>
      <c r="I15" s="402">
        <f>SUM(I10:I14)</f>
        <v>0</v>
      </c>
      <c r="J15" s="402" t="e">
        <f>+K15/I15%</f>
        <v>#DIV/0!</v>
      </c>
      <c r="K15" s="402">
        <f>SUM(K10:K14)</f>
        <v>0</v>
      </c>
      <c r="L15" s="402">
        <f>SUM(L10:L14)</f>
        <v>0</v>
      </c>
      <c r="M15" s="402"/>
      <c r="N15" s="402">
        <f>SUM(N10:N14)</f>
        <v>0</v>
      </c>
      <c r="O15" s="402"/>
      <c r="P15" s="402" t="e">
        <f>+Q15/L15</f>
        <v>#DIV/0!</v>
      </c>
      <c r="Q15" s="402">
        <f>SUM(Q10:Q14)</f>
        <v>0</v>
      </c>
      <c r="R15" s="402">
        <f>SUM(R10:R14)</f>
        <v>0</v>
      </c>
      <c r="S15" s="402">
        <f>SUM(S10:S14)</f>
        <v>0</v>
      </c>
      <c r="T15" s="402"/>
    </row>
    <row r="16" spans="2:20" ht="8.1" customHeight="1">
      <c r="B16" s="263"/>
      <c r="C16" s="264"/>
      <c r="D16" s="264"/>
      <c r="E16" s="264"/>
      <c r="F16" s="264"/>
      <c r="G16" s="265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6"/>
    </row>
    <row r="17" spans="2:21" ht="15.75">
      <c r="B17" s="201"/>
      <c r="C17" s="205"/>
      <c r="D17" s="202"/>
      <c r="E17" s="202"/>
      <c r="F17" s="202"/>
      <c r="G17" s="202"/>
      <c r="H17" s="202"/>
      <c r="I17" s="233"/>
      <c r="J17" s="203"/>
      <c r="K17" s="203"/>
      <c r="L17" s="204"/>
      <c r="M17" s="202"/>
      <c r="N17" s="202"/>
      <c r="O17" s="202"/>
      <c r="P17" s="202"/>
      <c r="Q17" s="587" t="s">
        <v>1592</v>
      </c>
      <c r="R17" s="211"/>
      <c r="S17" s="208"/>
      <c r="T17" s="209"/>
    </row>
    <row r="18" spans="2:21" ht="15.75">
      <c r="B18" s="241"/>
      <c r="C18" s="280" t="s">
        <v>80</v>
      </c>
      <c r="D18" s="227"/>
      <c r="E18" s="227"/>
      <c r="F18" s="227"/>
      <c r="G18" s="1724"/>
      <c r="H18" s="1724"/>
      <c r="I18" s="1724" t="s">
        <v>105</v>
      </c>
      <c r="J18" s="1724"/>
      <c r="K18" s="228"/>
      <c r="L18" s="1724"/>
      <c r="M18" s="1724" t="s">
        <v>106</v>
      </c>
      <c r="N18" s="1724"/>
      <c r="O18" s="227"/>
      <c r="P18" s="227"/>
      <c r="Q18" s="227" t="s">
        <v>81</v>
      </c>
      <c r="R18" s="227"/>
      <c r="S18" s="242"/>
      <c r="T18" s="243"/>
    </row>
    <row r="19" spans="2:21" ht="15.75">
      <c r="B19" s="241"/>
      <c r="C19" s="281"/>
      <c r="D19" s="229"/>
      <c r="E19" s="229"/>
      <c r="F19" s="229"/>
      <c r="G19" s="229"/>
      <c r="H19" s="229"/>
      <c r="I19" s="229" t="s">
        <v>136</v>
      </c>
      <c r="J19" s="229"/>
      <c r="K19" s="229"/>
      <c r="L19" s="229"/>
      <c r="M19" s="229"/>
      <c r="N19" s="229"/>
      <c r="O19" s="229"/>
      <c r="P19" s="229"/>
      <c r="Q19" s="229"/>
      <c r="R19" s="229"/>
      <c r="S19" s="242"/>
      <c r="T19" s="243"/>
    </row>
    <row r="20" spans="2:21" ht="15.75">
      <c r="B20" s="241"/>
      <c r="C20" s="281"/>
      <c r="D20" s="229"/>
      <c r="E20" s="229"/>
      <c r="F20" s="229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42"/>
      <c r="T20" s="243"/>
    </row>
    <row r="21" spans="2:21" ht="15.75">
      <c r="B21" s="241"/>
      <c r="C21" s="281"/>
      <c r="D21" s="229"/>
      <c r="E21" s="229"/>
      <c r="F21" s="229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42"/>
      <c r="T21" s="243"/>
    </row>
    <row r="22" spans="2:21" ht="15.75">
      <c r="B22" s="241"/>
      <c r="C22" s="1722" t="s">
        <v>147</v>
      </c>
      <c r="D22" s="1722"/>
      <c r="E22" s="1722"/>
      <c r="F22" s="1722"/>
      <c r="G22" s="1725"/>
      <c r="H22" s="1725" t="s">
        <v>82</v>
      </c>
      <c r="I22" s="1722"/>
      <c r="J22" s="1725" t="s">
        <v>156</v>
      </c>
      <c r="K22" s="230"/>
      <c r="L22" s="1725"/>
      <c r="M22" s="1725" t="s">
        <v>161</v>
      </c>
      <c r="N22" s="1725"/>
      <c r="O22" s="1722"/>
      <c r="P22" s="1722"/>
      <c r="Q22" s="1722" t="s">
        <v>83</v>
      </c>
      <c r="R22" s="1722"/>
      <c r="S22" s="242"/>
      <c r="T22" s="243"/>
    </row>
    <row r="23" spans="2:21" ht="9" customHeight="1">
      <c r="B23" s="244"/>
      <c r="C23" s="283"/>
      <c r="D23" s="231"/>
      <c r="E23" s="231"/>
      <c r="F23" s="231"/>
      <c r="G23" s="1723"/>
      <c r="H23" s="1723"/>
      <c r="I23" s="1723"/>
      <c r="J23" s="1723"/>
      <c r="K23" s="1723"/>
      <c r="L23" s="1723"/>
      <c r="M23" s="1723"/>
      <c r="N23" s="1723"/>
      <c r="O23" s="231"/>
      <c r="P23" s="231"/>
      <c r="Q23" s="231"/>
      <c r="R23" s="231"/>
      <c r="S23" s="245"/>
      <c r="T23" s="246"/>
    </row>
    <row r="24" spans="2:21" customFormat="1" ht="15.75" customHeight="1">
      <c r="B24" s="121" t="s">
        <v>418</v>
      </c>
      <c r="C24" s="284"/>
      <c r="D24" s="122"/>
      <c r="E24" s="122"/>
      <c r="F24" s="122"/>
      <c r="G24" s="122"/>
      <c r="H24" s="122"/>
      <c r="I24" s="122"/>
      <c r="J24" s="123"/>
      <c r="K24" s="122"/>
      <c r="L24" s="124"/>
      <c r="M24" s="122"/>
      <c r="N24" s="122"/>
      <c r="O24" s="122"/>
      <c r="P24" s="122"/>
      <c r="Q24" s="122"/>
      <c r="R24" s="125"/>
      <c r="S24" s="125"/>
      <c r="T24" s="126" t="s">
        <v>417</v>
      </c>
      <c r="U24" s="232"/>
    </row>
  </sheetData>
  <sortState ref="C23:T29">
    <sortCondition ref="C23:C29"/>
  </sortState>
  <mergeCells count="12">
    <mergeCell ref="B2:E3"/>
    <mergeCell ref="F2:N2"/>
    <mergeCell ref="F3:N3"/>
    <mergeCell ref="B7:B8"/>
    <mergeCell ref="D7:D8"/>
    <mergeCell ref="F7:F8"/>
    <mergeCell ref="J7:K7"/>
    <mergeCell ref="O7:O8"/>
    <mergeCell ref="P7:P8"/>
    <mergeCell ref="R7:R8"/>
    <mergeCell ref="T7:T8"/>
    <mergeCell ref="B15:F15"/>
  </mergeCells>
  <phoneticPr fontId="79" type="noConversion"/>
  <pageMargins left="0.24" right="0.03" top="0.5" bottom="0.05" header="0.5" footer="0.5"/>
  <pageSetup paperSize="9" scale="65" orientation="landscape" horizontalDpi="4294967294" verticalDpi="180" r:id="rId1"/>
  <headerFooter alignWithMargins="0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15" enableFormatConditionsCalculation="0"/>
  <dimension ref="B2:U149"/>
  <sheetViews>
    <sheetView topLeftCell="D21" workbookViewId="0">
      <selection activeCell="I19" sqref="I19"/>
    </sheetView>
  </sheetViews>
  <sheetFormatPr defaultRowHeight="15"/>
  <cols>
    <col min="1" max="1" width="1.85546875" style="139" customWidth="1"/>
    <col min="2" max="2" width="3.7109375" style="139" customWidth="1"/>
    <col min="3" max="3" width="7.140625" style="225" customWidth="1"/>
    <col min="4" max="4" width="11" style="139" customWidth="1"/>
    <col min="5" max="5" width="12.140625" style="139" customWidth="1"/>
    <col min="6" max="6" width="10.7109375" style="139" customWidth="1"/>
    <col min="7" max="7" width="14.140625" style="139" customWidth="1"/>
    <col min="8" max="8" width="14" style="139" customWidth="1"/>
    <col min="9" max="9" width="14.85546875" style="139" customWidth="1"/>
    <col min="10" max="10" width="8.42578125" style="139" customWidth="1"/>
    <col min="11" max="11" width="12.85546875" style="139" customWidth="1"/>
    <col min="12" max="12" width="14.28515625" style="139" customWidth="1"/>
    <col min="13" max="13" width="10.85546875" style="139" customWidth="1"/>
    <col min="14" max="14" width="19.28515625" style="139" customWidth="1"/>
    <col min="15" max="15" width="9" style="139" customWidth="1"/>
    <col min="16" max="16" width="12.42578125" style="139" customWidth="1"/>
    <col min="17" max="17" width="19" style="139" customWidth="1"/>
    <col min="18" max="18" width="16.42578125" style="139" customWidth="1"/>
    <col min="19" max="19" width="18" style="139" customWidth="1"/>
    <col min="20" max="20" width="8.7109375" style="139" customWidth="1"/>
    <col min="21" max="21" width="2.28515625" style="139" customWidth="1"/>
    <col min="22" max="22" width="11.140625" style="139" customWidth="1"/>
    <col min="23" max="23" width="15.7109375" style="139" bestFit="1" customWidth="1"/>
    <col min="24" max="24" width="14.7109375" style="139" bestFit="1" customWidth="1"/>
    <col min="25" max="16384" width="9.140625" style="139"/>
  </cols>
  <sheetData>
    <row r="2" spans="2:20" ht="24.95" customHeight="1">
      <c r="B2" s="2155" t="s">
        <v>1363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417" t="s">
        <v>135</v>
      </c>
      <c r="P2" s="428" t="s">
        <v>1678</v>
      </c>
      <c r="Q2" s="92" t="s">
        <v>1597</v>
      </c>
      <c r="R2" s="41"/>
      <c r="S2" s="41"/>
      <c r="T2" s="42"/>
    </row>
    <row r="3" spans="2:20" ht="24.7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419" t="s">
        <v>57</v>
      </c>
      <c r="P3" s="429" t="s">
        <v>58</v>
      </c>
      <c r="Q3" s="94"/>
      <c r="R3" s="45"/>
      <c r="S3" s="45"/>
      <c r="T3" s="46"/>
    </row>
    <row r="4" spans="2:20" ht="6" customHeight="1">
      <c r="B4" s="646"/>
      <c r="C4" s="647"/>
      <c r="D4" s="647"/>
      <c r="E4" s="647"/>
      <c r="F4" s="651"/>
      <c r="G4" s="651"/>
      <c r="H4" s="651"/>
      <c r="I4" s="651"/>
      <c r="J4" s="651"/>
      <c r="K4" s="651"/>
      <c r="L4" s="651"/>
      <c r="M4" s="651"/>
      <c r="N4" s="651"/>
      <c r="O4" s="772"/>
      <c r="P4" s="1008"/>
      <c r="Q4" s="772"/>
      <c r="R4" s="648"/>
      <c r="S4" s="648"/>
      <c r="T4" s="649"/>
    </row>
    <row r="5" spans="2:20" ht="20.100000000000001" customHeight="1">
      <c r="B5" s="51"/>
      <c r="C5" s="289" t="s">
        <v>59</v>
      </c>
      <c r="D5" s="55"/>
      <c r="E5" s="55" t="s">
        <v>60</v>
      </c>
      <c r="F5" s="1671" t="s">
        <v>1882</v>
      </c>
      <c r="G5" s="55"/>
      <c r="H5" s="53"/>
      <c r="I5" s="52"/>
      <c r="J5" s="55"/>
      <c r="K5" s="152"/>
      <c r="L5" s="142"/>
      <c r="M5" s="154"/>
      <c r="N5" s="151"/>
      <c r="O5" s="55"/>
      <c r="P5" s="54" t="s">
        <v>61</v>
      </c>
      <c r="Q5" s="249" t="s">
        <v>1918</v>
      </c>
      <c r="R5" s="85"/>
      <c r="S5" s="85"/>
      <c r="T5" s="313"/>
    </row>
    <row r="6" spans="2:20" ht="6.95" customHeight="1">
      <c r="B6" s="51"/>
      <c r="C6" s="289"/>
      <c r="D6" s="55"/>
      <c r="E6" s="55"/>
      <c r="F6" s="83"/>
      <c r="G6" s="55"/>
      <c r="H6" s="53"/>
      <c r="I6" s="52"/>
      <c r="J6" s="55"/>
      <c r="K6" s="55"/>
      <c r="L6" s="54"/>
      <c r="M6" s="55"/>
      <c r="N6" s="60"/>
      <c r="O6" s="56"/>
      <c r="P6" s="57"/>
      <c r="Q6" s="58"/>
      <c r="R6" s="58"/>
      <c r="S6" s="58"/>
      <c r="T6" s="314"/>
    </row>
    <row r="7" spans="2:20" ht="15" customHeight="1">
      <c r="B7" s="2190" t="s">
        <v>26</v>
      </c>
      <c r="C7" s="275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</row>
    <row r="8" spans="2:20" ht="15" customHeight="1">
      <c r="B8" s="2191"/>
      <c r="C8" s="276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</row>
    <row r="9" spans="2:20" ht="15" customHeight="1" thickBot="1">
      <c r="B9" s="187">
        <v>1</v>
      </c>
      <c r="C9" s="277">
        <v>2</v>
      </c>
      <c r="D9" s="189">
        <v>3</v>
      </c>
      <c r="E9" s="188">
        <v>4</v>
      </c>
      <c r="F9" s="188"/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2:20" s="850" customFormat="1" ht="27.95" customHeight="1" thickTop="1">
      <c r="B10" s="912">
        <v>1</v>
      </c>
      <c r="C10" s="1249"/>
      <c r="D10" s="914" t="s">
        <v>1356</v>
      </c>
      <c r="E10" s="915" t="s">
        <v>87</v>
      </c>
      <c r="F10" s="916" t="s">
        <v>101</v>
      </c>
      <c r="G10" s="917"/>
      <c r="H10" s="917"/>
      <c r="I10" s="918">
        <f t="shared" ref="I10:I32" si="0">+G10-H10</f>
        <v>0</v>
      </c>
      <c r="J10" s="1061"/>
      <c r="K10" s="919">
        <f>I10*J10%</f>
        <v>0</v>
      </c>
      <c r="L10" s="919">
        <f>I10-K10</f>
        <v>0</v>
      </c>
      <c r="M10" s="971">
        <v>3250</v>
      </c>
      <c r="N10" s="921">
        <f>ROUND((L10*M10),0)</f>
        <v>0</v>
      </c>
      <c r="O10" s="921">
        <f>ROUND(M10*0.5025%,2)</f>
        <v>16.329999999999998</v>
      </c>
      <c r="P10" s="921">
        <f>M10+O10</f>
        <v>3266.33</v>
      </c>
      <c r="Q10" s="922">
        <f>ROUND((L10*+P10),0)</f>
        <v>0</v>
      </c>
      <c r="R10" s="922">
        <f>ROUND((Q10*0.5%),0)</f>
        <v>0</v>
      </c>
      <c r="S10" s="922">
        <f>ROUND((Q10-R10),0)</f>
        <v>0</v>
      </c>
      <c r="T10" s="1072" t="s">
        <v>77</v>
      </c>
    </row>
    <row r="11" spans="2:20" s="850" customFormat="1" ht="27.95" customHeight="1">
      <c r="B11" s="912">
        <v>2</v>
      </c>
      <c r="C11" s="1249"/>
      <c r="D11" s="914" t="s">
        <v>149</v>
      </c>
      <c r="E11" s="915" t="s">
        <v>92</v>
      </c>
      <c r="F11" s="916" t="s">
        <v>101</v>
      </c>
      <c r="G11" s="917"/>
      <c r="H11" s="917"/>
      <c r="I11" s="918">
        <f t="shared" si="0"/>
        <v>0</v>
      </c>
      <c r="J11" s="1061"/>
      <c r="K11" s="919">
        <f t="shared" ref="K11:K32" si="1">I11*J11%</f>
        <v>0</v>
      </c>
      <c r="L11" s="919">
        <f t="shared" ref="L11:L32" si="2">I11-K11</f>
        <v>0</v>
      </c>
      <c r="M11" s="971">
        <v>3250</v>
      </c>
      <c r="N11" s="921">
        <f t="shared" ref="N11:N32" si="3">ROUND((L11*M11),0)</f>
        <v>0</v>
      </c>
      <c r="O11" s="921">
        <f t="shared" ref="O11:O32" si="4">ROUND(M11*0.5025%,2)</f>
        <v>16.329999999999998</v>
      </c>
      <c r="P11" s="921">
        <f t="shared" ref="P11:P32" si="5">M11+O11</f>
        <v>3266.33</v>
      </c>
      <c r="Q11" s="922">
        <f t="shared" ref="Q11:Q32" si="6">ROUND((L11*+P11),0)</f>
        <v>0</v>
      </c>
      <c r="R11" s="922">
        <f t="shared" ref="R11:R32" si="7">ROUND((Q11*0.5%),0)</f>
        <v>0</v>
      </c>
      <c r="S11" s="922">
        <f t="shared" ref="S11:S32" si="8">ROUND((Q11-R11),0)</f>
        <v>0</v>
      </c>
      <c r="T11" s="1072" t="s">
        <v>77</v>
      </c>
    </row>
    <row r="12" spans="2:20" s="850" customFormat="1" ht="27.95" customHeight="1">
      <c r="B12" s="912">
        <v>3</v>
      </c>
      <c r="C12" s="1249"/>
      <c r="D12" s="914" t="s">
        <v>71</v>
      </c>
      <c r="E12" s="915" t="s">
        <v>72</v>
      </c>
      <c r="F12" s="916" t="s">
        <v>101</v>
      </c>
      <c r="G12" s="917"/>
      <c r="H12" s="917"/>
      <c r="I12" s="918">
        <f t="shared" si="0"/>
        <v>0</v>
      </c>
      <c r="J12" s="1061"/>
      <c r="K12" s="919">
        <f t="shared" si="1"/>
        <v>0</v>
      </c>
      <c r="L12" s="919">
        <f t="shared" si="2"/>
        <v>0</v>
      </c>
      <c r="M12" s="971">
        <v>3250</v>
      </c>
      <c r="N12" s="921">
        <f t="shared" si="3"/>
        <v>0</v>
      </c>
      <c r="O12" s="921">
        <f t="shared" si="4"/>
        <v>16.329999999999998</v>
      </c>
      <c r="P12" s="921">
        <f t="shared" si="5"/>
        <v>3266.33</v>
      </c>
      <c r="Q12" s="922">
        <f t="shared" si="6"/>
        <v>0</v>
      </c>
      <c r="R12" s="922">
        <f t="shared" si="7"/>
        <v>0</v>
      </c>
      <c r="S12" s="922">
        <f t="shared" si="8"/>
        <v>0</v>
      </c>
      <c r="T12" s="1072" t="s">
        <v>77</v>
      </c>
    </row>
    <row r="13" spans="2:20" s="850" customFormat="1" ht="27.95" customHeight="1">
      <c r="B13" s="912">
        <v>4</v>
      </c>
      <c r="C13" s="1249"/>
      <c r="D13" s="914" t="s">
        <v>402</v>
      </c>
      <c r="E13" s="915" t="s">
        <v>74</v>
      </c>
      <c r="F13" s="916" t="s">
        <v>101</v>
      </c>
      <c r="G13" s="917"/>
      <c r="H13" s="917"/>
      <c r="I13" s="918">
        <f t="shared" si="0"/>
        <v>0</v>
      </c>
      <c r="J13" s="1061"/>
      <c r="K13" s="919">
        <f t="shared" si="1"/>
        <v>0</v>
      </c>
      <c r="L13" s="919">
        <f t="shared" si="2"/>
        <v>0</v>
      </c>
      <c r="M13" s="971">
        <v>3250</v>
      </c>
      <c r="N13" s="921">
        <f t="shared" si="3"/>
        <v>0</v>
      </c>
      <c r="O13" s="921">
        <f t="shared" si="4"/>
        <v>16.329999999999998</v>
      </c>
      <c r="P13" s="921">
        <f t="shared" si="5"/>
        <v>3266.33</v>
      </c>
      <c r="Q13" s="922">
        <f t="shared" si="6"/>
        <v>0</v>
      </c>
      <c r="R13" s="922">
        <f t="shared" si="7"/>
        <v>0</v>
      </c>
      <c r="S13" s="922">
        <f t="shared" si="8"/>
        <v>0</v>
      </c>
      <c r="T13" s="1072" t="s">
        <v>77</v>
      </c>
    </row>
    <row r="14" spans="2:20" s="850" customFormat="1" ht="27.95" customHeight="1">
      <c r="B14" s="912">
        <v>5</v>
      </c>
      <c r="C14" s="1249"/>
      <c r="D14" s="914" t="s">
        <v>88</v>
      </c>
      <c r="E14" s="915" t="s">
        <v>1253</v>
      </c>
      <c r="F14" s="916" t="s">
        <v>101</v>
      </c>
      <c r="G14" s="917"/>
      <c r="H14" s="917"/>
      <c r="I14" s="918">
        <f t="shared" si="0"/>
        <v>0</v>
      </c>
      <c r="J14" s="1061"/>
      <c r="K14" s="919">
        <f t="shared" si="1"/>
        <v>0</v>
      </c>
      <c r="L14" s="919">
        <f t="shared" si="2"/>
        <v>0</v>
      </c>
      <c r="M14" s="971">
        <v>3250</v>
      </c>
      <c r="N14" s="921">
        <f t="shared" si="3"/>
        <v>0</v>
      </c>
      <c r="O14" s="921">
        <f t="shared" si="4"/>
        <v>16.329999999999998</v>
      </c>
      <c r="P14" s="921">
        <f t="shared" si="5"/>
        <v>3266.33</v>
      </c>
      <c r="Q14" s="922">
        <f t="shared" si="6"/>
        <v>0</v>
      </c>
      <c r="R14" s="922">
        <f t="shared" si="7"/>
        <v>0</v>
      </c>
      <c r="S14" s="922">
        <f t="shared" si="8"/>
        <v>0</v>
      </c>
      <c r="T14" s="1072" t="s">
        <v>77</v>
      </c>
    </row>
    <row r="15" spans="2:20" s="850" customFormat="1" ht="27.95" customHeight="1">
      <c r="B15" s="912">
        <v>6</v>
      </c>
      <c r="C15" s="1249"/>
      <c r="D15" s="914" t="s">
        <v>1336</v>
      </c>
      <c r="E15" s="915" t="s">
        <v>1256</v>
      </c>
      <c r="F15" s="916" t="s">
        <v>101</v>
      </c>
      <c r="G15" s="917"/>
      <c r="H15" s="917"/>
      <c r="I15" s="918">
        <f t="shared" si="0"/>
        <v>0</v>
      </c>
      <c r="J15" s="1061"/>
      <c r="K15" s="919">
        <f t="shared" si="1"/>
        <v>0</v>
      </c>
      <c r="L15" s="919">
        <f t="shared" si="2"/>
        <v>0</v>
      </c>
      <c r="M15" s="971">
        <v>3250</v>
      </c>
      <c r="N15" s="921">
        <f t="shared" si="3"/>
        <v>0</v>
      </c>
      <c r="O15" s="921">
        <f t="shared" si="4"/>
        <v>16.329999999999998</v>
      </c>
      <c r="P15" s="921">
        <f t="shared" si="5"/>
        <v>3266.33</v>
      </c>
      <c r="Q15" s="922">
        <f t="shared" si="6"/>
        <v>0</v>
      </c>
      <c r="R15" s="922">
        <f t="shared" si="7"/>
        <v>0</v>
      </c>
      <c r="S15" s="922">
        <f t="shared" si="8"/>
        <v>0</v>
      </c>
      <c r="T15" s="1072" t="s">
        <v>77</v>
      </c>
    </row>
    <row r="16" spans="2:20" s="850" customFormat="1" ht="27.95" customHeight="1">
      <c r="B16" s="912">
        <v>7</v>
      </c>
      <c r="C16" s="1249"/>
      <c r="D16" s="914" t="s">
        <v>149</v>
      </c>
      <c r="E16" s="915" t="s">
        <v>92</v>
      </c>
      <c r="F16" s="916" t="s">
        <v>101</v>
      </c>
      <c r="G16" s="917"/>
      <c r="H16" s="917"/>
      <c r="I16" s="918">
        <f t="shared" si="0"/>
        <v>0</v>
      </c>
      <c r="J16" s="1061"/>
      <c r="K16" s="919">
        <f t="shared" si="1"/>
        <v>0</v>
      </c>
      <c r="L16" s="919">
        <f t="shared" si="2"/>
        <v>0</v>
      </c>
      <c r="M16" s="971">
        <v>3250</v>
      </c>
      <c r="N16" s="921">
        <f t="shared" si="3"/>
        <v>0</v>
      </c>
      <c r="O16" s="921">
        <f t="shared" si="4"/>
        <v>16.329999999999998</v>
      </c>
      <c r="P16" s="921">
        <f t="shared" si="5"/>
        <v>3266.33</v>
      </c>
      <c r="Q16" s="922">
        <f t="shared" si="6"/>
        <v>0</v>
      </c>
      <c r="R16" s="922">
        <f t="shared" si="7"/>
        <v>0</v>
      </c>
      <c r="S16" s="922">
        <f t="shared" si="8"/>
        <v>0</v>
      </c>
      <c r="T16" s="1072" t="s">
        <v>77</v>
      </c>
    </row>
    <row r="17" spans="2:20" s="850" customFormat="1" ht="27.95" customHeight="1">
      <c r="B17" s="912">
        <v>8</v>
      </c>
      <c r="C17" s="1249"/>
      <c r="D17" s="914" t="s">
        <v>1356</v>
      </c>
      <c r="E17" s="915" t="s">
        <v>87</v>
      </c>
      <c r="F17" s="916" t="s">
        <v>101</v>
      </c>
      <c r="G17" s="917"/>
      <c r="H17" s="917"/>
      <c r="I17" s="918">
        <f t="shared" si="0"/>
        <v>0</v>
      </c>
      <c r="J17" s="1061"/>
      <c r="K17" s="919">
        <f t="shared" si="1"/>
        <v>0</v>
      </c>
      <c r="L17" s="919">
        <f t="shared" si="2"/>
        <v>0</v>
      </c>
      <c r="M17" s="971">
        <v>3250</v>
      </c>
      <c r="N17" s="921">
        <f t="shared" si="3"/>
        <v>0</v>
      </c>
      <c r="O17" s="921">
        <f t="shared" si="4"/>
        <v>16.329999999999998</v>
      </c>
      <c r="P17" s="921">
        <f t="shared" si="5"/>
        <v>3266.33</v>
      </c>
      <c r="Q17" s="922">
        <f t="shared" si="6"/>
        <v>0</v>
      </c>
      <c r="R17" s="922">
        <f t="shared" si="7"/>
        <v>0</v>
      </c>
      <c r="S17" s="922">
        <f t="shared" si="8"/>
        <v>0</v>
      </c>
      <c r="T17" s="1072" t="s">
        <v>77</v>
      </c>
    </row>
    <row r="18" spans="2:20" s="850" customFormat="1" ht="27.95" customHeight="1">
      <c r="B18" s="912">
        <v>9</v>
      </c>
      <c r="C18" s="1249"/>
      <c r="D18" s="914" t="s">
        <v>71</v>
      </c>
      <c r="E18" s="915" t="s">
        <v>72</v>
      </c>
      <c r="F18" s="916" t="s">
        <v>101</v>
      </c>
      <c r="G18" s="917"/>
      <c r="H18" s="917"/>
      <c r="I18" s="918">
        <f t="shared" si="0"/>
        <v>0</v>
      </c>
      <c r="J18" s="1061"/>
      <c r="K18" s="919">
        <f t="shared" si="1"/>
        <v>0</v>
      </c>
      <c r="L18" s="919">
        <f t="shared" si="2"/>
        <v>0</v>
      </c>
      <c r="M18" s="971">
        <v>3250</v>
      </c>
      <c r="N18" s="921">
        <f t="shared" si="3"/>
        <v>0</v>
      </c>
      <c r="O18" s="921">
        <f t="shared" si="4"/>
        <v>16.329999999999998</v>
      </c>
      <c r="P18" s="921">
        <f t="shared" si="5"/>
        <v>3266.33</v>
      </c>
      <c r="Q18" s="922">
        <f t="shared" si="6"/>
        <v>0</v>
      </c>
      <c r="R18" s="922">
        <f t="shared" si="7"/>
        <v>0</v>
      </c>
      <c r="S18" s="922">
        <f t="shared" si="8"/>
        <v>0</v>
      </c>
      <c r="T18" s="1072" t="s">
        <v>77</v>
      </c>
    </row>
    <row r="19" spans="2:20" s="850" customFormat="1" ht="27.95" customHeight="1">
      <c r="B19" s="912">
        <v>10</v>
      </c>
      <c r="C19" s="1249"/>
      <c r="D19" s="914" t="s">
        <v>78</v>
      </c>
      <c r="E19" s="915" t="s">
        <v>86</v>
      </c>
      <c r="F19" s="916" t="s">
        <v>101</v>
      </c>
      <c r="G19" s="917"/>
      <c r="H19" s="917"/>
      <c r="I19" s="918">
        <f t="shared" si="0"/>
        <v>0</v>
      </c>
      <c r="J19" s="1061"/>
      <c r="K19" s="919">
        <f t="shared" si="1"/>
        <v>0</v>
      </c>
      <c r="L19" s="919">
        <f t="shared" si="2"/>
        <v>0</v>
      </c>
      <c r="M19" s="971">
        <v>3250</v>
      </c>
      <c r="N19" s="921">
        <f t="shared" si="3"/>
        <v>0</v>
      </c>
      <c r="O19" s="921">
        <f t="shared" si="4"/>
        <v>16.329999999999998</v>
      </c>
      <c r="P19" s="921">
        <f t="shared" si="5"/>
        <v>3266.33</v>
      </c>
      <c r="Q19" s="922">
        <f t="shared" si="6"/>
        <v>0</v>
      </c>
      <c r="R19" s="922">
        <f t="shared" si="7"/>
        <v>0</v>
      </c>
      <c r="S19" s="922">
        <f t="shared" si="8"/>
        <v>0</v>
      </c>
      <c r="T19" s="1072" t="s">
        <v>77</v>
      </c>
    </row>
    <row r="20" spans="2:20" s="850" customFormat="1" ht="27.95" customHeight="1">
      <c r="B20" s="912">
        <v>11</v>
      </c>
      <c r="C20" s="1249"/>
      <c r="D20" s="914" t="s">
        <v>402</v>
      </c>
      <c r="E20" s="915" t="s">
        <v>74</v>
      </c>
      <c r="F20" s="916" t="s">
        <v>101</v>
      </c>
      <c r="G20" s="917"/>
      <c r="H20" s="917"/>
      <c r="I20" s="918">
        <f t="shared" si="0"/>
        <v>0</v>
      </c>
      <c r="J20" s="1061"/>
      <c r="K20" s="919">
        <f t="shared" si="1"/>
        <v>0</v>
      </c>
      <c r="L20" s="919">
        <f t="shared" si="2"/>
        <v>0</v>
      </c>
      <c r="M20" s="971">
        <v>3250</v>
      </c>
      <c r="N20" s="921">
        <f t="shared" si="3"/>
        <v>0</v>
      </c>
      <c r="O20" s="921">
        <f t="shared" si="4"/>
        <v>16.329999999999998</v>
      </c>
      <c r="P20" s="921">
        <f t="shared" si="5"/>
        <v>3266.33</v>
      </c>
      <c r="Q20" s="922">
        <f t="shared" si="6"/>
        <v>0</v>
      </c>
      <c r="R20" s="922">
        <f t="shared" si="7"/>
        <v>0</v>
      </c>
      <c r="S20" s="922">
        <f t="shared" si="8"/>
        <v>0</v>
      </c>
      <c r="T20" s="1072" t="s">
        <v>77</v>
      </c>
    </row>
    <row r="21" spans="2:20" s="850" customFormat="1" ht="27.95" customHeight="1">
      <c r="B21" s="912">
        <v>12</v>
      </c>
      <c r="C21" s="1249"/>
      <c r="D21" s="914" t="s">
        <v>88</v>
      </c>
      <c r="E21" s="915" t="s">
        <v>1253</v>
      </c>
      <c r="F21" s="916" t="s">
        <v>101</v>
      </c>
      <c r="G21" s="917"/>
      <c r="H21" s="917"/>
      <c r="I21" s="918">
        <f t="shared" si="0"/>
        <v>0</v>
      </c>
      <c r="J21" s="1061"/>
      <c r="K21" s="919">
        <f t="shared" si="1"/>
        <v>0</v>
      </c>
      <c r="L21" s="919">
        <f t="shared" si="2"/>
        <v>0</v>
      </c>
      <c r="M21" s="971">
        <v>3250</v>
      </c>
      <c r="N21" s="921">
        <f t="shared" si="3"/>
        <v>0</v>
      </c>
      <c r="O21" s="921">
        <f t="shared" si="4"/>
        <v>16.329999999999998</v>
      </c>
      <c r="P21" s="921">
        <f t="shared" si="5"/>
        <v>3266.33</v>
      </c>
      <c r="Q21" s="922">
        <f t="shared" si="6"/>
        <v>0</v>
      </c>
      <c r="R21" s="922">
        <f t="shared" si="7"/>
        <v>0</v>
      </c>
      <c r="S21" s="922">
        <f t="shared" si="8"/>
        <v>0</v>
      </c>
      <c r="T21" s="1072" t="s">
        <v>77</v>
      </c>
    </row>
    <row r="22" spans="2:20" s="850" customFormat="1" ht="27.95" customHeight="1">
      <c r="B22" s="912">
        <v>13</v>
      </c>
      <c r="C22" s="1249"/>
      <c r="D22" s="914" t="s">
        <v>149</v>
      </c>
      <c r="E22" s="915" t="s">
        <v>92</v>
      </c>
      <c r="F22" s="916" t="s">
        <v>101</v>
      </c>
      <c r="G22" s="917"/>
      <c r="H22" s="917"/>
      <c r="I22" s="918">
        <f t="shared" si="0"/>
        <v>0</v>
      </c>
      <c r="J22" s="1061"/>
      <c r="K22" s="919">
        <f t="shared" si="1"/>
        <v>0</v>
      </c>
      <c r="L22" s="919">
        <f t="shared" si="2"/>
        <v>0</v>
      </c>
      <c r="M22" s="971">
        <v>3250</v>
      </c>
      <c r="N22" s="921">
        <f t="shared" si="3"/>
        <v>0</v>
      </c>
      <c r="O22" s="921">
        <f t="shared" si="4"/>
        <v>16.329999999999998</v>
      </c>
      <c r="P22" s="921">
        <f t="shared" si="5"/>
        <v>3266.33</v>
      </c>
      <c r="Q22" s="922">
        <f t="shared" si="6"/>
        <v>0</v>
      </c>
      <c r="R22" s="922">
        <f t="shared" si="7"/>
        <v>0</v>
      </c>
      <c r="S22" s="922">
        <f t="shared" si="8"/>
        <v>0</v>
      </c>
      <c r="T22" s="1072" t="s">
        <v>77</v>
      </c>
    </row>
    <row r="23" spans="2:20" s="850" customFormat="1" ht="27.95" customHeight="1">
      <c r="B23" s="912">
        <v>14</v>
      </c>
      <c r="C23" s="1249"/>
      <c r="D23" s="914" t="s">
        <v>1356</v>
      </c>
      <c r="E23" s="915" t="s">
        <v>87</v>
      </c>
      <c r="F23" s="916" t="s">
        <v>101</v>
      </c>
      <c r="G23" s="917"/>
      <c r="H23" s="917"/>
      <c r="I23" s="918">
        <f t="shared" si="0"/>
        <v>0</v>
      </c>
      <c r="J23" s="1061"/>
      <c r="K23" s="919">
        <f t="shared" si="1"/>
        <v>0</v>
      </c>
      <c r="L23" s="919">
        <f t="shared" si="2"/>
        <v>0</v>
      </c>
      <c r="M23" s="971">
        <v>3250</v>
      </c>
      <c r="N23" s="921">
        <f t="shared" si="3"/>
        <v>0</v>
      </c>
      <c r="O23" s="921">
        <f t="shared" si="4"/>
        <v>16.329999999999998</v>
      </c>
      <c r="P23" s="921">
        <f t="shared" si="5"/>
        <v>3266.33</v>
      </c>
      <c r="Q23" s="922">
        <f t="shared" si="6"/>
        <v>0</v>
      </c>
      <c r="R23" s="922">
        <f t="shared" si="7"/>
        <v>0</v>
      </c>
      <c r="S23" s="922">
        <f t="shared" si="8"/>
        <v>0</v>
      </c>
      <c r="T23" s="1072" t="s">
        <v>77</v>
      </c>
    </row>
    <row r="24" spans="2:20" s="850" customFormat="1" ht="27.95" customHeight="1">
      <c r="B24" s="912">
        <v>15</v>
      </c>
      <c r="C24" s="1249"/>
      <c r="D24" s="914" t="s">
        <v>1336</v>
      </c>
      <c r="E24" s="915" t="s">
        <v>1256</v>
      </c>
      <c r="F24" s="916" t="s">
        <v>101</v>
      </c>
      <c r="G24" s="917"/>
      <c r="H24" s="917"/>
      <c r="I24" s="918">
        <f t="shared" si="0"/>
        <v>0</v>
      </c>
      <c r="J24" s="1061"/>
      <c r="K24" s="919">
        <f t="shared" si="1"/>
        <v>0</v>
      </c>
      <c r="L24" s="919">
        <f t="shared" si="2"/>
        <v>0</v>
      </c>
      <c r="M24" s="971">
        <v>3250</v>
      </c>
      <c r="N24" s="921">
        <f t="shared" si="3"/>
        <v>0</v>
      </c>
      <c r="O24" s="921">
        <f t="shared" si="4"/>
        <v>16.329999999999998</v>
      </c>
      <c r="P24" s="921">
        <f t="shared" si="5"/>
        <v>3266.33</v>
      </c>
      <c r="Q24" s="922">
        <f t="shared" si="6"/>
        <v>0</v>
      </c>
      <c r="R24" s="922">
        <f t="shared" si="7"/>
        <v>0</v>
      </c>
      <c r="S24" s="922">
        <f t="shared" si="8"/>
        <v>0</v>
      </c>
      <c r="T24" s="1072" t="s">
        <v>77</v>
      </c>
    </row>
    <row r="25" spans="2:20" s="850" customFormat="1" ht="27.95" customHeight="1">
      <c r="B25" s="912">
        <v>16</v>
      </c>
      <c r="C25" s="1249"/>
      <c r="D25" s="914" t="s">
        <v>400</v>
      </c>
      <c r="E25" s="915" t="s">
        <v>70</v>
      </c>
      <c r="F25" s="916" t="s">
        <v>101</v>
      </c>
      <c r="G25" s="917"/>
      <c r="H25" s="917"/>
      <c r="I25" s="918">
        <f t="shared" si="0"/>
        <v>0</v>
      </c>
      <c r="J25" s="1061"/>
      <c r="K25" s="919">
        <f t="shared" si="1"/>
        <v>0</v>
      </c>
      <c r="L25" s="919">
        <f t="shared" si="2"/>
        <v>0</v>
      </c>
      <c r="M25" s="971">
        <v>3250</v>
      </c>
      <c r="N25" s="921">
        <f t="shared" si="3"/>
        <v>0</v>
      </c>
      <c r="O25" s="921">
        <f t="shared" si="4"/>
        <v>16.329999999999998</v>
      </c>
      <c r="P25" s="921">
        <f t="shared" si="5"/>
        <v>3266.33</v>
      </c>
      <c r="Q25" s="922">
        <f t="shared" si="6"/>
        <v>0</v>
      </c>
      <c r="R25" s="922">
        <f t="shared" si="7"/>
        <v>0</v>
      </c>
      <c r="S25" s="922">
        <f t="shared" si="8"/>
        <v>0</v>
      </c>
      <c r="T25" s="1072" t="s">
        <v>77</v>
      </c>
    </row>
    <row r="26" spans="2:20" s="850" customFormat="1" ht="27.95" customHeight="1">
      <c r="B26" s="912">
        <v>17</v>
      </c>
      <c r="C26" s="1249"/>
      <c r="D26" s="914" t="s">
        <v>88</v>
      </c>
      <c r="E26" s="915" t="s">
        <v>1253</v>
      </c>
      <c r="F26" s="916" t="s">
        <v>101</v>
      </c>
      <c r="G26" s="917"/>
      <c r="H26" s="917"/>
      <c r="I26" s="918">
        <f t="shared" si="0"/>
        <v>0</v>
      </c>
      <c r="J26" s="1061"/>
      <c r="K26" s="919">
        <f t="shared" si="1"/>
        <v>0</v>
      </c>
      <c r="L26" s="919">
        <f t="shared" si="2"/>
        <v>0</v>
      </c>
      <c r="M26" s="971">
        <v>3250</v>
      </c>
      <c r="N26" s="921">
        <f t="shared" si="3"/>
        <v>0</v>
      </c>
      <c r="O26" s="921">
        <f t="shared" si="4"/>
        <v>16.329999999999998</v>
      </c>
      <c r="P26" s="921">
        <f t="shared" si="5"/>
        <v>3266.33</v>
      </c>
      <c r="Q26" s="922">
        <f t="shared" si="6"/>
        <v>0</v>
      </c>
      <c r="R26" s="922">
        <f t="shared" si="7"/>
        <v>0</v>
      </c>
      <c r="S26" s="922">
        <f t="shared" si="8"/>
        <v>0</v>
      </c>
      <c r="T26" s="1072" t="s">
        <v>77</v>
      </c>
    </row>
    <row r="27" spans="2:20" s="850" customFormat="1" ht="27.95" customHeight="1">
      <c r="B27" s="912">
        <v>18</v>
      </c>
      <c r="C27" s="1249"/>
      <c r="D27" s="914" t="s">
        <v>1356</v>
      </c>
      <c r="E27" s="915" t="s">
        <v>87</v>
      </c>
      <c r="F27" s="916" t="s">
        <v>101</v>
      </c>
      <c r="G27" s="917"/>
      <c r="H27" s="917"/>
      <c r="I27" s="918">
        <f t="shared" si="0"/>
        <v>0</v>
      </c>
      <c r="J27" s="1061"/>
      <c r="K27" s="919">
        <f t="shared" si="1"/>
        <v>0</v>
      </c>
      <c r="L27" s="919">
        <f t="shared" si="2"/>
        <v>0</v>
      </c>
      <c r="M27" s="971">
        <v>3250</v>
      </c>
      <c r="N27" s="921">
        <f t="shared" si="3"/>
        <v>0</v>
      </c>
      <c r="O27" s="921">
        <f t="shared" si="4"/>
        <v>16.329999999999998</v>
      </c>
      <c r="P27" s="921">
        <f t="shared" si="5"/>
        <v>3266.33</v>
      </c>
      <c r="Q27" s="922">
        <f t="shared" si="6"/>
        <v>0</v>
      </c>
      <c r="R27" s="922">
        <f t="shared" si="7"/>
        <v>0</v>
      </c>
      <c r="S27" s="922">
        <f t="shared" si="8"/>
        <v>0</v>
      </c>
      <c r="T27" s="1072" t="s">
        <v>77</v>
      </c>
    </row>
    <row r="28" spans="2:20" s="850" customFormat="1" ht="27.95" customHeight="1">
      <c r="B28" s="912">
        <v>19</v>
      </c>
      <c r="C28" s="1249"/>
      <c r="D28" s="914" t="s">
        <v>71</v>
      </c>
      <c r="E28" s="915" t="s">
        <v>72</v>
      </c>
      <c r="F28" s="916" t="s">
        <v>101</v>
      </c>
      <c r="G28" s="917"/>
      <c r="H28" s="917"/>
      <c r="I28" s="918">
        <f t="shared" si="0"/>
        <v>0</v>
      </c>
      <c r="J28" s="1061"/>
      <c r="K28" s="919">
        <f t="shared" si="1"/>
        <v>0</v>
      </c>
      <c r="L28" s="919">
        <f t="shared" si="2"/>
        <v>0</v>
      </c>
      <c r="M28" s="971">
        <v>3250</v>
      </c>
      <c r="N28" s="921">
        <f t="shared" si="3"/>
        <v>0</v>
      </c>
      <c r="O28" s="921">
        <f t="shared" si="4"/>
        <v>16.329999999999998</v>
      </c>
      <c r="P28" s="921">
        <f t="shared" si="5"/>
        <v>3266.33</v>
      </c>
      <c r="Q28" s="922">
        <f t="shared" si="6"/>
        <v>0</v>
      </c>
      <c r="R28" s="922">
        <f t="shared" si="7"/>
        <v>0</v>
      </c>
      <c r="S28" s="922">
        <f t="shared" si="8"/>
        <v>0</v>
      </c>
      <c r="T28" s="1072" t="s">
        <v>77</v>
      </c>
    </row>
    <row r="29" spans="2:20" s="850" customFormat="1" ht="27.95" customHeight="1">
      <c r="B29" s="912">
        <v>20</v>
      </c>
      <c r="C29" s="1249"/>
      <c r="D29" s="914" t="s">
        <v>1336</v>
      </c>
      <c r="E29" s="915" t="s">
        <v>1256</v>
      </c>
      <c r="F29" s="916" t="s">
        <v>101</v>
      </c>
      <c r="G29" s="917"/>
      <c r="H29" s="917"/>
      <c r="I29" s="918">
        <f t="shared" si="0"/>
        <v>0</v>
      </c>
      <c r="J29" s="1061"/>
      <c r="K29" s="919">
        <f t="shared" si="1"/>
        <v>0</v>
      </c>
      <c r="L29" s="919">
        <f t="shared" si="2"/>
        <v>0</v>
      </c>
      <c r="M29" s="971">
        <v>3250</v>
      </c>
      <c r="N29" s="921">
        <f t="shared" si="3"/>
        <v>0</v>
      </c>
      <c r="O29" s="921">
        <f t="shared" si="4"/>
        <v>16.329999999999998</v>
      </c>
      <c r="P29" s="921">
        <f t="shared" si="5"/>
        <v>3266.33</v>
      </c>
      <c r="Q29" s="922">
        <f t="shared" si="6"/>
        <v>0</v>
      </c>
      <c r="R29" s="922">
        <f t="shared" si="7"/>
        <v>0</v>
      </c>
      <c r="S29" s="922">
        <f t="shared" si="8"/>
        <v>0</v>
      </c>
      <c r="T29" s="1072" t="s">
        <v>77</v>
      </c>
    </row>
    <row r="30" spans="2:20" s="850" customFormat="1" ht="27.95" customHeight="1">
      <c r="B30" s="912">
        <v>21</v>
      </c>
      <c r="C30" s="1249"/>
      <c r="D30" s="914" t="s">
        <v>402</v>
      </c>
      <c r="E30" s="915" t="s">
        <v>74</v>
      </c>
      <c r="F30" s="916" t="s">
        <v>101</v>
      </c>
      <c r="G30" s="917"/>
      <c r="H30" s="917"/>
      <c r="I30" s="918">
        <f t="shared" si="0"/>
        <v>0</v>
      </c>
      <c r="J30" s="1061"/>
      <c r="K30" s="919">
        <f t="shared" si="1"/>
        <v>0</v>
      </c>
      <c r="L30" s="919">
        <f t="shared" si="2"/>
        <v>0</v>
      </c>
      <c r="M30" s="971">
        <v>3250</v>
      </c>
      <c r="N30" s="921">
        <f t="shared" si="3"/>
        <v>0</v>
      </c>
      <c r="O30" s="921">
        <f t="shared" si="4"/>
        <v>16.329999999999998</v>
      </c>
      <c r="P30" s="921">
        <f t="shared" si="5"/>
        <v>3266.33</v>
      </c>
      <c r="Q30" s="922">
        <f t="shared" si="6"/>
        <v>0</v>
      </c>
      <c r="R30" s="922">
        <f t="shared" si="7"/>
        <v>0</v>
      </c>
      <c r="S30" s="922">
        <f t="shared" si="8"/>
        <v>0</v>
      </c>
      <c r="T30" s="1072" t="s">
        <v>77</v>
      </c>
    </row>
    <row r="31" spans="2:20" s="850" customFormat="1" ht="27.95" customHeight="1">
      <c r="B31" s="912">
        <v>22</v>
      </c>
      <c r="C31" s="1249"/>
      <c r="D31" s="914" t="s">
        <v>149</v>
      </c>
      <c r="E31" s="915" t="s">
        <v>92</v>
      </c>
      <c r="F31" s="916" t="s">
        <v>101</v>
      </c>
      <c r="G31" s="917"/>
      <c r="H31" s="917"/>
      <c r="I31" s="918">
        <f t="shared" si="0"/>
        <v>0</v>
      </c>
      <c r="J31" s="1061"/>
      <c r="K31" s="919">
        <f t="shared" si="1"/>
        <v>0</v>
      </c>
      <c r="L31" s="919">
        <f t="shared" si="2"/>
        <v>0</v>
      </c>
      <c r="M31" s="971">
        <v>3250</v>
      </c>
      <c r="N31" s="921">
        <f t="shared" si="3"/>
        <v>0</v>
      </c>
      <c r="O31" s="921">
        <f t="shared" si="4"/>
        <v>16.329999999999998</v>
      </c>
      <c r="P31" s="921">
        <f t="shared" si="5"/>
        <v>3266.33</v>
      </c>
      <c r="Q31" s="922">
        <f t="shared" si="6"/>
        <v>0</v>
      </c>
      <c r="R31" s="922">
        <f t="shared" si="7"/>
        <v>0</v>
      </c>
      <c r="S31" s="922">
        <f t="shared" si="8"/>
        <v>0</v>
      </c>
      <c r="T31" s="1072" t="s">
        <v>77</v>
      </c>
    </row>
    <row r="32" spans="2:20" s="850" customFormat="1" ht="27.95" customHeight="1">
      <c r="B32" s="912">
        <v>23</v>
      </c>
      <c r="C32" s="1249"/>
      <c r="D32" s="914" t="s">
        <v>400</v>
      </c>
      <c r="E32" s="915" t="s">
        <v>70</v>
      </c>
      <c r="F32" s="916" t="s">
        <v>101</v>
      </c>
      <c r="G32" s="917"/>
      <c r="H32" s="917"/>
      <c r="I32" s="918">
        <f t="shared" si="0"/>
        <v>0</v>
      </c>
      <c r="J32" s="1061"/>
      <c r="K32" s="919">
        <f t="shared" si="1"/>
        <v>0</v>
      </c>
      <c r="L32" s="919">
        <f t="shared" si="2"/>
        <v>0</v>
      </c>
      <c r="M32" s="971">
        <v>3250</v>
      </c>
      <c r="N32" s="921">
        <f t="shared" si="3"/>
        <v>0</v>
      </c>
      <c r="O32" s="921">
        <f t="shared" si="4"/>
        <v>16.329999999999998</v>
      </c>
      <c r="P32" s="921">
        <f t="shared" si="5"/>
        <v>3266.33</v>
      </c>
      <c r="Q32" s="922">
        <f t="shared" si="6"/>
        <v>0</v>
      </c>
      <c r="R32" s="922">
        <f t="shared" si="7"/>
        <v>0</v>
      </c>
      <c r="S32" s="922">
        <f t="shared" si="8"/>
        <v>0</v>
      </c>
      <c r="T32" s="1072" t="s">
        <v>77</v>
      </c>
    </row>
    <row r="33" spans="2:21" s="850" customFormat="1" ht="5.0999999999999996" customHeight="1">
      <c r="B33" s="934"/>
      <c r="C33" s="935"/>
      <c r="D33" s="936"/>
      <c r="E33" s="937"/>
      <c r="F33" s="938"/>
      <c r="G33" s="939"/>
      <c r="H33" s="939"/>
      <c r="I33" s="940"/>
      <c r="J33" s="1061"/>
      <c r="K33" s="940"/>
      <c r="L33" s="940"/>
      <c r="M33" s="941"/>
      <c r="N33" s="942"/>
      <c r="O33" s="943"/>
      <c r="P33" s="943"/>
      <c r="Q33" s="940"/>
      <c r="R33" s="940"/>
      <c r="S33" s="940"/>
      <c r="T33" s="923"/>
    </row>
    <row r="34" spans="2:21" ht="27.95" customHeight="1">
      <c r="B34" s="2216" t="s">
        <v>191</v>
      </c>
      <c r="C34" s="2217"/>
      <c r="D34" s="2217"/>
      <c r="E34" s="2217"/>
      <c r="F34" s="2218"/>
      <c r="G34" s="1012">
        <f>SUM(G10:G33)</f>
        <v>0</v>
      </c>
      <c r="H34" s="1012">
        <f>SUM(H10:H33)</f>
        <v>0</v>
      </c>
      <c r="I34" s="1012">
        <f>SUM(I10:I33)</f>
        <v>0</v>
      </c>
      <c r="J34" s="1012" t="e">
        <f>+K34/I34%</f>
        <v>#DIV/0!</v>
      </c>
      <c r="K34" s="1012">
        <f>SUM(K10:K33)</f>
        <v>0</v>
      </c>
      <c r="L34" s="1012">
        <f>SUM(L10:L33)</f>
        <v>0</v>
      </c>
      <c r="M34" s="1012"/>
      <c r="N34" s="1012">
        <f>SUM(N10:N33)</f>
        <v>0</v>
      </c>
      <c r="O34" s="1012"/>
      <c r="P34" s="1012" t="e">
        <f>+Q34/L34</f>
        <v>#DIV/0!</v>
      </c>
      <c r="Q34" s="1012">
        <f>SUM(Q10:Q33)</f>
        <v>0</v>
      </c>
      <c r="R34" s="1012">
        <f>SUM(R10:R33)</f>
        <v>0</v>
      </c>
      <c r="S34" s="1012">
        <f>SUM(S10:S33)</f>
        <v>0</v>
      </c>
      <c r="T34" s="402"/>
    </row>
    <row r="35" spans="2:21" ht="6" customHeight="1">
      <c r="B35" s="646"/>
      <c r="C35" s="647"/>
      <c r="D35" s="647"/>
      <c r="E35" s="647"/>
      <c r="F35" s="651"/>
      <c r="G35" s="651"/>
      <c r="H35" s="651"/>
      <c r="I35" s="651"/>
      <c r="J35" s="651"/>
      <c r="K35" s="651"/>
      <c r="L35" s="651"/>
      <c r="M35" s="651"/>
      <c r="N35" s="651"/>
      <c r="O35" s="772"/>
      <c r="P35" s="1008"/>
      <c r="Q35" s="772"/>
      <c r="R35" s="648"/>
      <c r="S35" s="648"/>
      <c r="T35" s="649"/>
    </row>
    <row r="36" spans="2:21" s="1655" customFormat="1" ht="9.9499999999999993" customHeight="1">
      <c r="B36" s="1651"/>
      <c r="C36" s="1652"/>
      <c r="D36" s="1652"/>
      <c r="E36" s="1652"/>
      <c r="F36" s="1652"/>
      <c r="G36" s="1653"/>
      <c r="H36" s="1653"/>
      <c r="I36" s="1653"/>
      <c r="J36" s="1653"/>
      <c r="K36" s="1653"/>
      <c r="L36" s="1653"/>
      <c r="M36" s="1653"/>
      <c r="N36" s="1653"/>
      <c r="O36" s="1653"/>
      <c r="P36" s="1653"/>
      <c r="Q36" s="1653"/>
      <c r="R36" s="1653"/>
      <c r="S36" s="1653"/>
      <c r="T36" s="1654"/>
    </row>
    <row r="37" spans="2:21" ht="15.75" customHeight="1">
      <c r="B37" s="201"/>
      <c r="C37" s="205"/>
      <c r="D37" s="202"/>
      <c r="E37" s="202"/>
      <c r="F37" s="202"/>
      <c r="G37" s="202"/>
      <c r="H37" s="202"/>
      <c r="I37" s="233"/>
      <c r="J37" s="233"/>
      <c r="K37" s="233"/>
      <c r="L37" s="233"/>
      <c r="M37" s="233"/>
      <c r="N37" s="233"/>
      <c r="O37" s="233"/>
      <c r="P37" s="378"/>
      <c r="Q37" s="587" t="s">
        <v>1919</v>
      </c>
      <c r="R37" s="378"/>
      <c r="S37" s="233"/>
      <c r="T37" s="209"/>
    </row>
    <row r="38" spans="2:21" ht="15.75" customHeight="1">
      <c r="B38" s="241"/>
      <c r="C38" s="280" t="s">
        <v>80</v>
      </c>
      <c r="D38" s="227"/>
      <c r="E38" s="227"/>
      <c r="F38" s="227"/>
      <c r="G38" s="1982"/>
      <c r="H38" s="1982"/>
      <c r="I38" s="1982" t="s">
        <v>105</v>
      </c>
      <c r="J38" s="1982"/>
      <c r="K38" s="228"/>
      <c r="L38" s="1982"/>
      <c r="M38" s="1982" t="s">
        <v>106</v>
      </c>
      <c r="N38" s="1982"/>
      <c r="O38" s="227"/>
      <c r="P38" s="227"/>
      <c r="Q38" s="227" t="s">
        <v>81</v>
      </c>
      <c r="R38" s="227"/>
      <c r="S38" s="242"/>
      <c r="T38" s="243"/>
    </row>
    <row r="39" spans="2:21" ht="15.75" customHeight="1">
      <c r="B39" s="241"/>
      <c r="C39" s="281"/>
      <c r="D39" s="229"/>
      <c r="E39" s="229"/>
      <c r="F39" s="229"/>
      <c r="G39" s="229"/>
      <c r="H39" s="229"/>
      <c r="I39" s="229"/>
      <c r="J39" s="229"/>
      <c r="K39" s="229"/>
      <c r="L39" s="229"/>
      <c r="M39" s="229"/>
      <c r="N39" s="229"/>
      <c r="O39" s="229"/>
      <c r="P39" s="229"/>
      <c r="Q39" s="229"/>
      <c r="R39" s="229"/>
      <c r="S39" s="242"/>
      <c r="T39" s="243"/>
    </row>
    <row r="40" spans="2:21" ht="5.0999999999999996" customHeight="1">
      <c r="B40" s="241"/>
      <c r="C40" s="281"/>
      <c r="D40" s="229"/>
      <c r="E40" s="229"/>
      <c r="F40" s="229"/>
      <c r="G40" s="229"/>
      <c r="H40" s="229"/>
      <c r="I40" s="229"/>
      <c r="J40" s="229"/>
      <c r="K40" s="229"/>
      <c r="L40" s="229"/>
      <c r="M40" s="229"/>
      <c r="N40" s="229"/>
      <c r="O40" s="229"/>
      <c r="P40" s="229"/>
      <c r="Q40" s="229"/>
      <c r="R40" s="229"/>
      <c r="S40" s="242"/>
      <c r="T40" s="243"/>
    </row>
    <row r="41" spans="2:21" ht="15.75" customHeight="1">
      <c r="B41" s="241"/>
      <c r="C41" s="281"/>
      <c r="D41" s="229"/>
      <c r="E41" s="229"/>
      <c r="F41" s="229"/>
      <c r="G41" s="229"/>
      <c r="H41" s="229"/>
      <c r="I41" s="229"/>
      <c r="J41" s="229"/>
      <c r="K41" s="229"/>
      <c r="L41" s="229"/>
      <c r="M41" s="229"/>
      <c r="N41" s="229"/>
      <c r="O41" s="229"/>
      <c r="P41" s="229"/>
      <c r="Q41" s="229"/>
      <c r="R41" s="229"/>
      <c r="S41" s="242"/>
      <c r="T41" s="243"/>
    </row>
    <row r="42" spans="2:21" ht="15.75" customHeight="1">
      <c r="B42" s="241"/>
      <c r="C42" s="1979" t="s">
        <v>147</v>
      </c>
      <c r="D42" s="1979"/>
      <c r="E42" s="1979"/>
      <c r="F42" s="1979"/>
      <c r="G42" s="1983"/>
      <c r="H42" s="1983" t="s">
        <v>82</v>
      </c>
      <c r="I42" s="1979"/>
      <c r="J42" s="1983" t="s">
        <v>156</v>
      </c>
      <c r="K42" s="230"/>
      <c r="L42" s="1983"/>
      <c r="M42" s="1983" t="s">
        <v>161</v>
      </c>
      <c r="N42" s="1983"/>
      <c r="O42" s="1979"/>
      <c r="P42" s="1979"/>
      <c r="Q42" s="1979" t="s">
        <v>83</v>
      </c>
      <c r="R42" s="1979"/>
      <c r="S42" s="242"/>
      <c r="T42" s="243"/>
    </row>
    <row r="43" spans="2:21" ht="9.9499999999999993" customHeight="1">
      <c r="B43" s="241"/>
      <c r="C43" s="282"/>
      <c r="D43" s="1979"/>
      <c r="E43" s="1979"/>
      <c r="F43" s="1979"/>
      <c r="G43" s="1983"/>
      <c r="H43" s="1983"/>
      <c r="I43" s="1979"/>
      <c r="J43" s="1983"/>
      <c r="K43" s="230"/>
      <c r="L43" s="1983"/>
      <c r="M43" s="1983"/>
      <c r="N43" s="1983"/>
      <c r="O43" s="1979"/>
      <c r="P43" s="1979"/>
      <c r="Q43" s="1979"/>
      <c r="R43" s="1979"/>
      <c r="S43" s="242"/>
      <c r="T43" s="243"/>
    </row>
    <row r="44" spans="2:21" customFormat="1" ht="15" customHeight="1">
      <c r="B44" s="121" t="s">
        <v>418</v>
      </c>
      <c r="C44" s="284"/>
      <c r="D44" s="122"/>
      <c r="E44" s="122"/>
      <c r="F44" s="122"/>
      <c r="G44" s="122"/>
      <c r="H44" s="122"/>
      <c r="I44" s="122"/>
      <c r="J44" s="123"/>
      <c r="K44" s="122"/>
      <c r="L44" s="124"/>
      <c r="M44" s="122"/>
      <c r="N44" s="122"/>
      <c r="O44" s="122"/>
      <c r="P44" s="122"/>
      <c r="Q44" s="122"/>
      <c r="R44" s="125"/>
      <c r="S44" s="125"/>
      <c r="T44" s="126" t="s">
        <v>417</v>
      </c>
      <c r="U44" s="232"/>
    </row>
    <row r="46" spans="2:21" ht="24.95" customHeight="1">
      <c r="B46" s="2155" t="s">
        <v>1363</v>
      </c>
      <c r="C46" s="2156"/>
      <c r="D46" s="2156"/>
      <c r="E46" s="2157"/>
      <c r="F46" s="2161" t="s">
        <v>146</v>
      </c>
      <c r="G46" s="2162"/>
      <c r="H46" s="2162"/>
      <c r="I46" s="2162"/>
      <c r="J46" s="2162"/>
      <c r="K46" s="2162"/>
      <c r="L46" s="2162"/>
      <c r="M46" s="2162"/>
      <c r="N46" s="2163"/>
      <c r="O46" s="417" t="s">
        <v>135</v>
      </c>
      <c r="P46" s="428" t="s">
        <v>1654</v>
      </c>
      <c r="Q46" s="92" t="s">
        <v>1597</v>
      </c>
      <c r="R46" s="41"/>
      <c r="S46" s="41"/>
      <c r="T46" s="42"/>
    </row>
    <row r="47" spans="2:21" ht="24.75" customHeight="1">
      <c r="B47" s="2158"/>
      <c r="C47" s="2159"/>
      <c r="D47" s="2159"/>
      <c r="E47" s="2160"/>
      <c r="F47" s="2164" t="s">
        <v>416</v>
      </c>
      <c r="G47" s="2165"/>
      <c r="H47" s="2165"/>
      <c r="I47" s="2165"/>
      <c r="J47" s="2165"/>
      <c r="K47" s="2165"/>
      <c r="L47" s="2165"/>
      <c r="M47" s="2165"/>
      <c r="N47" s="2166"/>
      <c r="O47" s="419" t="s">
        <v>57</v>
      </c>
      <c r="P47" s="429" t="s">
        <v>58</v>
      </c>
      <c r="Q47" s="94"/>
      <c r="R47" s="45"/>
      <c r="S47" s="45"/>
      <c r="T47" s="46"/>
    </row>
    <row r="48" spans="2:21" ht="6" customHeight="1">
      <c r="B48" s="646"/>
      <c r="C48" s="647"/>
      <c r="D48" s="647"/>
      <c r="E48" s="647"/>
      <c r="F48" s="651"/>
      <c r="G48" s="651"/>
      <c r="H48" s="651"/>
      <c r="I48" s="651"/>
      <c r="J48" s="651"/>
      <c r="K48" s="651"/>
      <c r="L48" s="651"/>
      <c r="M48" s="651"/>
      <c r="N48" s="651"/>
      <c r="O48" s="772"/>
      <c r="P48" s="1008"/>
      <c r="Q48" s="772"/>
      <c r="R48" s="648"/>
      <c r="S48" s="648"/>
      <c r="T48" s="649"/>
    </row>
    <row r="49" spans="2:20" ht="20.100000000000001" customHeight="1">
      <c r="B49" s="51"/>
      <c r="C49" s="289" t="s">
        <v>59</v>
      </c>
      <c r="D49" s="55"/>
      <c r="E49" s="55" t="s">
        <v>60</v>
      </c>
      <c r="F49" s="1671" t="s">
        <v>1882</v>
      </c>
      <c r="G49" s="55"/>
      <c r="H49" s="53"/>
      <c r="I49" s="52"/>
      <c r="J49" s="55"/>
      <c r="K49" s="152"/>
      <c r="L49" s="142"/>
      <c r="M49" s="154"/>
      <c r="N49" s="151"/>
      <c r="O49" s="55"/>
      <c r="P49" s="54" t="s">
        <v>61</v>
      </c>
      <c r="Q49" s="249" t="s">
        <v>1879</v>
      </c>
      <c r="R49" s="85"/>
      <c r="S49" s="85"/>
      <c r="T49" s="313"/>
    </row>
    <row r="50" spans="2:20" ht="6.95" customHeight="1">
      <c r="B50" s="51"/>
      <c r="C50" s="289"/>
      <c r="D50" s="55"/>
      <c r="E50" s="55"/>
      <c r="F50" s="83"/>
      <c r="G50" s="55"/>
      <c r="H50" s="53"/>
      <c r="I50" s="52"/>
      <c r="J50" s="55"/>
      <c r="K50" s="55"/>
      <c r="L50" s="54"/>
      <c r="M50" s="55"/>
      <c r="N50" s="60"/>
      <c r="O50" s="56"/>
      <c r="P50" s="57"/>
      <c r="Q50" s="58"/>
      <c r="R50" s="58"/>
      <c r="S50" s="58"/>
      <c r="T50" s="314"/>
    </row>
    <row r="51" spans="2:20" ht="15" customHeight="1">
      <c r="B51" s="2190" t="s">
        <v>26</v>
      </c>
      <c r="C51" s="275" t="s">
        <v>27</v>
      </c>
      <c r="D51" s="2169" t="s">
        <v>62</v>
      </c>
      <c r="E51" s="175" t="s">
        <v>28</v>
      </c>
      <c r="F51" s="2169" t="s">
        <v>29</v>
      </c>
      <c r="G51" s="174" t="s">
        <v>30</v>
      </c>
      <c r="H51" s="174" t="s">
        <v>30</v>
      </c>
      <c r="I51" s="176" t="s">
        <v>30</v>
      </c>
      <c r="J51" s="2171" t="s">
        <v>31</v>
      </c>
      <c r="K51" s="2172"/>
      <c r="L51" s="174" t="s">
        <v>30</v>
      </c>
      <c r="M51" s="176" t="s">
        <v>32</v>
      </c>
      <c r="N51" s="177" t="s">
        <v>8</v>
      </c>
      <c r="O51" s="2176" t="s">
        <v>182</v>
      </c>
      <c r="P51" s="2178" t="s">
        <v>181</v>
      </c>
      <c r="Q51" s="177" t="s">
        <v>8</v>
      </c>
      <c r="R51" s="2180" t="s">
        <v>44</v>
      </c>
      <c r="S51" s="178" t="s">
        <v>8</v>
      </c>
      <c r="T51" s="2182" t="s">
        <v>10</v>
      </c>
    </row>
    <row r="52" spans="2:20" ht="15" customHeight="1">
      <c r="B52" s="2191"/>
      <c r="C52" s="276" t="s">
        <v>11</v>
      </c>
      <c r="D52" s="2170"/>
      <c r="E52" s="180" t="s">
        <v>12</v>
      </c>
      <c r="F52" s="2170"/>
      <c r="G52" s="180" t="s">
        <v>13</v>
      </c>
      <c r="H52" s="180" t="s">
        <v>14</v>
      </c>
      <c r="I52" s="181" t="s">
        <v>15</v>
      </c>
      <c r="J52" s="182" t="s">
        <v>16</v>
      </c>
      <c r="K52" s="183" t="s">
        <v>17</v>
      </c>
      <c r="L52" s="180" t="s">
        <v>18</v>
      </c>
      <c r="M52" s="184" t="s">
        <v>19</v>
      </c>
      <c r="N52" s="185" t="s">
        <v>177</v>
      </c>
      <c r="O52" s="2177"/>
      <c r="P52" s="2179"/>
      <c r="Q52" s="185" t="s">
        <v>22</v>
      </c>
      <c r="R52" s="2181"/>
      <c r="S52" s="186" t="s">
        <v>45</v>
      </c>
      <c r="T52" s="2183"/>
    </row>
    <row r="53" spans="2:20" ht="15" customHeight="1" thickBot="1">
      <c r="B53" s="187">
        <v>1</v>
      </c>
      <c r="C53" s="277">
        <v>2</v>
      </c>
      <c r="D53" s="189">
        <v>3</v>
      </c>
      <c r="E53" s="188">
        <v>4</v>
      </c>
      <c r="F53" s="188"/>
      <c r="G53" s="188">
        <v>6</v>
      </c>
      <c r="H53" s="188">
        <v>7</v>
      </c>
      <c r="I53" s="190" t="s">
        <v>63</v>
      </c>
      <c r="J53" s="191">
        <v>9</v>
      </c>
      <c r="K53" s="192" t="s">
        <v>64</v>
      </c>
      <c r="L53" s="191" t="s">
        <v>65</v>
      </c>
      <c r="M53" s="192">
        <v>12</v>
      </c>
      <c r="N53" s="193" t="s">
        <v>66</v>
      </c>
      <c r="O53" s="252" t="s">
        <v>176</v>
      </c>
      <c r="P53" s="193" t="s">
        <v>178</v>
      </c>
      <c r="Q53" s="193" t="s">
        <v>186</v>
      </c>
      <c r="R53" s="193" t="s">
        <v>183</v>
      </c>
      <c r="S53" s="193" t="s">
        <v>179</v>
      </c>
      <c r="T53" s="193">
        <v>18</v>
      </c>
    </row>
    <row r="54" spans="2:20" s="850" customFormat="1" ht="27.95" customHeight="1" thickTop="1">
      <c r="B54" s="912">
        <v>1</v>
      </c>
      <c r="C54" s="1249" t="s">
        <v>1884</v>
      </c>
      <c r="D54" s="914" t="s">
        <v>1356</v>
      </c>
      <c r="E54" s="915" t="s">
        <v>87</v>
      </c>
      <c r="F54" s="916" t="s">
        <v>101</v>
      </c>
      <c r="G54" s="917">
        <v>8940</v>
      </c>
      <c r="H54" s="917">
        <v>3820</v>
      </c>
      <c r="I54" s="918">
        <f t="shared" ref="I54:I75" si="9">+G54-H54</f>
        <v>5120</v>
      </c>
      <c r="J54" s="1061">
        <v>6</v>
      </c>
      <c r="K54" s="919">
        <f>I54*J54%</f>
        <v>307.2</v>
      </c>
      <c r="L54" s="919">
        <f>I54-K54</f>
        <v>4812.8</v>
      </c>
      <c r="M54" s="971">
        <v>3250</v>
      </c>
      <c r="N54" s="921">
        <f>ROUND((L54*M54),0)</f>
        <v>15641600</v>
      </c>
      <c r="O54" s="921">
        <f>ROUND(M54*0.5025%,2)</f>
        <v>16.329999999999998</v>
      </c>
      <c r="P54" s="921">
        <f>M54+O54</f>
        <v>3266.33</v>
      </c>
      <c r="Q54" s="922">
        <f>ROUND((L54*+P54),0)</f>
        <v>15720193</v>
      </c>
      <c r="R54" s="922">
        <f>ROUND((Q54*0.5%),0)</f>
        <v>78601</v>
      </c>
      <c r="S54" s="922">
        <f>ROUND((Q54-R54),0)</f>
        <v>15641592</v>
      </c>
      <c r="T54" s="1072" t="s">
        <v>77</v>
      </c>
    </row>
    <row r="55" spans="2:20" s="850" customFormat="1" ht="27.95" customHeight="1">
      <c r="B55" s="912">
        <v>2</v>
      </c>
      <c r="C55" s="1249" t="s">
        <v>1885</v>
      </c>
      <c r="D55" s="914" t="s">
        <v>149</v>
      </c>
      <c r="E55" s="915" t="s">
        <v>92</v>
      </c>
      <c r="F55" s="916" t="s">
        <v>101</v>
      </c>
      <c r="G55" s="917">
        <v>8330</v>
      </c>
      <c r="H55" s="917">
        <v>3800</v>
      </c>
      <c r="I55" s="918">
        <f t="shared" si="9"/>
        <v>4530</v>
      </c>
      <c r="J55" s="1061">
        <v>6</v>
      </c>
      <c r="K55" s="919">
        <f t="shared" ref="K55:K75" si="10">I55*J55%</f>
        <v>271.8</v>
      </c>
      <c r="L55" s="919">
        <f t="shared" ref="L55:L75" si="11">I55-K55</f>
        <v>4258.2</v>
      </c>
      <c r="M55" s="971">
        <v>3250</v>
      </c>
      <c r="N55" s="921">
        <f t="shared" ref="N55:N75" si="12">ROUND((L55*M55),0)</f>
        <v>13839150</v>
      </c>
      <c r="O55" s="921">
        <f t="shared" ref="O55:O75" si="13">ROUND(M55*0.5025%,2)</f>
        <v>16.329999999999998</v>
      </c>
      <c r="P55" s="921">
        <f t="shared" ref="P55:P75" si="14">M55+O55</f>
        <v>3266.33</v>
      </c>
      <c r="Q55" s="922">
        <f t="shared" ref="Q55:Q75" si="15">ROUND((L55*+P55),0)</f>
        <v>13908686</v>
      </c>
      <c r="R55" s="922">
        <f t="shared" ref="R55:R75" si="16">ROUND((Q55*0.5%),0)</f>
        <v>69543</v>
      </c>
      <c r="S55" s="922">
        <f t="shared" ref="S55:S75" si="17">ROUND((Q55-R55),0)</f>
        <v>13839143</v>
      </c>
      <c r="T55" s="1072" t="s">
        <v>77</v>
      </c>
    </row>
    <row r="56" spans="2:20" s="850" customFormat="1" ht="27.95" customHeight="1">
      <c r="B56" s="912">
        <v>3</v>
      </c>
      <c r="C56" s="1249" t="s">
        <v>1886</v>
      </c>
      <c r="D56" s="914" t="s">
        <v>71</v>
      </c>
      <c r="E56" s="915" t="s">
        <v>72</v>
      </c>
      <c r="F56" s="916" t="s">
        <v>101</v>
      </c>
      <c r="G56" s="917">
        <v>9000</v>
      </c>
      <c r="H56" s="917">
        <v>4000</v>
      </c>
      <c r="I56" s="918">
        <f t="shared" si="9"/>
        <v>5000</v>
      </c>
      <c r="J56" s="1061">
        <v>6</v>
      </c>
      <c r="K56" s="919">
        <f t="shared" si="10"/>
        <v>300</v>
      </c>
      <c r="L56" s="919">
        <f t="shared" si="11"/>
        <v>4700</v>
      </c>
      <c r="M56" s="971">
        <v>3250</v>
      </c>
      <c r="N56" s="921">
        <f t="shared" si="12"/>
        <v>15275000</v>
      </c>
      <c r="O56" s="921">
        <f t="shared" si="13"/>
        <v>16.329999999999998</v>
      </c>
      <c r="P56" s="921">
        <f t="shared" si="14"/>
        <v>3266.33</v>
      </c>
      <c r="Q56" s="922">
        <f t="shared" si="15"/>
        <v>15351751</v>
      </c>
      <c r="R56" s="922">
        <f t="shared" si="16"/>
        <v>76759</v>
      </c>
      <c r="S56" s="922">
        <f t="shared" si="17"/>
        <v>15274992</v>
      </c>
      <c r="T56" s="1072" t="s">
        <v>77</v>
      </c>
    </row>
    <row r="57" spans="2:20" s="850" customFormat="1" ht="27.95" customHeight="1">
      <c r="B57" s="912">
        <v>4</v>
      </c>
      <c r="C57" s="1249" t="s">
        <v>1887</v>
      </c>
      <c r="D57" s="914" t="s">
        <v>402</v>
      </c>
      <c r="E57" s="915" t="s">
        <v>74</v>
      </c>
      <c r="F57" s="916" t="s">
        <v>101</v>
      </c>
      <c r="G57" s="917">
        <v>8370</v>
      </c>
      <c r="H57" s="917">
        <v>3790</v>
      </c>
      <c r="I57" s="918">
        <f t="shared" si="9"/>
        <v>4580</v>
      </c>
      <c r="J57" s="1061">
        <v>6</v>
      </c>
      <c r="K57" s="919">
        <f t="shared" si="10"/>
        <v>274.8</v>
      </c>
      <c r="L57" s="919">
        <f t="shared" si="11"/>
        <v>4305.2</v>
      </c>
      <c r="M57" s="971">
        <v>3250</v>
      </c>
      <c r="N57" s="921">
        <f t="shared" si="12"/>
        <v>13991900</v>
      </c>
      <c r="O57" s="921">
        <f t="shared" si="13"/>
        <v>16.329999999999998</v>
      </c>
      <c r="P57" s="921">
        <f t="shared" si="14"/>
        <v>3266.33</v>
      </c>
      <c r="Q57" s="922">
        <f t="shared" si="15"/>
        <v>14062204</v>
      </c>
      <c r="R57" s="922">
        <f t="shared" si="16"/>
        <v>70311</v>
      </c>
      <c r="S57" s="922">
        <f t="shared" si="17"/>
        <v>13991893</v>
      </c>
      <c r="T57" s="1072" t="s">
        <v>77</v>
      </c>
    </row>
    <row r="58" spans="2:20" s="850" customFormat="1" ht="27.95" customHeight="1">
      <c r="B58" s="912">
        <v>5</v>
      </c>
      <c r="C58" s="1249" t="s">
        <v>1888</v>
      </c>
      <c r="D58" s="914" t="s">
        <v>88</v>
      </c>
      <c r="E58" s="915" t="s">
        <v>1253</v>
      </c>
      <c r="F58" s="916" t="s">
        <v>101</v>
      </c>
      <c r="G58" s="917">
        <v>8910</v>
      </c>
      <c r="H58" s="917">
        <v>3890</v>
      </c>
      <c r="I58" s="918">
        <f t="shared" si="9"/>
        <v>5020</v>
      </c>
      <c r="J58" s="1061">
        <v>6</v>
      </c>
      <c r="K58" s="919">
        <f t="shared" si="10"/>
        <v>301.2</v>
      </c>
      <c r="L58" s="919">
        <f t="shared" si="11"/>
        <v>4718.8</v>
      </c>
      <c r="M58" s="971">
        <v>3250</v>
      </c>
      <c r="N58" s="921">
        <f t="shared" si="12"/>
        <v>15336100</v>
      </c>
      <c r="O58" s="921">
        <f t="shared" si="13"/>
        <v>16.329999999999998</v>
      </c>
      <c r="P58" s="921">
        <f t="shared" si="14"/>
        <v>3266.33</v>
      </c>
      <c r="Q58" s="922">
        <f t="shared" si="15"/>
        <v>15413158</v>
      </c>
      <c r="R58" s="922">
        <f t="shared" si="16"/>
        <v>77066</v>
      </c>
      <c r="S58" s="922">
        <f t="shared" si="17"/>
        <v>15336092</v>
      </c>
      <c r="T58" s="1072" t="s">
        <v>77</v>
      </c>
    </row>
    <row r="59" spans="2:20" s="850" customFormat="1" ht="27.95" customHeight="1">
      <c r="B59" s="912">
        <v>6</v>
      </c>
      <c r="C59" s="1249" t="s">
        <v>1889</v>
      </c>
      <c r="D59" s="914" t="s">
        <v>1336</v>
      </c>
      <c r="E59" s="915" t="s">
        <v>1256</v>
      </c>
      <c r="F59" s="916" t="s">
        <v>101</v>
      </c>
      <c r="G59" s="917">
        <v>8610</v>
      </c>
      <c r="H59" s="917">
        <v>3860</v>
      </c>
      <c r="I59" s="918">
        <f t="shared" si="9"/>
        <v>4750</v>
      </c>
      <c r="J59" s="1061">
        <v>6</v>
      </c>
      <c r="K59" s="919">
        <f t="shared" si="10"/>
        <v>285</v>
      </c>
      <c r="L59" s="919">
        <f t="shared" si="11"/>
        <v>4465</v>
      </c>
      <c r="M59" s="971">
        <v>3250</v>
      </c>
      <c r="N59" s="921">
        <f t="shared" si="12"/>
        <v>14511250</v>
      </c>
      <c r="O59" s="921">
        <f t="shared" si="13"/>
        <v>16.329999999999998</v>
      </c>
      <c r="P59" s="921">
        <f t="shared" si="14"/>
        <v>3266.33</v>
      </c>
      <c r="Q59" s="922">
        <f t="shared" si="15"/>
        <v>14584163</v>
      </c>
      <c r="R59" s="922">
        <f t="shared" si="16"/>
        <v>72921</v>
      </c>
      <c r="S59" s="922">
        <f t="shared" si="17"/>
        <v>14511242</v>
      </c>
      <c r="T59" s="1072" t="s">
        <v>77</v>
      </c>
    </row>
    <row r="60" spans="2:20" s="850" customFormat="1" ht="27.95" customHeight="1">
      <c r="B60" s="912">
        <v>7</v>
      </c>
      <c r="C60" s="1249" t="s">
        <v>1890</v>
      </c>
      <c r="D60" s="914" t="s">
        <v>149</v>
      </c>
      <c r="E60" s="915" t="s">
        <v>92</v>
      </c>
      <c r="F60" s="916" t="s">
        <v>101</v>
      </c>
      <c r="G60" s="917">
        <v>8120</v>
      </c>
      <c r="H60" s="917">
        <v>3800</v>
      </c>
      <c r="I60" s="918">
        <f t="shared" si="9"/>
        <v>4320</v>
      </c>
      <c r="J60" s="1061">
        <v>6</v>
      </c>
      <c r="K60" s="919">
        <f t="shared" si="10"/>
        <v>259.2</v>
      </c>
      <c r="L60" s="919">
        <f t="shared" si="11"/>
        <v>4060.8</v>
      </c>
      <c r="M60" s="971">
        <v>3250</v>
      </c>
      <c r="N60" s="921">
        <f t="shared" si="12"/>
        <v>13197600</v>
      </c>
      <c r="O60" s="921">
        <f t="shared" si="13"/>
        <v>16.329999999999998</v>
      </c>
      <c r="P60" s="921">
        <f t="shared" si="14"/>
        <v>3266.33</v>
      </c>
      <c r="Q60" s="922">
        <f t="shared" si="15"/>
        <v>13263913</v>
      </c>
      <c r="R60" s="922">
        <f t="shared" si="16"/>
        <v>66320</v>
      </c>
      <c r="S60" s="922">
        <f t="shared" si="17"/>
        <v>13197593</v>
      </c>
      <c r="T60" s="1072" t="s">
        <v>77</v>
      </c>
    </row>
    <row r="61" spans="2:20" s="850" customFormat="1" ht="27.95" customHeight="1">
      <c r="B61" s="912">
        <v>8</v>
      </c>
      <c r="C61" s="1249" t="s">
        <v>1891</v>
      </c>
      <c r="D61" s="914" t="s">
        <v>1356</v>
      </c>
      <c r="E61" s="915" t="s">
        <v>87</v>
      </c>
      <c r="F61" s="916" t="s">
        <v>101</v>
      </c>
      <c r="G61" s="917">
        <v>8360</v>
      </c>
      <c r="H61" s="917">
        <v>3820</v>
      </c>
      <c r="I61" s="918">
        <f t="shared" si="9"/>
        <v>4540</v>
      </c>
      <c r="J61" s="1061">
        <v>6</v>
      </c>
      <c r="K61" s="919">
        <f t="shared" si="10"/>
        <v>272.39999999999998</v>
      </c>
      <c r="L61" s="919">
        <f t="shared" si="11"/>
        <v>4267.6000000000004</v>
      </c>
      <c r="M61" s="971">
        <v>3250</v>
      </c>
      <c r="N61" s="921">
        <f t="shared" si="12"/>
        <v>13869700</v>
      </c>
      <c r="O61" s="921">
        <f t="shared" si="13"/>
        <v>16.329999999999998</v>
      </c>
      <c r="P61" s="921">
        <f t="shared" si="14"/>
        <v>3266.33</v>
      </c>
      <c r="Q61" s="922">
        <f t="shared" si="15"/>
        <v>13939390</v>
      </c>
      <c r="R61" s="922">
        <f t="shared" si="16"/>
        <v>69697</v>
      </c>
      <c r="S61" s="922">
        <f t="shared" si="17"/>
        <v>13869693</v>
      </c>
      <c r="T61" s="1072" t="s">
        <v>77</v>
      </c>
    </row>
    <row r="62" spans="2:20" s="850" customFormat="1" ht="27.95" customHeight="1">
      <c r="B62" s="912">
        <v>9</v>
      </c>
      <c r="C62" s="1249" t="s">
        <v>1892</v>
      </c>
      <c r="D62" s="914" t="s">
        <v>71</v>
      </c>
      <c r="E62" s="915" t="s">
        <v>72</v>
      </c>
      <c r="F62" s="916" t="s">
        <v>101</v>
      </c>
      <c r="G62" s="917">
        <v>8990</v>
      </c>
      <c r="H62" s="917">
        <v>4000</v>
      </c>
      <c r="I62" s="918">
        <f t="shared" si="9"/>
        <v>4990</v>
      </c>
      <c r="J62" s="1061">
        <v>6</v>
      </c>
      <c r="K62" s="919">
        <f t="shared" si="10"/>
        <v>299.39999999999998</v>
      </c>
      <c r="L62" s="919">
        <f t="shared" si="11"/>
        <v>4690.6000000000004</v>
      </c>
      <c r="M62" s="971">
        <v>3250</v>
      </c>
      <c r="N62" s="921">
        <f t="shared" si="12"/>
        <v>15244450</v>
      </c>
      <c r="O62" s="921">
        <f t="shared" si="13"/>
        <v>16.329999999999998</v>
      </c>
      <c r="P62" s="921">
        <f t="shared" si="14"/>
        <v>3266.33</v>
      </c>
      <c r="Q62" s="922">
        <f t="shared" si="15"/>
        <v>15321047</v>
      </c>
      <c r="R62" s="922">
        <f t="shared" si="16"/>
        <v>76605</v>
      </c>
      <c r="S62" s="922">
        <f t="shared" si="17"/>
        <v>15244442</v>
      </c>
      <c r="T62" s="1072" t="s">
        <v>77</v>
      </c>
    </row>
    <row r="63" spans="2:20" s="850" customFormat="1" ht="27.95" customHeight="1">
      <c r="B63" s="912">
        <v>10</v>
      </c>
      <c r="C63" s="1249" t="s">
        <v>1893</v>
      </c>
      <c r="D63" s="914" t="s">
        <v>78</v>
      </c>
      <c r="E63" s="915" t="s">
        <v>86</v>
      </c>
      <c r="F63" s="916" t="s">
        <v>101</v>
      </c>
      <c r="G63" s="917">
        <v>9060</v>
      </c>
      <c r="H63" s="917">
        <v>4000</v>
      </c>
      <c r="I63" s="918">
        <f t="shared" ref="I63:I66" si="18">+G63-H63</f>
        <v>5060</v>
      </c>
      <c r="J63" s="1061">
        <v>6</v>
      </c>
      <c r="K63" s="919">
        <f t="shared" ref="K63:K66" si="19">I63*J63%</f>
        <v>303.59999999999997</v>
      </c>
      <c r="L63" s="919">
        <f t="shared" ref="L63:L66" si="20">I63-K63</f>
        <v>4756.3999999999996</v>
      </c>
      <c r="M63" s="971">
        <v>3250</v>
      </c>
      <c r="N63" s="921">
        <f t="shared" ref="N63:N66" si="21">ROUND((L63*M63),0)</f>
        <v>15458300</v>
      </c>
      <c r="O63" s="921">
        <f t="shared" ref="O63:O66" si="22">ROUND(M63*0.5025%,2)</f>
        <v>16.329999999999998</v>
      </c>
      <c r="P63" s="921">
        <f t="shared" ref="P63:P66" si="23">M63+O63</f>
        <v>3266.33</v>
      </c>
      <c r="Q63" s="922">
        <f t="shared" ref="Q63:Q66" si="24">ROUND((L63*+P63),0)</f>
        <v>15535972</v>
      </c>
      <c r="R63" s="922">
        <f t="shared" ref="R63:R66" si="25">ROUND((Q63*0.5%),0)</f>
        <v>77680</v>
      </c>
      <c r="S63" s="922">
        <f t="shared" ref="S63:S66" si="26">ROUND((Q63-R63),0)</f>
        <v>15458292</v>
      </c>
      <c r="T63" s="1072" t="s">
        <v>77</v>
      </c>
    </row>
    <row r="64" spans="2:20" s="850" customFormat="1" ht="27.95" customHeight="1">
      <c r="B64" s="912">
        <v>11</v>
      </c>
      <c r="C64" s="1249" t="s">
        <v>1894</v>
      </c>
      <c r="D64" s="914" t="s">
        <v>402</v>
      </c>
      <c r="E64" s="915" t="s">
        <v>74</v>
      </c>
      <c r="F64" s="916" t="s">
        <v>101</v>
      </c>
      <c r="G64" s="917">
        <v>8700</v>
      </c>
      <c r="H64" s="917">
        <v>3780</v>
      </c>
      <c r="I64" s="918">
        <f t="shared" si="18"/>
        <v>4920</v>
      </c>
      <c r="J64" s="1061">
        <v>6</v>
      </c>
      <c r="K64" s="919">
        <f t="shared" si="19"/>
        <v>295.2</v>
      </c>
      <c r="L64" s="919">
        <f t="shared" si="20"/>
        <v>4624.8</v>
      </c>
      <c r="M64" s="971">
        <v>3250</v>
      </c>
      <c r="N64" s="921">
        <f t="shared" si="21"/>
        <v>15030600</v>
      </c>
      <c r="O64" s="921">
        <f t="shared" si="22"/>
        <v>16.329999999999998</v>
      </c>
      <c r="P64" s="921">
        <f t="shared" si="23"/>
        <v>3266.33</v>
      </c>
      <c r="Q64" s="922">
        <f t="shared" si="24"/>
        <v>15106123</v>
      </c>
      <c r="R64" s="922">
        <f t="shared" si="25"/>
        <v>75531</v>
      </c>
      <c r="S64" s="922">
        <f t="shared" si="26"/>
        <v>15030592</v>
      </c>
      <c r="T64" s="1072" t="s">
        <v>77</v>
      </c>
    </row>
    <row r="65" spans="2:20" s="850" customFormat="1" ht="27.95" customHeight="1">
      <c r="B65" s="912">
        <v>12</v>
      </c>
      <c r="C65" s="1249" t="s">
        <v>1895</v>
      </c>
      <c r="D65" s="914" t="s">
        <v>88</v>
      </c>
      <c r="E65" s="915" t="s">
        <v>1253</v>
      </c>
      <c r="F65" s="916" t="s">
        <v>101</v>
      </c>
      <c r="G65" s="917">
        <v>8890</v>
      </c>
      <c r="H65" s="917">
        <v>3890</v>
      </c>
      <c r="I65" s="918">
        <f t="shared" si="18"/>
        <v>5000</v>
      </c>
      <c r="J65" s="1061">
        <v>6</v>
      </c>
      <c r="K65" s="919">
        <f t="shared" si="19"/>
        <v>300</v>
      </c>
      <c r="L65" s="919">
        <f t="shared" si="20"/>
        <v>4700</v>
      </c>
      <c r="M65" s="971">
        <v>3250</v>
      </c>
      <c r="N65" s="921">
        <f t="shared" si="21"/>
        <v>15275000</v>
      </c>
      <c r="O65" s="921">
        <f t="shared" si="22"/>
        <v>16.329999999999998</v>
      </c>
      <c r="P65" s="921">
        <f t="shared" si="23"/>
        <v>3266.33</v>
      </c>
      <c r="Q65" s="922">
        <f t="shared" si="24"/>
        <v>15351751</v>
      </c>
      <c r="R65" s="922">
        <f t="shared" si="25"/>
        <v>76759</v>
      </c>
      <c r="S65" s="922">
        <f t="shared" si="26"/>
        <v>15274992</v>
      </c>
      <c r="T65" s="1072" t="s">
        <v>77</v>
      </c>
    </row>
    <row r="66" spans="2:20" s="850" customFormat="1" ht="27.95" customHeight="1">
      <c r="B66" s="912">
        <v>13</v>
      </c>
      <c r="C66" s="1249" t="s">
        <v>1896</v>
      </c>
      <c r="D66" s="914" t="s">
        <v>149</v>
      </c>
      <c r="E66" s="915" t="s">
        <v>92</v>
      </c>
      <c r="F66" s="916" t="s">
        <v>101</v>
      </c>
      <c r="G66" s="917">
        <v>8240</v>
      </c>
      <c r="H66" s="917">
        <v>3800</v>
      </c>
      <c r="I66" s="918">
        <f t="shared" si="18"/>
        <v>4440</v>
      </c>
      <c r="J66" s="1061">
        <v>6</v>
      </c>
      <c r="K66" s="919">
        <f t="shared" si="19"/>
        <v>266.39999999999998</v>
      </c>
      <c r="L66" s="919">
        <f t="shared" si="20"/>
        <v>4173.6000000000004</v>
      </c>
      <c r="M66" s="971">
        <v>3250</v>
      </c>
      <c r="N66" s="921">
        <f t="shared" si="21"/>
        <v>13564200</v>
      </c>
      <c r="O66" s="921">
        <f t="shared" si="22"/>
        <v>16.329999999999998</v>
      </c>
      <c r="P66" s="921">
        <f t="shared" si="23"/>
        <v>3266.33</v>
      </c>
      <c r="Q66" s="922">
        <f t="shared" si="24"/>
        <v>13632355</v>
      </c>
      <c r="R66" s="922">
        <f t="shared" si="25"/>
        <v>68162</v>
      </c>
      <c r="S66" s="922">
        <f t="shared" si="26"/>
        <v>13564193</v>
      </c>
      <c r="T66" s="1072" t="s">
        <v>77</v>
      </c>
    </row>
    <row r="67" spans="2:20" s="850" customFormat="1" ht="27.95" customHeight="1">
      <c r="B67" s="912">
        <v>14</v>
      </c>
      <c r="C67" s="1249" t="s">
        <v>1897</v>
      </c>
      <c r="D67" s="914" t="s">
        <v>1356</v>
      </c>
      <c r="E67" s="915" t="s">
        <v>87</v>
      </c>
      <c r="F67" s="916" t="s">
        <v>101</v>
      </c>
      <c r="G67" s="917">
        <v>8410</v>
      </c>
      <c r="H67" s="917">
        <v>3820</v>
      </c>
      <c r="I67" s="918">
        <f t="shared" si="9"/>
        <v>4590</v>
      </c>
      <c r="J67" s="1061">
        <v>6</v>
      </c>
      <c r="K67" s="919">
        <f t="shared" si="10"/>
        <v>275.39999999999998</v>
      </c>
      <c r="L67" s="919">
        <f t="shared" si="11"/>
        <v>4314.6000000000004</v>
      </c>
      <c r="M67" s="971">
        <v>3250</v>
      </c>
      <c r="N67" s="921">
        <f t="shared" si="12"/>
        <v>14022450</v>
      </c>
      <c r="O67" s="921">
        <f t="shared" si="13"/>
        <v>16.329999999999998</v>
      </c>
      <c r="P67" s="921">
        <f t="shared" si="14"/>
        <v>3266.33</v>
      </c>
      <c r="Q67" s="922">
        <f t="shared" si="15"/>
        <v>14092907</v>
      </c>
      <c r="R67" s="922">
        <f t="shared" si="16"/>
        <v>70465</v>
      </c>
      <c r="S67" s="922">
        <f t="shared" si="17"/>
        <v>14022442</v>
      </c>
      <c r="T67" s="1072" t="s">
        <v>77</v>
      </c>
    </row>
    <row r="68" spans="2:20" s="850" customFormat="1" ht="27.95" customHeight="1">
      <c r="B68" s="912">
        <v>15</v>
      </c>
      <c r="C68" s="1249" t="s">
        <v>1898</v>
      </c>
      <c r="D68" s="914" t="s">
        <v>1336</v>
      </c>
      <c r="E68" s="915" t="s">
        <v>1256</v>
      </c>
      <c r="F68" s="916" t="s">
        <v>101</v>
      </c>
      <c r="G68" s="917">
        <v>8360</v>
      </c>
      <c r="H68" s="917">
        <v>3860</v>
      </c>
      <c r="I68" s="918">
        <f t="shared" ref="I68:I72" si="27">+G68-H68</f>
        <v>4500</v>
      </c>
      <c r="J68" s="1061">
        <v>6</v>
      </c>
      <c r="K68" s="919">
        <f t="shared" ref="K68:K72" si="28">I68*J68%</f>
        <v>270</v>
      </c>
      <c r="L68" s="919">
        <f t="shared" ref="L68:L72" si="29">I68-K68</f>
        <v>4230</v>
      </c>
      <c r="M68" s="971">
        <v>3250</v>
      </c>
      <c r="N68" s="921">
        <f t="shared" ref="N68:N72" si="30">ROUND((L68*M68),0)</f>
        <v>13747500</v>
      </c>
      <c r="O68" s="921">
        <f t="shared" ref="O68:O72" si="31">ROUND(M68*0.5025%,2)</f>
        <v>16.329999999999998</v>
      </c>
      <c r="P68" s="921">
        <f t="shared" ref="P68:P72" si="32">M68+O68</f>
        <v>3266.33</v>
      </c>
      <c r="Q68" s="922">
        <f t="shared" ref="Q68:Q72" si="33">ROUND((L68*+P68),0)</f>
        <v>13816576</v>
      </c>
      <c r="R68" s="922">
        <f t="shared" ref="R68:R72" si="34">ROUND((Q68*0.5%),0)</f>
        <v>69083</v>
      </c>
      <c r="S68" s="922">
        <f t="shared" ref="S68:S72" si="35">ROUND((Q68-R68),0)</f>
        <v>13747493</v>
      </c>
      <c r="T68" s="1072" t="s">
        <v>77</v>
      </c>
    </row>
    <row r="69" spans="2:20" s="850" customFormat="1" ht="27.95" customHeight="1">
      <c r="B69" s="912">
        <v>16</v>
      </c>
      <c r="C69" s="1249" t="s">
        <v>1909</v>
      </c>
      <c r="D69" s="914" t="s">
        <v>400</v>
      </c>
      <c r="E69" s="915" t="s">
        <v>70</v>
      </c>
      <c r="F69" s="916" t="s">
        <v>101</v>
      </c>
      <c r="G69" s="917">
        <v>9060</v>
      </c>
      <c r="H69" s="917">
        <v>3950</v>
      </c>
      <c r="I69" s="918">
        <f t="shared" si="27"/>
        <v>5110</v>
      </c>
      <c r="J69" s="1061">
        <v>6</v>
      </c>
      <c r="K69" s="919">
        <f t="shared" si="28"/>
        <v>306.59999999999997</v>
      </c>
      <c r="L69" s="919">
        <f t="shared" si="29"/>
        <v>4803.3999999999996</v>
      </c>
      <c r="M69" s="971">
        <v>3250</v>
      </c>
      <c r="N69" s="921">
        <f t="shared" si="30"/>
        <v>15611050</v>
      </c>
      <c r="O69" s="921">
        <f t="shared" si="31"/>
        <v>16.329999999999998</v>
      </c>
      <c r="P69" s="921">
        <f t="shared" si="32"/>
        <v>3266.33</v>
      </c>
      <c r="Q69" s="922">
        <f t="shared" si="33"/>
        <v>15689490</v>
      </c>
      <c r="R69" s="922">
        <f t="shared" si="34"/>
        <v>78447</v>
      </c>
      <c r="S69" s="922">
        <f t="shared" si="35"/>
        <v>15611043</v>
      </c>
      <c r="T69" s="1072" t="s">
        <v>77</v>
      </c>
    </row>
    <row r="70" spans="2:20" s="850" customFormat="1" ht="27.95" customHeight="1">
      <c r="B70" s="912">
        <v>17</v>
      </c>
      <c r="C70" s="1249" t="s">
        <v>1910</v>
      </c>
      <c r="D70" s="914" t="s">
        <v>88</v>
      </c>
      <c r="E70" s="915" t="s">
        <v>1253</v>
      </c>
      <c r="F70" s="916" t="s">
        <v>101</v>
      </c>
      <c r="G70" s="917">
        <v>8600</v>
      </c>
      <c r="H70" s="917">
        <v>3890</v>
      </c>
      <c r="I70" s="918">
        <f t="shared" si="27"/>
        <v>4710</v>
      </c>
      <c r="J70" s="1061">
        <v>6</v>
      </c>
      <c r="K70" s="919">
        <f t="shared" si="28"/>
        <v>282.59999999999997</v>
      </c>
      <c r="L70" s="919">
        <f t="shared" si="29"/>
        <v>4427.3999999999996</v>
      </c>
      <c r="M70" s="971">
        <v>3250</v>
      </c>
      <c r="N70" s="921">
        <f t="shared" si="30"/>
        <v>14389050</v>
      </c>
      <c r="O70" s="921">
        <f t="shared" si="31"/>
        <v>16.329999999999998</v>
      </c>
      <c r="P70" s="921">
        <f t="shared" si="32"/>
        <v>3266.33</v>
      </c>
      <c r="Q70" s="922">
        <f t="shared" si="33"/>
        <v>14461349</v>
      </c>
      <c r="R70" s="922">
        <f t="shared" si="34"/>
        <v>72307</v>
      </c>
      <c r="S70" s="922">
        <f t="shared" si="35"/>
        <v>14389042</v>
      </c>
      <c r="T70" s="1072" t="s">
        <v>77</v>
      </c>
    </row>
    <row r="71" spans="2:20" s="850" customFormat="1" ht="27.95" customHeight="1">
      <c r="B71" s="912">
        <v>18</v>
      </c>
      <c r="C71" s="1249" t="s">
        <v>1911</v>
      </c>
      <c r="D71" s="914" t="s">
        <v>1356</v>
      </c>
      <c r="E71" s="915" t="s">
        <v>87</v>
      </c>
      <c r="F71" s="916" t="s">
        <v>101</v>
      </c>
      <c r="G71" s="917">
        <v>8540</v>
      </c>
      <c r="H71" s="917">
        <v>3820</v>
      </c>
      <c r="I71" s="918">
        <f t="shared" si="27"/>
        <v>4720</v>
      </c>
      <c r="J71" s="1061">
        <v>6</v>
      </c>
      <c r="K71" s="919">
        <f t="shared" si="28"/>
        <v>283.2</v>
      </c>
      <c r="L71" s="919">
        <f t="shared" si="29"/>
        <v>4436.8</v>
      </c>
      <c r="M71" s="971">
        <v>3250</v>
      </c>
      <c r="N71" s="921">
        <f t="shared" si="30"/>
        <v>14419600</v>
      </c>
      <c r="O71" s="921">
        <f t="shared" si="31"/>
        <v>16.329999999999998</v>
      </c>
      <c r="P71" s="921">
        <f t="shared" si="32"/>
        <v>3266.33</v>
      </c>
      <c r="Q71" s="922">
        <f t="shared" si="33"/>
        <v>14492053</v>
      </c>
      <c r="R71" s="922">
        <f t="shared" si="34"/>
        <v>72460</v>
      </c>
      <c r="S71" s="922">
        <f t="shared" si="35"/>
        <v>14419593</v>
      </c>
      <c r="T71" s="1072" t="s">
        <v>77</v>
      </c>
    </row>
    <row r="72" spans="2:20" s="850" customFormat="1" ht="27.95" customHeight="1">
      <c r="B72" s="912">
        <v>19</v>
      </c>
      <c r="C72" s="1249" t="s">
        <v>1912</v>
      </c>
      <c r="D72" s="914" t="s">
        <v>71</v>
      </c>
      <c r="E72" s="915" t="s">
        <v>72</v>
      </c>
      <c r="F72" s="916" t="s">
        <v>101</v>
      </c>
      <c r="G72" s="917">
        <v>8620</v>
      </c>
      <c r="H72" s="917">
        <v>4000</v>
      </c>
      <c r="I72" s="918">
        <f t="shared" si="27"/>
        <v>4620</v>
      </c>
      <c r="J72" s="1061">
        <v>6</v>
      </c>
      <c r="K72" s="919">
        <f t="shared" si="28"/>
        <v>277.2</v>
      </c>
      <c r="L72" s="919">
        <f t="shared" si="29"/>
        <v>4342.8</v>
      </c>
      <c r="M72" s="971">
        <v>3250</v>
      </c>
      <c r="N72" s="921">
        <f t="shared" si="30"/>
        <v>14114100</v>
      </c>
      <c r="O72" s="921">
        <f t="shared" si="31"/>
        <v>16.329999999999998</v>
      </c>
      <c r="P72" s="921">
        <f t="shared" si="32"/>
        <v>3266.33</v>
      </c>
      <c r="Q72" s="922">
        <f t="shared" si="33"/>
        <v>14185018</v>
      </c>
      <c r="R72" s="922">
        <f t="shared" si="34"/>
        <v>70925</v>
      </c>
      <c r="S72" s="922">
        <f t="shared" si="35"/>
        <v>14114093</v>
      </c>
      <c r="T72" s="1072" t="s">
        <v>77</v>
      </c>
    </row>
    <row r="73" spans="2:20" s="850" customFormat="1" ht="27.95" customHeight="1">
      <c r="B73" s="912">
        <v>20</v>
      </c>
      <c r="C73" s="1249" t="s">
        <v>1913</v>
      </c>
      <c r="D73" s="914" t="s">
        <v>1336</v>
      </c>
      <c r="E73" s="915" t="s">
        <v>1256</v>
      </c>
      <c r="F73" s="916" t="s">
        <v>101</v>
      </c>
      <c r="G73" s="917">
        <v>8990</v>
      </c>
      <c r="H73" s="917">
        <v>3860</v>
      </c>
      <c r="I73" s="918">
        <f t="shared" ref="I73:I74" si="36">+G73-H73</f>
        <v>5130</v>
      </c>
      <c r="J73" s="1061">
        <v>6</v>
      </c>
      <c r="K73" s="919">
        <f t="shared" ref="K73:K74" si="37">I73*J73%</f>
        <v>307.8</v>
      </c>
      <c r="L73" s="919">
        <f t="shared" ref="L73:L74" si="38">I73-K73</f>
        <v>4822.2</v>
      </c>
      <c r="M73" s="971">
        <v>3250</v>
      </c>
      <c r="N73" s="921">
        <f t="shared" ref="N73:N74" si="39">ROUND((L73*M73),0)</f>
        <v>15672150</v>
      </c>
      <c r="O73" s="921">
        <f t="shared" ref="O73:O74" si="40">ROUND(M73*0.5025%,2)</f>
        <v>16.329999999999998</v>
      </c>
      <c r="P73" s="921">
        <f t="shared" ref="P73:P74" si="41">M73+O73</f>
        <v>3266.33</v>
      </c>
      <c r="Q73" s="922">
        <f t="shared" ref="Q73:Q74" si="42">ROUND((L73*+P73),0)</f>
        <v>15750897</v>
      </c>
      <c r="R73" s="922">
        <f t="shared" ref="R73:R74" si="43">ROUND((Q73*0.5%),0)</f>
        <v>78754</v>
      </c>
      <c r="S73" s="922">
        <f t="shared" ref="S73:S74" si="44">ROUND((Q73-R73),0)</f>
        <v>15672143</v>
      </c>
      <c r="T73" s="1072" t="s">
        <v>77</v>
      </c>
    </row>
    <row r="74" spans="2:20" s="850" customFormat="1" ht="27.95" customHeight="1">
      <c r="B74" s="912">
        <v>21</v>
      </c>
      <c r="C74" s="1249" t="s">
        <v>1914</v>
      </c>
      <c r="D74" s="914" t="s">
        <v>402</v>
      </c>
      <c r="E74" s="915" t="s">
        <v>74</v>
      </c>
      <c r="F74" s="916" t="s">
        <v>101</v>
      </c>
      <c r="G74" s="917">
        <v>8780</v>
      </c>
      <c r="H74" s="917">
        <v>3780</v>
      </c>
      <c r="I74" s="918">
        <f t="shared" si="36"/>
        <v>5000</v>
      </c>
      <c r="J74" s="1061">
        <v>6</v>
      </c>
      <c r="K74" s="919">
        <f t="shared" si="37"/>
        <v>300</v>
      </c>
      <c r="L74" s="919">
        <f t="shared" si="38"/>
        <v>4700</v>
      </c>
      <c r="M74" s="971">
        <v>3250</v>
      </c>
      <c r="N74" s="921">
        <f t="shared" si="39"/>
        <v>15275000</v>
      </c>
      <c r="O74" s="921">
        <f t="shared" si="40"/>
        <v>16.329999999999998</v>
      </c>
      <c r="P74" s="921">
        <f t="shared" si="41"/>
        <v>3266.33</v>
      </c>
      <c r="Q74" s="922">
        <f t="shared" si="42"/>
        <v>15351751</v>
      </c>
      <c r="R74" s="922">
        <f t="shared" si="43"/>
        <v>76759</v>
      </c>
      <c r="S74" s="922">
        <f t="shared" si="44"/>
        <v>15274992</v>
      </c>
      <c r="T74" s="1072" t="s">
        <v>77</v>
      </c>
    </row>
    <row r="75" spans="2:20" s="850" customFormat="1" ht="27.95" customHeight="1">
      <c r="B75" s="912">
        <v>22</v>
      </c>
      <c r="C75" s="1249" t="s">
        <v>1916</v>
      </c>
      <c r="D75" s="914" t="s">
        <v>149</v>
      </c>
      <c r="E75" s="915" t="s">
        <v>92</v>
      </c>
      <c r="F75" s="916" t="s">
        <v>101</v>
      </c>
      <c r="G75" s="917">
        <v>8180</v>
      </c>
      <c r="H75" s="917">
        <v>3800</v>
      </c>
      <c r="I75" s="918">
        <f t="shared" si="9"/>
        <v>4380</v>
      </c>
      <c r="J75" s="1061">
        <v>6</v>
      </c>
      <c r="K75" s="919">
        <f t="shared" si="10"/>
        <v>262.8</v>
      </c>
      <c r="L75" s="919">
        <f t="shared" si="11"/>
        <v>4117.2</v>
      </c>
      <c r="M75" s="971">
        <v>3250</v>
      </c>
      <c r="N75" s="921">
        <f t="shared" si="12"/>
        <v>13380900</v>
      </c>
      <c r="O75" s="921">
        <f t="shared" si="13"/>
        <v>16.329999999999998</v>
      </c>
      <c r="P75" s="921">
        <f t="shared" si="14"/>
        <v>3266.33</v>
      </c>
      <c r="Q75" s="922">
        <f t="shared" si="15"/>
        <v>13448134</v>
      </c>
      <c r="R75" s="922">
        <f t="shared" si="16"/>
        <v>67241</v>
      </c>
      <c r="S75" s="922">
        <f t="shared" si="17"/>
        <v>13380893</v>
      </c>
      <c r="T75" s="1072" t="s">
        <v>77</v>
      </c>
    </row>
    <row r="76" spans="2:20" s="850" customFormat="1" ht="27.95" customHeight="1">
      <c r="B76" s="912">
        <v>23</v>
      </c>
      <c r="C76" s="1249" t="s">
        <v>1915</v>
      </c>
      <c r="D76" s="914" t="s">
        <v>400</v>
      </c>
      <c r="E76" s="915" t="s">
        <v>70</v>
      </c>
      <c r="F76" s="916" t="s">
        <v>101</v>
      </c>
      <c r="G76" s="917">
        <v>8660</v>
      </c>
      <c r="H76" s="917">
        <v>3950</v>
      </c>
      <c r="I76" s="918">
        <f t="shared" ref="I76" si="45">+G76-H76</f>
        <v>4710</v>
      </c>
      <c r="J76" s="1061">
        <v>6</v>
      </c>
      <c r="K76" s="919">
        <f t="shared" ref="K76" si="46">I76*J76%</f>
        <v>282.59999999999997</v>
      </c>
      <c r="L76" s="919">
        <f t="shared" ref="L76" si="47">I76-K76</f>
        <v>4427.3999999999996</v>
      </c>
      <c r="M76" s="971">
        <v>3250</v>
      </c>
      <c r="N76" s="921">
        <f t="shared" ref="N76" si="48">ROUND((L76*M76),0)</f>
        <v>14389050</v>
      </c>
      <c r="O76" s="921">
        <f t="shared" ref="O76" si="49">ROUND(M76*0.5025%,2)</f>
        <v>16.329999999999998</v>
      </c>
      <c r="P76" s="921">
        <f t="shared" ref="P76" si="50">M76+O76</f>
        <v>3266.33</v>
      </c>
      <c r="Q76" s="922">
        <f t="shared" ref="Q76" si="51">ROUND((L76*+P76),0)</f>
        <v>14461349</v>
      </c>
      <c r="R76" s="922">
        <f t="shared" ref="R76" si="52">ROUND((Q76*0.5%),0)</f>
        <v>72307</v>
      </c>
      <c r="S76" s="922">
        <f t="shared" ref="S76" si="53">ROUND((Q76-R76),0)</f>
        <v>14389042</v>
      </c>
      <c r="T76" s="1072" t="s">
        <v>77</v>
      </c>
    </row>
    <row r="77" spans="2:20" s="850" customFormat="1" ht="5.0999999999999996" customHeight="1">
      <c r="B77" s="934"/>
      <c r="C77" s="935"/>
      <c r="D77" s="936"/>
      <c r="E77" s="937"/>
      <c r="F77" s="938"/>
      <c r="G77" s="939"/>
      <c r="H77" s="939"/>
      <c r="I77" s="940"/>
      <c r="J77" s="1061"/>
      <c r="K77" s="940"/>
      <c r="L77" s="940"/>
      <c r="M77" s="941"/>
      <c r="N77" s="942"/>
      <c r="O77" s="943"/>
      <c r="P77" s="943"/>
      <c r="Q77" s="940"/>
      <c r="R77" s="940"/>
      <c r="S77" s="940"/>
      <c r="T77" s="923"/>
    </row>
    <row r="78" spans="2:20" ht="27.95" customHeight="1">
      <c r="B78" s="2216" t="s">
        <v>191</v>
      </c>
      <c r="C78" s="2217"/>
      <c r="D78" s="2217"/>
      <c r="E78" s="2217"/>
      <c r="F78" s="2218"/>
      <c r="G78" s="1012">
        <f>SUM(G54:G77)</f>
        <v>198720</v>
      </c>
      <c r="H78" s="1012">
        <f>SUM(H54:H77)</f>
        <v>88980</v>
      </c>
      <c r="I78" s="1012">
        <f>SUM(I54:I77)</f>
        <v>109740</v>
      </c>
      <c r="J78" s="1012">
        <f>+K78/I78%</f>
        <v>6.0000000000000009</v>
      </c>
      <c r="K78" s="1012">
        <f>SUM(K54:K77)</f>
        <v>6584.4000000000015</v>
      </c>
      <c r="L78" s="1012">
        <f>SUM(L54:L77)</f>
        <v>103155.59999999998</v>
      </c>
      <c r="M78" s="1012"/>
      <c r="N78" s="1012">
        <f>SUM(N54:N77)</f>
        <v>335255700</v>
      </c>
      <c r="O78" s="1012"/>
      <c r="P78" s="1012">
        <f>+Q78/L78</f>
        <v>3266.3299908100003</v>
      </c>
      <c r="Q78" s="1012">
        <f>SUM(Q54:Q77)</f>
        <v>336940230</v>
      </c>
      <c r="R78" s="1012">
        <f>SUM(R54:R77)</f>
        <v>1684703</v>
      </c>
      <c r="S78" s="1012">
        <f>SUM(S54:S77)</f>
        <v>335255527</v>
      </c>
      <c r="T78" s="402"/>
    </row>
    <row r="79" spans="2:20" ht="6" customHeight="1">
      <c r="B79" s="646"/>
      <c r="C79" s="647"/>
      <c r="D79" s="647"/>
      <c r="E79" s="647"/>
      <c r="F79" s="651"/>
      <c r="G79" s="651"/>
      <c r="H79" s="651"/>
      <c r="I79" s="651"/>
      <c r="J79" s="651"/>
      <c r="K79" s="651"/>
      <c r="L79" s="651"/>
      <c r="M79" s="651"/>
      <c r="N79" s="651"/>
      <c r="O79" s="772"/>
      <c r="P79" s="1008"/>
      <c r="Q79" s="772"/>
      <c r="R79" s="648"/>
      <c r="S79" s="648"/>
      <c r="T79" s="649"/>
    </row>
    <row r="80" spans="2:20" s="1655" customFormat="1" ht="9.9499999999999993" customHeight="1">
      <c r="B80" s="1651"/>
      <c r="C80" s="1652"/>
      <c r="D80" s="1652"/>
      <c r="E80" s="1652"/>
      <c r="F80" s="1652"/>
      <c r="G80" s="1653"/>
      <c r="H80" s="1653"/>
      <c r="I80" s="1653"/>
      <c r="J80" s="1653"/>
      <c r="K80" s="1653"/>
      <c r="L80" s="1653"/>
      <c r="M80" s="1653"/>
      <c r="N80" s="1653"/>
      <c r="O80" s="1653"/>
      <c r="P80" s="1653"/>
      <c r="Q80" s="1653"/>
      <c r="R80" s="1653"/>
      <c r="S80" s="1653"/>
      <c r="T80" s="1654"/>
    </row>
    <row r="81" spans="2:21" ht="15.75" customHeight="1">
      <c r="B81" s="201"/>
      <c r="C81" s="205"/>
      <c r="D81" s="202"/>
      <c r="E81" s="202"/>
      <c r="F81" s="202"/>
      <c r="G81" s="202"/>
      <c r="H81" s="202"/>
      <c r="I81" s="233"/>
      <c r="J81" s="233"/>
      <c r="K81" s="233"/>
      <c r="L81" s="233"/>
      <c r="M81" s="233"/>
      <c r="N81" s="233"/>
      <c r="O81" s="233"/>
      <c r="P81" s="378"/>
      <c r="Q81" s="587" t="s">
        <v>1880</v>
      </c>
      <c r="R81" s="378"/>
      <c r="S81" s="233"/>
      <c r="T81" s="209"/>
    </row>
    <row r="82" spans="2:21" ht="15.75" customHeight="1">
      <c r="B82" s="241"/>
      <c r="C82" s="280" t="s">
        <v>80</v>
      </c>
      <c r="D82" s="227"/>
      <c r="E82" s="227"/>
      <c r="F82" s="227"/>
      <c r="G82" s="1906"/>
      <c r="H82" s="1906"/>
      <c r="I82" s="1906" t="s">
        <v>105</v>
      </c>
      <c r="J82" s="1906"/>
      <c r="K82" s="228"/>
      <c r="L82" s="1906"/>
      <c r="M82" s="1906" t="s">
        <v>106</v>
      </c>
      <c r="N82" s="1906"/>
      <c r="O82" s="227"/>
      <c r="P82" s="227"/>
      <c r="Q82" s="227" t="s">
        <v>81</v>
      </c>
      <c r="R82" s="227"/>
      <c r="S82" s="242"/>
      <c r="T82" s="243"/>
    </row>
    <row r="83" spans="2:21" ht="15.75" customHeight="1">
      <c r="B83" s="241"/>
      <c r="C83" s="281"/>
      <c r="D83" s="229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9"/>
      <c r="P83" s="229"/>
      <c r="Q83" s="229"/>
      <c r="R83" s="229"/>
      <c r="S83" s="242"/>
      <c r="T83" s="243"/>
    </row>
    <row r="84" spans="2:21" ht="5.0999999999999996" customHeight="1">
      <c r="B84" s="241"/>
      <c r="C84" s="281"/>
      <c r="D84" s="229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9"/>
      <c r="P84" s="229"/>
      <c r="Q84" s="229"/>
      <c r="R84" s="229"/>
      <c r="S84" s="242"/>
      <c r="T84" s="243"/>
    </row>
    <row r="85" spans="2:21" ht="15.75" customHeight="1">
      <c r="B85" s="241"/>
      <c r="C85" s="281"/>
      <c r="D85" s="229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  <c r="Q85" s="229"/>
      <c r="R85" s="229"/>
      <c r="S85" s="242"/>
      <c r="T85" s="243"/>
    </row>
    <row r="86" spans="2:21" ht="15.75" customHeight="1">
      <c r="B86" s="241"/>
      <c r="C86" s="1903" t="s">
        <v>147</v>
      </c>
      <c r="D86" s="1903"/>
      <c r="E86" s="1903"/>
      <c r="F86" s="1903"/>
      <c r="G86" s="1907"/>
      <c r="H86" s="1907" t="s">
        <v>82</v>
      </c>
      <c r="I86" s="1903"/>
      <c r="J86" s="1907" t="s">
        <v>156</v>
      </c>
      <c r="K86" s="230"/>
      <c r="L86" s="1907"/>
      <c r="M86" s="1907" t="s">
        <v>161</v>
      </c>
      <c r="N86" s="1907"/>
      <c r="O86" s="1903"/>
      <c r="P86" s="1903"/>
      <c r="Q86" s="1903" t="s">
        <v>83</v>
      </c>
      <c r="R86" s="1903"/>
      <c r="S86" s="242"/>
      <c r="T86" s="243"/>
    </row>
    <row r="87" spans="2:21" ht="9.9499999999999993" customHeight="1">
      <c r="B87" s="241"/>
      <c r="C87" s="282"/>
      <c r="D87" s="1903"/>
      <c r="E87" s="1903"/>
      <c r="F87" s="1903"/>
      <c r="G87" s="1907"/>
      <c r="H87" s="1907"/>
      <c r="I87" s="1903"/>
      <c r="J87" s="1907"/>
      <c r="K87" s="230"/>
      <c r="L87" s="1907"/>
      <c r="M87" s="1907"/>
      <c r="N87" s="1907"/>
      <c r="O87" s="1903"/>
      <c r="P87" s="1903"/>
      <c r="Q87" s="1903"/>
      <c r="R87" s="1903"/>
      <c r="S87" s="242"/>
      <c r="T87" s="243"/>
    </row>
    <row r="88" spans="2:21" customFormat="1" ht="15" customHeight="1">
      <c r="B88" s="121" t="s">
        <v>418</v>
      </c>
      <c r="C88" s="284"/>
      <c r="D88" s="122"/>
      <c r="E88" s="122"/>
      <c r="F88" s="122"/>
      <c r="G88" s="122"/>
      <c r="H88" s="122"/>
      <c r="I88" s="122"/>
      <c r="J88" s="123"/>
      <c r="K88" s="122"/>
      <c r="L88" s="124"/>
      <c r="M88" s="122"/>
      <c r="N88" s="122"/>
      <c r="O88" s="122"/>
      <c r="P88" s="122"/>
      <c r="Q88" s="122"/>
      <c r="R88" s="125"/>
      <c r="S88" s="125"/>
      <c r="T88" s="126" t="s">
        <v>417</v>
      </c>
      <c r="U88" s="232"/>
    </row>
    <row r="90" spans="2:21" ht="24.95" customHeight="1">
      <c r="B90" s="2155" t="s">
        <v>1363</v>
      </c>
      <c r="C90" s="2156"/>
      <c r="D90" s="2156"/>
      <c r="E90" s="2157"/>
      <c r="F90" s="2161" t="s">
        <v>146</v>
      </c>
      <c r="G90" s="2162"/>
      <c r="H90" s="2162"/>
      <c r="I90" s="2162"/>
      <c r="J90" s="2162"/>
      <c r="K90" s="2162"/>
      <c r="L90" s="2162"/>
      <c r="M90" s="2162"/>
      <c r="N90" s="2163"/>
      <c r="O90" s="417" t="s">
        <v>135</v>
      </c>
      <c r="P90" s="428" t="s">
        <v>1513</v>
      </c>
      <c r="Q90" s="92" t="s">
        <v>1597</v>
      </c>
      <c r="R90" s="41"/>
      <c r="S90" s="41"/>
      <c r="T90" s="42"/>
    </row>
    <row r="91" spans="2:21" ht="24.75" customHeight="1">
      <c r="B91" s="2158"/>
      <c r="C91" s="2159"/>
      <c r="D91" s="2159"/>
      <c r="E91" s="2160"/>
      <c r="F91" s="2164" t="s">
        <v>416</v>
      </c>
      <c r="G91" s="2165"/>
      <c r="H91" s="2165"/>
      <c r="I91" s="2165"/>
      <c r="J91" s="2165"/>
      <c r="K91" s="2165"/>
      <c r="L91" s="2165"/>
      <c r="M91" s="2165"/>
      <c r="N91" s="2166"/>
      <c r="O91" s="419" t="s">
        <v>57</v>
      </c>
      <c r="P91" s="429" t="s">
        <v>58</v>
      </c>
      <c r="Q91" s="94"/>
      <c r="R91" s="45"/>
      <c r="S91" s="45"/>
      <c r="T91" s="46"/>
    </row>
    <row r="92" spans="2:21" ht="6" customHeight="1">
      <c r="B92" s="646"/>
      <c r="C92" s="647"/>
      <c r="D92" s="647"/>
      <c r="E92" s="647"/>
      <c r="F92" s="651"/>
      <c r="G92" s="651"/>
      <c r="H92" s="651"/>
      <c r="I92" s="651"/>
      <c r="J92" s="651"/>
      <c r="K92" s="651"/>
      <c r="L92" s="651"/>
      <c r="M92" s="651"/>
      <c r="N92" s="651"/>
      <c r="O92" s="772"/>
      <c r="P92" s="1008"/>
      <c r="Q92" s="772"/>
      <c r="R92" s="648"/>
      <c r="S92" s="648"/>
      <c r="T92" s="649"/>
    </row>
    <row r="93" spans="2:21" ht="20.100000000000001" customHeight="1">
      <c r="B93" s="51"/>
      <c r="C93" s="289" t="s">
        <v>59</v>
      </c>
      <c r="D93" s="55"/>
      <c r="E93" s="55" t="s">
        <v>60</v>
      </c>
      <c r="F93" s="1671" t="s">
        <v>1764</v>
      </c>
      <c r="G93" s="55"/>
      <c r="H93" s="53"/>
      <c r="I93" s="52"/>
      <c r="J93" s="55"/>
      <c r="K93" s="152"/>
      <c r="L93" s="142"/>
      <c r="M93" s="154"/>
      <c r="N93" s="151"/>
      <c r="O93" s="55"/>
      <c r="P93" s="54" t="s">
        <v>61</v>
      </c>
      <c r="Q93" s="249" t="s">
        <v>1760</v>
      </c>
      <c r="R93" s="85"/>
      <c r="S93" s="85"/>
      <c r="T93" s="313"/>
    </row>
    <row r="94" spans="2:21" ht="6.95" customHeight="1">
      <c r="B94" s="51"/>
      <c r="C94" s="289"/>
      <c r="D94" s="55"/>
      <c r="E94" s="55"/>
      <c r="F94" s="83"/>
      <c r="G94" s="55"/>
      <c r="H94" s="53"/>
      <c r="I94" s="52"/>
      <c r="J94" s="55"/>
      <c r="K94" s="55"/>
      <c r="L94" s="54"/>
      <c r="M94" s="55"/>
      <c r="N94" s="60"/>
      <c r="O94" s="56"/>
      <c r="P94" s="57"/>
      <c r="Q94" s="58"/>
      <c r="R94" s="58"/>
      <c r="S94" s="58"/>
      <c r="T94" s="314"/>
    </row>
    <row r="95" spans="2:21" ht="15" customHeight="1">
      <c r="B95" s="2190" t="s">
        <v>26</v>
      </c>
      <c r="C95" s="275" t="s">
        <v>27</v>
      </c>
      <c r="D95" s="2169" t="s">
        <v>62</v>
      </c>
      <c r="E95" s="175" t="s">
        <v>28</v>
      </c>
      <c r="F95" s="2169" t="s">
        <v>29</v>
      </c>
      <c r="G95" s="174" t="s">
        <v>30</v>
      </c>
      <c r="H95" s="174" t="s">
        <v>30</v>
      </c>
      <c r="I95" s="176" t="s">
        <v>30</v>
      </c>
      <c r="J95" s="2171" t="s">
        <v>31</v>
      </c>
      <c r="K95" s="2172"/>
      <c r="L95" s="174" t="s">
        <v>30</v>
      </c>
      <c r="M95" s="176" t="s">
        <v>32</v>
      </c>
      <c r="N95" s="177" t="s">
        <v>8</v>
      </c>
      <c r="O95" s="2176" t="s">
        <v>182</v>
      </c>
      <c r="P95" s="2178" t="s">
        <v>181</v>
      </c>
      <c r="Q95" s="177" t="s">
        <v>8</v>
      </c>
      <c r="R95" s="2180" t="s">
        <v>44</v>
      </c>
      <c r="S95" s="178" t="s">
        <v>8</v>
      </c>
      <c r="T95" s="2182" t="s">
        <v>10</v>
      </c>
    </row>
    <row r="96" spans="2:21" ht="15" customHeight="1">
      <c r="B96" s="2191"/>
      <c r="C96" s="276" t="s">
        <v>11</v>
      </c>
      <c r="D96" s="2170"/>
      <c r="E96" s="180" t="s">
        <v>12</v>
      </c>
      <c r="F96" s="2170"/>
      <c r="G96" s="180" t="s">
        <v>13</v>
      </c>
      <c r="H96" s="180" t="s">
        <v>14</v>
      </c>
      <c r="I96" s="181" t="s">
        <v>15</v>
      </c>
      <c r="J96" s="182" t="s">
        <v>16</v>
      </c>
      <c r="K96" s="183" t="s">
        <v>17</v>
      </c>
      <c r="L96" s="180" t="s">
        <v>18</v>
      </c>
      <c r="M96" s="184" t="s">
        <v>19</v>
      </c>
      <c r="N96" s="185" t="s">
        <v>177</v>
      </c>
      <c r="O96" s="2177"/>
      <c r="P96" s="2179"/>
      <c r="Q96" s="185" t="s">
        <v>22</v>
      </c>
      <c r="R96" s="2181"/>
      <c r="S96" s="186" t="s">
        <v>45</v>
      </c>
      <c r="T96" s="2183"/>
    </row>
    <row r="97" spans="2:20" ht="15" customHeight="1" thickBot="1">
      <c r="B97" s="187">
        <v>1</v>
      </c>
      <c r="C97" s="277">
        <v>2</v>
      </c>
      <c r="D97" s="189">
        <v>3</v>
      </c>
      <c r="E97" s="188">
        <v>4</v>
      </c>
      <c r="F97" s="188"/>
      <c r="G97" s="188">
        <v>6</v>
      </c>
      <c r="H97" s="188">
        <v>7</v>
      </c>
      <c r="I97" s="190" t="s">
        <v>63</v>
      </c>
      <c r="J97" s="191">
        <v>9</v>
      </c>
      <c r="K97" s="192" t="s">
        <v>64</v>
      </c>
      <c r="L97" s="191" t="s">
        <v>65</v>
      </c>
      <c r="M97" s="192">
        <v>12</v>
      </c>
      <c r="N97" s="193" t="s">
        <v>66</v>
      </c>
      <c r="O97" s="252" t="s">
        <v>176</v>
      </c>
      <c r="P97" s="193" t="s">
        <v>178</v>
      </c>
      <c r="Q97" s="193" t="s">
        <v>186</v>
      </c>
      <c r="R97" s="193" t="s">
        <v>183</v>
      </c>
      <c r="S97" s="193" t="s">
        <v>179</v>
      </c>
      <c r="T97" s="193">
        <v>18</v>
      </c>
    </row>
    <row r="98" spans="2:20" s="850" customFormat="1" ht="30" customHeight="1" thickTop="1">
      <c r="B98" s="912">
        <v>1</v>
      </c>
      <c r="C98" s="1249" t="s">
        <v>1773</v>
      </c>
      <c r="D98" s="914" t="s">
        <v>151</v>
      </c>
      <c r="E98" s="915" t="s">
        <v>72</v>
      </c>
      <c r="F98" s="916" t="s">
        <v>101</v>
      </c>
      <c r="G98" s="917">
        <v>8350</v>
      </c>
      <c r="H98" s="917">
        <v>4010</v>
      </c>
      <c r="I98" s="918">
        <f t="shared" ref="I98:I104" si="54">+G98-H98</f>
        <v>4340</v>
      </c>
      <c r="J98" s="1061">
        <v>6</v>
      </c>
      <c r="K98" s="919">
        <f>I98*J98%</f>
        <v>260.39999999999998</v>
      </c>
      <c r="L98" s="919">
        <f>I98-K98</f>
        <v>4079.6</v>
      </c>
      <c r="M98" s="971">
        <v>3200</v>
      </c>
      <c r="N98" s="921">
        <f>ROUND((L98*M98),0)</f>
        <v>13054720</v>
      </c>
      <c r="O98" s="921">
        <f>ROUND(M98*0.5025%,2)</f>
        <v>16.079999999999998</v>
      </c>
      <c r="P98" s="921">
        <f>M98+O98</f>
        <v>3216.08</v>
      </c>
      <c r="Q98" s="922">
        <f>ROUND((L98*+P98),0)</f>
        <v>13120320</v>
      </c>
      <c r="R98" s="922">
        <f>ROUND((Q98*0.5%),0)</f>
        <v>65602</v>
      </c>
      <c r="S98" s="922">
        <f>ROUND((Q98-R98),0)</f>
        <v>13054718</v>
      </c>
      <c r="T98" s="1072" t="s">
        <v>77</v>
      </c>
    </row>
    <row r="99" spans="2:20" s="850" customFormat="1" ht="30" customHeight="1">
      <c r="B99" s="912">
        <v>2</v>
      </c>
      <c r="C99" s="1249" t="s">
        <v>1774</v>
      </c>
      <c r="D99" s="914" t="s">
        <v>116</v>
      </c>
      <c r="E99" s="915" t="s">
        <v>1253</v>
      </c>
      <c r="F99" s="916" t="s">
        <v>101</v>
      </c>
      <c r="G99" s="917">
        <v>8360</v>
      </c>
      <c r="H99" s="917">
        <v>3890</v>
      </c>
      <c r="I99" s="918">
        <f t="shared" si="54"/>
        <v>4470</v>
      </c>
      <c r="J99" s="1061">
        <v>6</v>
      </c>
      <c r="K99" s="919">
        <f t="shared" ref="K99:K104" si="55">I99*J99%</f>
        <v>268.2</v>
      </c>
      <c r="L99" s="919">
        <f t="shared" ref="L99:L104" si="56">I99-K99</f>
        <v>4201.8</v>
      </c>
      <c r="M99" s="971">
        <v>3200</v>
      </c>
      <c r="N99" s="921">
        <f t="shared" ref="N99:N104" si="57">ROUND((L99*M99),0)</f>
        <v>13445760</v>
      </c>
      <c r="O99" s="921">
        <f t="shared" ref="O99:O104" si="58">ROUND(M99*0.5025%,2)</f>
        <v>16.079999999999998</v>
      </c>
      <c r="P99" s="921">
        <f t="shared" ref="P99:P104" si="59">M99+O99</f>
        <v>3216.08</v>
      </c>
      <c r="Q99" s="922">
        <f t="shared" ref="Q99:Q104" si="60">ROUND((L99*+P99),0)</f>
        <v>13513325</v>
      </c>
      <c r="R99" s="922">
        <f t="shared" ref="R99:R104" si="61">ROUND((Q99*0.5%),0)</f>
        <v>67567</v>
      </c>
      <c r="S99" s="922">
        <f t="shared" ref="S99:S104" si="62">ROUND((Q99-R99),0)</f>
        <v>13445758</v>
      </c>
      <c r="T99" s="1072" t="s">
        <v>77</v>
      </c>
    </row>
    <row r="100" spans="2:20" s="850" customFormat="1" ht="30" customHeight="1">
      <c r="B100" s="912">
        <v>3</v>
      </c>
      <c r="C100" s="1249" t="s">
        <v>1775</v>
      </c>
      <c r="D100" s="914" t="s">
        <v>1336</v>
      </c>
      <c r="E100" s="915" t="s">
        <v>1256</v>
      </c>
      <c r="F100" s="916" t="s">
        <v>101</v>
      </c>
      <c r="G100" s="917">
        <v>8320</v>
      </c>
      <c r="H100" s="917">
        <v>3870</v>
      </c>
      <c r="I100" s="918">
        <f t="shared" si="54"/>
        <v>4450</v>
      </c>
      <c r="J100" s="1061">
        <v>6</v>
      </c>
      <c r="K100" s="919">
        <f t="shared" si="55"/>
        <v>267</v>
      </c>
      <c r="L100" s="919">
        <f t="shared" si="56"/>
        <v>4183</v>
      </c>
      <c r="M100" s="971">
        <v>3200</v>
      </c>
      <c r="N100" s="921">
        <f t="shared" si="57"/>
        <v>13385600</v>
      </c>
      <c r="O100" s="921">
        <f t="shared" si="58"/>
        <v>16.079999999999998</v>
      </c>
      <c r="P100" s="921">
        <f t="shared" si="59"/>
        <v>3216.08</v>
      </c>
      <c r="Q100" s="922">
        <f t="shared" si="60"/>
        <v>13452863</v>
      </c>
      <c r="R100" s="922">
        <f t="shared" si="61"/>
        <v>67264</v>
      </c>
      <c r="S100" s="922">
        <f t="shared" si="62"/>
        <v>13385599</v>
      </c>
      <c r="T100" s="1072" t="s">
        <v>77</v>
      </c>
    </row>
    <row r="101" spans="2:20" s="850" customFormat="1" ht="30" customHeight="1">
      <c r="B101" s="912">
        <v>4</v>
      </c>
      <c r="C101" s="1249" t="s">
        <v>1776</v>
      </c>
      <c r="D101" s="914" t="s">
        <v>402</v>
      </c>
      <c r="E101" s="915" t="s">
        <v>74</v>
      </c>
      <c r="F101" s="916" t="s">
        <v>101</v>
      </c>
      <c r="G101" s="917">
        <v>8270</v>
      </c>
      <c r="H101" s="917">
        <v>3790</v>
      </c>
      <c r="I101" s="918">
        <f t="shared" si="54"/>
        <v>4480</v>
      </c>
      <c r="J101" s="1061">
        <v>6</v>
      </c>
      <c r="K101" s="919">
        <f t="shared" si="55"/>
        <v>268.8</v>
      </c>
      <c r="L101" s="919">
        <f t="shared" si="56"/>
        <v>4211.2</v>
      </c>
      <c r="M101" s="971">
        <v>3200</v>
      </c>
      <c r="N101" s="921">
        <f t="shared" si="57"/>
        <v>13475840</v>
      </c>
      <c r="O101" s="921">
        <f t="shared" si="58"/>
        <v>16.079999999999998</v>
      </c>
      <c r="P101" s="921">
        <f t="shared" si="59"/>
        <v>3216.08</v>
      </c>
      <c r="Q101" s="922">
        <f t="shared" si="60"/>
        <v>13543556</v>
      </c>
      <c r="R101" s="922">
        <f t="shared" si="61"/>
        <v>67718</v>
      </c>
      <c r="S101" s="922">
        <f t="shared" si="62"/>
        <v>13475838</v>
      </c>
      <c r="T101" s="1072" t="s">
        <v>77</v>
      </c>
    </row>
    <row r="102" spans="2:20" s="850" customFormat="1" ht="30" customHeight="1">
      <c r="B102" s="912">
        <v>5</v>
      </c>
      <c r="C102" s="1249" t="s">
        <v>1777</v>
      </c>
      <c r="D102" s="914" t="s">
        <v>88</v>
      </c>
      <c r="E102" s="915" t="s">
        <v>1253</v>
      </c>
      <c r="F102" s="916" t="s">
        <v>101</v>
      </c>
      <c r="G102" s="917">
        <v>8190</v>
      </c>
      <c r="H102" s="917">
        <v>3870</v>
      </c>
      <c r="I102" s="918">
        <f t="shared" si="54"/>
        <v>4320</v>
      </c>
      <c r="J102" s="1061">
        <v>8</v>
      </c>
      <c r="K102" s="919">
        <f t="shared" si="55"/>
        <v>345.6</v>
      </c>
      <c r="L102" s="919">
        <f t="shared" si="56"/>
        <v>3974.4</v>
      </c>
      <c r="M102" s="971">
        <v>3200</v>
      </c>
      <c r="N102" s="921">
        <f t="shared" si="57"/>
        <v>12718080</v>
      </c>
      <c r="O102" s="921">
        <f t="shared" si="58"/>
        <v>16.079999999999998</v>
      </c>
      <c r="P102" s="921">
        <f t="shared" si="59"/>
        <v>3216.08</v>
      </c>
      <c r="Q102" s="922">
        <f t="shared" si="60"/>
        <v>12781988</v>
      </c>
      <c r="R102" s="922">
        <f t="shared" si="61"/>
        <v>63910</v>
      </c>
      <c r="S102" s="922">
        <f t="shared" si="62"/>
        <v>12718078</v>
      </c>
      <c r="T102" s="1072" t="s">
        <v>77</v>
      </c>
    </row>
    <row r="103" spans="2:20" s="850" customFormat="1" ht="30" customHeight="1">
      <c r="B103" s="912">
        <v>6</v>
      </c>
      <c r="C103" s="1249" t="s">
        <v>1778</v>
      </c>
      <c r="D103" s="914" t="s">
        <v>116</v>
      </c>
      <c r="E103" s="915" t="s">
        <v>1252</v>
      </c>
      <c r="F103" s="916" t="s">
        <v>101</v>
      </c>
      <c r="G103" s="917">
        <v>8260</v>
      </c>
      <c r="H103" s="917">
        <v>3890</v>
      </c>
      <c r="I103" s="918">
        <f t="shared" si="54"/>
        <v>4370</v>
      </c>
      <c r="J103" s="1061">
        <v>8</v>
      </c>
      <c r="K103" s="919">
        <f t="shared" si="55"/>
        <v>349.6</v>
      </c>
      <c r="L103" s="919">
        <f t="shared" si="56"/>
        <v>4020.4</v>
      </c>
      <c r="M103" s="971">
        <v>3200</v>
      </c>
      <c r="N103" s="921">
        <f t="shared" si="57"/>
        <v>12865280</v>
      </c>
      <c r="O103" s="921">
        <f t="shared" si="58"/>
        <v>16.079999999999998</v>
      </c>
      <c r="P103" s="921">
        <f t="shared" si="59"/>
        <v>3216.08</v>
      </c>
      <c r="Q103" s="922">
        <f t="shared" si="60"/>
        <v>12929928</v>
      </c>
      <c r="R103" s="922">
        <f t="shared" si="61"/>
        <v>64650</v>
      </c>
      <c r="S103" s="922">
        <f t="shared" si="62"/>
        <v>12865278</v>
      </c>
      <c r="T103" s="1072" t="s">
        <v>77</v>
      </c>
    </row>
    <row r="104" spans="2:20" s="850" customFormat="1" ht="30" customHeight="1">
      <c r="B104" s="912">
        <v>7</v>
      </c>
      <c r="C104" s="1249" t="s">
        <v>1779</v>
      </c>
      <c r="D104" s="914" t="s">
        <v>151</v>
      </c>
      <c r="E104" s="915" t="s">
        <v>72</v>
      </c>
      <c r="F104" s="916" t="s">
        <v>101</v>
      </c>
      <c r="G104" s="917">
        <v>8480</v>
      </c>
      <c r="H104" s="917">
        <v>4010</v>
      </c>
      <c r="I104" s="918">
        <f t="shared" si="54"/>
        <v>4470</v>
      </c>
      <c r="J104" s="1061">
        <v>8</v>
      </c>
      <c r="K104" s="919">
        <f t="shared" si="55"/>
        <v>357.6</v>
      </c>
      <c r="L104" s="919">
        <f t="shared" si="56"/>
        <v>4112.3999999999996</v>
      </c>
      <c r="M104" s="971">
        <v>3200</v>
      </c>
      <c r="N104" s="921">
        <f t="shared" si="57"/>
        <v>13159680</v>
      </c>
      <c r="O104" s="921">
        <f t="shared" si="58"/>
        <v>16.079999999999998</v>
      </c>
      <c r="P104" s="921">
        <f t="shared" si="59"/>
        <v>3216.08</v>
      </c>
      <c r="Q104" s="922">
        <f t="shared" si="60"/>
        <v>13225807</v>
      </c>
      <c r="R104" s="922">
        <f t="shared" si="61"/>
        <v>66129</v>
      </c>
      <c r="S104" s="922">
        <f t="shared" si="62"/>
        <v>13159678</v>
      </c>
      <c r="T104" s="1072" t="s">
        <v>77</v>
      </c>
    </row>
    <row r="105" spans="2:20" s="850" customFormat="1" ht="30" customHeight="1">
      <c r="B105" s="912">
        <v>8</v>
      </c>
      <c r="C105" s="1249" t="s">
        <v>1780</v>
      </c>
      <c r="D105" s="914" t="s">
        <v>1336</v>
      </c>
      <c r="E105" s="915" t="s">
        <v>1256</v>
      </c>
      <c r="F105" s="916" t="s">
        <v>101</v>
      </c>
      <c r="G105" s="917">
        <v>8320</v>
      </c>
      <c r="H105" s="917">
        <v>3870</v>
      </c>
      <c r="I105" s="918">
        <f t="shared" ref="I105:I108" si="63">+G105-H105</f>
        <v>4450</v>
      </c>
      <c r="J105" s="1061">
        <v>8</v>
      </c>
      <c r="K105" s="919">
        <f t="shared" ref="K105:K108" si="64">I105*J105%</f>
        <v>356</v>
      </c>
      <c r="L105" s="919">
        <f t="shared" ref="L105:L108" si="65">I105-K105</f>
        <v>4094</v>
      </c>
      <c r="M105" s="971">
        <v>3200</v>
      </c>
      <c r="N105" s="921">
        <f t="shared" ref="N105:N108" si="66">ROUND((L105*M105),0)</f>
        <v>13100800</v>
      </c>
      <c r="O105" s="921">
        <f t="shared" ref="O105:O108" si="67">ROUND(M105*0.5025%,2)</f>
        <v>16.079999999999998</v>
      </c>
      <c r="P105" s="921">
        <f t="shared" ref="P105:P108" si="68">M105+O105</f>
        <v>3216.08</v>
      </c>
      <c r="Q105" s="922">
        <f t="shared" ref="Q105:Q108" si="69">ROUND((L105*+P105),0)</f>
        <v>13166632</v>
      </c>
      <c r="R105" s="922">
        <f t="shared" ref="R105:R108" si="70">ROUND((Q105*0.5%),0)</f>
        <v>65833</v>
      </c>
      <c r="S105" s="922">
        <f t="shared" ref="S105:S108" si="71">ROUND((Q105-R105),0)</f>
        <v>13100799</v>
      </c>
      <c r="T105" s="1072" t="s">
        <v>77</v>
      </c>
    </row>
    <row r="106" spans="2:20" s="850" customFormat="1" ht="30" customHeight="1">
      <c r="B106" s="912">
        <v>9</v>
      </c>
      <c r="C106" s="1249" t="s">
        <v>1781</v>
      </c>
      <c r="D106" s="914" t="s">
        <v>402</v>
      </c>
      <c r="E106" s="915" t="s">
        <v>74</v>
      </c>
      <c r="F106" s="916" t="s">
        <v>101</v>
      </c>
      <c r="G106" s="917">
        <v>8390</v>
      </c>
      <c r="H106" s="917">
        <v>3790</v>
      </c>
      <c r="I106" s="918">
        <f t="shared" si="63"/>
        <v>4600</v>
      </c>
      <c r="J106" s="1061">
        <v>8</v>
      </c>
      <c r="K106" s="919">
        <f t="shared" si="64"/>
        <v>368</v>
      </c>
      <c r="L106" s="919">
        <f t="shared" si="65"/>
        <v>4232</v>
      </c>
      <c r="M106" s="971">
        <v>3200</v>
      </c>
      <c r="N106" s="921">
        <f t="shared" si="66"/>
        <v>13542400</v>
      </c>
      <c r="O106" s="921">
        <f t="shared" si="67"/>
        <v>16.079999999999998</v>
      </c>
      <c r="P106" s="921">
        <f t="shared" si="68"/>
        <v>3216.08</v>
      </c>
      <c r="Q106" s="922">
        <f t="shared" si="69"/>
        <v>13610451</v>
      </c>
      <c r="R106" s="922">
        <f t="shared" si="70"/>
        <v>68052</v>
      </c>
      <c r="S106" s="922">
        <f t="shared" si="71"/>
        <v>13542399</v>
      </c>
      <c r="T106" s="1072" t="s">
        <v>77</v>
      </c>
    </row>
    <row r="107" spans="2:20" s="850" customFormat="1" ht="30" customHeight="1">
      <c r="B107" s="912">
        <v>10</v>
      </c>
      <c r="C107" s="1249" t="s">
        <v>1782</v>
      </c>
      <c r="D107" s="914" t="s">
        <v>116</v>
      </c>
      <c r="E107" s="915" t="s">
        <v>1252</v>
      </c>
      <c r="F107" s="916" t="s">
        <v>101</v>
      </c>
      <c r="G107" s="917">
        <v>8530</v>
      </c>
      <c r="H107" s="917">
        <v>3890</v>
      </c>
      <c r="I107" s="918">
        <f t="shared" si="63"/>
        <v>4640</v>
      </c>
      <c r="J107" s="1061">
        <v>8</v>
      </c>
      <c r="K107" s="919">
        <f t="shared" si="64"/>
        <v>371.2</v>
      </c>
      <c r="L107" s="919">
        <f t="shared" si="65"/>
        <v>4268.8</v>
      </c>
      <c r="M107" s="971">
        <v>3200</v>
      </c>
      <c r="N107" s="921">
        <f t="shared" si="66"/>
        <v>13660160</v>
      </c>
      <c r="O107" s="921">
        <f t="shared" si="67"/>
        <v>16.079999999999998</v>
      </c>
      <c r="P107" s="921">
        <f t="shared" si="68"/>
        <v>3216.08</v>
      </c>
      <c r="Q107" s="922">
        <f t="shared" si="69"/>
        <v>13728802</v>
      </c>
      <c r="R107" s="922">
        <f t="shared" si="70"/>
        <v>68644</v>
      </c>
      <c r="S107" s="922">
        <f t="shared" si="71"/>
        <v>13660158</v>
      </c>
      <c r="T107" s="1072" t="s">
        <v>77</v>
      </c>
    </row>
    <row r="108" spans="2:20" s="850" customFormat="1" ht="30" customHeight="1">
      <c r="B108" s="912">
        <v>11</v>
      </c>
      <c r="C108" s="1249" t="s">
        <v>1783</v>
      </c>
      <c r="D108" s="914" t="s">
        <v>88</v>
      </c>
      <c r="E108" s="915" t="s">
        <v>1253</v>
      </c>
      <c r="F108" s="916" t="s">
        <v>101</v>
      </c>
      <c r="G108" s="917">
        <v>6260</v>
      </c>
      <c r="H108" s="917">
        <v>3870</v>
      </c>
      <c r="I108" s="918">
        <f t="shared" si="63"/>
        <v>2390</v>
      </c>
      <c r="J108" s="1061">
        <v>8</v>
      </c>
      <c r="K108" s="919">
        <f t="shared" si="64"/>
        <v>191.20000000000002</v>
      </c>
      <c r="L108" s="919">
        <f t="shared" si="65"/>
        <v>2198.8000000000002</v>
      </c>
      <c r="M108" s="971">
        <v>3200</v>
      </c>
      <c r="N108" s="921">
        <f t="shared" si="66"/>
        <v>7036160</v>
      </c>
      <c r="O108" s="921">
        <f t="shared" si="67"/>
        <v>16.079999999999998</v>
      </c>
      <c r="P108" s="921">
        <f t="shared" si="68"/>
        <v>3216.08</v>
      </c>
      <c r="Q108" s="922">
        <f t="shared" si="69"/>
        <v>7071517</v>
      </c>
      <c r="R108" s="922">
        <f t="shared" si="70"/>
        <v>35358</v>
      </c>
      <c r="S108" s="922">
        <f t="shared" si="71"/>
        <v>7036159</v>
      </c>
      <c r="T108" s="1072" t="s">
        <v>77</v>
      </c>
    </row>
    <row r="109" spans="2:20" s="850" customFormat="1" ht="5.0999999999999996" customHeight="1">
      <c r="B109" s="934"/>
      <c r="C109" s="935"/>
      <c r="D109" s="936"/>
      <c r="E109" s="937"/>
      <c r="F109" s="938"/>
      <c r="G109" s="939"/>
      <c r="H109" s="939"/>
      <c r="I109" s="940"/>
      <c r="J109" s="1061"/>
      <c r="K109" s="940"/>
      <c r="L109" s="940"/>
      <c r="M109" s="941"/>
      <c r="N109" s="942"/>
      <c r="O109" s="943"/>
      <c r="P109" s="943"/>
      <c r="Q109" s="940"/>
      <c r="R109" s="940"/>
      <c r="S109" s="940"/>
      <c r="T109" s="923"/>
    </row>
    <row r="110" spans="2:20" ht="30" customHeight="1">
      <c r="B110" s="2216" t="s">
        <v>191</v>
      </c>
      <c r="C110" s="2217"/>
      <c r="D110" s="2217"/>
      <c r="E110" s="2217"/>
      <c r="F110" s="2218"/>
      <c r="G110" s="1012">
        <f>SUM(G98:G109)</f>
        <v>89730</v>
      </c>
      <c r="H110" s="1012">
        <f>SUM(H98:H109)</f>
        <v>42750</v>
      </c>
      <c r="I110" s="1012">
        <f>SUM(I98:I109)</f>
        <v>46980</v>
      </c>
      <c r="J110" s="1012">
        <f>+K110/I110%</f>
        <v>7.2447850148999562</v>
      </c>
      <c r="K110" s="1012">
        <f>SUM(K98:K109)</f>
        <v>3403.5999999999995</v>
      </c>
      <c r="L110" s="1012">
        <f>SUM(L98:L109)</f>
        <v>43576.400000000009</v>
      </c>
      <c r="M110" s="1012"/>
      <c r="N110" s="1012">
        <f>SUM(N98:N109)</f>
        <v>139444480</v>
      </c>
      <c r="O110" s="1012"/>
      <c r="P110" s="1012">
        <f>+Q110/L110</f>
        <v>3216.0800111987214</v>
      </c>
      <c r="Q110" s="1012">
        <f>SUM(Q98:Q109)</f>
        <v>140145189</v>
      </c>
      <c r="R110" s="1012">
        <f>SUM(R98:R109)</f>
        <v>700727</v>
      </c>
      <c r="S110" s="1012">
        <f>SUM(S98:S109)</f>
        <v>139444462</v>
      </c>
      <c r="T110" s="402"/>
    </row>
    <row r="111" spans="2:20" ht="6" customHeight="1">
      <c r="B111" s="646"/>
      <c r="C111" s="647"/>
      <c r="D111" s="647"/>
      <c r="E111" s="647"/>
      <c r="F111" s="651"/>
      <c r="G111" s="651"/>
      <c r="H111" s="651"/>
      <c r="I111" s="651"/>
      <c r="J111" s="651"/>
      <c r="K111" s="651"/>
      <c r="L111" s="651"/>
      <c r="M111" s="651"/>
      <c r="N111" s="651"/>
      <c r="O111" s="772"/>
      <c r="P111" s="1008"/>
      <c r="Q111" s="772"/>
      <c r="R111" s="648"/>
      <c r="S111" s="648"/>
      <c r="T111" s="649"/>
    </row>
    <row r="112" spans="2:20" s="1655" customFormat="1" ht="9.9499999999999993" customHeight="1">
      <c r="B112" s="1651"/>
      <c r="C112" s="1652"/>
      <c r="D112" s="1652"/>
      <c r="E112" s="1652"/>
      <c r="F112" s="1652"/>
      <c r="G112" s="1653"/>
      <c r="H112" s="1653"/>
      <c r="I112" s="1653"/>
      <c r="J112" s="1653"/>
      <c r="K112" s="1653"/>
      <c r="L112" s="1653"/>
      <c r="M112" s="1653"/>
      <c r="N112" s="1653"/>
      <c r="O112" s="1653"/>
      <c r="P112" s="1653"/>
      <c r="Q112" s="1653"/>
      <c r="R112" s="1653"/>
      <c r="S112" s="1653"/>
      <c r="T112" s="1654"/>
    </row>
    <row r="113" spans="2:21" ht="15.75" customHeight="1">
      <c r="B113" s="201"/>
      <c r="C113" s="205"/>
      <c r="D113" s="202"/>
      <c r="E113" s="202"/>
      <c r="F113" s="202"/>
      <c r="G113" s="202"/>
      <c r="H113" s="202"/>
      <c r="I113" s="233"/>
      <c r="J113" s="233"/>
      <c r="K113" s="233"/>
      <c r="L113" s="233"/>
      <c r="M113" s="233"/>
      <c r="N113" s="233"/>
      <c r="O113" s="233"/>
      <c r="P113" s="378"/>
      <c r="Q113" s="587" t="s">
        <v>1761</v>
      </c>
      <c r="R113" s="378"/>
      <c r="S113" s="233"/>
      <c r="T113" s="209"/>
    </row>
    <row r="114" spans="2:21" ht="15.75" customHeight="1">
      <c r="B114" s="241"/>
      <c r="C114" s="280" t="s">
        <v>80</v>
      </c>
      <c r="D114" s="227"/>
      <c r="E114" s="227"/>
      <c r="F114" s="227"/>
      <c r="G114" s="1897"/>
      <c r="H114" s="1897"/>
      <c r="I114" s="1897" t="s">
        <v>105</v>
      </c>
      <c r="J114" s="1897"/>
      <c r="K114" s="228"/>
      <c r="L114" s="1897"/>
      <c r="M114" s="1897" t="s">
        <v>106</v>
      </c>
      <c r="N114" s="1897"/>
      <c r="O114" s="227"/>
      <c r="P114" s="227"/>
      <c r="Q114" s="227" t="s">
        <v>81</v>
      </c>
      <c r="R114" s="227"/>
      <c r="S114" s="242"/>
      <c r="T114" s="243"/>
    </row>
    <row r="115" spans="2:21" ht="15.75" customHeight="1">
      <c r="B115" s="241"/>
      <c r="C115" s="281"/>
      <c r="D115" s="229"/>
      <c r="E115" s="229"/>
      <c r="F115" s="229"/>
      <c r="G115" s="229"/>
      <c r="H115" s="229"/>
      <c r="I115" s="229"/>
      <c r="J115" s="229"/>
      <c r="K115" s="229"/>
      <c r="L115" s="229"/>
      <c r="M115" s="229"/>
      <c r="N115" s="229"/>
      <c r="O115" s="229"/>
      <c r="P115" s="229"/>
      <c r="Q115" s="229"/>
      <c r="R115" s="229"/>
      <c r="S115" s="242"/>
      <c r="T115" s="243"/>
    </row>
    <row r="116" spans="2:21" ht="5.0999999999999996" customHeight="1">
      <c r="B116" s="241"/>
      <c r="C116" s="281"/>
      <c r="D116" s="229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29"/>
      <c r="P116" s="229"/>
      <c r="Q116" s="229"/>
      <c r="R116" s="229"/>
      <c r="S116" s="242"/>
      <c r="T116" s="243"/>
    </row>
    <row r="117" spans="2:21" ht="15.75" customHeight="1">
      <c r="B117" s="241"/>
      <c r="C117" s="281"/>
      <c r="D117" s="229"/>
      <c r="E117" s="229"/>
      <c r="F117" s="229"/>
      <c r="G117" s="229"/>
      <c r="H117" s="229"/>
      <c r="I117" s="229"/>
      <c r="J117" s="229"/>
      <c r="K117" s="229"/>
      <c r="L117" s="229"/>
      <c r="M117" s="229"/>
      <c r="N117" s="229"/>
      <c r="O117" s="229"/>
      <c r="P117" s="229"/>
      <c r="Q117" s="229"/>
      <c r="R117" s="229"/>
      <c r="S117" s="242"/>
      <c r="T117" s="243"/>
    </row>
    <row r="118" spans="2:21" ht="15.75" customHeight="1">
      <c r="B118" s="241"/>
      <c r="C118" s="1896" t="s">
        <v>147</v>
      </c>
      <c r="D118" s="1896"/>
      <c r="E118" s="1896"/>
      <c r="F118" s="1896"/>
      <c r="G118" s="1898"/>
      <c r="H118" s="1898" t="s">
        <v>82</v>
      </c>
      <c r="I118" s="1896"/>
      <c r="J118" s="1898" t="s">
        <v>156</v>
      </c>
      <c r="K118" s="230"/>
      <c r="L118" s="1898"/>
      <c r="M118" s="1898" t="s">
        <v>161</v>
      </c>
      <c r="N118" s="1898"/>
      <c r="O118" s="1896"/>
      <c r="P118" s="1896"/>
      <c r="Q118" s="1896" t="s">
        <v>83</v>
      </c>
      <c r="R118" s="1896"/>
      <c r="S118" s="242"/>
      <c r="T118" s="243"/>
    </row>
    <row r="119" spans="2:21" ht="9.9499999999999993" customHeight="1">
      <c r="B119" s="241"/>
      <c r="C119" s="282"/>
      <c r="D119" s="1896"/>
      <c r="E119" s="1896"/>
      <c r="F119" s="1896"/>
      <c r="G119" s="1898"/>
      <c r="H119" s="1898"/>
      <c r="I119" s="1896"/>
      <c r="J119" s="1898"/>
      <c r="K119" s="230"/>
      <c r="L119" s="1898"/>
      <c r="M119" s="1898"/>
      <c r="N119" s="1898"/>
      <c r="O119" s="1896"/>
      <c r="P119" s="1896"/>
      <c r="Q119" s="1896"/>
      <c r="R119" s="1896"/>
      <c r="S119" s="242"/>
      <c r="T119" s="243"/>
    </row>
    <row r="120" spans="2:21" customFormat="1" ht="15" customHeight="1">
      <c r="B120" s="121" t="s">
        <v>418</v>
      </c>
      <c r="C120" s="284"/>
      <c r="D120" s="122"/>
      <c r="E120" s="122"/>
      <c r="F120" s="122"/>
      <c r="G120" s="122"/>
      <c r="H120" s="122"/>
      <c r="I120" s="122"/>
      <c r="J120" s="123"/>
      <c r="K120" s="122"/>
      <c r="L120" s="124"/>
      <c r="M120" s="122"/>
      <c r="N120" s="122"/>
      <c r="O120" s="122"/>
      <c r="P120" s="122"/>
      <c r="Q120" s="122"/>
      <c r="R120" s="125"/>
      <c r="S120" s="125"/>
      <c r="T120" s="126" t="s">
        <v>417</v>
      </c>
      <c r="U120" s="232"/>
    </row>
    <row r="122" spans="2:21" ht="24.95" customHeight="1">
      <c r="B122" s="2155" t="s">
        <v>1363</v>
      </c>
      <c r="C122" s="2156"/>
      <c r="D122" s="2156"/>
      <c r="E122" s="2157"/>
      <c r="F122" s="2161" t="s">
        <v>146</v>
      </c>
      <c r="G122" s="2162"/>
      <c r="H122" s="2162"/>
      <c r="I122" s="2162"/>
      <c r="J122" s="2162"/>
      <c r="K122" s="2162"/>
      <c r="L122" s="2162"/>
      <c r="M122" s="2162"/>
      <c r="N122" s="2163"/>
      <c r="O122" s="417" t="s">
        <v>135</v>
      </c>
      <c r="P122" s="428" t="s">
        <v>1506</v>
      </c>
      <c r="Q122" s="92" t="s">
        <v>1597</v>
      </c>
      <c r="R122" s="41"/>
      <c r="S122" s="41"/>
      <c r="T122" s="42"/>
    </row>
    <row r="123" spans="2:21" ht="24.75" customHeight="1">
      <c r="B123" s="2158"/>
      <c r="C123" s="2159"/>
      <c r="D123" s="2159"/>
      <c r="E123" s="2160"/>
      <c r="F123" s="2164" t="s">
        <v>416</v>
      </c>
      <c r="G123" s="2165"/>
      <c r="H123" s="2165"/>
      <c r="I123" s="2165"/>
      <c r="J123" s="2165"/>
      <c r="K123" s="2165"/>
      <c r="L123" s="2165"/>
      <c r="M123" s="2165"/>
      <c r="N123" s="2166"/>
      <c r="O123" s="419" t="s">
        <v>57</v>
      </c>
      <c r="P123" s="429" t="s">
        <v>58</v>
      </c>
      <c r="Q123" s="94"/>
      <c r="R123" s="45"/>
      <c r="S123" s="45"/>
      <c r="T123" s="46"/>
    </row>
    <row r="124" spans="2:21" ht="6" customHeight="1">
      <c r="B124" s="646"/>
      <c r="C124" s="647"/>
      <c r="D124" s="647"/>
      <c r="E124" s="647"/>
      <c r="F124" s="651"/>
      <c r="G124" s="651"/>
      <c r="H124" s="651"/>
      <c r="I124" s="651"/>
      <c r="J124" s="651"/>
      <c r="K124" s="651"/>
      <c r="L124" s="651"/>
      <c r="M124" s="651"/>
      <c r="N124" s="651"/>
      <c r="O124" s="772"/>
      <c r="P124" s="1008"/>
      <c r="Q124" s="772"/>
      <c r="R124" s="648"/>
      <c r="S124" s="648"/>
      <c r="T124" s="649"/>
    </row>
    <row r="125" spans="2:21" ht="20.100000000000001" customHeight="1">
      <c r="B125" s="51"/>
      <c r="C125" s="289" t="s">
        <v>59</v>
      </c>
      <c r="D125" s="55"/>
      <c r="E125" s="55" t="s">
        <v>60</v>
      </c>
      <c r="F125" s="1671" t="s">
        <v>1764</v>
      </c>
      <c r="G125" s="55"/>
      <c r="H125" s="53"/>
      <c r="I125" s="52"/>
      <c r="J125" s="55"/>
      <c r="K125" s="152"/>
      <c r="L125" s="142"/>
      <c r="M125" s="154"/>
      <c r="N125" s="151"/>
      <c r="O125" s="55"/>
      <c r="P125" s="54" t="s">
        <v>61</v>
      </c>
      <c r="Q125" s="249" t="s">
        <v>1731</v>
      </c>
      <c r="R125" s="85"/>
      <c r="S125" s="85"/>
      <c r="T125" s="313"/>
    </row>
    <row r="126" spans="2:21" ht="6.95" customHeight="1">
      <c r="B126" s="51"/>
      <c r="C126" s="289"/>
      <c r="D126" s="55"/>
      <c r="E126" s="55"/>
      <c r="F126" s="83"/>
      <c r="G126" s="55"/>
      <c r="H126" s="53"/>
      <c r="I126" s="52"/>
      <c r="J126" s="55"/>
      <c r="K126" s="55"/>
      <c r="L126" s="54"/>
      <c r="M126" s="55"/>
      <c r="N126" s="60"/>
      <c r="O126" s="56"/>
      <c r="P126" s="57"/>
      <c r="Q126" s="58"/>
      <c r="R126" s="58"/>
      <c r="S126" s="58"/>
      <c r="T126" s="314"/>
    </row>
    <row r="127" spans="2:21" ht="15" customHeight="1">
      <c r="B127" s="2190" t="s">
        <v>26</v>
      </c>
      <c r="C127" s="275" t="s">
        <v>27</v>
      </c>
      <c r="D127" s="2169" t="s">
        <v>62</v>
      </c>
      <c r="E127" s="175" t="s">
        <v>28</v>
      </c>
      <c r="F127" s="2169" t="s">
        <v>29</v>
      </c>
      <c r="G127" s="174" t="s">
        <v>30</v>
      </c>
      <c r="H127" s="174" t="s">
        <v>30</v>
      </c>
      <c r="I127" s="176" t="s">
        <v>30</v>
      </c>
      <c r="J127" s="2171" t="s">
        <v>31</v>
      </c>
      <c r="K127" s="2172"/>
      <c r="L127" s="174" t="s">
        <v>30</v>
      </c>
      <c r="M127" s="176" t="s">
        <v>32</v>
      </c>
      <c r="N127" s="177" t="s">
        <v>8</v>
      </c>
      <c r="O127" s="2176" t="s">
        <v>182</v>
      </c>
      <c r="P127" s="2178" t="s">
        <v>181</v>
      </c>
      <c r="Q127" s="177" t="s">
        <v>8</v>
      </c>
      <c r="R127" s="2180" t="s">
        <v>44</v>
      </c>
      <c r="S127" s="178" t="s">
        <v>8</v>
      </c>
      <c r="T127" s="2182" t="s">
        <v>10</v>
      </c>
    </row>
    <row r="128" spans="2:21" ht="15" customHeight="1">
      <c r="B128" s="2191"/>
      <c r="C128" s="276" t="s">
        <v>11</v>
      </c>
      <c r="D128" s="2170"/>
      <c r="E128" s="180" t="s">
        <v>12</v>
      </c>
      <c r="F128" s="2170"/>
      <c r="G128" s="180" t="s">
        <v>13</v>
      </c>
      <c r="H128" s="180" t="s">
        <v>14</v>
      </c>
      <c r="I128" s="181" t="s">
        <v>15</v>
      </c>
      <c r="J128" s="182" t="s">
        <v>16</v>
      </c>
      <c r="K128" s="183" t="s">
        <v>17</v>
      </c>
      <c r="L128" s="180" t="s">
        <v>18</v>
      </c>
      <c r="M128" s="184" t="s">
        <v>19</v>
      </c>
      <c r="N128" s="185" t="s">
        <v>177</v>
      </c>
      <c r="O128" s="2177"/>
      <c r="P128" s="2179"/>
      <c r="Q128" s="185" t="s">
        <v>22</v>
      </c>
      <c r="R128" s="2181"/>
      <c r="S128" s="186" t="s">
        <v>45</v>
      </c>
      <c r="T128" s="2183"/>
    </row>
    <row r="129" spans="2:20" ht="15" customHeight="1" thickBot="1">
      <c r="B129" s="187">
        <v>1</v>
      </c>
      <c r="C129" s="277">
        <v>2</v>
      </c>
      <c r="D129" s="189">
        <v>3</v>
      </c>
      <c r="E129" s="188">
        <v>4</v>
      </c>
      <c r="F129" s="188"/>
      <c r="G129" s="188">
        <v>6</v>
      </c>
      <c r="H129" s="188">
        <v>7</v>
      </c>
      <c r="I129" s="190" t="s">
        <v>63</v>
      </c>
      <c r="J129" s="191">
        <v>9</v>
      </c>
      <c r="K129" s="192" t="s">
        <v>64</v>
      </c>
      <c r="L129" s="191" t="s">
        <v>65</v>
      </c>
      <c r="M129" s="192">
        <v>12</v>
      </c>
      <c r="N129" s="193" t="s">
        <v>66</v>
      </c>
      <c r="O129" s="252" t="s">
        <v>176</v>
      </c>
      <c r="P129" s="193" t="s">
        <v>178</v>
      </c>
      <c r="Q129" s="193" t="s">
        <v>186</v>
      </c>
      <c r="R129" s="193" t="s">
        <v>183</v>
      </c>
      <c r="S129" s="193" t="s">
        <v>179</v>
      </c>
      <c r="T129" s="193">
        <v>18</v>
      </c>
    </row>
    <row r="130" spans="2:20" s="850" customFormat="1" ht="30" customHeight="1" thickTop="1">
      <c r="B130" s="912">
        <v>1</v>
      </c>
      <c r="C130" s="1249" t="s">
        <v>1739</v>
      </c>
      <c r="D130" s="914" t="s">
        <v>89</v>
      </c>
      <c r="E130" s="915" t="s">
        <v>1254</v>
      </c>
      <c r="F130" s="916" t="s">
        <v>101</v>
      </c>
      <c r="G130" s="917">
        <v>9020</v>
      </c>
      <c r="H130" s="917">
        <v>3860</v>
      </c>
      <c r="I130" s="918">
        <f t="shared" ref="I130:I137" si="72">+G130-H130</f>
        <v>5160</v>
      </c>
      <c r="J130" s="1061">
        <v>6</v>
      </c>
      <c r="K130" s="919">
        <f>I130*J130%</f>
        <v>309.59999999999997</v>
      </c>
      <c r="L130" s="919">
        <f>I130-K130</f>
        <v>4850.3999999999996</v>
      </c>
      <c r="M130" s="971">
        <v>3200</v>
      </c>
      <c r="N130" s="921">
        <f>ROUND((L130*M130),0)</f>
        <v>15521280</v>
      </c>
      <c r="O130" s="921">
        <f>ROUND(M130*0.5025%,2)</f>
        <v>16.079999999999998</v>
      </c>
      <c r="P130" s="921">
        <f>M130+O130</f>
        <v>3216.08</v>
      </c>
      <c r="Q130" s="922">
        <f>ROUND((L130*+P130),0)</f>
        <v>15599274</v>
      </c>
      <c r="R130" s="922">
        <f>ROUND((Q130*0.5%),0)</f>
        <v>77996</v>
      </c>
      <c r="S130" s="922">
        <f>ROUND((Q130-R130),0)</f>
        <v>15521278</v>
      </c>
      <c r="T130" s="1072" t="s">
        <v>77</v>
      </c>
    </row>
    <row r="131" spans="2:20" s="850" customFormat="1" ht="30" customHeight="1">
      <c r="B131" s="912">
        <v>2</v>
      </c>
      <c r="C131" s="1249" t="s">
        <v>1740</v>
      </c>
      <c r="D131" s="914" t="s">
        <v>88</v>
      </c>
      <c r="E131" s="915" t="s">
        <v>1253</v>
      </c>
      <c r="F131" s="916" t="s">
        <v>101</v>
      </c>
      <c r="G131" s="917">
        <v>8490</v>
      </c>
      <c r="H131" s="917">
        <v>3880</v>
      </c>
      <c r="I131" s="918">
        <f t="shared" si="72"/>
        <v>4610</v>
      </c>
      <c r="J131" s="1061">
        <v>6</v>
      </c>
      <c r="K131" s="919">
        <f t="shared" ref="K131:K137" si="73">I131*J131%</f>
        <v>276.59999999999997</v>
      </c>
      <c r="L131" s="919">
        <f t="shared" ref="L131:L137" si="74">I131-K131</f>
        <v>4333.3999999999996</v>
      </c>
      <c r="M131" s="971">
        <v>3200</v>
      </c>
      <c r="N131" s="921">
        <f t="shared" ref="N131:N137" si="75">ROUND((L131*M131),0)</f>
        <v>13866880</v>
      </c>
      <c r="O131" s="921">
        <f t="shared" ref="O131:O137" si="76">ROUND(M131*0.5025%,2)</f>
        <v>16.079999999999998</v>
      </c>
      <c r="P131" s="921">
        <f t="shared" ref="P131:P137" si="77">M131+O131</f>
        <v>3216.08</v>
      </c>
      <c r="Q131" s="922">
        <f t="shared" ref="Q131:Q137" si="78">ROUND((L131*+P131),0)</f>
        <v>13936561</v>
      </c>
      <c r="R131" s="922">
        <f t="shared" ref="R131:R137" si="79">ROUND((Q131*0.5%),0)</f>
        <v>69683</v>
      </c>
      <c r="S131" s="922">
        <f t="shared" ref="S131:S137" si="80">ROUND((Q131-R131),0)</f>
        <v>13866878</v>
      </c>
      <c r="T131" s="1072" t="s">
        <v>77</v>
      </c>
    </row>
    <row r="132" spans="2:20" s="850" customFormat="1" ht="30" customHeight="1">
      <c r="B132" s="912">
        <v>3</v>
      </c>
      <c r="C132" s="1249" t="s">
        <v>1741</v>
      </c>
      <c r="D132" s="914" t="s">
        <v>151</v>
      </c>
      <c r="E132" s="915" t="s">
        <v>72</v>
      </c>
      <c r="F132" s="916" t="s">
        <v>101</v>
      </c>
      <c r="G132" s="917">
        <v>8670</v>
      </c>
      <c r="H132" s="917">
        <v>4010</v>
      </c>
      <c r="I132" s="918">
        <f t="shared" si="72"/>
        <v>4660</v>
      </c>
      <c r="J132" s="1061">
        <v>6</v>
      </c>
      <c r="K132" s="919">
        <f t="shared" si="73"/>
        <v>279.59999999999997</v>
      </c>
      <c r="L132" s="919">
        <f t="shared" si="74"/>
        <v>4380.3999999999996</v>
      </c>
      <c r="M132" s="971">
        <v>3200</v>
      </c>
      <c r="N132" s="921">
        <f t="shared" si="75"/>
        <v>14017280</v>
      </c>
      <c r="O132" s="921">
        <f t="shared" si="76"/>
        <v>16.079999999999998</v>
      </c>
      <c r="P132" s="921">
        <f t="shared" si="77"/>
        <v>3216.08</v>
      </c>
      <c r="Q132" s="922">
        <f t="shared" si="78"/>
        <v>14087717</v>
      </c>
      <c r="R132" s="922">
        <f t="shared" si="79"/>
        <v>70439</v>
      </c>
      <c r="S132" s="922">
        <f t="shared" si="80"/>
        <v>14017278</v>
      </c>
      <c r="T132" s="1072" t="s">
        <v>77</v>
      </c>
    </row>
    <row r="133" spans="2:20" s="850" customFormat="1" ht="30" customHeight="1">
      <c r="B133" s="912">
        <v>4</v>
      </c>
      <c r="C133" s="1249" t="s">
        <v>1742</v>
      </c>
      <c r="D133" s="914" t="s">
        <v>1336</v>
      </c>
      <c r="E133" s="915" t="s">
        <v>1256</v>
      </c>
      <c r="F133" s="916" t="s">
        <v>101</v>
      </c>
      <c r="G133" s="917">
        <v>8400</v>
      </c>
      <c r="H133" s="917">
        <v>3870</v>
      </c>
      <c r="I133" s="918">
        <f t="shared" si="72"/>
        <v>4530</v>
      </c>
      <c r="J133" s="1061">
        <v>6</v>
      </c>
      <c r="K133" s="919">
        <f t="shared" si="73"/>
        <v>271.8</v>
      </c>
      <c r="L133" s="919">
        <f t="shared" si="74"/>
        <v>4258.2</v>
      </c>
      <c r="M133" s="971">
        <v>3200</v>
      </c>
      <c r="N133" s="921">
        <f t="shared" si="75"/>
        <v>13626240</v>
      </c>
      <c r="O133" s="921">
        <f t="shared" si="76"/>
        <v>16.079999999999998</v>
      </c>
      <c r="P133" s="921">
        <f t="shared" si="77"/>
        <v>3216.08</v>
      </c>
      <c r="Q133" s="922">
        <f t="shared" si="78"/>
        <v>13694712</v>
      </c>
      <c r="R133" s="922">
        <f t="shared" si="79"/>
        <v>68474</v>
      </c>
      <c r="S133" s="922">
        <f t="shared" si="80"/>
        <v>13626238</v>
      </c>
      <c r="T133" s="1072" t="s">
        <v>77</v>
      </c>
    </row>
    <row r="134" spans="2:20" s="850" customFormat="1" ht="30" customHeight="1">
      <c r="B134" s="912">
        <v>5</v>
      </c>
      <c r="C134" s="1249" t="s">
        <v>1743</v>
      </c>
      <c r="D134" s="914" t="s">
        <v>1356</v>
      </c>
      <c r="E134" s="915" t="s">
        <v>87</v>
      </c>
      <c r="F134" s="916" t="s">
        <v>101</v>
      </c>
      <c r="G134" s="917">
        <v>8090</v>
      </c>
      <c r="H134" s="917">
        <v>3820</v>
      </c>
      <c r="I134" s="918">
        <f t="shared" si="72"/>
        <v>4270</v>
      </c>
      <c r="J134" s="1061">
        <v>6</v>
      </c>
      <c r="K134" s="919">
        <f t="shared" si="73"/>
        <v>256.2</v>
      </c>
      <c r="L134" s="919">
        <f t="shared" si="74"/>
        <v>4013.8</v>
      </c>
      <c r="M134" s="971">
        <v>3200</v>
      </c>
      <c r="N134" s="921">
        <f t="shared" si="75"/>
        <v>12844160</v>
      </c>
      <c r="O134" s="921">
        <f t="shared" si="76"/>
        <v>16.079999999999998</v>
      </c>
      <c r="P134" s="921">
        <f t="shared" si="77"/>
        <v>3216.08</v>
      </c>
      <c r="Q134" s="922">
        <f t="shared" si="78"/>
        <v>12908702</v>
      </c>
      <c r="R134" s="922">
        <f t="shared" si="79"/>
        <v>64544</v>
      </c>
      <c r="S134" s="922">
        <f t="shared" si="80"/>
        <v>12844158</v>
      </c>
      <c r="T134" s="1072" t="s">
        <v>77</v>
      </c>
    </row>
    <row r="135" spans="2:20" s="850" customFormat="1" ht="30" customHeight="1">
      <c r="B135" s="912">
        <v>6</v>
      </c>
      <c r="C135" s="1249" t="s">
        <v>1744</v>
      </c>
      <c r="D135" s="914" t="s">
        <v>89</v>
      </c>
      <c r="E135" s="915" t="s">
        <v>1254</v>
      </c>
      <c r="F135" s="916" t="s">
        <v>101</v>
      </c>
      <c r="G135" s="917">
        <v>8490</v>
      </c>
      <c r="H135" s="917">
        <v>3860</v>
      </c>
      <c r="I135" s="918">
        <f t="shared" si="72"/>
        <v>4630</v>
      </c>
      <c r="J135" s="1061">
        <v>6</v>
      </c>
      <c r="K135" s="919">
        <f t="shared" si="73"/>
        <v>277.8</v>
      </c>
      <c r="L135" s="919">
        <f t="shared" si="74"/>
        <v>4352.2</v>
      </c>
      <c r="M135" s="971">
        <v>3200</v>
      </c>
      <c r="N135" s="921">
        <f t="shared" si="75"/>
        <v>13927040</v>
      </c>
      <c r="O135" s="921">
        <f t="shared" si="76"/>
        <v>16.079999999999998</v>
      </c>
      <c r="P135" s="921">
        <f t="shared" si="77"/>
        <v>3216.08</v>
      </c>
      <c r="Q135" s="922">
        <f t="shared" si="78"/>
        <v>13997023</v>
      </c>
      <c r="R135" s="922">
        <f t="shared" si="79"/>
        <v>69985</v>
      </c>
      <c r="S135" s="922">
        <f t="shared" si="80"/>
        <v>13927038</v>
      </c>
      <c r="T135" s="1072" t="s">
        <v>77</v>
      </c>
    </row>
    <row r="136" spans="2:20" s="850" customFormat="1" ht="30" customHeight="1">
      <c r="B136" s="912">
        <v>7</v>
      </c>
      <c r="C136" s="1249" t="s">
        <v>1745</v>
      </c>
      <c r="D136" s="914" t="s">
        <v>1336</v>
      </c>
      <c r="E136" s="915" t="s">
        <v>1256</v>
      </c>
      <c r="F136" s="916" t="s">
        <v>101</v>
      </c>
      <c r="G136" s="917">
        <v>8060</v>
      </c>
      <c r="H136" s="917">
        <v>3870</v>
      </c>
      <c r="I136" s="918">
        <f t="shared" si="72"/>
        <v>4190</v>
      </c>
      <c r="J136" s="1061">
        <v>6</v>
      </c>
      <c r="K136" s="919">
        <f t="shared" si="73"/>
        <v>251.39999999999998</v>
      </c>
      <c r="L136" s="919">
        <f t="shared" si="74"/>
        <v>3938.6</v>
      </c>
      <c r="M136" s="971">
        <v>3200</v>
      </c>
      <c r="N136" s="921">
        <f t="shared" si="75"/>
        <v>12603520</v>
      </c>
      <c r="O136" s="921">
        <f t="shared" si="76"/>
        <v>16.079999999999998</v>
      </c>
      <c r="P136" s="921">
        <f t="shared" si="77"/>
        <v>3216.08</v>
      </c>
      <c r="Q136" s="922">
        <f t="shared" si="78"/>
        <v>12666853</v>
      </c>
      <c r="R136" s="922">
        <f t="shared" si="79"/>
        <v>63334</v>
      </c>
      <c r="S136" s="922">
        <f t="shared" si="80"/>
        <v>12603519</v>
      </c>
      <c r="T136" s="1072" t="s">
        <v>77</v>
      </c>
    </row>
    <row r="137" spans="2:20" s="850" customFormat="1" ht="30" customHeight="1">
      <c r="B137" s="912">
        <v>8</v>
      </c>
      <c r="C137" s="1249" t="s">
        <v>1746</v>
      </c>
      <c r="D137" s="914" t="s">
        <v>151</v>
      </c>
      <c r="E137" s="915" t="s">
        <v>72</v>
      </c>
      <c r="F137" s="916" t="s">
        <v>101</v>
      </c>
      <c r="G137" s="917">
        <v>6050</v>
      </c>
      <c r="H137" s="917">
        <v>4010</v>
      </c>
      <c r="I137" s="918">
        <f t="shared" si="72"/>
        <v>2040</v>
      </c>
      <c r="J137" s="1061">
        <v>6</v>
      </c>
      <c r="K137" s="919">
        <f t="shared" si="73"/>
        <v>122.39999999999999</v>
      </c>
      <c r="L137" s="919">
        <f t="shared" si="74"/>
        <v>1917.6</v>
      </c>
      <c r="M137" s="971">
        <v>3200</v>
      </c>
      <c r="N137" s="921">
        <f t="shared" si="75"/>
        <v>6136320</v>
      </c>
      <c r="O137" s="921">
        <f t="shared" si="76"/>
        <v>16.079999999999998</v>
      </c>
      <c r="P137" s="921">
        <f t="shared" si="77"/>
        <v>3216.08</v>
      </c>
      <c r="Q137" s="922">
        <f t="shared" si="78"/>
        <v>6167155</v>
      </c>
      <c r="R137" s="922">
        <f t="shared" si="79"/>
        <v>30836</v>
      </c>
      <c r="S137" s="922">
        <f t="shared" si="80"/>
        <v>6136319</v>
      </c>
      <c r="T137" s="1072" t="s">
        <v>77</v>
      </c>
    </row>
    <row r="138" spans="2:20" s="850" customFormat="1" ht="5.0999999999999996" customHeight="1">
      <c r="B138" s="934"/>
      <c r="C138" s="935"/>
      <c r="D138" s="936"/>
      <c r="E138" s="937"/>
      <c r="F138" s="938"/>
      <c r="G138" s="939"/>
      <c r="H138" s="939"/>
      <c r="I138" s="940"/>
      <c r="J138" s="1061"/>
      <c r="K138" s="940"/>
      <c r="L138" s="940"/>
      <c r="M138" s="941"/>
      <c r="N138" s="942"/>
      <c r="O138" s="943"/>
      <c r="P138" s="943"/>
      <c r="Q138" s="940"/>
      <c r="R138" s="940"/>
      <c r="S138" s="940"/>
      <c r="T138" s="923"/>
    </row>
    <row r="139" spans="2:20" ht="30" customHeight="1">
      <c r="B139" s="2216" t="s">
        <v>191</v>
      </c>
      <c r="C139" s="2217"/>
      <c r="D139" s="2217"/>
      <c r="E139" s="2217"/>
      <c r="F139" s="2218"/>
      <c r="G139" s="1012">
        <f>SUM(G130:G138)</f>
        <v>65270</v>
      </c>
      <c r="H139" s="1012">
        <f>SUM(H130:H138)</f>
        <v>31180</v>
      </c>
      <c r="I139" s="1012">
        <f>SUM(I130:I138)</f>
        <v>34090</v>
      </c>
      <c r="J139" s="1012">
        <f>+K139/I139%</f>
        <v>6.0000000000000009</v>
      </c>
      <c r="K139" s="1012">
        <f>SUM(K130:K138)</f>
        <v>2045.4</v>
      </c>
      <c r="L139" s="1012">
        <f>SUM(L130:L138)</f>
        <v>32044.599999999995</v>
      </c>
      <c r="M139" s="1012"/>
      <c r="N139" s="1012">
        <f>SUM(N130:N138)</f>
        <v>102542720</v>
      </c>
      <c r="O139" s="1012"/>
      <c r="P139" s="1012">
        <f>+Q139/L139</f>
        <v>3216.0799947573073</v>
      </c>
      <c r="Q139" s="1012">
        <f>SUM(Q130:Q138)</f>
        <v>103057997</v>
      </c>
      <c r="R139" s="1012">
        <f>SUM(R130:R138)</f>
        <v>515291</v>
      </c>
      <c r="S139" s="1012">
        <f>SUM(S130:S138)</f>
        <v>102542706</v>
      </c>
      <c r="T139" s="402"/>
    </row>
    <row r="140" spans="2:20" ht="6" customHeight="1">
      <c r="B140" s="646"/>
      <c r="C140" s="647"/>
      <c r="D140" s="647"/>
      <c r="E140" s="647"/>
      <c r="F140" s="651"/>
      <c r="G140" s="651"/>
      <c r="H140" s="651"/>
      <c r="I140" s="651"/>
      <c r="J140" s="651"/>
      <c r="K140" s="651"/>
      <c r="L140" s="651"/>
      <c r="M140" s="651"/>
      <c r="N140" s="651"/>
      <c r="O140" s="772"/>
      <c r="P140" s="1008"/>
      <c r="Q140" s="772"/>
      <c r="R140" s="648"/>
      <c r="S140" s="648"/>
      <c r="T140" s="649"/>
    </row>
    <row r="141" spans="2:20" s="1655" customFormat="1" ht="9.9499999999999993" customHeight="1">
      <c r="B141" s="1651"/>
      <c r="C141" s="1652"/>
      <c r="D141" s="1652"/>
      <c r="E141" s="1652"/>
      <c r="F141" s="1652"/>
      <c r="G141" s="1653"/>
      <c r="H141" s="1653"/>
      <c r="I141" s="1653"/>
      <c r="J141" s="1653"/>
      <c r="K141" s="1653"/>
      <c r="L141" s="1653"/>
      <c r="M141" s="1653"/>
      <c r="N141" s="1653"/>
      <c r="O141" s="1653"/>
      <c r="P141" s="1653"/>
      <c r="Q141" s="1653"/>
      <c r="R141" s="1653"/>
      <c r="S141" s="1653"/>
      <c r="T141" s="1654"/>
    </row>
    <row r="142" spans="2:20" ht="15.75" customHeight="1">
      <c r="B142" s="201"/>
      <c r="C142" s="205"/>
      <c r="D142" s="202"/>
      <c r="E142" s="202"/>
      <c r="F142" s="202"/>
      <c r="G142" s="202"/>
      <c r="H142" s="202"/>
      <c r="I142" s="233"/>
      <c r="J142" s="233"/>
      <c r="K142" s="233"/>
      <c r="L142" s="233"/>
      <c r="M142" s="233"/>
      <c r="N142" s="233"/>
      <c r="O142" s="233"/>
      <c r="P142" s="378"/>
      <c r="Q142" s="587" t="s">
        <v>1732</v>
      </c>
      <c r="R142" s="378"/>
      <c r="S142" s="233"/>
      <c r="T142" s="209"/>
    </row>
    <row r="143" spans="2:20" ht="15.75" customHeight="1">
      <c r="B143" s="241"/>
      <c r="C143" s="280" t="s">
        <v>80</v>
      </c>
      <c r="D143" s="227"/>
      <c r="E143" s="227"/>
      <c r="F143" s="227"/>
      <c r="G143" s="1796"/>
      <c r="H143" s="1796"/>
      <c r="I143" s="1796" t="s">
        <v>105</v>
      </c>
      <c r="J143" s="1796"/>
      <c r="K143" s="228"/>
      <c r="L143" s="1796"/>
      <c r="M143" s="1796" t="s">
        <v>106</v>
      </c>
      <c r="N143" s="1796"/>
      <c r="O143" s="227"/>
      <c r="P143" s="227"/>
      <c r="Q143" s="227" t="s">
        <v>81</v>
      </c>
      <c r="R143" s="227"/>
      <c r="S143" s="242"/>
      <c r="T143" s="243"/>
    </row>
    <row r="144" spans="2:20" ht="15.75" customHeight="1">
      <c r="B144" s="241"/>
      <c r="C144" s="281"/>
      <c r="D144" s="229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29"/>
      <c r="P144" s="229"/>
      <c r="Q144" s="229"/>
      <c r="R144" s="229"/>
      <c r="S144" s="242"/>
      <c r="T144" s="243"/>
    </row>
    <row r="145" spans="2:21" ht="5.0999999999999996" customHeight="1">
      <c r="B145" s="241"/>
      <c r="C145" s="281"/>
      <c r="D145" s="229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229"/>
      <c r="Q145" s="229"/>
      <c r="R145" s="229"/>
      <c r="S145" s="242"/>
      <c r="T145" s="243"/>
    </row>
    <row r="146" spans="2:21" ht="15.75" customHeight="1">
      <c r="B146" s="241"/>
      <c r="C146" s="281"/>
      <c r="D146" s="229"/>
      <c r="E146" s="229"/>
      <c r="F146" s="229"/>
      <c r="G146" s="229"/>
      <c r="H146" s="229"/>
      <c r="I146" s="229"/>
      <c r="J146" s="229"/>
      <c r="K146" s="229"/>
      <c r="L146" s="229"/>
      <c r="M146" s="229"/>
      <c r="N146" s="229"/>
      <c r="O146" s="229"/>
      <c r="P146" s="229"/>
      <c r="Q146" s="229"/>
      <c r="R146" s="229"/>
      <c r="S146" s="242"/>
      <c r="T146" s="243"/>
    </row>
    <row r="147" spans="2:21" ht="15.75" customHeight="1">
      <c r="B147" s="241"/>
      <c r="C147" s="1793" t="s">
        <v>147</v>
      </c>
      <c r="D147" s="1793"/>
      <c r="E147" s="1793"/>
      <c r="F147" s="1793"/>
      <c r="G147" s="1797"/>
      <c r="H147" s="1797" t="s">
        <v>82</v>
      </c>
      <c r="I147" s="1793"/>
      <c r="J147" s="1797" t="s">
        <v>156</v>
      </c>
      <c r="K147" s="230"/>
      <c r="L147" s="1797"/>
      <c r="M147" s="1797" t="s">
        <v>161</v>
      </c>
      <c r="N147" s="1797"/>
      <c r="O147" s="1793"/>
      <c r="P147" s="1793"/>
      <c r="Q147" s="1793" t="s">
        <v>83</v>
      </c>
      <c r="R147" s="1793"/>
      <c r="S147" s="242"/>
      <c r="T147" s="243"/>
    </row>
    <row r="148" spans="2:21" ht="9.9499999999999993" customHeight="1">
      <c r="B148" s="241"/>
      <c r="C148" s="282"/>
      <c r="D148" s="1793"/>
      <c r="E148" s="1793"/>
      <c r="F148" s="1793"/>
      <c r="G148" s="1797"/>
      <c r="H148" s="1797"/>
      <c r="I148" s="1793"/>
      <c r="J148" s="1797"/>
      <c r="K148" s="230"/>
      <c r="L148" s="1797"/>
      <c r="M148" s="1797"/>
      <c r="N148" s="1797"/>
      <c r="O148" s="1793"/>
      <c r="P148" s="1793"/>
      <c r="Q148" s="1793"/>
      <c r="R148" s="1793"/>
      <c r="S148" s="242"/>
      <c r="T148" s="243"/>
    </row>
    <row r="149" spans="2:21" customFormat="1" ht="15" customHeight="1">
      <c r="B149" s="121" t="s">
        <v>418</v>
      </c>
      <c r="C149" s="284"/>
      <c r="D149" s="122"/>
      <c r="E149" s="122"/>
      <c r="F149" s="122"/>
      <c r="G149" s="122"/>
      <c r="H149" s="122"/>
      <c r="I149" s="122"/>
      <c r="J149" s="123"/>
      <c r="K149" s="122"/>
      <c r="L149" s="124"/>
      <c r="M149" s="122"/>
      <c r="N149" s="122"/>
      <c r="O149" s="122"/>
      <c r="P149" s="122"/>
      <c r="Q149" s="122"/>
      <c r="R149" s="125"/>
      <c r="S149" s="125"/>
      <c r="T149" s="126" t="s">
        <v>417</v>
      </c>
      <c r="U149" s="232"/>
    </row>
  </sheetData>
  <sortState ref="C32:T37">
    <sortCondition ref="C9:C14"/>
  </sortState>
  <mergeCells count="48">
    <mergeCell ref="O7:O8"/>
    <mergeCell ref="P7:P8"/>
    <mergeCell ref="R7:R8"/>
    <mergeCell ref="T7:T8"/>
    <mergeCell ref="B34:F34"/>
    <mergeCell ref="B2:E3"/>
    <mergeCell ref="F2:N2"/>
    <mergeCell ref="F3:N3"/>
    <mergeCell ref="B7:B8"/>
    <mergeCell ref="D7:D8"/>
    <mergeCell ref="F7:F8"/>
    <mergeCell ref="J7:K7"/>
    <mergeCell ref="O51:O52"/>
    <mergeCell ref="P51:P52"/>
    <mergeCell ref="R51:R52"/>
    <mergeCell ref="T51:T52"/>
    <mergeCell ref="B78:F78"/>
    <mergeCell ref="B46:E47"/>
    <mergeCell ref="F46:N46"/>
    <mergeCell ref="F47:N47"/>
    <mergeCell ref="B51:B52"/>
    <mergeCell ref="D51:D52"/>
    <mergeCell ref="F51:F52"/>
    <mergeCell ref="J51:K51"/>
    <mergeCell ref="R127:R128"/>
    <mergeCell ref="T127:T128"/>
    <mergeCell ref="B139:F139"/>
    <mergeCell ref="B122:E123"/>
    <mergeCell ref="F122:N122"/>
    <mergeCell ref="F123:N123"/>
    <mergeCell ref="B127:B128"/>
    <mergeCell ref="D127:D128"/>
    <mergeCell ref="F127:F128"/>
    <mergeCell ref="J127:K127"/>
    <mergeCell ref="O127:O128"/>
    <mergeCell ref="P127:P128"/>
    <mergeCell ref="B90:E91"/>
    <mergeCell ref="F90:N90"/>
    <mergeCell ref="F91:N91"/>
    <mergeCell ref="B95:B96"/>
    <mergeCell ref="D95:D96"/>
    <mergeCell ref="F95:F96"/>
    <mergeCell ref="J95:K95"/>
    <mergeCell ref="O95:O96"/>
    <mergeCell ref="P95:P96"/>
    <mergeCell ref="R95:R96"/>
    <mergeCell ref="T95:T96"/>
    <mergeCell ref="B110:F110"/>
  </mergeCells>
  <phoneticPr fontId="74" type="noConversion"/>
  <pageMargins left="0.35433070866141703" right="3.9370078740157501E-2" top="0.25" bottom="0.25" header="0.25" footer="0.25"/>
  <pageSetup paperSize="256" scale="60" orientation="landscape" horizontalDpi="4294967294" verticalDpi="180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80"/>
  <dimension ref="B2:V115"/>
  <sheetViews>
    <sheetView topLeftCell="A29" zoomScale="70" zoomScaleNormal="70" workbookViewId="0">
      <selection activeCell="I19" sqref="I19"/>
    </sheetView>
  </sheetViews>
  <sheetFormatPr defaultRowHeight="15"/>
  <cols>
    <col min="1" max="1" width="1.85546875" style="139" customWidth="1"/>
    <col min="2" max="2" width="3.7109375" style="139" customWidth="1"/>
    <col min="3" max="3" width="7.85546875" style="225" customWidth="1"/>
    <col min="4" max="4" width="9.7109375" style="139" customWidth="1"/>
    <col min="5" max="5" width="12" style="139" customWidth="1"/>
    <col min="6" max="6" width="10.7109375" style="139" customWidth="1"/>
    <col min="7" max="7" width="13.85546875" style="139" customWidth="1"/>
    <col min="8" max="8" width="13.28515625" style="139" customWidth="1"/>
    <col min="9" max="9" width="13.85546875" style="139" customWidth="1"/>
    <col min="10" max="10" width="7.140625" style="139" customWidth="1"/>
    <col min="11" max="11" width="11.85546875" style="139" customWidth="1"/>
    <col min="12" max="12" width="13.85546875" style="139" customWidth="1"/>
    <col min="13" max="13" width="11.28515625" style="139" customWidth="1"/>
    <col min="14" max="14" width="17.42578125" style="139" customWidth="1"/>
    <col min="15" max="15" width="8.28515625" style="139" customWidth="1"/>
    <col min="16" max="16" width="13.28515625" style="139" customWidth="1"/>
    <col min="17" max="17" width="17.7109375" style="139" customWidth="1"/>
    <col min="18" max="18" width="14.5703125" style="139" customWidth="1"/>
    <col min="19" max="19" width="16.42578125" style="139" customWidth="1"/>
    <col min="20" max="20" width="9" style="139" customWidth="1"/>
    <col min="21" max="21" width="8.42578125" style="158" customWidth="1"/>
    <col min="22" max="22" width="14.140625" style="139" customWidth="1"/>
    <col min="23" max="23" width="15.7109375" style="139" bestFit="1" customWidth="1"/>
    <col min="24" max="24" width="14.7109375" style="139" bestFit="1" customWidth="1"/>
    <col min="25" max="16384" width="9.140625" style="139"/>
  </cols>
  <sheetData>
    <row r="2" spans="2:21" ht="24.95" customHeight="1">
      <c r="B2" s="2155" t="s">
        <v>159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417" t="s">
        <v>55</v>
      </c>
      <c r="P2" s="428" t="s">
        <v>939</v>
      </c>
      <c r="Q2" s="92" t="s">
        <v>1598</v>
      </c>
      <c r="R2" s="41"/>
      <c r="S2" s="41"/>
      <c r="T2" s="42"/>
    </row>
    <row r="3" spans="2:21" ht="27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419" t="s">
        <v>57</v>
      </c>
      <c r="P3" s="429" t="s">
        <v>58</v>
      </c>
      <c r="Q3" s="94"/>
      <c r="R3" s="45"/>
      <c r="S3" s="45"/>
      <c r="T3" s="46"/>
    </row>
    <row r="4" spans="2:21" ht="3.75" customHeight="1">
      <c r="B4" s="47"/>
      <c r="C4" s="28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9"/>
      <c r="Q4" s="49"/>
      <c r="R4" s="49"/>
      <c r="S4" s="49"/>
      <c r="T4" s="50"/>
    </row>
    <row r="5" spans="2:21" ht="18.75" customHeight="1">
      <c r="B5" s="51"/>
      <c r="C5" s="289" t="s">
        <v>59</v>
      </c>
      <c r="D5" s="55"/>
      <c r="E5" s="55" t="s">
        <v>60</v>
      </c>
      <c r="F5" s="623" t="s">
        <v>1494</v>
      </c>
      <c r="G5" s="55"/>
      <c r="H5" s="53"/>
      <c r="I5" s="52"/>
      <c r="J5" s="55"/>
      <c r="K5" s="142" t="s">
        <v>130</v>
      </c>
      <c r="L5" s="142"/>
      <c r="M5" s="142" t="s">
        <v>131</v>
      </c>
      <c r="N5" s="55"/>
      <c r="O5" s="56"/>
      <c r="P5" s="54" t="s">
        <v>61</v>
      </c>
      <c r="Q5" s="249" t="s">
        <v>1967</v>
      </c>
      <c r="R5" s="819"/>
      <c r="S5" s="55"/>
      <c r="T5" s="59"/>
    </row>
    <row r="6" spans="2:21" ht="5.0999999999999996" customHeight="1">
      <c r="B6" s="51"/>
      <c r="C6" s="289"/>
      <c r="D6" s="55"/>
      <c r="E6" s="55"/>
      <c r="F6" s="623"/>
      <c r="G6" s="55"/>
      <c r="H6" s="53"/>
      <c r="I6" s="52"/>
      <c r="J6" s="55"/>
      <c r="K6" s="142"/>
      <c r="L6" s="143"/>
      <c r="M6" s="142"/>
      <c r="N6" s="60"/>
      <c r="O6" s="56"/>
      <c r="P6" s="57"/>
      <c r="Q6" s="58"/>
      <c r="R6" s="58"/>
      <c r="S6" s="58"/>
      <c r="T6" s="59"/>
    </row>
    <row r="7" spans="2:21">
      <c r="B7" s="2190" t="s">
        <v>26</v>
      </c>
      <c r="C7" s="275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</row>
    <row r="8" spans="2:21">
      <c r="B8" s="2191"/>
      <c r="C8" s="276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</row>
    <row r="9" spans="2:21" ht="15.75" thickBot="1">
      <c r="B9" s="187">
        <v>1</v>
      </c>
      <c r="C9" s="277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2:21" s="850" customFormat="1" ht="35.1" customHeight="1" thickTop="1">
      <c r="B10" s="837">
        <v>1</v>
      </c>
      <c r="C10" s="1578"/>
      <c r="D10" s="1576"/>
      <c r="E10" s="1577"/>
      <c r="F10" s="1569" t="s">
        <v>376</v>
      </c>
      <c r="G10" s="1579"/>
      <c r="H10" s="1579"/>
      <c r="I10" s="1572">
        <f t="shared" ref="I10" si="0">+G10-H10</f>
        <v>0</v>
      </c>
      <c r="J10" s="1580"/>
      <c r="K10" s="1573">
        <f t="shared" ref="K10" si="1">I10*J10%</f>
        <v>0</v>
      </c>
      <c r="L10" s="1573">
        <f t="shared" ref="L10" si="2">I10-K10</f>
        <v>0</v>
      </c>
      <c r="M10" s="1570">
        <v>2950</v>
      </c>
      <c r="N10" s="1574">
        <f t="shared" ref="N10" si="3">ROUND((L10*M10),0)</f>
        <v>0</v>
      </c>
      <c r="O10" s="1574">
        <f t="shared" ref="O10" si="4">ROUND(M10*0.5025%,2)</f>
        <v>14.82</v>
      </c>
      <c r="P10" s="1574">
        <f t="shared" ref="P10" si="5">M10+O10</f>
        <v>2964.82</v>
      </c>
      <c r="Q10" s="1575">
        <f t="shared" ref="Q10" si="6">ROUND((L10*+P10),0)</f>
        <v>0</v>
      </c>
      <c r="R10" s="1575">
        <f t="shared" ref="R10" si="7">ROUND((Q10*0.5%),0)</f>
        <v>0</v>
      </c>
      <c r="S10" s="1575">
        <f t="shared" ref="S10" si="8">ROUND((Q10-R10),0)</f>
        <v>0</v>
      </c>
      <c r="T10" s="1581" t="s">
        <v>77</v>
      </c>
      <c r="U10" s="900"/>
    </row>
    <row r="11" spans="2:21" s="850" customFormat="1" ht="5.0999999999999996" customHeight="1">
      <c r="B11" s="1253"/>
      <c r="C11" s="885"/>
      <c r="D11" s="853"/>
      <c r="E11" s="854"/>
      <c r="F11" s="855"/>
      <c r="G11" s="856"/>
      <c r="H11" s="856"/>
      <c r="I11" s="857"/>
      <c r="J11" s="858"/>
      <c r="K11" s="857"/>
      <c r="L11" s="857"/>
      <c r="M11" s="859"/>
      <c r="N11" s="859"/>
      <c r="O11" s="886"/>
      <c r="P11" s="887"/>
      <c r="Q11" s="857"/>
      <c r="R11" s="857"/>
      <c r="S11" s="857"/>
      <c r="T11" s="860"/>
      <c r="U11" s="900"/>
    </row>
    <row r="12" spans="2:21" ht="34.5" customHeight="1">
      <c r="B12" s="2216" t="s">
        <v>1850</v>
      </c>
      <c r="C12" s="2217"/>
      <c r="D12" s="2217"/>
      <c r="E12" s="2217"/>
      <c r="F12" s="2218"/>
      <c r="G12" s="1012">
        <f>SUM(G10:G11)</f>
        <v>0</v>
      </c>
      <c r="H12" s="1012">
        <f>SUM(H10:H11)</f>
        <v>0</v>
      </c>
      <c r="I12" s="1012">
        <f>SUM(I10:I11)</f>
        <v>0</v>
      </c>
      <c r="J12" s="1012" t="e">
        <f>+K12/I12%</f>
        <v>#DIV/0!</v>
      </c>
      <c r="K12" s="1012">
        <f>SUM(K10:K11)</f>
        <v>0</v>
      </c>
      <c r="L12" s="1012">
        <f>SUM(L10:L11)</f>
        <v>0</v>
      </c>
      <c r="M12" s="1012"/>
      <c r="N12" s="1012">
        <f>SUM(N10:N11)</f>
        <v>0</v>
      </c>
      <c r="O12" s="1013"/>
      <c r="P12" s="1012" t="e">
        <f>Q12/L12</f>
        <v>#DIV/0!</v>
      </c>
      <c r="Q12" s="1012">
        <f>SUM(Q10:Q11)</f>
        <v>0</v>
      </c>
      <c r="R12" s="1012">
        <f>SUM(R10:R11)</f>
        <v>0</v>
      </c>
      <c r="S12" s="1012">
        <f>SUM(S10:S11)</f>
        <v>0</v>
      </c>
      <c r="T12" s="402"/>
    </row>
    <row r="13" spans="2:21" ht="3.75" customHeight="1">
      <c r="B13" s="47"/>
      <c r="C13" s="28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9"/>
      <c r="Q13" s="49"/>
      <c r="R13" s="49"/>
      <c r="S13" s="49"/>
      <c r="T13" s="50"/>
    </row>
    <row r="14" spans="2:21" ht="18.75" customHeight="1">
      <c r="B14" s="51"/>
      <c r="C14" s="289" t="s">
        <v>59</v>
      </c>
      <c r="D14" s="55"/>
      <c r="E14" s="55" t="s">
        <v>60</v>
      </c>
      <c r="F14" s="623" t="s">
        <v>1957</v>
      </c>
      <c r="G14" s="55"/>
      <c r="H14" s="53"/>
      <c r="I14" s="52"/>
      <c r="J14" s="55"/>
      <c r="K14" s="142" t="s">
        <v>130</v>
      </c>
      <c r="L14" s="142"/>
      <c r="M14" s="142" t="s">
        <v>131</v>
      </c>
      <c r="N14" s="55"/>
      <c r="O14" s="56"/>
      <c r="P14" s="54"/>
      <c r="Q14" s="249"/>
      <c r="R14" s="819"/>
      <c r="S14" s="55"/>
      <c r="T14" s="59"/>
    </row>
    <row r="15" spans="2:21" ht="5.0999999999999996" customHeight="1">
      <c r="B15" s="51"/>
      <c r="C15" s="289"/>
      <c r="D15" s="55"/>
      <c r="E15" s="55"/>
      <c r="F15" s="623"/>
      <c r="G15" s="55"/>
      <c r="H15" s="53"/>
      <c r="I15" s="52"/>
      <c r="J15" s="55"/>
      <c r="K15" s="142"/>
      <c r="L15" s="143"/>
      <c r="M15" s="142"/>
      <c r="N15" s="60"/>
      <c r="O15" s="56"/>
      <c r="P15" s="57"/>
      <c r="Q15" s="58"/>
      <c r="R15" s="58"/>
      <c r="S15" s="58"/>
      <c r="T15" s="59"/>
    </row>
    <row r="16" spans="2:21">
      <c r="B16" s="2190" t="s">
        <v>26</v>
      </c>
      <c r="C16" s="275" t="s">
        <v>27</v>
      </c>
      <c r="D16" s="2169" t="s">
        <v>62</v>
      </c>
      <c r="E16" s="175" t="s">
        <v>28</v>
      </c>
      <c r="F16" s="2169" t="s">
        <v>29</v>
      </c>
      <c r="G16" s="174" t="s">
        <v>30</v>
      </c>
      <c r="H16" s="174" t="s">
        <v>30</v>
      </c>
      <c r="I16" s="176" t="s">
        <v>30</v>
      </c>
      <c r="J16" s="2171" t="s">
        <v>31</v>
      </c>
      <c r="K16" s="2172"/>
      <c r="L16" s="174" t="s">
        <v>30</v>
      </c>
      <c r="M16" s="176" t="s">
        <v>32</v>
      </c>
      <c r="N16" s="177" t="s">
        <v>8</v>
      </c>
      <c r="O16" s="2176" t="s">
        <v>182</v>
      </c>
      <c r="P16" s="2178" t="s">
        <v>181</v>
      </c>
      <c r="Q16" s="177" t="s">
        <v>8</v>
      </c>
      <c r="R16" s="2180" t="s">
        <v>44</v>
      </c>
      <c r="S16" s="178" t="s">
        <v>8</v>
      </c>
      <c r="T16" s="2182" t="s">
        <v>10</v>
      </c>
    </row>
    <row r="17" spans="2:22">
      <c r="B17" s="2191"/>
      <c r="C17" s="276" t="s">
        <v>11</v>
      </c>
      <c r="D17" s="2170"/>
      <c r="E17" s="180" t="s">
        <v>12</v>
      </c>
      <c r="F17" s="2170"/>
      <c r="G17" s="180" t="s">
        <v>13</v>
      </c>
      <c r="H17" s="180" t="s">
        <v>14</v>
      </c>
      <c r="I17" s="181" t="s">
        <v>15</v>
      </c>
      <c r="J17" s="182" t="s">
        <v>16</v>
      </c>
      <c r="K17" s="183" t="s">
        <v>17</v>
      </c>
      <c r="L17" s="180" t="s">
        <v>18</v>
      </c>
      <c r="M17" s="184" t="s">
        <v>19</v>
      </c>
      <c r="N17" s="185" t="s">
        <v>177</v>
      </c>
      <c r="O17" s="2177"/>
      <c r="P17" s="2179"/>
      <c r="Q17" s="185" t="s">
        <v>22</v>
      </c>
      <c r="R17" s="2181"/>
      <c r="S17" s="186" t="s">
        <v>45</v>
      </c>
      <c r="T17" s="2183"/>
    </row>
    <row r="18" spans="2:22" ht="15.75" thickBot="1">
      <c r="B18" s="187">
        <v>1</v>
      </c>
      <c r="C18" s="277">
        <v>2</v>
      </c>
      <c r="D18" s="189">
        <v>3</v>
      </c>
      <c r="E18" s="188">
        <v>4</v>
      </c>
      <c r="F18" s="188">
        <v>5</v>
      </c>
      <c r="G18" s="188">
        <v>6</v>
      </c>
      <c r="H18" s="188">
        <v>7</v>
      </c>
      <c r="I18" s="190" t="s">
        <v>63</v>
      </c>
      <c r="J18" s="191">
        <v>9</v>
      </c>
      <c r="K18" s="192" t="s">
        <v>64</v>
      </c>
      <c r="L18" s="191" t="s">
        <v>65</v>
      </c>
      <c r="M18" s="192">
        <v>12</v>
      </c>
      <c r="N18" s="193" t="s">
        <v>66</v>
      </c>
      <c r="O18" s="252" t="s">
        <v>176</v>
      </c>
      <c r="P18" s="193" t="s">
        <v>178</v>
      </c>
      <c r="Q18" s="193" t="s">
        <v>186</v>
      </c>
      <c r="R18" s="193" t="s">
        <v>183</v>
      </c>
      <c r="S18" s="193" t="s">
        <v>179</v>
      </c>
      <c r="T18" s="193">
        <v>18</v>
      </c>
    </row>
    <row r="19" spans="2:22" s="850" customFormat="1" ht="35.1" customHeight="1" thickTop="1">
      <c r="B19" s="837">
        <v>1</v>
      </c>
      <c r="C19" s="1578"/>
      <c r="D19" s="1576"/>
      <c r="E19" s="1577"/>
      <c r="F19" s="1569" t="s">
        <v>376</v>
      </c>
      <c r="G19" s="1579"/>
      <c r="H19" s="1579"/>
      <c r="I19" s="1572">
        <f t="shared" ref="I19" si="9">+G19-H19</f>
        <v>0</v>
      </c>
      <c r="J19" s="1580"/>
      <c r="K19" s="1573">
        <f t="shared" ref="K19" si="10">I19*J19%</f>
        <v>0</v>
      </c>
      <c r="L19" s="1573">
        <f t="shared" ref="L19" si="11">I19-K19</f>
        <v>0</v>
      </c>
      <c r="M19" s="1570">
        <v>2950</v>
      </c>
      <c r="N19" s="1574">
        <f t="shared" ref="N19" si="12">ROUND((L19*M19),0)</f>
        <v>0</v>
      </c>
      <c r="O19" s="1574">
        <f t="shared" ref="O19" si="13">ROUND(M19*0.5025%,2)</f>
        <v>14.82</v>
      </c>
      <c r="P19" s="1574">
        <f t="shared" ref="P19" si="14">M19+O19</f>
        <v>2964.82</v>
      </c>
      <c r="Q19" s="1575">
        <f t="shared" ref="Q19" si="15">ROUND((L19*+P19),0)</f>
        <v>0</v>
      </c>
      <c r="R19" s="1575">
        <f t="shared" ref="R19" si="16">ROUND((Q19*0.5%),0)</f>
        <v>0</v>
      </c>
      <c r="S19" s="1575">
        <f t="shared" ref="S19" si="17">ROUND((Q19-R19),0)</f>
        <v>0</v>
      </c>
      <c r="T19" s="1581" t="s">
        <v>77</v>
      </c>
      <c r="U19" s="900"/>
    </row>
    <row r="20" spans="2:22" s="850" customFormat="1" ht="5.0999999999999996" customHeight="1">
      <c r="B20" s="1253"/>
      <c r="C20" s="885"/>
      <c r="D20" s="853"/>
      <c r="E20" s="854"/>
      <c r="F20" s="855"/>
      <c r="G20" s="856"/>
      <c r="H20" s="856"/>
      <c r="I20" s="857"/>
      <c r="J20" s="858"/>
      <c r="K20" s="857"/>
      <c r="L20" s="857"/>
      <c r="M20" s="859"/>
      <c r="N20" s="859"/>
      <c r="O20" s="886"/>
      <c r="P20" s="887"/>
      <c r="Q20" s="857"/>
      <c r="R20" s="857"/>
      <c r="S20" s="857"/>
      <c r="T20" s="860"/>
      <c r="U20" s="900"/>
    </row>
    <row r="21" spans="2:22" ht="34.5" customHeight="1">
      <c r="B21" s="2216" t="s">
        <v>1851</v>
      </c>
      <c r="C21" s="2217"/>
      <c r="D21" s="2217"/>
      <c r="E21" s="2217"/>
      <c r="F21" s="2218"/>
      <c r="G21" s="1012">
        <f>SUM(G19:G20)</f>
        <v>0</v>
      </c>
      <c r="H21" s="1012">
        <f>SUM(H19:H20)</f>
        <v>0</v>
      </c>
      <c r="I21" s="1012">
        <f>SUM(I19:I20)</f>
        <v>0</v>
      </c>
      <c r="J21" s="1012" t="e">
        <f>+K21/I21%</f>
        <v>#DIV/0!</v>
      </c>
      <c r="K21" s="1012">
        <f>SUM(K19:K20)</f>
        <v>0</v>
      </c>
      <c r="L21" s="1012">
        <f>SUM(L19:L20)</f>
        <v>0</v>
      </c>
      <c r="M21" s="1012"/>
      <c r="N21" s="1012">
        <f>SUM(N19:N20)</f>
        <v>0</v>
      </c>
      <c r="O21" s="1013"/>
      <c r="P21" s="1012" t="e">
        <f>Q21/L21</f>
        <v>#DIV/0!</v>
      </c>
      <c r="Q21" s="1012">
        <f>SUM(Q19:Q20)</f>
        <v>0</v>
      </c>
      <c r="R21" s="1012">
        <f>SUM(R19:R20)</f>
        <v>0</v>
      </c>
      <c r="S21" s="1012">
        <f>SUM(S19:S20)</f>
        <v>0</v>
      </c>
      <c r="T21" s="402"/>
    </row>
    <row r="22" spans="2:22" ht="34.5" customHeight="1">
      <c r="B22" s="2216" t="s">
        <v>1958</v>
      </c>
      <c r="C22" s="2217"/>
      <c r="D22" s="2217"/>
      <c r="E22" s="2217"/>
      <c r="F22" s="2218"/>
      <c r="G22" s="1012">
        <f>SUM(G21,G12)</f>
        <v>0</v>
      </c>
      <c r="H22" s="1012">
        <f t="shared" ref="H22:I22" si="18">SUM(H21,H12)</f>
        <v>0</v>
      </c>
      <c r="I22" s="1012">
        <f t="shared" si="18"/>
        <v>0</v>
      </c>
      <c r="J22" s="1012" t="e">
        <f>+K22/I22%</f>
        <v>#DIV/0!</v>
      </c>
      <c r="K22" s="1012">
        <f t="shared" ref="K22:N22" si="19">SUM(K21,K12)</f>
        <v>0</v>
      </c>
      <c r="L22" s="1012">
        <f t="shared" si="19"/>
        <v>0</v>
      </c>
      <c r="M22" s="1012"/>
      <c r="N22" s="1012">
        <f t="shared" si="19"/>
        <v>0</v>
      </c>
      <c r="O22" s="1013"/>
      <c r="P22" s="1012" t="e">
        <f>Q22/L22</f>
        <v>#DIV/0!</v>
      </c>
      <c r="Q22" s="1012">
        <f t="shared" ref="Q22" si="20">SUM(Q21,Q12)</f>
        <v>0</v>
      </c>
      <c r="R22" s="1012">
        <f t="shared" ref="R22" si="21">SUM(R21,R12)</f>
        <v>0</v>
      </c>
      <c r="S22" s="1012">
        <f t="shared" ref="S22" si="22">SUM(S21,S12)</f>
        <v>0</v>
      </c>
      <c r="T22" s="402"/>
    </row>
    <row r="23" spans="2:22" ht="20.100000000000001" customHeight="1">
      <c r="B23" s="603"/>
      <c r="C23" s="458"/>
      <c r="D23" s="458"/>
      <c r="E23" s="458" t="s">
        <v>25</v>
      </c>
      <c r="F23" s="458"/>
      <c r="G23" s="597"/>
      <c r="H23" s="597"/>
      <c r="I23" s="597"/>
      <c r="J23" s="597"/>
      <c r="K23" s="597"/>
      <c r="L23" s="597"/>
      <c r="M23" s="597"/>
      <c r="N23" s="597"/>
      <c r="O23" s="597"/>
      <c r="P23" s="597"/>
      <c r="Q23" s="597"/>
      <c r="R23" s="597"/>
      <c r="S23" s="597"/>
      <c r="T23" s="460"/>
      <c r="V23" s="1244"/>
    </row>
    <row r="24" spans="2:22" ht="15.75">
      <c r="B24" s="201"/>
      <c r="C24" s="205"/>
      <c r="D24" s="202"/>
      <c r="E24" s="202"/>
      <c r="F24" s="202"/>
      <c r="G24" s="202"/>
      <c r="H24" s="202"/>
      <c r="I24" s="226"/>
      <c r="J24" s="203"/>
      <c r="K24" s="203"/>
      <c r="L24" s="204"/>
      <c r="M24" s="202"/>
      <c r="N24" s="202"/>
      <c r="O24" s="202"/>
      <c r="P24" s="202"/>
      <c r="Q24" s="587" t="s">
        <v>1968</v>
      </c>
      <c r="R24" s="211"/>
      <c r="S24" s="208"/>
      <c r="T24" s="209"/>
    </row>
    <row r="25" spans="2:22" s="212" customFormat="1" ht="15.75">
      <c r="B25" s="241"/>
      <c r="C25" s="280" t="s">
        <v>80</v>
      </c>
      <c r="D25" s="227"/>
      <c r="E25" s="227"/>
      <c r="F25" s="227"/>
      <c r="G25" s="1940"/>
      <c r="H25" s="1940"/>
      <c r="I25" s="1940" t="s">
        <v>105</v>
      </c>
      <c r="J25" s="1940"/>
      <c r="K25" s="228"/>
      <c r="L25" s="1940"/>
      <c r="M25" s="1940" t="s">
        <v>106</v>
      </c>
      <c r="N25" s="1940"/>
      <c r="O25" s="227"/>
      <c r="P25" s="227"/>
      <c r="Q25" s="227" t="s">
        <v>81</v>
      </c>
      <c r="R25" s="227"/>
      <c r="S25" s="242"/>
      <c r="T25" s="243"/>
      <c r="U25" s="218"/>
    </row>
    <row r="26" spans="2:22" s="212" customFormat="1" ht="15.75">
      <c r="B26" s="241"/>
      <c r="C26" s="281"/>
      <c r="D26" s="229"/>
      <c r="E26" s="229"/>
      <c r="F26" s="229"/>
      <c r="G26" s="229"/>
      <c r="H26" s="229"/>
      <c r="I26" s="229" t="s">
        <v>136</v>
      </c>
      <c r="J26" s="229"/>
      <c r="K26" s="229"/>
      <c r="L26" s="229"/>
      <c r="M26" s="229"/>
      <c r="N26" s="229"/>
      <c r="O26" s="229"/>
      <c r="P26" s="229"/>
      <c r="Q26" s="229"/>
      <c r="R26" s="229"/>
      <c r="S26" s="242"/>
      <c r="T26" s="243"/>
      <c r="U26" s="218"/>
    </row>
    <row r="27" spans="2:22" s="212" customFormat="1" ht="15.75">
      <c r="B27" s="241"/>
      <c r="C27" s="281"/>
      <c r="D27" s="229"/>
      <c r="E27" s="229"/>
      <c r="F27" s="229"/>
      <c r="G27" s="229"/>
      <c r="H27" s="229"/>
      <c r="I27" s="229"/>
      <c r="J27" s="229"/>
      <c r="K27" s="229"/>
      <c r="L27" s="229"/>
      <c r="M27" s="229"/>
      <c r="N27" s="229"/>
      <c r="O27" s="229"/>
      <c r="P27" s="229"/>
      <c r="Q27" s="229"/>
      <c r="R27" s="229"/>
      <c r="S27" s="242"/>
      <c r="T27" s="243"/>
      <c r="U27" s="218"/>
    </row>
    <row r="28" spans="2:22" s="212" customFormat="1" ht="15.75">
      <c r="B28" s="241"/>
      <c r="C28" s="281"/>
      <c r="D28" s="229"/>
      <c r="E28" s="229"/>
      <c r="F28" s="229"/>
      <c r="G28" s="229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  <c r="S28" s="242"/>
      <c r="T28" s="243"/>
      <c r="U28" s="218"/>
    </row>
    <row r="29" spans="2:22" s="212" customFormat="1" ht="15.75">
      <c r="B29" s="241"/>
      <c r="C29" s="2195" t="s">
        <v>147</v>
      </c>
      <c r="D29" s="2195"/>
      <c r="E29" s="2195"/>
      <c r="F29" s="1938"/>
      <c r="G29" s="1941"/>
      <c r="H29" s="1941" t="s">
        <v>82</v>
      </c>
      <c r="I29" s="1938"/>
      <c r="J29" s="1941" t="s">
        <v>156</v>
      </c>
      <c r="K29" s="230"/>
      <c r="L29" s="1941"/>
      <c r="M29" s="1941" t="s">
        <v>161</v>
      </c>
      <c r="N29" s="1941"/>
      <c r="O29" s="1938"/>
      <c r="P29" s="1938"/>
      <c r="Q29" s="1938" t="s">
        <v>83</v>
      </c>
      <c r="R29" s="1938"/>
      <c r="S29" s="242"/>
      <c r="T29" s="243"/>
      <c r="U29" s="218"/>
    </row>
    <row r="30" spans="2:22" ht="15.75">
      <c r="B30" s="244"/>
      <c r="C30" s="283"/>
      <c r="D30" s="231"/>
      <c r="E30" s="231"/>
      <c r="F30" s="231"/>
      <c r="G30" s="1939"/>
      <c r="H30" s="231"/>
      <c r="I30" s="1939"/>
      <c r="J30" s="240"/>
      <c r="K30" s="240"/>
      <c r="L30" s="1939"/>
      <c r="M30" s="1939"/>
      <c r="N30" s="1939"/>
      <c r="O30" s="231"/>
      <c r="P30" s="231"/>
      <c r="Q30" s="231"/>
      <c r="R30" s="231"/>
      <c r="S30" s="245"/>
      <c r="T30" s="246"/>
    </row>
    <row r="31" spans="2:22" customFormat="1" ht="15" customHeight="1">
      <c r="B31" s="121" t="s">
        <v>418</v>
      </c>
      <c r="C31" s="284"/>
      <c r="D31" s="122"/>
      <c r="E31" s="122"/>
      <c r="F31" s="122"/>
      <c r="G31" s="122"/>
      <c r="H31" s="122"/>
      <c r="I31" s="122"/>
      <c r="J31" s="123"/>
      <c r="K31" s="122"/>
      <c r="L31" s="124"/>
      <c r="M31" s="122"/>
      <c r="N31" s="122"/>
      <c r="O31" s="122"/>
      <c r="P31" s="122"/>
      <c r="Q31" s="122"/>
      <c r="R31" s="125"/>
      <c r="S31" s="125"/>
      <c r="T31" s="126" t="s">
        <v>417</v>
      </c>
      <c r="U31" s="232"/>
    </row>
    <row r="33" spans="2:21" ht="24.95" customHeight="1">
      <c r="B33" s="2155" t="s">
        <v>159</v>
      </c>
      <c r="C33" s="2156"/>
      <c r="D33" s="2156"/>
      <c r="E33" s="2157"/>
      <c r="F33" s="2161" t="s">
        <v>146</v>
      </c>
      <c r="G33" s="2162"/>
      <c r="H33" s="2162"/>
      <c r="I33" s="2162"/>
      <c r="J33" s="2162"/>
      <c r="K33" s="2162"/>
      <c r="L33" s="2162"/>
      <c r="M33" s="2162"/>
      <c r="N33" s="2163"/>
      <c r="O33" s="417" t="s">
        <v>55</v>
      </c>
      <c r="P33" s="428" t="s">
        <v>889</v>
      </c>
      <c r="Q33" s="92" t="s">
        <v>1598</v>
      </c>
      <c r="R33" s="41"/>
      <c r="S33" s="41"/>
      <c r="T33" s="42"/>
    </row>
    <row r="34" spans="2:21" ht="27" customHeight="1">
      <c r="B34" s="2158"/>
      <c r="C34" s="2159"/>
      <c r="D34" s="2159"/>
      <c r="E34" s="2160"/>
      <c r="F34" s="2164" t="s">
        <v>416</v>
      </c>
      <c r="G34" s="2165"/>
      <c r="H34" s="2165"/>
      <c r="I34" s="2165"/>
      <c r="J34" s="2165"/>
      <c r="K34" s="2165"/>
      <c r="L34" s="2165"/>
      <c r="M34" s="2165"/>
      <c r="N34" s="2166"/>
      <c r="O34" s="419" t="s">
        <v>57</v>
      </c>
      <c r="P34" s="429" t="s">
        <v>58</v>
      </c>
      <c r="Q34" s="94"/>
      <c r="R34" s="45"/>
      <c r="S34" s="45"/>
      <c r="T34" s="46"/>
    </row>
    <row r="35" spans="2:21" ht="3.75" customHeight="1">
      <c r="B35" s="47"/>
      <c r="C35" s="28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9"/>
      <c r="Q35" s="49"/>
      <c r="R35" s="49"/>
      <c r="S35" s="49"/>
      <c r="T35" s="50"/>
    </row>
    <row r="36" spans="2:21" ht="18.75" customHeight="1">
      <c r="B36" s="51"/>
      <c r="C36" s="289" t="s">
        <v>59</v>
      </c>
      <c r="D36" s="55"/>
      <c r="E36" s="55" t="s">
        <v>60</v>
      </c>
      <c r="F36" s="623" t="s">
        <v>1494</v>
      </c>
      <c r="G36" s="55"/>
      <c r="H36" s="53"/>
      <c r="I36" s="52"/>
      <c r="J36" s="55"/>
      <c r="K36" s="142" t="s">
        <v>130</v>
      </c>
      <c r="L36" s="142"/>
      <c r="M36" s="142" t="s">
        <v>131</v>
      </c>
      <c r="N36" s="55"/>
      <c r="O36" s="56"/>
      <c r="P36" s="54" t="s">
        <v>61</v>
      </c>
      <c r="Q36" s="249" t="s">
        <v>1936</v>
      </c>
      <c r="R36" s="819"/>
      <c r="S36" s="55"/>
      <c r="T36" s="59"/>
    </row>
    <row r="37" spans="2:21" ht="5.0999999999999996" customHeight="1">
      <c r="B37" s="51"/>
      <c r="C37" s="289"/>
      <c r="D37" s="55"/>
      <c r="E37" s="55"/>
      <c r="F37" s="623"/>
      <c r="G37" s="55"/>
      <c r="H37" s="53"/>
      <c r="I37" s="52"/>
      <c r="J37" s="55"/>
      <c r="K37" s="142"/>
      <c r="L37" s="143"/>
      <c r="M37" s="142"/>
      <c r="N37" s="60"/>
      <c r="O37" s="56"/>
      <c r="P37" s="57"/>
      <c r="Q37" s="58"/>
      <c r="R37" s="58"/>
      <c r="S37" s="58"/>
      <c r="T37" s="59"/>
    </row>
    <row r="38" spans="2:21">
      <c r="B38" s="2190" t="s">
        <v>26</v>
      </c>
      <c r="C38" s="275" t="s">
        <v>27</v>
      </c>
      <c r="D38" s="2169" t="s">
        <v>62</v>
      </c>
      <c r="E38" s="175" t="s">
        <v>28</v>
      </c>
      <c r="F38" s="2169" t="s">
        <v>29</v>
      </c>
      <c r="G38" s="174" t="s">
        <v>30</v>
      </c>
      <c r="H38" s="174" t="s">
        <v>30</v>
      </c>
      <c r="I38" s="176" t="s">
        <v>30</v>
      </c>
      <c r="J38" s="2171" t="s">
        <v>31</v>
      </c>
      <c r="K38" s="2172"/>
      <c r="L38" s="174" t="s">
        <v>30</v>
      </c>
      <c r="M38" s="176" t="s">
        <v>32</v>
      </c>
      <c r="N38" s="177" t="s">
        <v>8</v>
      </c>
      <c r="O38" s="2176" t="s">
        <v>182</v>
      </c>
      <c r="P38" s="2178" t="s">
        <v>181</v>
      </c>
      <c r="Q38" s="177" t="s">
        <v>8</v>
      </c>
      <c r="R38" s="2180" t="s">
        <v>44</v>
      </c>
      <c r="S38" s="178" t="s">
        <v>8</v>
      </c>
      <c r="T38" s="2182" t="s">
        <v>10</v>
      </c>
    </row>
    <row r="39" spans="2:21">
      <c r="B39" s="2191"/>
      <c r="C39" s="276" t="s">
        <v>11</v>
      </c>
      <c r="D39" s="2170"/>
      <c r="E39" s="180" t="s">
        <v>12</v>
      </c>
      <c r="F39" s="2170"/>
      <c r="G39" s="180" t="s">
        <v>13</v>
      </c>
      <c r="H39" s="180" t="s">
        <v>14</v>
      </c>
      <c r="I39" s="181" t="s">
        <v>15</v>
      </c>
      <c r="J39" s="182" t="s">
        <v>16</v>
      </c>
      <c r="K39" s="183" t="s">
        <v>17</v>
      </c>
      <c r="L39" s="180" t="s">
        <v>18</v>
      </c>
      <c r="M39" s="184" t="s">
        <v>19</v>
      </c>
      <c r="N39" s="185" t="s">
        <v>177</v>
      </c>
      <c r="O39" s="2177"/>
      <c r="P39" s="2179"/>
      <c r="Q39" s="185" t="s">
        <v>22</v>
      </c>
      <c r="R39" s="2181"/>
      <c r="S39" s="186" t="s">
        <v>45</v>
      </c>
      <c r="T39" s="2183"/>
    </row>
    <row r="40" spans="2:21" ht="15.75" thickBot="1">
      <c r="B40" s="187">
        <v>1</v>
      </c>
      <c r="C40" s="277">
        <v>2</v>
      </c>
      <c r="D40" s="189">
        <v>3</v>
      </c>
      <c r="E40" s="188">
        <v>4</v>
      </c>
      <c r="F40" s="188">
        <v>5</v>
      </c>
      <c r="G40" s="188">
        <v>6</v>
      </c>
      <c r="H40" s="188">
        <v>7</v>
      </c>
      <c r="I40" s="190" t="s">
        <v>63</v>
      </c>
      <c r="J40" s="191">
        <v>9</v>
      </c>
      <c r="K40" s="192" t="s">
        <v>64</v>
      </c>
      <c r="L40" s="191" t="s">
        <v>65</v>
      </c>
      <c r="M40" s="192">
        <v>12</v>
      </c>
      <c r="N40" s="193" t="s">
        <v>66</v>
      </c>
      <c r="O40" s="252" t="s">
        <v>176</v>
      </c>
      <c r="P40" s="193" t="s">
        <v>178</v>
      </c>
      <c r="Q40" s="193" t="s">
        <v>186</v>
      </c>
      <c r="R40" s="193" t="s">
        <v>183</v>
      </c>
      <c r="S40" s="193" t="s">
        <v>179</v>
      </c>
      <c r="T40" s="193">
        <v>18</v>
      </c>
    </row>
    <row r="41" spans="2:21" s="850" customFormat="1" ht="35.1" customHeight="1" thickTop="1">
      <c r="B41" s="837">
        <v>1</v>
      </c>
      <c r="C41" s="1578" t="s">
        <v>1956</v>
      </c>
      <c r="D41" s="1576" t="s">
        <v>378</v>
      </c>
      <c r="E41" s="1577" t="s">
        <v>70</v>
      </c>
      <c r="F41" s="1569" t="s">
        <v>376</v>
      </c>
      <c r="G41" s="1579">
        <v>8220</v>
      </c>
      <c r="H41" s="1579">
        <v>3950</v>
      </c>
      <c r="I41" s="1572">
        <f t="shared" ref="I41" si="23">+G41-H41</f>
        <v>4270</v>
      </c>
      <c r="J41" s="1580">
        <v>6</v>
      </c>
      <c r="K41" s="1573">
        <f t="shared" ref="K41" si="24">I41*J41%</f>
        <v>256.2</v>
      </c>
      <c r="L41" s="1573">
        <f t="shared" ref="L41" si="25">I41-K41</f>
        <v>4013.8</v>
      </c>
      <c r="M41" s="1570">
        <v>2950</v>
      </c>
      <c r="N41" s="1574">
        <f t="shared" ref="N41" si="26">ROUND((L41*M41),0)</f>
        <v>11840710</v>
      </c>
      <c r="O41" s="1574">
        <f t="shared" ref="O41" si="27">ROUND(M41*0.5025%,2)</f>
        <v>14.82</v>
      </c>
      <c r="P41" s="1574">
        <f t="shared" ref="P41" si="28">M41+O41</f>
        <v>2964.82</v>
      </c>
      <c r="Q41" s="1575">
        <f t="shared" ref="Q41" si="29">ROUND((L41*+P41),0)</f>
        <v>11900195</v>
      </c>
      <c r="R41" s="1575">
        <f t="shared" ref="R41" si="30">ROUND((Q41*0.5%),0)</f>
        <v>59501</v>
      </c>
      <c r="S41" s="1575">
        <f t="shared" ref="S41" si="31">ROUND((Q41-R41),0)</f>
        <v>11840694</v>
      </c>
      <c r="T41" s="1581" t="s">
        <v>77</v>
      </c>
      <c r="U41" s="900"/>
    </row>
    <row r="42" spans="2:21" s="850" customFormat="1" ht="5.0999999999999996" customHeight="1">
      <c r="B42" s="1253"/>
      <c r="C42" s="885"/>
      <c r="D42" s="853"/>
      <c r="E42" s="854"/>
      <c r="F42" s="855"/>
      <c r="G42" s="856"/>
      <c r="H42" s="856"/>
      <c r="I42" s="857"/>
      <c r="J42" s="858"/>
      <c r="K42" s="857"/>
      <c r="L42" s="857"/>
      <c r="M42" s="859"/>
      <c r="N42" s="859"/>
      <c r="O42" s="886"/>
      <c r="P42" s="887"/>
      <c r="Q42" s="857"/>
      <c r="R42" s="857"/>
      <c r="S42" s="857"/>
      <c r="T42" s="860"/>
      <c r="U42" s="900"/>
    </row>
    <row r="43" spans="2:21" ht="34.5" customHeight="1">
      <c r="B43" s="2216" t="s">
        <v>1850</v>
      </c>
      <c r="C43" s="2217"/>
      <c r="D43" s="2217"/>
      <c r="E43" s="2217"/>
      <c r="F43" s="2218"/>
      <c r="G43" s="1012">
        <f>SUM(G41:G42)</f>
        <v>8220</v>
      </c>
      <c r="H43" s="1012">
        <f>SUM(H41:H42)</f>
        <v>3950</v>
      </c>
      <c r="I43" s="1012">
        <f>SUM(I41:I42)</f>
        <v>4270</v>
      </c>
      <c r="J43" s="1012">
        <f>+K43/I43%</f>
        <v>5.9999999999999991</v>
      </c>
      <c r="K43" s="1012">
        <f>SUM(K41:K42)</f>
        <v>256.2</v>
      </c>
      <c r="L43" s="1012">
        <f>SUM(L41:L42)</f>
        <v>4013.8</v>
      </c>
      <c r="M43" s="1012"/>
      <c r="N43" s="1012">
        <f>SUM(N41:N42)</f>
        <v>11840710</v>
      </c>
      <c r="O43" s="1013"/>
      <c r="P43" s="1012">
        <f>Q43/L43</f>
        <v>2964.820120583985</v>
      </c>
      <c r="Q43" s="1012">
        <f>SUM(Q41:Q42)</f>
        <v>11900195</v>
      </c>
      <c r="R43" s="1012">
        <f>SUM(R41:R42)</f>
        <v>59501</v>
      </c>
      <c r="S43" s="1012">
        <f>SUM(S41:S42)</f>
        <v>11840694</v>
      </c>
      <c r="T43" s="402"/>
    </row>
    <row r="44" spans="2:21" ht="3.75" customHeight="1">
      <c r="B44" s="47"/>
      <c r="C44" s="28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9"/>
      <c r="Q44" s="49"/>
      <c r="R44" s="49"/>
      <c r="S44" s="49"/>
      <c r="T44" s="50"/>
    </row>
    <row r="45" spans="2:21" ht="18.75" customHeight="1">
      <c r="B45" s="51"/>
      <c r="C45" s="289" t="s">
        <v>59</v>
      </c>
      <c r="D45" s="55"/>
      <c r="E45" s="55" t="s">
        <v>60</v>
      </c>
      <c r="F45" s="623" t="s">
        <v>1957</v>
      </c>
      <c r="G45" s="55"/>
      <c r="H45" s="53"/>
      <c r="I45" s="52"/>
      <c r="J45" s="55"/>
      <c r="K45" s="142" t="s">
        <v>130</v>
      </c>
      <c r="L45" s="142"/>
      <c r="M45" s="142" t="s">
        <v>131</v>
      </c>
      <c r="N45" s="55"/>
      <c r="O45" s="56"/>
      <c r="P45" s="54"/>
      <c r="Q45" s="249"/>
      <c r="R45" s="819"/>
      <c r="S45" s="55"/>
      <c r="T45" s="59"/>
    </row>
    <row r="46" spans="2:21" ht="5.0999999999999996" customHeight="1">
      <c r="B46" s="51"/>
      <c r="C46" s="289"/>
      <c r="D46" s="55"/>
      <c r="E46" s="55"/>
      <c r="F46" s="623"/>
      <c r="G46" s="55"/>
      <c r="H46" s="53"/>
      <c r="I46" s="52"/>
      <c r="J46" s="55"/>
      <c r="K46" s="142"/>
      <c r="L46" s="143"/>
      <c r="M46" s="142"/>
      <c r="N46" s="60"/>
      <c r="O46" s="56"/>
      <c r="P46" s="57"/>
      <c r="Q46" s="58"/>
      <c r="R46" s="58"/>
      <c r="S46" s="58"/>
      <c r="T46" s="59"/>
    </row>
    <row r="47" spans="2:21">
      <c r="B47" s="2190" t="s">
        <v>26</v>
      </c>
      <c r="C47" s="275" t="s">
        <v>27</v>
      </c>
      <c r="D47" s="2169" t="s">
        <v>62</v>
      </c>
      <c r="E47" s="175" t="s">
        <v>28</v>
      </c>
      <c r="F47" s="2169" t="s">
        <v>29</v>
      </c>
      <c r="G47" s="174" t="s">
        <v>30</v>
      </c>
      <c r="H47" s="174" t="s">
        <v>30</v>
      </c>
      <c r="I47" s="176" t="s">
        <v>30</v>
      </c>
      <c r="J47" s="2171" t="s">
        <v>31</v>
      </c>
      <c r="K47" s="2172"/>
      <c r="L47" s="174" t="s">
        <v>30</v>
      </c>
      <c r="M47" s="176" t="s">
        <v>32</v>
      </c>
      <c r="N47" s="177" t="s">
        <v>8</v>
      </c>
      <c r="O47" s="2176" t="s">
        <v>182</v>
      </c>
      <c r="P47" s="2178" t="s">
        <v>181</v>
      </c>
      <c r="Q47" s="177" t="s">
        <v>8</v>
      </c>
      <c r="R47" s="2180" t="s">
        <v>44</v>
      </c>
      <c r="S47" s="178" t="s">
        <v>8</v>
      </c>
      <c r="T47" s="2182" t="s">
        <v>10</v>
      </c>
    </row>
    <row r="48" spans="2:21">
      <c r="B48" s="2191"/>
      <c r="C48" s="276" t="s">
        <v>11</v>
      </c>
      <c r="D48" s="2170"/>
      <c r="E48" s="180" t="s">
        <v>12</v>
      </c>
      <c r="F48" s="2170"/>
      <c r="G48" s="180" t="s">
        <v>13</v>
      </c>
      <c r="H48" s="180" t="s">
        <v>14</v>
      </c>
      <c r="I48" s="181" t="s">
        <v>15</v>
      </c>
      <c r="J48" s="182" t="s">
        <v>16</v>
      </c>
      <c r="K48" s="183" t="s">
        <v>17</v>
      </c>
      <c r="L48" s="180" t="s">
        <v>18</v>
      </c>
      <c r="M48" s="184" t="s">
        <v>19</v>
      </c>
      <c r="N48" s="185" t="s">
        <v>177</v>
      </c>
      <c r="O48" s="2177"/>
      <c r="P48" s="2179"/>
      <c r="Q48" s="185" t="s">
        <v>22</v>
      </c>
      <c r="R48" s="2181"/>
      <c r="S48" s="186" t="s">
        <v>45</v>
      </c>
      <c r="T48" s="2183"/>
    </row>
    <row r="49" spans="2:22" ht="15.75" thickBot="1">
      <c r="B49" s="187">
        <v>1</v>
      </c>
      <c r="C49" s="277">
        <v>2</v>
      </c>
      <c r="D49" s="189">
        <v>3</v>
      </c>
      <c r="E49" s="188">
        <v>4</v>
      </c>
      <c r="F49" s="188">
        <v>5</v>
      </c>
      <c r="G49" s="188">
        <v>6</v>
      </c>
      <c r="H49" s="188">
        <v>7</v>
      </c>
      <c r="I49" s="190" t="s">
        <v>63</v>
      </c>
      <c r="J49" s="191">
        <v>9</v>
      </c>
      <c r="K49" s="192" t="s">
        <v>64</v>
      </c>
      <c r="L49" s="191" t="s">
        <v>65</v>
      </c>
      <c r="M49" s="192">
        <v>12</v>
      </c>
      <c r="N49" s="193" t="s">
        <v>66</v>
      </c>
      <c r="O49" s="252" t="s">
        <v>176</v>
      </c>
      <c r="P49" s="193" t="s">
        <v>178</v>
      </c>
      <c r="Q49" s="193" t="s">
        <v>186</v>
      </c>
      <c r="R49" s="193" t="s">
        <v>183</v>
      </c>
      <c r="S49" s="193" t="s">
        <v>179</v>
      </c>
      <c r="T49" s="193">
        <v>18</v>
      </c>
    </row>
    <row r="50" spans="2:22" s="850" customFormat="1" ht="35.1" customHeight="1" thickTop="1">
      <c r="B50" s="837">
        <v>1</v>
      </c>
      <c r="C50" s="1578" t="s">
        <v>1939</v>
      </c>
      <c r="D50" s="1576" t="s">
        <v>73</v>
      </c>
      <c r="E50" s="1577" t="s">
        <v>86</v>
      </c>
      <c r="F50" s="1569" t="s">
        <v>376</v>
      </c>
      <c r="G50" s="1579">
        <v>9290</v>
      </c>
      <c r="H50" s="1579">
        <v>4000</v>
      </c>
      <c r="I50" s="1572">
        <f t="shared" ref="I50" si="32">+G50-H50</f>
        <v>5290</v>
      </c>
      <c r="J50" s="1580">
        <v>6</v>
      </c>
      <c r="K50" s="1573">
        <f t="shared" ref="K50" si="33">I50*J50%</f>
        <v>317.39999999999998</v>
      </c>
      <c r="L50" s="1573">
        <f t="shared" ref="L50" si="34">I50-K50</f>
        <v>4972.6000000000004</v>
      </c>
      <c r="M50" s="1570">
        <v>2950</v>
      </c>
      <c r="N50" s="1574">
        <f t="shared" ref="N50" si="35">ROUND((L50*M50),0)</f>
        <v>14669170</v>
      </c>
      <c r="O50" s="1574">
        <f t="shared" ref="O50" si="36">ROUND(M50*0.5025%,2)</f>
        <v>14.82</v>
      </c>
      <c r="P50" s="1574">
        <f t="shared" ref="P50" si="37">M50+O50</f>
        <v>2964.82</v>
      </c>
      <c r="Q50" s="1575">
        <f t="shared" ref="Q50" si="38">ROUND((L50*+P50),0)</f>
        <v>14742864</v>
      </c>
      <c r="R50" s="1575">
        <f t="shared" ref="R50" si="39">ROUND((Q50*0.5%),0)</f>
        <v>73714</v>
      </c>
      <c r="S50" s="1575">
        <f t="shared" ref="S50" si="40">ROUND((Q50-R50),0)</f>
        <v>14669150</v>
      </c>
      <c r="T50" s="1581" t="s">
        <v>77</v>
      </c>
      <c r="U50" s="900"/>
    </row>
    <row r="51" spans="2:22" s="850" customFormat="1" ht="5.0999999999999996" customHeight="1">
      <c r="B51" s="1253"/>
      <c r="C51" s="885"/>
      <c r="D51" s="853"/>
      <c r="E51" s="854"/>
      <c r="F51" s="855"/>
      <c r="G51" s="856"/>
      <c r="H51" s="856"/>
      <c r="I51" s="857"/>
      <c r="J51" s="858"/>
      <c r="K51" s="857"/>
      <c r="L51" s="857"/>
      <c r="M51" s="859"/>
      <c r="N51" s="859"/>
      <c r="O51" s="886"/>
      <c r="P51" s="887"/>
      <c r="Q51" s="857"/>
      <c r="R51" s="857"/>
      <c r="S51" s="857"/>
      <c r="T51" s="860"/>
      <c r="U51" s="900"/>
    </row>
    <row r="52" spans="2:22" ht="34.5" customHeight="1">
      <c r="B52" s="2216" t="s">
        <v>1851</v>
      </c>
      <c r="C52" s="2217"/>
      <c r="D52" s="2217"/>
      <c r="E52" s="2217"/>
      <c r="F52" s="2218"/>
      <c r="G52" s="1012">
        <f>SUM(G50:G51)</f>
        <v>9290</v>
      </c>
      <c r="H52" s="1012">
        <f>SUM(H50:H51)</f>
        <v>4000</v>
      </c>
      <c r="I52" s="1012">
        <f>SUM(I50:I51)</f>
        <v>5290</v>
      </c>
      <c r="J52" s="1012">
        <f>+K52/I52%</f>
        <v>6</v>
      </c>
      <c r="K52" s="1012">
        <f>SUM(K50:K51)</f>
        <v>317.39999999999998</v>
      </c>
      <c r="L52" s="1012">
        <f>SUM(L50:L51)</f>
        <v>4972.6000000000004</v>
      </c>
      <c r="M52" s="1012"/>
      <c r="N52" s="1012">
        <f>SUM(N50:N51)</f>
        <v>14669170</v>
      </c>
      <c r="O52" s="1013"/>
      <c r="P52" s="1012">
        <f>Q52/L52</f>
        <v>2964.8200136749383</v>
      </c>
      <c r="Q52" s="1012">
        <f>SUM(Q50:Q51)</f>
        <v>14742864</v>
      </c>
      <c r="R52" s="1012">
        <f>SUM(R50:R51)</f>
        <v>73714</v>
      </c>
      <c r="S52" s="1012">
        <f>SUM(S50:S51)</f>
        <v>14669150</v>
      </c>
      <c r="T52" s="402"/>
    </row>
    <row r="53" spans="2:22" ht="34.5" customHeight="1">
      <c r="B53" s="2216" t="s">
        <v>1958</v>
      </c>
      <c r="C53" s="2217"/>
      <c r="D53" s="2217"/>
      <c r="E53" s="2217"/>
      <c r="F53" s="2218"/>
      <c r="G53" s="1012">
        <f>SUM(G52,G43)</f>
        <v>17510</v>
      </c>
      <c r="H53" s="1012">
        <f t="shared" ref="H53:I53" si="41">SUM(H52,H43)</f>
        <v>7950</v>
      </c>
      <c r="I53" s="1012">
        <f t="shared" si="41"/>
        <v>9560</v>
      </c>
      <c r="J53" s="1012">
        <f>+K53/I53%</f>
        <v>5.9999999999999991</v>
      </c>
      <c r="K53" s="1012">
        <f t="shared" ref="K53:L53" si="42">SUM(K52,K43)</f>
        <v>573.59999999999991</v>
      </c>
      <c r="L53" s="1012">
        <f t="shared" si="42"/>
        <v>8986.4000000000015</v>
      </c>
      <c r="M53" s="1012"/>
      <c r="N53" s="1012">
        <f t="shared" ref="N53" si="43">SUM(N52,N43)</f>
        <v>26509880</v>
      </c>
      <c r="O53" s="1013"/>
      <c r="P53" s="1012">
        <f>Q53/L53</f>
        <v>2964.8200614261546</v>
      </c>
      <c r="Q53" s="1012">
        <f t="shared" ref="Q53:S53" si="44">SUM(Q52,Q43)</f>
        <v>26643059</v>
      </c>
      <c r="R53" s="1012">
        <f t="shared" si="44"/>
        <v>133215</v>
      </c>
      <c r="S53" s="1012">
        <f t="shared" si="44"/>
        <v>26509844</v>
      </c>
      <c r="T53" s="402"/>
    </row>
    <row r="54" spans="2:22" ht="20.100000000000001" customHeight="1">
      <c r="B54" s="603"/>
      <c r="C54" s="458"/>
      <c r="D54" s="458"/>
      <c r="E54" s="458" t="s">
        <v>25</v>
      </c>
      <c r="F54" s="458"/>
      <c r="G54" s="597"/>
      <c r="H54" s="597"/>
      <c r="I54" s="597"/>
      <c r="J54" s="597"/>
      <c r="K54" s="597"/>
      <c r="L54" s="597"/>
      <c r="M54" s="597"/>
      <c r="N54" s="597"/>
      <c r="O54" s="597"/>
      <c r="P54" s="597"/>
      <c r="Q54" s="597"/>
      <c r="R54" s="597"/>
      <c r="S54" s="597"/>
      <c r="T54" s="460"/>
      <c r="V54" s="1244"/>
    </row>
    <row r="55" spans="2:22" ht="15.75">
      <c r="B55" s="201"/>
      <c r="C55" s="205"/>
      <c r="D55" s="202"/>
      <c r="E55" s="202"/>
      <c r="F55" s="202"/>
      <c r="G55" s="202"/>
      <c r="H55" s="202"/>
      <c r="I55" s="226"/>
      <c r="J55" s="203"/>
      <c r="K55" s="203"/>
      <c r="L55" s="204"/>
      <c r="M55" s="202"/>
      <c r="N55" s="202"/>
      <c r="O55" s="202"/>
      <c r="P55" s="202"/>
      <c r="Q55" s="587" t="s">
        <v>1935</v>
      </c>
      <c r="R55" s="211"/>
      <c r="S55" s="208"/>
      <c r="T55" s="209"/>
    </row>
    <row r="56" spans="2:22" s="212" customFormat="1" ht="15.75">
      <c r="B56" s="241"/>
      <c r="C56" s="280" t="s">
        <v>80</v>
      </c>
      <c r="D56" s="227"/>
      <c r="E56" s="227"/>
      <c r="F56" s="227"/>
      <c r="G56" s="2020"/>
      <c r="H56" s="2020"/>
      <c r="I56" s="2020" t="s">
        <v>105</v>
      </c>
      <c r="J56" s="2020"/>
      <c r="K56" s="228"/>
      <c r="L56" s="2020"/>
      <c r="M56" s="2020" t="s">
        <v>106</v>
      </c>
      <c r="N56" s="2020"/>
      <c r="O56" s="227"/>
      <c r="P56" s="227"/>
      <c r="Q56" s="227" t="s">
        <v>81</v>
      </c>
      <c r="R56" s="227"/>
      <c r="S56" s="242"/>
      <c r="T56" s="243"/>
      <c r="U56" s="218"/>
    </row>
    <row r="57" spans="2:22" s="212" customFormat="1" ht="15.75">
      <c r="B57" s="241"/>
      <c r="C57" s="281"/>
      <c r="D57" s="229"/>
      <c r="E57" s="229"/>
      <c r="F57" s="229"/>
      <c r="G57" s="229"/>
      <c r="H57" s="229"/>
      <c r="I57" s="229" t="s">
        <v>136</v>
      </c>
      <c r="J57" s="229"/>
      <c r="K57" s="229"/>
      <c r="L57" s="229"/>
      <c r="M57" s="229"/>
      <c r="N57" s="229"/>
      <c r="O57" s="229"/>
      <c r="P57" s="229"/>
      <c r="Q57" s="229"/>
      <c r="R57" s="229"/>
      <c r="S57" s="242"/>
      <c r="T57" s="243"/>
      <c r="U57" s="218"/>
    </row>
    <row r="58" spans="2:22" s="212" customFormat="1" ht="15.75">
      <c r="B58" s="241"/>
      <c r="C58" s="281"/>
      <c r="D58" s="229"/>
      <c r="E58" s="229"/>
      <c r="F58" s="229"/>
      <c r="G58" s="229"/>
      <c r="H58" s="229"/>
      <c r="I58" s="229"/>
      <c r="J58" s="229"/>
      <c r="K58" s="229"/>
      <c r="L58" s="229"/>
      <c r="M58" s="229"/>
      <c r="N58" s="229"/>
      <c r="O58" s="229"/>
      <c r="P58" s="229"/>
      <c r="Q58" s="229"/>
      <c r="R58" s="229"/>
      <c r="S58" s="242"/>
      <c r="T58" s="243"/>
      <c r="U58" s="218"/>
    </row>
    <row r="59" spans="2:22" s="212" customFormat="1" ht="15.75">
      <c r="B59" s="241"/>
      <c r="C59" s="281"/>
      <c r="D59" s="229"/>
      <c r="E59" s="229"/>
      <c r="F59" s="229"/>
      <c r="G59" s="229"/>
      <c r="H59" s="229"/>
      <c r="I59" s="229"/>
      <c r="J59" s="229"/>
      <c r="K59" s="229"/>
      <c r="L59" s="229"/>
      <c r="M59" s="229"/>
      <c r="N59" s="229"/>
      <c r="O59" s="229"/>
      <c r="P59" s="229"/>
      <c r="Q59" s="229"/>
      <c r="R59" s="229"/>
      <c r="S59" s="242"/>
      <c r="T59" s="243"/>
      <c r="U59" s="218"/>
    </row>
    <row r="60" spans="2:22" s="212" customFormat="1" ht="15.75">
      <c r="B60" s="241"/>
      <c r="C60" s="2195" t="s">
        <v>147</v>
      </c>
      <c r="D60" s="2195"/>
      <c r="E60" s="2195"/>
      <c r="F60" s="2016"/>
      <c r="G60" s="2021"/>
      <c r="H60" s="2021" t="s">
        <v>82</v>
      </c>
      <c r="I60" s="2016"/>
      <c r="J60" s="2021" t="s">
        <v>156</v>
      </c>
      <c r="K60" s="230"/>
      <c r="L60" s="2021"/>
      <c r="M60" s="2021" t="s">
        <v>161</v>
      </c>
      <c r="N60" s="2021"/>
      <c r="O60" s="2016"/>
      <c r="P60" s="2016"/>
      <c r="Q60" s="2016" t="s">
        <v>83</v>
      </c>
      <c r="R60" s="2016"/>
      <c r="S60" s="242"/>
      <c r="T60" s="243"/>
      <c r="U60" s="218"/>
    </row>
    <row r="61" spans="2:22" ht="15.75">
      <c r="B61" s="244"/>
      <c r="C61" s="283"/>
      <c r="D61" s="231"/>
      <c r="E61" s="231"/>
      <c r="F61" s="231"/>
      <c r="G61" s="2019"/>
      <c r="H61" s="231"/>
      <c r="I61" s="2019"/>
      <c r="J61" s="240"/>
      <c r="K61" s="240"/>
      <c r="L61" s="2019"/>
      <c r="M61" s="2019"/>
      <c r="N61" s="2019"/>
      <c r="O61" s="231"/>
      <c r="P61" s="231"/>
      <c r="Q61" s="231"/>
      <c r="R61" s="231"/>
      <c r="S61" s="245"/>
      <c r="T61" s="246"/>
    </row>
    <row r="62" spans="2:22" customFormat="1" ht="15" customHeight="1">
      <c r="B62" s="121" t="s">
        <v>418</v>
      </c>
      <c r="C62" s="284"/>
      <c r="D62" s="122"/>
      <c r="E62" s="122"/>
      <c r="F62" s="122"/>
      <c r="G62" s="122"/>
      <c r="H62" s="122"/>
      <c r="I62" s="122"/>
      <c r="J62" s="123"/>
      <c r="K62" s="122"/>
      <c r="L62" s="124"/>
      <c r="M62" s="122"/>
      <c r="N62" s="122"/>
      <c r="O62" s="122"/>
      <c r="P62" s="122"/>
      <c r="Q62" s="122"/>
      <c r="R62" s="125"/>
      <c r="S62" s="125"/>
      <c r="T62" s="126" t="s">
        <v>417</v>
      </c>
      <c r="U62" s="232"/>
    </row>
    <row r="64" spans="2:22" ht="24.95" customHeight="1">
      <c r="B64" s="2155" t="s">
        <v>159</v>
      </c>
      <c r="C64" s="2156"/>
      <c r="D64" s="2156"/>
      <c r="E64" s="2157"/>
      <c r="F64" s="2161" t="s">
        <v>146</v>
      </c>
      <c r="G64" s="2162"/>
      <c r="H64" s="2162"/>
      <c r="I64" s="2162"/>
      <c r="J64" s="2162"/>
      <c r="K64" s="2162"/>
      <c r="L64" s="2162"/>
      <c r="M64" s="2162"/>
      <c r="N64" s="2163"/>
      <c r="O64" s="417" t="s">
        <v>55</v>
      </c>
      <c r="P64" s="428" t="s">
        <v>854</v>
      </c>
      <c r="Q64" s="92" t="s">
        <v>1598</v>
      </c>
      <c r="R64" s="41"/>
      <c r="S64" s="41"/>
      <c r="T64" s="42"/>
    </row>
    <row r="65" spans="2:21" ht="27" customHeight="1">
      <c r="B65" s="2158"/>
      <c r="C65" s="2159"/>
      <c r="D65" s="2159"/>
      <c r="E65" s="2160"/>
      <c r="F65" s="2164" t="s">
        <v>416</v>
      </c>
      <c r="G65" s="2165"/>
      <c r="H65" s="2165"/>
      <c r="I65" s="2165"/>
      <c r="J65" s="2165"/>
      <c r="K65" s="2165"/>
      <c r="L65" s="2165"/>
      <c r="M65" s="2165"/>
      <c r="N65" s="2166"/>
      <c r="O65" s="419" t="s">
        <v>57</v>
      </c>
      <c r="P65" s="429" t="s">
        <v>58</v>
      </c>
      <c r="Q65" s="94"/>
      <c r="R65" s="45"/>
      <c r="S65" s="45"/>
      <c r="T65" s="46"/>
    </row>
    <row r="66" spans="2:21" ht="3.75" customHeight="1">
      <c r="B66" s="47"/>
      <c r="C66" s="28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9"/>
      <c r="Q66" s="49"/>
      <c r="R66" s="49"/>
      <c r="S66" s="49"/>
      <c r="T66" s="50"/>
    </row>
    <row r="67" spans="2:21" ht="18.75" customHeight="1">
      <c r="B67" s="51"/>
      <c r="C67" s="289" t="s">
        <v>59</v>
      </c>
      <c r="D67" s="55"/>
      <c r="E67" s="55" t="s">
        <v>60</v>
      </c>
      <c r="F67" s="623" t="s">
        <v>1494</v>
      </c>
      <c r="G67" s="55"/>
      <c r="H67" s="53"/>
      <c r="I67" s="52"/>
      <c r="J67" s="55"/>
      <c r="K67" s="142" t="s">
        <v>130</v>
      </c>
      <c r="L67" s="142"/>
      <c r="M67" s="142" t="s">
        <v>131</v>
      </c>
      <c r="N67" s="55"/>
      <c r="O67" s="56"/>
      <c r="P67" s="54" t="s">
        <v>61</v>
      </c>
      <c r="Q67" s="249" t="s">
        <v>1838</v>
      </c>
      <c r="R67" s="819"/>
      <c r="S67" s="55"/>
      <c r="T67" s="59"/>
    </row>
    <row r="68" spans="2:21" ht="5.0999999999999996" customHeight="1">
      <c r="B68" s="51"/>
      <c r="C68" s="289"/>
      <c r="D68" s="55"/>
      <c r="E68" s="55"/>
      <c r="F68" s="623"/>
      <c r="G68" s="55"/>
      <c r="H68" s="53"/>
      <c r="I68" s="52"/>
      <c r="J68" s="55"/>
      <c r="K68" s="142"/>
      <c r="L68" s="143"/>
      <c r="M68" s="142"/>
      <c r="N68" s="60"/>
      <c r="O68" s="56"/>
      <c r="P68" s="57"/>
      <c r="Q68" s="58"/>
      <c r="R68" s="58"/>
      <c r="S68" s="58"/>
      <c r="T68" s="59"/>
    </row>
    <row r="69" spans="2:21">
      <c r="B69" s="2190" t="s">
        <v>26</v>
      </c>
      <c r="C69" s="275" t="s">
        <v>27</v>
      </c>
      <c r="D69" s="2169" t="s">
        <v>62</v>
      </c>
      <c r="E69" s="175" t="s">
        <v>28</v>
      </c>
      <c r="F69" s="2169" t="s">
        <v>29</v>
      </c>
      <c r="G69" s="174" t="s">
        <v>30</v>
      </c>
      <c r="H69" s="174" t="s">
        <v>30</v>
      </c>
      <c r="I69" s="176" t="s">
        <v>30</v>
      </c>
      <c r="J69" s="2171" t="s">
        <v>31</v>
      </c>
      <c r="K69" s="2172"/>
      <c r="L69" s="174" t="s">
        <v>30</v>
      </c>
      <c r="M69" s="176" t="s">
        <v>32</v>
      </c>
      <c r="N69" s="177" t="s">
        <v>8</v>
      </c>
      <c r="O69" s="2176" t="s">
        <v>182</v>
      </c>
      <c r="P69" s="2178" t="s">
        <v>181</v>
      </c>
      <c r="Q69" s="177" t="s">
        <v>8</v>
      </c>
      <c r="R69" s="2180" t="s">
        <v>44</v>
      </c>
      <c r="S69" s="178" t="s">
        <v>8</v>
      </c>
      <c r="T69" s="2182" t="s">
        <v>10</v>
      </c>
    </row>
    <row r="70" spans="2:21">
      <c r="B70" s="2191"/>
      <c r="C70" s="276" t="s">
        <v>11</v>
      </c>
      <c r="D70" s="2170"/>
      <c r="E70" s="180" t="s">
        <v>12</v>
      </c>
      <c r="F70" s="2170"/>
      <c r="G70" s="180" t="s">
        <v>13</v>
      </c>
      <c r="H70" s="180" t="s">
        <v>14</v>
      </c>
      <c r="I70" s="181" t="s">
        <v>15</v>
      </c>
      <c r="J70" s="182" t="s">
        <v>16</v>
      </c>
      <c r="K70" s="183" t="s">
        <v>17</v>
      </c>
      <c r="L70" s="180" t="s">
        <v>18</v>
      </c>
      <c r="M70" s="184" t="s">
        <v>19</v>
      </c>
      <c r="N70" s="185" t="s">
        <v>177</v>
      </c>
      <c r="O70" s="2177"/>
      <c r="P70" s="2179"/>
      <c r="Q70" s="185" t="s">
        <v>22</v>
      </c>
      <c r="R70" s="2181"/>
      <c r="S70" s="186" t="s">
        <v>45</v>
      </c>
      <c r="T70" s="2183"/>
    </row>
    <row r="71" spans="2:21" ht="15.75" thickBot="1">
      <c r="B71" s="187">
        <v>1</v>
      </c>
      <c r="C71" s="277">
        <v>2</v>
      </c>
      <c r="D71" s="189">
        <v>3</v>
      </c>
      <c r="E71" s="188">
        <v>4</v>
      </c>
      <c r="F71" s="188">
        <v>5</v>
      </c>
      <c r="G71" s="188">
        <v>6</v>
      </c>
      <c r="H71" s="188">
        <v>7</v>
      </c>
      <c r="I71" s="190" t="s">
        <v>63</v>
      </c>
      <c r="J71" s="191">
        <v>9</v>
      </c>
      <c r="K71" s="192" t="s">
        <v>64</v>
      </c>
      <c r="L71" s="191" t="s">
        <v>65</v>
      </c>
      <c r="M71" s="192">
        <v>12</v>
      </c>
      <c r="N71" s="193" t="s">
        <v>66</v>
      </c>
      <c r="O71" s="252" t="s">
        <v>176</v>
      </c>
      <c r="P71" s="193" t="s">
        <v>178</v>
      </c>
      <c r="Q71" s="193" t="s">
        <v>186</v>
      </c>
      <c r="R71" s="193" t="s">
        <v>183</v>
      </c>
      <c r="S71" s="193" t="s">
        <v>179</v>
      </c>
      <c r="T71" s="193">
        <v>18</v>
      </c>
    </row>
    <row r="72" spans="2:21" s="850" customFormat="1" ht="35.1" customHeight="1" thickTop="1">
      <c r="B72" s="837">
        <v>1</v>
      </c>
      <c r="C72" s="1578">
        <v>88910</v>
      </c>
      <c r="D72" s="1576" t="s">
        <v>116</v>
      </c>
      <c r="E72" s="1577" t="s">
        <v>1252</v>
      </c>
      <c r="F72" s="1569" t="s">
        <v>376</v>
      </c>
      <c r="G72" s="1579">
        <v>8150</v>
      </c>
      <c r="H72" s="1579">
        <v>3880</v>
      </c>
      <c r="I72" s="1572">
        <f t="shared" ref="I72" si="45">+G72-H72</f>
        <v>4270</v>
      </c>
      <c r="J72" s="1580">
        <v>6</v>
      </c>
      <c r="K72" s="1573">
        <f t="shared" ref="K72" si="46">I72*J72%</f>
        <v>256.2</v>
      </c>
      <c r="L72" s="1573">
        <f t="shared" ref="L72" si="47">I72-K72</f>
        <v>4013.8</v>
      </c>
      <c r="M72" s="1570">
        <v>2950</v>
      </c>
      <c r="N72" s="1574">
        <f t="shared" ref="N72" si="48">ROUND((L72*M72),0)</f>
        <v>11840710</v>
      </c>
      <c r="O72" s="1574">
        <f t="shared" ref="O72" si="49">ROUND(M72*0.5025%,2)</f>
        <v>14.82</v>
      </c>
      <c r="P72" s="1574">
        <f t="shared" ref="P72" si="50">M72+O72</f>
        <v>2964.82</v>
      </c>
      <c r="Q72" s="1575">
        <f t="shared" ref="Q72" si="51">ROUND((L72*+P72),0)</f>
        <v>11900195</v>
      </c>
      <c r="R72" s="1575">
        <f t="shared" ref="R72" si="52">ROUND((Q72*0.5%),0)</f>
        <v>59501</v>
      </c>
      <c r="S72" s="1575">
        <f t="shared" ref="S72" si="53">ROUND((Q72-R72),0)</f>
        <v>11840694</v>
      </c>
      <c r="T72" s="1581" t="s">
        <v>77</v>
      </c>
      <c r="U72" s="900"/>
    </row>
    <row r="73" spans="2:21" s="850" customFormat="1" ht="5.0999999999999996" customHeight="1">
      <c r="B73" s="1253"/>
      <c r="C73" s="885"/>
      <c r="D73" s="853"/>
      <c r="E73" s="854"/>
      <c r="F73" s="855"/>
      <c r="G73" s="856"/>
      <c r="H73" s="856"/>
      <c r="I73" s="857"/>
      <c r="J73" s="858"/>
      <c r="K73" s="857"/>
      <c r="L73" s="857"/>
      <c r="M73" s="859"/>
      <c r="N73" s="859"/>
      <c r="O73" s="886"/>
      <c r="P73" s="887"/>
      <c r="Q73" s="857"/>
      <c r="R73" s="857"/>
      <c r="S73" s="857"/>
      <c r="T73" s="860"/>
      <c r="U73" s="900"/>
    </row>
    <row r="74" spans="2:21" ht="34.5" customHeight="1">
      <c r="B74" s="2216" t="s">
        <v>1850</v>
      </c>
      <c r="C74" s="2217"/>
      <c r="D74" s="2217"/>
      <c r="E74" s="2217"/>
      <c r="F74" s="2218"/>
      <c r="G74" s="1012">
        <f>SUM(G72:G73)</f>
        <v>8150</v>
      </c>
      <c r="H74" s="1012">
        <f>SUM(H72:H73)</f>
        <v>3880</v>
      </c>
      <c r="I74" s="1012">
        <f>SUM(I72:I73)</f>
        <v>4270</v>
      </c>
      <c r="J74" s="1012">
        <f>+K74/I74%</f>
        <v>5.9999999999999991</v>
      </c>
      <c r="K74" s="1012">
        <f>SUM(K72:K73)</f>
        <v>256.2</v>
      </c>
      <c r="L74" s="1012">
        <f>SUM(L72:L73)</f>
        <v>4013.8</v>
      </c>
      <c r="M74" s="1012"/>
      <c r="N74" s="1012">
        <f>SUM(N72:N73)</f>
        <v>11840710</v>
      </c>
      <c r="O74" s="1013"/>
      <c r="P74" s="1012">
        <f>Q74/L74</f>
        <v>2964.820120583985</v>
      </c>
      <c r="Q74" s="1012">
        <f>SUM(Q72:Q73)</f>
        <v>11900195</v>
      </c>
      <c r="R74" s="1012">
        <f>SUM(R72:R73)</f>
        <v>59501</v>
      </c>
      <c r="S74" s="1012">
        <f>SUM(S72:S73)</f>
        <v>11840694</v>
      </c>
      <c r="T74" s="402"/>
    </row>
    <row r="75" spans="2:21" ht="3.75" customHeight="1">
      <c r="B75" s="47"/>
      <c r="C75" s="28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9"/>
      <c r="Q75" s="49"/>
      <c r="R75" s="49"/>
      <c r="S75" s="49"/>
      <c r="T75" s="50"/>
    </row>
    <row r="76" spans="2:21" ht="18.75" customHeight="1">
      <c r="B76" s="51"/>
      <c r="C76" s="289" t="s">
        <v>59</v>
      </c>
      <c r="D76" s="55"/>
      <c r="E76" s="55" t="s">
        <v>60</v>
      </c>
      <c r="F76" s="623" t="s">
        <v>1842</v>
      </c>
      <c r="G76" s="55"/>
      <c r="H76" s="53"/>
      <c r="I76" s="52"/>
      <c r="J76" s="55"/>
      <c r="K76" s="142" t="s">
        <v>130</v>
      </c>
      <c r="L76" s="142"/>
      <c r="M76" s="142" t="s">
        <v>131</v>
      </c>
      <c r="N76" s="55"/>
      <c r="O76" s="56"/>
      <c r="P76" s="54"/>
      <c r="Q76" s="249"/>
      <c r="R76" s="819"/>
      <c r="S76" s="55"/>
      <c r="T76" s="59"/>
    </row>
    <row r="77" spans="2:21" ht="5.0999999999999996" customHeight="1">
      <c r="B77" s="51"/>
      <c r="C77" s="289"/>
      <c r="D77" s="55"/>
      <c r="E77" s="55"/>
      <c r="F77" s="623"/>
      <c r="G77" s="55"/>
      <c r="H77" s="53"/>
      <c r="I77" s="52"/>
      <c r="J77" s="55"/>
      <c r="K77" s="142"/>
      <c r="L77" s="143"/>
      <c r="M77" s="142"/>
      <c r="N77" s="60"/>
      <c r="O77" s="56"/>
      <c r="P77" s="57"/>
      <c r="Q77" s="58"/>
      <c r="R77" s="58"/>
      <c r="S77" s="58"/>
      <c r="T77" s="59"/>
    </row>
    <row r="78" spans="2:21">
      <c r="B78" s="2190" t="s">
        <v>26</v>
      </c>
      <c r="C78" s="275" t="s">
        <v>27</v>
      </c>
      <c r="D78" s="2169" t="s">
        <v>62</v>
      </c>
      <c r="E78" s="175" t="s">
        <v>28</v>
      </c>
      <c r="F78" s="2169" t="s">
        <v>29</v>
      </c>
      <c r="G78" s="174" t="s">
        <v>30</v>
      </c>
      <c r="H78" s="174" t="s">
        <v>30</v>
      </c>
      <c r="I78" s="176" t="s">
        <v>30</v>
      </c>
      <c r="J78" s="2171" t="s">
        <v>31</v>
      </c>
      <c r="K78" s="2172"/>
      <c r="L78" s="174" t="s">
        <v>30</v>
      </c>
      <c r="M78" s="176" t="s">
        <v>32</v>
      </c>
      <c r="N78" s="177" t="s">
        <v>8</v>
      </c>
      <c r="O78" s="2176" t="s">
        <v>182</v>
      </c>
      <c r="P78" s="2178" t="s">
        <v>181</v>
      </c>
      <c r="Q78" s="177" t="s">
        <v>8</v>
      </c>
      <c r="R78" s="2180" t="s">
        <v>44</v>
      </c>
      <c r="S78" s="178" t="s">
        <v>8</v>
      </c>
      <c r="T78" s="2182" t="s">
        <v>10</v>
      </c>
    </row>
    <row r="79" spans="2:21">
      <c r="B79" s="2191"/>
      <c r="C79" s="276" t="s">
        <v>11</v>
      </c>
      <c r="D79" s="2170"/>
      <c r="E79" s="180" t="s">
        <v>12</v>
      </c>
      <c r="F79" s="2170"/>
      <c r="G79" s="180" t="s">
        <v>13</v>
      </c>
      <c r="H79" s="180" t="s">
        <v>14</v>
      </c>
      <c r="I79" s="181" t="s">
        <v>15</v>
      </c>
      <c r="J79" s="182" t="s">
        <v>16</v>
      </c>
      <c r="K79" s="183" t="s">
        <v>17</v>
      </c>
      <c r="L79" s="180" t="s">
        <v>18</v>
      </c>
      <c r="M79" s="184" t="s">
        <v>19</v>
      </c>
      <c r="N79" s="185" t="s">
        <v>177</v>
      </c>
      <c r="O79" s="2177"/>
      <c r="P79" s="2179"/>
      <c r="Q79" s="185" t="s">
        <v>22</v>
      </c>
      <c r="R79" s="2181"/>
      <c r="S79" s="186" t="s">
        <v>45</v>
      </c>
      <c r="T79" s="2183"/>
    </row>
    <row r="80" spans="2:21" ht="15.75" thickBot="1">
      <c r="B80" s="187">
        <v>1</v>
      </c>
      <c r="C80" s="277">
        <v>2</v>
      </c>
      <c r="D80" s="189">
        <v>3</v>
      </c>
      <c r="E80" s="188">
        <v>4</v>
      </c>
      <c r="F80" s="188">
        <v>5</v>
      </c>
      <c r="G80" s="188">
        <v>6</v>
      </c>
      <c r="H80" s="188">
        <v>7</v>
      </c>
      <c r="I80" s="190" t="s">
        <v>63</v>
      </c>
      <c r="J80" s="191">
        <v>9</v>
      </c>
      <c r="K80" s="192" t="s">
        <v>64</v>
      </c>
      <c r="L80" s="191" t="s">
        <v>65</v>
      </c>
      <c r="M80" s="192">
        <v>12</v>
      </c>
      <c r="N80" s="193" t="s">
        <v>66</v>
      </c>
      <c r="O80" s="252" t="s">
        <v>176</v>
      </c>
      <c r="P80" s="193" t="s">
        <v>178</v>
      </c>
      <c r="Q80" s="193" t="s">
        <v>186</v>
      </c>
      <c r="R80" s="193" t="s">
        <v>183</v>
      </c>
      <c r="S80" s="193" t="s">
        <v>179</v>
      </c>
      <c r="T80" s="193">
        <v>18</v>
      </c>
    </row>
    <row r="81" spans="2:22" s="850" customFormat="1" ht="35.1" customHeight="1" thickTop="1">
      <c r="B81" s="837">
        <v>1</v>
      </c>
      <c r="C81" s="1578" t="s">
        <v>1847</v>
      </c>
      <c r="D81" s="1576" t="s">
        <v>76</v>
      </c>
      <c r="E81" s="1577" t="s">
        <v>75</v>
      </c>
      <c r="F81" s="1569" t="s">
        <v>376</v>
      </c>
      <c r="G81" s="1579">
        <v>5180</v>
      </c>
      <c r="H81" s="1579">
        <v>3850</v>
      </c>
      <c r="I81" s="1572">
        <f t="shared" ref="I81:I82" si="54">+G81-H81</f>
        <v>1330</v>
      </c>
      <c r="J81" s="1580">
        <v>6</v>
      </c>
      <c r="K81" s="1573">
        <f t="shared" ref="K81:K82" si="55">I81*J81%</f>
        <v>79.8</v>
      </c>
      <c r="L81" s="1573">
        <f t="shared" ref="L81:L82" si="56">I81-K81</f>
        <v>1250.2</v>
      </c>
      <c r="M81" s="1570">
        <v>2950</v>
      </c>
      <c r="N81" s="1574">
        <f t="shared" ref="N81:N82" si="57">ROUND((L81*M81),0)</f>
        <v>3688090</v>
      </c>
      <c r="O81" s="1574">
        <f t="shared" ref="O81:O82" si="58">ROUND(M81*0.5025%,2)</f>
        <v>14.82</v>
      </c>
      <c r="P81" s="1574">
        <f t="shared" ref="P81:P82" si="59">M81+O81</f>
        <v>2964.82</v>
      </c>
      <c r="Q81" s="1575">
        <f t="shared" ref="Q81:Q82" si="60">ROUND((L81*+P81),0)</f>
        <v>3706618</v>
      </c>
      <c r="R81" s="1575">
        <f t="shared" ref="R81:R82" si="61">ROUND((Q81*0.5%),0)</f>
        <v>18533</v>
      </c>
      <c r="S81" s="1575">
        <f t="shared" ref="S81:S82" si="62">ROUND((Q81-R81),0)</f>
        <v>3688085</v>
      </c>
      <c r="T81" s="1581" t="s">
        <v>77</v>
      </c>
      <c r="U81" s="900"/>
    </row>
    <row r="82" spans="2:22" s="850" customFormat="1" ht="35.1" customHeight="1">
      <c r="B82" s="837">
        <v>2</v>
      </c>
      <c r="C82" s="1578" t="s">
        <v>1848</v>
      </c>
      <c r="D82" s="1576" t="s">
        <v>336</v>
      </c>
      <c r="E82" s="1577" t="s">
        <v>1255</v>
      </c>
      <c r="F82" s="1569" t="s">
        <v>376</v>
      </c>
      <c r="G82" s="1579">
        <v>6150</v>
      </c>
      <c r="H82" s="1579">
        <v>3900</v>
      </c>
      <c r="I82" s="1572">
        <f t="shared" si="54"/>
        <v>2250</v>
      </c>
      <c r="J82" s="1580">
        <v>6</v>
      </c>
      <c r="K82" s="1573">
        <f t="shared" si="55"/>
        <v>135</v>
      </c>
      <c r="L82" s="1573">
        <f t="shared" si="56"/>
        <v>2115</v>
      </c>
      <c r="M82" s="1570">
        <v>2950</v>
      </c>
      <c r="N82" s="1574">
        <f t="shared" si="57"/>
        <v>6239250</v>
      </c>
      <c r="O82" s="1574">
        <f t="shared" si="58"/>
        <v>14.82</v>
      </c>
      <c r="P82" s="1574">
        <f t="shared" si="59"/>
        <v>2964.82</v>
      </c>
      <c r="Q82" s="1575">
        <f t="shared" si="60"/>
        <v>6270594</v>
      </c>
      <c r="R82" s="1575">
        <f t="shared" si="61"/>
        <v>31353</v>
      </c>
      <c r="S82" s="1575">
        <f t="shared" si="62"/>
        <v>6239241</v>
      </c>
      <c r="T82" s="1581" t="s">
        <v>77</v>
      </c>
      <c r="U82" s="900"/>
    </row>
    <row r="83" spans="2:22" s="850" customFormat="1" ht="5.0999999999999996" customHeight="1">
      <c r="B83" s="1253"/>
      <c r="C83" s="885"/>
      <c r="D83" s="853"/>
      <c r="E83" s="854"/>
      <c r="F83" s="855"/>
      <c r="G83" s="856"/>
      <c r="H83" s="856"/>
      <c r="I83" s="857"/>
      <c r="J83" s="858"/>
      <c r="K83" s="857"/>
      <c r="L83" s="857"/>
      <c r="M83" s="859"/>
      <c r="N83" s="859"/>
      <c r="O83" s="886"/>
      <c r="P83" s="887"/>
      <c r="Q83" s="857"/>
      <c r="R83" s="857"/>
      <c r="S83" s="857"/>
      <c r="T83" s="860"/>
      <c r="U83" s="900"/>
    </row>
    <row r="84" spans="2:22" ht="34.5" customHeight="1">
      <c r="B84" s="2216" t="s">
        <v>1851</v>
      </c>
      <c r="C84" s="2217"/>
      <c r="D84" s="2217"/>
      <c r="E84" s="2217"/>
      <c r="F84" s="2218"/>
      <c r="G84" s="1012">
        <f>SUM(G81:G83)</f>
        <v>11330</v>
      </c>
      <c r="H84" s="1012">
        <f>SUM(H81:H83)</f>
        <v>7750</v>
      </c>
      <c r="I84" s="1012">
        <f>SUM(I81:I83)</f>
        <v>3580</v>
      </c>
      <c r="J84" s="1012">
        <f>+K84/I84%</f>
        <v>6.0000000000000009</v>
      </c>
      <c r="K84" s="1012">
        <f>SUM(K81:K83)</f>
        <v>214.8</v>
      </c>
      <c r="L84" s="1012">
        <f>SUM(L81:L83)</f>
        <v>3365.2</v>
      </c>
      <c r="M84" s="1012"/>
      <c r="N84" s="1012">
        <f>SUM(N81:N83)</f>
        <v>9927340</v>
      </c>
      <c r="O84" s="1013"/>
      <c r="P84" s="1012">
        <f>Q84/L84</f>
        <v>2964.8199215499822</v>
      </c>
      <c r="Q84" s="1012">
        <f>SUM(Q81:Q83)</f>
        <v>9977212</v>
      </c>
      <c r="R84" s="1012">
        <f>SUM(R81:R83)</f>
        <v>49886</v>
      </c>
      <c r="S84" s="1012">
        <f>SUM(S81:S83)</f>
        <v>9927326</v>
      </c>
      <c r="T84" s="402"/>
    </row>
    <row r="85" spans="2:22" ht="34.5" customHeight="1">
      <c r="B85" s="2216" t="s">
        <v>565</v>
      </c>
      <c r="C85" s="2217"/>
      <c r="D85" s="2217"/>
      <c r="E85" s="2217"/>
      <c r="F85" s="2218"/>
      <c r="G85" s="1012">
        <f>SUM(G84+G74)</f>
        <v>19480</v>
      </c>
      <c r="H85" s="1012">
        <f t="shared" ref="H85:R85" si="63">SUM(H84+H74)</f>
        <v>11630</v>
      </c>
      <c r="I85" s="1012">
        <f>SUM(I84+I74)</f>
        <v>7850</v>
      </c>
      <c r="J85" s="1012">
        <f>+K85/I85%</f>
        <v>6</v>
      </c>
      <c r="K85" s="1012">
        <f t="shared" si="63"/>
        <v>471</v>
      </c>
      <c r="L85" s="1012">
        <f t="shared" si="63"/>
        <v>7379</v>
      </c>
      <c r="M85" s="1012"/>
      <c r="N85" s="1012">
        <f t="shared" si="63"/>
        <v>21768050</v>
      </c>
      <c r="O85" s="1013"/>
      <c r="P85" s="1012">
        <f>Q85/L85</f>
        <v>2964.8200298143379</v>
      </c>
      <c r="Q85" s="1012">
        <f t="shared" si="63"/>
        <v>21877407</v>
      </c>
      <c r="R85" s="1012">
        <f t="shared" si="63"/>
        <v>109387</v>
      </c>
      <c r="S85" s="1012">
        <f>SUM(S84+S74)</f>
        <v>21768020</v>
      </c>
      <c r="T85" s="402"/>
    </row>
    <row r="86" spans="2:22" ht="20.100000000000001" customHeight="1">
      <c r="B86" s="603"/>
      <c r="C86" s="458"/>
      <c r="D86" s="458"/>
      <c r="E86" s="458" t="s">
        <v>25</v>
      </c>
      <c r="F86" s="458"/>
      <c r="G86" s="597"/>
      <c r="H86" s="597"/>
      <c r="I86" s="597"/>
      <c r="J86" s="597"/>
      <c r="K86" s="597"/>
      <c r="L86" s="597"/>
      <c r="M86" s="597"/>
      <c r="N86" s="597"/>
      <c r="O86" s="597"/>
      <c r="P86" s="597"/>
      <c r="Q86" s="597"/>
      <c r="R86" s="597"/>
      <c r="S86" s="597"/>
      <c r="T86" s="460"/>
      <c r="V86" s="1244"/>
    </row>
    <row r="87" spans="2:22" ht="15.75">
      <c r="B87" s="201"/>
      <c r="C87" s="205"/>
      <c r="D87" s="202"/>
      <c r="E87" s="202"/>
      <c r="F87" s="202"/>
      <c r="G87" s="202"/>
      <c r="H87" s="202"/>
      <c r="I87" s="226"/>
      <c r="J87" s="203"/>
      <c r="K87" s="203"/>
      <c r="L87" s="204"/>
      <c r="M87" s="202"/>
      <c r="N87" s="202"/>
      <c r="O87" s="202"/>
      <c r="P87" s="202"/>
      <c r="Q87" s="587" t="s">
        <v>1839</v>
      </c>
      <c r="R87" s="211"/>
      <c r="S87" s="208"/>
      <c r="T87" s="209"/>
    </row>
    <row r="88" spans="2:22" s="212" customFormat="1" ht="15.75">
      <c r="B88" s="241"/>
      <c r="C88" s="280" t="s">
        <v>80</v>
      </c>
      <c r="D88" s="227"/>
      <c r="E88" s="227"/>
      <c r="F88" s="227"/>
      <c r="G88" s="1873"/>
      <c r="H88" s="1873"/>
      <c r="I88" s="1873" t="s">
        <v>105</v>
      </c>
      <c r="J88" s="1873"/>
      <c r="K88" s="228"/>
      <c r="L88" s="1873"/>
      <c r="M88" s="1873" t="s">
        <v>106</v>
      </c>
      <c r="N88" s="1873"/>
      <c r="O88" s="227"/>
      <c r="P88" s="227"/>
      <c r="Q88" s="227" t="s">
        <v>81</v>
      </c>
      <c r="R88" s="227"/>
      <c r="S88" s="242"/>
      <c r="T88" s="243"/>
      <c r="U88" s="218"/>
    </row>
    <row r="89" spans="2:22" s="212" customFormat="1" ht="15.75">
      <c r="B89" s="241"/>
      <c r="C89" s="281"/>
      <c r="D89" s="229"/>
      <c r="E89" s="229"/>
      <c r="F89" s="229"/>
      <c r="G89" s="229"/>
      <c r="H89" s="229"/>
      <c r="I89" s="229" t="s">
        <v>136</v>
      </c>
      <c r="J89" s="229"/>
      <c r="K89" s="229"/>
      <c r="L89" s="229"/>
      <c r="M89" s="229"/>
      <c r="N89" s="229"/>
      <c r="O89" s="229"/>
      <c r="P89" s="229"/>
      <c r="Q89" s="229"/>
      <c r="R89" s="229"/>
      <c r="S89" s="242"/>
      <c r="T89" s="243"/>
      <c r="U89" s="218"/>
    </row>
    <row r="90" spans="2:22" s="212" customFormat="1" ht="15.75">
      <c r="B90" s="241"/>
      <c r="C90" s="281"/>
      <c r="D90" s="229"/>
      <c r="E90" s="229"/>
      <c r="F90" s="229"/>
      <c r="G90" s="229"/>
      <c r="H90" s="229"/>
      <c r="I90" s="229"/>
      <c r="J90" s="229"/>
      <c r="K90" s="229"/>
      <c r="L90" s="229"/>
      <c r="M90" s="229"/>
      <c r="N90" s="229"/>
      <c r="O90" s="229"/>
      <c r="P90" s="229"/>
      <c r="Q90" s="229"/>
      <c r="R90" s="229"/>
      <c r="S90" s="242"/>
      <c r="T90" s="243"/>
      <c r="U90" s="218"/>
    </row>
    <row r="91" spans="2:22" s="212" customFormat="1" ht="15.75">
      <c r="B91" s="241"/>
      <c r="C91" s="281"/>
      <c r="D91" s="229"/>
      <c r="E91" s="229"/>
      <c r="F91" s="229"/>
      <c r="G91" s="229"/>
      <c r="H91" s="229"/>
      <c r="I91" s="229"/>
      <c r="J91" s="229"/>
      <c r="K91" s="229"/>
      <c r="L91" s="229"/>
      <c r="M91" s="229"/>
      <c r="N91" s="229"/>
      <c r="O91" s="229"/>
      <c r="P91" s="229"/>
      <c r="Q91" s="229"/>
      <c r="R91" s="229"/>
      <c r="S91" s="242"/>
      <c r="T91" s="243"/>
      <c r="U91" s="218"/>
    </row>
    <row r="92" spans="2:22" s="212" customFormat="1" ht="15.75">
      <c r="B92" s="241"/>
      <c r="C92" s="2195" t="s">
        <v>147</v>
      </c>
      <c r="D92" s="2195"/>
      <c r="E92" s="2195"/>
      <c r="F92" s="1871"/>
      <c r="G92" s="1874"/>
      <c r="H92" s="1874" t="s">
        <v>82</v>
      </c>
      <c r="I92" s="1871"/>
      <c r="J92" s="1874" t="s">
        <v>156</v>
      </c>
      <c r="K92" s="230"/>
      <c r="L92" s="1874"/>
      <c r="M92" s="1874" t="s">
        <v>161</v>
      </c>
      <c r="N92" s="1874"/>
      <c r="O92" s="1871"/>
      <c r="P92" s="1871"/>
      <c r="Q92" s="1871" t="s">
        <v>83</v>
      </c>
      <c r="R92" s="1871"/>
      <c r="S92" s="242"/>
      <c r="T92" s="243"/>
      <c r="U92" s="218"/>
    </row>
    <row r="93" spans="2:22" ht="15.75">
      <c r="B93" s="244"/>
      <c r="C93" s="283"/>
      <c r="D93" s="231"/>
      <c r="E93" s="231"/>
      <c r="F93" s="231"/>
      <c r="G93" s="1872"/>
      <c r="H93" s="231"/>
      <c r="I93" s="1872"/>
      <c r="J93" s="240"/>
      <c r="K93" s="240"/>
      <c r="L93" s="1872"/>
      <c r="M93" s="1872"/>
      <c r="N93" s="1872"/>
      <c r="O93" s="231"/>
      <c r="P93" s="231"/>
      <c r="Q93" s="231"/>
      <c r="R93" s="231"/>
      <c r="S93" s="245"/>
      <c r="T93" s="246"/>
    </row>
    <row r="94" spans="2:22" customFormat="1" ht="15" customHeight="1">
      <c r="B94" s="121" t="s">
        <v>418</v>
      </c>
      <c r="C94" s="284"/>
      <c r="D94" s="122"/>
      <c r="E94" s="122"/>
      <c r="F94" s="122"/>
      <c r="G94" s="122"/>
      <c r="H94" s="122"/>
      <c r="I94" s="122"/>
      <c r="J94" s="123"/>
      <c r="K94" s="122"/>
      <c r="L94" s="124"/>
      <c r="M94" s="122"/>
      <c r="N94" s="122"/>
      <c r="O94" s="122"/>
      <c r="P94" s="122"/>
      <c r="Q94" s="122"/>
      <c r="R94" s="125"/>
      <c r="S94" s="125"/>
      <c r="T94" s="126" t="s">
        <v>417</v>
      </c>
      <c r="U94" s="232"/>
    </row>
    <row r="96" spans="2:22" ht="24.95" customHeight="1">
      <c r="B96" s="2155" t="s">
        <v>159</v>
      </c>
      <c r="C96" s="2156"/>
      <c r="D96" s="2156"/>
      <c r="E96" s="2157"/>
      <c r="F96" s="2161" t="s">
        <v>146</v>
      </c>
      <c r="G96" s="2162"/>
      <c r="H96" s="2162"/>
      <c r="I96" s="2162"/>
      <c r="J96" s="2162"/>
      <c r="K96" s="2162"/>
      <c r="L96" s="2162"/>
      <c r="M96" s="2162"/>
      <c r="N96" s="2163"/>
      <c r="O96" s="417" t="s">
        <v>55</v>
      </c>
      <c r="P96" s="428" t="s">
        <v>790</v>
      </c>
      <c r="Q96" s="92" t="s">
        <v>1598</v>
      </c>
      <c r="R96" s="41"/>
      <c r="S96" s="41"/>
      <c r="T96" s="42"/>
    </row>
    <row r="97" spans="2:22" ht="27" customHeight="1">
      <c r="B97" s="2158"/>
      <c r="C97" s="2159"/>
      <c r="D97" s="2159"/>
      <c r="E97" s="2160"/>
      <c r="F97" s="2164" t="s">
        <v>416</v>
      </c>
      <c r="G97" s="2165"/>
      <c r="H97" s="2165"/>
      <c r="I97" s="2165"/>
      <c r="J97" s="2165"/>
      <c r="K97" s="2165"/>
      <c r="L97" s="2165"/>
      <c r="M97" s="2165"/>
      <c r="N97" s="2166"/>
      <c r="O97" s="419" t="s">
        <v>57</v>
      </c>
      <c r="P97" s="429" t="s">
        <v>58</v>
      </c>
      <c r="Q97" s="94"/>
      <c r="R97" s="45"/>
      <c r="S97" s="45"/>
      <c r="T97" s="46"/>
    </row>
    <row r="98" spans="2:22" ht="3.75" customHeight="1">
      <c r="B98" s="47"/>
      <c r="C98" s="28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9"/>
      <c r="Q98" s="49"/>
      <c r="R98" s="49"/>
      <c r="S98" s="49"/>
      <c r="T98" s="50"/>
    </row>
    <row r="99" spans="2:22" ht="18.75" customHeight="1">
      <c r="B99" s="51"/>
      <c r="C99" s="289" t="s">
        <v>59</v>
      </c>
      <c r="D99" s="55"/>
      <c r="E99" s="55" t="s">
        <v>60</v>
      </c>
      <c r="F99" s="623" t="s">
        <v>1494</v>
      </c>
      <c r="G99" s="55"/>
      <c r="H99" s="53"/>
      <c r="I99" s="52"/>
      <c r="J99" s="55"/>
      <c r="K99" s="142" t="s">
        <v>130</v>
      </c>
      <c r="L99" s="142"/>
      <c r="M99" s="142" t="s">
        <v>131</v>
      </c>
      <c r="N99" s="55"/>
      <c r="O99" s="56"/>
      <c r="P99" s="54" t="s">
        <v>61</v>
      </c>
      <c r="Q99" s="249" t="s">
        <v>1675</v>
      </c>
      <c r="R99" s="819"/>
      <c r="S99" s="55"/>
      <c r="T99" s="59"/>
    </row>
    <row r="100" spans="2:22" ht="5.0999999999999996" customHeight="1">
      <c r="B100" s="51"/>
      <c r="C100" s="289"/>
      <c r="D100" s="55"/>
      <c r="E100" s="55"/>
      <c r="F100" s="623"/>
      <c r="G100" s="55"/>
      <c r="H100" s="53"/>
      <c r="I100" s="52"/>
      <c r="J100" s="55"/>
      <c r="K100" s="142"/>
      <c r="L100" s="143"/>
      <c r="M100" s="142"/>
      <c r="N100" s="60"/>
      <c r="O100" s="56"/>
      <c r="P100" s="57"/>
      <c r="Q100" s="58"/>
      <c r="R100" s="58"/>
      <c r="S100" s="58"/>
      <c r="T100" s="59"/>
    </row>
    <row r="101" spans="2:22">
      <c r="B101" s="2190" t="s">
        <v>26</v>
      </c>
      <c r="C101" s="275" t="s">
        <v>27</v>
      </c>
      <c r="D101" s="2169" t="s">
        <v>62</v>
      </c>
      <c r="E101" s="175" t="s">
        <v>28</v>
      </c>
      <c r="F101" s="2169" t="s">
        <v>29</v>
      </c>
      <c r="G101" s="174" t="s">
        <v>30</v>
      </c>
      <c r="H101" s="174" t="s">
        <v>30</v>
      </c>
      <c r="I101" s="176" t="s">
        <v>30</v>
      </c>
      <c r="J101" s="2171" t="s">
        <v>31</v>
      </c>
      <c r="K101" s="2172"/>
      <c r="L101" s="174" t="s">
        <v>30</v>
      </c>
      <c r="M101" s="176" t="s">
        <v>32</v>
      </c>
      <c r="N101" s="177" t="s">
        <v>8</v>
      </c>
      <c r="O101" s="2176" t="s">
        <v>182</v>
      </c>
      <c r="P101" s="2178" t="s">
        <v>181</v>
      </c>
      <c r="Q101" s="177" t="s">
        <v>8</v>
      </c>
      <c r="R101" s="2180" t="s">
        <v>44</v>
      </c>
      <c r="S101" s="178" t="s">
        <v>8</v>
      </c>
      <c r="T101" s="2182" t="s">
        <v>10</v>
      </c>
    </row>
    <row r="102" spans="2:22">
      <c r="B102" s="2191"/>
      <c r="C102" s="276" t="s">
        <v>11</v>
      </c>
      <c r="D102" s="2170"/>
      <c r="E102" s="180" t="s">
        <v>12</v>
      </c>
      <c r="F102" s="2170"/>
      <c r="G102" s="180" t="s">
        <v>13</v>
      </c>
      <c r="H102" s="180" t="s">
        <v>14</v>
      </c>
      <c r="I102" s="181" t="s">
        <v>15</v>
      </c>
      <c r="J102" s="182" t="s">
        <v>16</v>
      </c>
      <c r="K102" s="183" t="s">
        <v>17</v>
      </c>
      <c r="L102" s="180" t="s">
        <v>18</v>
      </c>
      <c r="M102" s="184" t="s">
        <v>19</v>
      </c>
      <c r="N102" s="185" t="s">
        <v>177</v>
      </c>
      <c r="O102" s="2177"/>
      <c r="P102" s="2179"/>
      <c r="Q102" s="185" t="s">
        <v>22</v>
      </c>
      <c r="R102" s="2181"/>
      <c r="S102" s="186" t="s">
        <v>45</v>
      </c>
      <c r="T102" s="2183"/>
    </row>
    <row r="103" spans="2:22" ht="15.75" thickBot="1">
      <c r="B103" s="187">
        <v>1</v>
      </c>
      <c r="C103" s="277">
        <v>2</v>
      </c>
      <c r="D103" s="189">
        <v>3</v>
      </c>
      <c r="E103" s="188">
        <v>4</v>
      </c>
      <c r="F103" s="188">
        <v>5</v>
      </c>
      <c r="G103" s="188">
        <v>6</v>
      </c>
      <c r="H103" s="188">
        <v>7</v>
      </c>
      <c r="I103" s="190" t="s">
        <v>63</v>
      </c>
      <c r="J103" s="191">
        <v>9</v>
      </c>
      <c r="K103" s="192" t="s">
        <v>64</v>
      </c>
      <c r="L103" s="191" t="s">
        <v>65</v>
      </c>
      <c r="M103" s="192">
        <v>12</v>
      </c>
      <c r="N103" s="193" t="s">
        <v>66</v>
      </c>
      <c r="O103" s="252" t="s">
        <v>176</v>
      </c>
      <c r="P103" s="193" t="s">
        <v>178</v>
      </c>
      <c r="Q103" s="193" t="s">
        <v>186</v>
      </c>
      <c r="R103" s="193" t="s">
        <v>183</v>
      </c>
      <c r="S103" s="193" t="s">
        <v>179</v>
      </c>
      <c r="T103" s="193">
        <v>18</v>
      </c>
    </row>
    <row r="104" spans="2:22" s="850" customFormat="1" ht="35.1" customHeight="1" thickTop="1">
      <c r="B104" s="837">
        <v>1</v>
      </c>
      <c r="C104" s="1578" t="s">
        <v>1685</v>
      </c>
      <c r="D104" s="1576" t="s">
        <v>116</v>
      </c>
      <c r="E104" s="1577" t="s">
        <v>1252</v>
      </c>
      <c r="F104" s="1569" t="s">
        <v>376</v>
      </c>
      <c r="G104" s="1579">
        <v>7830</v>
      </c>
      <c r="H104" s="1579">
        <v>3890</v>
      </c>
      <c r="I104" s="1572">
        <f t="shared" ref="I104" si="64">+G104-H104</f>
        <v>3940</v>
      </c>
      <c r="J104" s="1580">
        <v>6</v>
      </c>
      <c r="K104" s="1573">
        <f t="shared" ref="K104" si="65">I104*J104%</f>
        <v>236.39999999999998</v>
      </c>
      <c r="L104" s="1573">
        <f t="shared" ref="L104" si="66">I104-K104</f>
        <v>3703.6</v>
      </c>
      <c r="M104" s="1570">
        <v>2850</v>
      </c>
      <c r="N104" s="1574">
        <f t="shared" ref="N104" si="67">ROUND((L104*M104),0)</f>
        <v>10555260</v>
      </c>
      <c r="O104" s="1574">
        <f t="shared" ref="O104" si="68">ROUND(M104*0.5025%,2)</f>
        <v>14.32</v>
      </c>
      <c r="P104" s="1574">
        <f t="shared" ref="P104" si="69">M104+O104</f>
        <v>2864.32</v>
      </c>
      <c r="Q104" s="1575">
        <f t="shared" ref="Q104" si="70">ROUND((L104*+P104),0)</f>
        <v>10608296</v>
      </c>
      <c r="R104" s="1575">
        <f t="shared" ref="R104" si="71">ROUND((Q104*0.5%),0)</f>
        <v>53041</v>
      </c>
      <c r="S104" s="1575">
        <f t="shared" ref="S104" si="72">ROUND((Q104-R104),0)</f>
        <v>10555255</v>
      </c>
      <c r="T104" s="1581" t="s">
        <v>77</v>
      </c>
      <c r="U104" s="900"/>
    </row>
    <row r="105" spans="2:22" s="850" customFormat="1" ht="5.0999999999999996" customHeight="1">
      <c r="B105" s="1253"/>
      <c r="C105" s="885"/>
      <c r="D105" s="853"/>
      <c r="E105" s="854"/>
      <c r="F105" s="855"/>
      <c r="G105" s="856"/>
      <c r="H105" s="856"/>
      <c r="I105" s="857"/>
      <c r="J105" s="858"/>
      <c r="K105" s="857"/>
      <c r="L105" s="857"/>
      <c r="M105" s="859"/>
      <c r="N105" s="859"/>
      <c r="O105" s="886"/>
      <c r="P105" s="887"/>
      <c r="Q105" s="857"/>
      <c r="R105" s="857"/>
      <c r="S105" s="857"/>
      <c r="T105" s="860"/>
      <c r="U105" s="900"/>
    </row>
    <row r="106" spans="2:22" ht="34.5" customHeight="1">
      <c r="B106" s="2216" t="s">
        <v>187</v>
      </c>
      <c r="C106" s="2217"/>
      <c r="D106" s="2217"/>
      <c r="E106" s="2217"/>
      <c r="F106" s="2218"/>
      <c r="G106" s="1012">
        <f>SUM(G104:G105)</f>
        <v>7830</v>
      </c>
      <c r="H106" s="1012">
        <f>SUM(H104:H105)</f>
        <v>3890</v>
      </c>
      <c r="I106" s="1012">
        <f>SUM(I104:I105)</f>
        <v>3940</v>
      </c>
      <c r="J106" s="1012">
        <f>+K106/I106%</f>
        <v>6</v>
      </c>
      <c r="K106" s="1012">
        <f>SUM(K104:K105)</f>
        <v>236.39999999999998</v>
      </c>
      <c r="L106" s="1012">
        <f>SUM(L104:L105)</f>
        <v>3703.6</v>
      </c>
      <c r="M106" s="1012"/>
      <c r="N106" s="1012">
        <f>SUM(N104:N105)</f>
        <v>10555260</v>
      </c>
      <c r="O106" s="1013"/>
      <c r="P106" s="1012">
        <f>Q106/L106</f>
        <v>2864.3201209633871</v>
      </c>
      <c r="Q106" s="1012">
        <f>SUM(Q104:Q105)</f>
        <v>10608296</v>
      </c>
      <c r="R106" s="1012">
        <f>SUM(R104:R105)</f>
        <v>53041</v>
      </c>
      <c r="S106" s="1012">
        <f>SUM(S104:S105)</f>
        <v>10555255</v>
      </c>
      <c r="T106" s="402"/>
    </row>
    <row r="107" spans="2:22" ht="20.100000000000001" customHeight="1">
      <c r="B107" s="603"/>
      <c r="C107" s="458"/>
      <c r="D107" s="458"/>
      <c r="E107" s="458" t="s">
        <v>25</v>
      </c>
      <c r="F107" s="458"/>
      <c r="G107" s="597"/>
      <c r="H107" s="597"/>
      <c r="I107" s="597"/>
      <c r="J107" s="597"/>
      <c r="K107" s="597"/>
      <c r="L107" s="597"/>
      <c r="M107" s="597"/>
      <c r="N107" s="597"/>
      <c r="O107" s="597"/>
      <c r="P107" s="597"/>
      <c r="Q107" s="597"/>
      <c r="R107" s="597"/>
      <c r="S107" s="597"/>
      <c r="T107" s="460"/>
      <c r="V107" s="1244"/>
    </row>
    <row r="108" spans="2:22" ht="15.75">
      <c r="B108" s="201"/>
      <c r="C108" s="205"/>
      <c r="D108" s="202"/>
      <c r="E108" s="202"/>
      <c r="F108" s="202"/>
      <c r="G108" s="202"/>
      <c r="H108" s="202"/>
      <c r="I108" s="226"/>
      <c r="J108" s="203"/>
      <c r="K108" s="203"/>
      <c r="L108" s="204"/>
      <c r="M108" s="202"/>
      <c r="N108" s="202"/>
      <c r="O108" s="202"/>
      <c r="P108" s="202"/>
      <c r="Q108" s="587" t="s">
        <v>1676</v>
      </c>
      <c r="R108" s="211"/>
      <c r="S108" s="208"/>
      <c r="T108" s="209"/>
    </row>
    <row r="109" spans="2:22" s="212" customFormat="1" ht="15.75">
      <c r="B109" s="241"/>
      <c r="C109" s="280" t="s">
        <v>80</v>
      </c>
      <c r="D109" s="227"/>
      <c r="E109" s="227"/>
      <c r="F109" s="227"/>
      <c r="G109" s="1777"/>
      <c r="H109" s="1777"/>
      <c r="I109" s="1777" t="s">
        <v>105</v>
      </c>
      <c r="J109" s="1777"/>
      <c r="K109" s="228"/>
      <c r="L109" s="1777"/>
      <c r="M109" s="1777" t="s">
        <v>106</v>
      </c>
      <c r="N109" s="1777"/>
      <c r="O109" s="227"/>
      <c r="P109" s="227"/>
      <c r="Q109" s="227" t="s">
        <v>81</v>
      </c>
      <c r="R109" s="227"/>
      <c r="S109" s="242"/>
      <c r="T109" s="243"/>
      <c r="U109" s="218"/>
    </row>
    <row r="110" spans="2:22" s="212" customFormat="1" ht="15.75">
      <c r="B110" s="241"/>
      <c r="C110" s="281"/>
      <c r="D110" s="229"/>
      <c r="E110" s="229"/>
      <c r="F110" s="229"/>
      <c r="G110" s="229"/>
      <c r="H110" s="229"/>
      <c r="I110" s="229" t="s">
        <v>136</v>
      </c>
      <c r="J110" s="229"/>
      <c r="K110" s="229"/>
      <c r="L110" s="229"/>
      <c r="M110" s="229"/>
      <c r="N110" s="229"/>
      <c r="O110" s="229"/>
      <c r="P110" s="229"/>
      <c r="Q110" s="229"/>
      <c r="R110" s="229"/>
      <c r="S110" s="242"/>
      <c r="T110" s="243"/>
      <c r="U110" s="218"/>
    </row>
    <row r="111" spans="2:22" s="212" customFormat="1" ht="15.75">
      <c r="B111" s="241"/>
      <c r="C111" s="281"/>
      <c r="D111" s="229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42"/>
      <c r="T111" s="243"/>
      <c r="U111" s="218"/>
    </row>
    <row r="112" spans="2:22" s="212" customFormat="1" ht="15.75">
      <c r="B112" s="241"/>
      <c r="C112" s="281"/>
      <c r="D112" s="229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  <c r="Q112" s="229"/>
      <c r="R112" s="229"/>
      <c r="S112" s="242"/>
      <c r="T112" s="243"/>
      <c r="U112" s="218"/>
    </row>
    <row r="113" spans="2:21" s="212" customFormat="1" ht="15.75">
      <c r="B113" s="241"/>
      <c r="C113" s="2195" t="s">
        <v>147</v>
      </c>
      <c r="D113" s="2195"/>
      <c r="E113" s="2195"/>
      <c r="F113" s="1775"/>
      <c r="G113" s="1778"/>
      <c r="H113" s="1778" t="s">
        <v>82</v>
      </c>
      <c r="I113" s="1775"/>
      <c r="J113" s="1778" t="s">
        <v>156</v>
      </c>
      <c r="K113" s="230"/>
      <c r="L113" s="1778"/>
      <c r="M113" s="1778" t="s">
        <v>161</v>
      </c>
      <c r="N113" s="1778"/>
      <c r="O113" s="1775"/>
      <c r="P113" s="1775"/>
      <c r="Q113" s="1775" t="s">
        <v>83</v>
      </c>
      <c r="R113" s="1775"/>
      <c r="S113" s="242"/>
      <c r="T113" s="243"/>
      <c r="U113" s="218"/>
    </row>
    <row r="114" spans="2:21" ht="15.75">
      <c r="B114" s="244"/>
      <c r="C114" s="283"/>
      <c r="D114" s="231"/>
      <c r="E114" s="231"/>
      <c r="F114" s="231"/>
      <c r="G114" s="1776"/>
      <c r="H114" s="231"/>
      <c r="I114" s="1776"/>
      <c r="J114" s="240"/>
      <c r="K114" s="240"/>
      <c r="L114" s="1776"/>
      <c r="M114" s="1776"/>
      <c r="N114" s="1776"/>
      <c r="O114" s="231"/>
      <c r="P114" s="231"/>
      <c r="Q114" s="231"/>
      <c r="R114" s="231"/>
      <c r="S114" s="245"/>
      <c r="T114" s="246"/>
    </row>
    <row r="115" spans="2:21" customFormat="1" ht="15" customHeight="1">
      <c r="B115" s="121" t="s">
        <v>418</v>
      </c>
      <c r="C115" s="284"/>
      <c r="D115" s="122"/>
      <c r="E115" s="122"/>
      <c r="F115" s="122"/>
      <c r="G115" s="122"/>
      <c r="H115" s="122"/>
      <c r="I115" s="122"/>
      <c r="J115" s="123"/>
      <c r="K115" s="122"/>
      <c r="L115" s="124"/>
      <c r="M115" s="122"/>
      <c r="N115" s="122"/>
      <c r="O115" s="122"/>
      <c r="P115" s="122"/>
      <c r="Q115" s="122"/>
      <c r="R115" s="125"/>
      <c r="S115" s="125"/>
      <c r="T115" s="126" t="s">
        <v>417</v>
      </c>
      <c r="U115" s="232"/>
    </row>
  </sheetData>
  <sortState ref="C10:T17">
    <sortCondition ref="C10:C17"/>
  </sortState>
  <mergeCells count="82">
    <mergeCell ref="C60:E60"/>
    <mergeCell ref="P47:P48"/>
    <mergeCell ref="R47:R48"/>
    <mergeCell ref="T47:T48"/>
    <mergeCell ref="B52:F52"/>
    <mergeCell ref="B53:F53"/>
    <mergeCell ref="B47:B48"/>
    <mergeCell ref="D47:D48"/>
    <mergeCell ref="F47:F48"/>
    <mergeCell ref="J47:K47"/>
    <mergeCell ref="O47:O48"/>
    <mergeCell ref="O38:O39"/>
    <mergeCell ref="P38:P39"/>
    <mergeCell ref="R38:R39"/>
    <mergeCell ref="T38:T39"/>
    <mergeCell ref="B43:F43"/>
    <mergeCell ref="B33:E34"/>
    <mergeCell ref="F33:N33"/>
    <mergeCell ref="F34:N34"/>
    <mergeCell ref="B38:B39"/>
    <mergeCell ref="D38:D39"/>
    <mergeCell ref="F38:F39"/>
    <mergeCell ref="J38:K38"/>
    <mergeCell ref="C113:E113"/>
    <mergeCell ref="O101:O102"/>
    <mergeCell ref="P101:P102"/>
    <mergeCell ref="R101:R102"/>
    <mergeCell ref="T101:T102"/>
    <mergeCell ref="B106:F106"/>
    <mergeCell ref="B96:E97"/>
    <mergeCell ref="F96:N96"/>
    <mergeCell ref="F97:N97"/>
    <mergeCell ref="B101:B102"/>
    <mergeCell ref="D101:D102"/>
    <mergeCell ref="F101:F102"/>
    <mergeCell ref="J101:K101"/>
    <mergeCell ref="B64:E65"/>
    <mergeCell ref="F64:N64"/>
    <mergeCell ref="F65:N65"/>
    <mergeCell ref="B69:B70"/>
    <mergeCell ref="D69:D70"/>
    <mergeCell ref="F69:F70"/>
    <mergeCell ref="J69:K69"/>
    <mergeCell ref="C92:E92"/>
    <mergeCell ref="O69:O70"/>
    <mergeCell ref="P69:P70"/>
    <mergeCell ref="R69:R70"/>
    <mergeCell ref="T69:T70"/>
    <mergeCell ref="B74:F74"/>
    <mergeCell ref="B78:B79"/>
    <mergeCell ref="D78:D79"/>
    <mergeCell ref="F78:F79"/>
    <mergeCell ref="J78:K78"/>
    <mergeCell ref="O78:O79"/>
    <mergeCell ref="P78:P79"/>
    <mergeCell ref="R78:R79"/>
    <mergeCell ref="T78:T79"/>
    <mergeCell ref="B84:F84"/>
    <mergeCell ref="B85:F85"/>
    <mergeCell ref="B2:E3"/>
    <mergeCell ref="F2:N2"/>
    <mergeCell ref="F3:N3"/>
    <mergeCell ref="B7:B8"/>
    <mergeCell ref="D7:D8"/>
    <mergeCell ref="F7:F8"/>
    <mergeCell ref="J7:K7"/>
    <mergeCell ref="O7:O8"/>
    <mergeCell ref="P7:P8"/>
    <mergeCell ref="R7:R8"/>
    <mergeCell ref="T7:T8"/>
    <mergeCell ref="B12:F12"/>
    <mergeCell ref="C29:E29"/>
    <mergeCell ref="B16:B17"/>
    <mergeCell ref="D16:D17"/>
    <mergeCell ref="F16:F17"/>
    <mergeCell ref="J16:K16"/>
    <mergeCell ref="B22:F22"/>
    <mergeCell ref="O16:O17"/>
    <mergeCell ref="P16:P17"/>
    <mergeCell ref="R16:R17"/>
    <mergeCell ref="T16:T17"/>
    <mergeCell ref="B21:F21"/>
  </mergeCells>
  <pageMargins left="0.05" right="0.03" top="0.44" bottom="0.12" header="0.5" footer="0.2"/>
  <pageSetup paperSize="9" scale="65" orientation="landscape" horizontalDpi="4294967294" verticalDpi="180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78"/>
  <dimension ref="B2:U26"/>
  <sheetViews>
    <sheetView zoomScale="70" zoomScaleNormal="70" workbookViewId="0">
      <selection activeCell="I19" sqref="I19"/>
    </sheetView>
  </sheetViews>
  <sheetFormatPr defaultRowHeight="15"/>
  <cols>
    <col min="1" max="1" width="1.85546875" style="139" customWidth="1"/>
    <col min="2" max="2" width="3.7109375" style="139" customWidth="1"/>
    <col min="3" max="3" width="8" style="139" customWidth="1"/>
    <col min="4" max="4" width="9.42578125" style="139" customWidth="1"/>
    <col min="5" max="5" width="11.140625" style="139" customWidth="1"/>
    <col min="6" max="6" width="10.140625" style="139" customWidth="1"/>
    <col min="7" max="7" width="13.7109375" style="139" customWidth="1"/>
    <col min="8" max="8" width="13" style="139" customWidth="1"/>
    <col min="9" max="9" width="14.28515625" style="139" customWidth="1"/>
    <col min="10" max="10" width="8.140625" style="139" customWidth="1"/>
    <col min="11" max="11" width="12" style="139" customWidth="1"/>
    <col min="12" max="12" width="13.5703125" style="139" customWidth="1"/>
    <col min="13" max="13" width="10.5703125" style="139" customWidth="1"/>
    <col min="14" max="14" width="17.28515625" style="139" customWidth="1"/>
    <col min="15" max="15" width="9.140625" style="139" customWidth="1"/>
    <col min="16" max="16" width="14" style="139" customWidth="1"/>
    <col min="17" max="17" width="17.7109375" style="139" customWidth="1"/>
    <col min="18" max="18" width="14.140625" style="139" customWidth="1"/>
    <col min="19" max="19" width="17.5703125" style="139" customWidth="1"/>
    <col min="20" max="20" width="7.85546875" style="139" customWidth="1"/>
    <col min="21" max="21" width="2.28515625" style="139" customWidth="1"/>
    <col min="22" max="22" width="16.42578125" style="139" bestFit="1" customWidth="1"/>
    <col min="23" max="23" width="15.7109375" style="139" bestFit="1" customWidth="1"/>
    <col min="24" max="24" width="14.7109375" style="139" bestFit="1" customWidth="1"/>
    <col min="25" max="16384" width="9.140625" style="139"/>
  </cols>
  <sheetData>
    <row r="2" spans="2:20" ht="24.95" customHeight="1">
      <c r="B2" s="2155">
        <v>7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417" t="s">
        <v>55</v>
      </c>
      <c r="P2" s="428" t="s">
        <v>140</v>
      </c>
      <c r="Q2" s="92" t="s">
        <v>1599</v>
      </c>
      <c r="R2" s="41"/>
      <c r="S2" s="41"/>
      <c r="T2" s="42" t="s">
        <v>25</v>
      </c>
    </row>
    <row r="3" spans="2:20" ht="24.9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419" t="s">
        <v>57</v>
      </c>
      <c r="P3" s="429" t="s">
        <v>58</v>
      </c>
      <c r="Q3" s="94"/>
      <c r="R3" s="45"/>
      <c r="S3" s="45"/>
      <c r="T3" s="46"/>
    </row>
    <row r="4" spans="2:20" ht="5.0999999999999996" customHeight="1">
      <c r="B4" s="47"/>
      <c r="C4" s="48"/>
      <c r="D4" s="48"/>
      <c r="E4" s="48"/>
      <c r="F4" s="48"/>
      <c r="G4" s="48"/>
      <c r="H4" s="48"/>
      <c r="I4" s="48"/>
      <c r="J4" s="48" t="s">
        <v>25</v>
      </c>
      <c r="K4" s="293"/>
      <c r="L4" s="48"/>
      <c r="M4" s="48"/>
      <c r="N4" s="48"/>
      <c r="O4" s="48"/>
      <c r="P4" s="49"/>
      <c r="Q4" s="49"/>
      <c r="R4" s="49"/>
      <c r="S4" s="49"/>
      <c r="T4" s="50"/>
    </row>
    <row r="5" spans="2:20" ht="15.75">
      <c r="B5" s="51"/>
      <c r="C5" s="52" t="s">
        <v>59</v>
      </c>
      <c r="D5" s="55"/>
      <c r="E5" s="55" t="s">
        <v>60</v>
      </c>
      <c r="F5" s="4" t="s">
        <v>1438</v>
      </c>
      <c r="G5" s="170"/>
      <c r="H5" s="312"/>
      <c r="I5" s="3"/>
      <c r="J5" s="55"/>
      <c r="K5" s="223"/>
      <c r="L5" s="54"/>
      <c r="M5" s="55"/>
      <c r="N5" s="85"/>
      <c r="O5" s="56"/>
      <c r="P5" s="54" t="s">
        <v>61</v>
      </c>
      <c r="Q5" s="249" t="s">
        <v>1591</v>
      </c>
      <c r="R5" s="85"/>
      <c r="S5" s="85"/>
      <c r="T5" s="59"/>
    </row>
    <row r="6" spans="2:20" ht="5.0999999999999996" customHeight="1">
      <c r="B6" s="51"/>
      <c r="C6" s="52"/>
      <c r="D6" s="55"/>
      <c r="E6" s="55"/>
      <c r="F6" s="83"/>
      <c r="G6" s="55"/>
      <c r="H6" s="53"/>
      <c r="I6" s="52"/>
      <c r="J6" s="55"/>
      <c r="K6" s="55"/>
      <c r="L6" s="54"/>
      <c r="M6" s="55"/>
      <c r="N6" s="84"/>
      <c r="O6" s="56"/>
      <c r="P6" s="57"/>
      <c r="Q6" s="58"/>
      <c r="R6" s="58"/>
      <c r="S6" s="58"/>
      <c r="T6" s="59"/>
    </row>
    <row r="7" spans="2:20">
      <c r="B7" s="2167" t="s">
        <v>26</v>
      </c>
      <c r="C7" s="174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</row>
    <row r="8" spans="2:20">
      <c r="B8" s="2168"/>
      <c r="C8" s="180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</row>
    <row r="9" spans="2:20" ht="15.75" thickBot="1">
      <c r="B9" s="187">
        <v>1</v>
      </c>
      <c r="C9" s="188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185</v>
      </c>
      <c r="R9" s="193" t="s">
        <v>183</v>
      </c>
      <c r="S9" s="193" t="s">
        <v>179</v>
      </c>
      <c r="T9" s="193">
        <v>18</v>
      </c>
    </row>
    <row r="10" spans="2:20" s="850" customFormat="1" ht="30" customHeight="1" thickTop="1">
      <c r="B10" s="965">
        <v>1</v>
      </c>
      <c r="C10" s="1634"/>
      <c r="D10" s="1563" t="s">
        <v>1336</v>
      </c>
      <c r="E10" s="1564" t="s">
        <v>1256</v>
      </c>
      <c r="F10" s="1635" t="s">
        <v>112</v>
      </c>
      <c r="G10" s="1566"/>
      <c r="H10" s="1566"/>
      <c r="I10" s="1561">
        <f t="shared" ref="I10:I15" si="0">+G10-H10</f>
        <v>0</v>
      </c>
      <c r="J10" s="1645"/>
      <c r="K10" s="1529">
        <f t="shared" ref="K10:K15" si="1">I10*J10%</f>
        <v>0</v>
      </c>
      <c r="L10" s="1529">
        <f t="shared" ref="L10:L15" si="2">I10-K10</f>
        <v>0</v>
      </c>
      <c r="M10" s="1647">
        <v>2800</v>
      </c>
      <c r="N10" s="967">
        <f t="shared" ref="N10:N15" si="3">ROUND((L10*M10),0)</f>
        <v>0</v>
      </c>
      <c r="O10" s="967">
        <f t="shared" ref="O10:O15" si="4">ROUND(M10*0.5025%,2)</f>
        <v>14.07</v>
      </c>
      <c r="P10" s="967">
        <f t="shared" ref="P10:P15" si="5">M10+O10</f>
        <v>2814.07</v>
      </c>
      <c r="Q10" s="968">
        <f t="shared" ref="Q10:Q15" si="6">ROUND((L10*+P10),0)</f>
        <v>0</v>
      </c>
      <c r="R10" s="968">
        <f t="shared" ref="R10:R15" si="7">ROUND((Q10*0.5%),0)</f>
        <v>0</v>
      </c>
      <c r="S10" s="968">
        <f t="shared" ref="S10:S15" si="8">ROUND((Q10-R10),0)</f>
        <v>0</v>
      </c>
      <c r="T10" s="1562" t="s">
        <v>77</v>
      </c>
    </row>
    <row r="11" spans="2:20" s="850" customFormat="1" ht="30" customHeight="1">
      <c r="B11" s="1638">
        <v>2</v>
      </c>
      <c r="C11" s="1639"/>
      <c r="D11" s="1640" t="s">
        <v>1356</v>
      </c>
      <c r="E11" s="1641" t="s">
        <v>87</v>
      </c>
      <c r="F11" s="1642" t="s">
        <v>112</v>
      </c>
      <c r="G11" s="1643"/>
      <c r="H11" s="1643"/>
      <c r="I11" s="1644">
        <f t="shared" si="0"/>
        <v>0</v>
      </c>
      <c r="J11" s="1645"/>
      <c r="K11" s="1646">
        <f t="shared" si="1"/>
        <v>0</v>
      </c>
      <c r="L11" s="1646">
        <f t="shared" si="2"/>
        <v>0</v>
      </c>
      <c r="M11" s="1647">
        <v>2800</v>
      </c>
      <c r="N11" s="1648">
        <f t="shared" si="3"/>
        <v>0</v>
      </c>
      <c r="O11" s="1648">
        <f t="shared" si="4"/>
        <v>14.07</v>
      </c>
      <c r="P11" s="1648">
        <f t="shared" si="5"/>
        <v>2814.07</v>
      </c>
      <c r="Q11" s="1649">
        <f t="shared" si="6"/>
        <v>0</v>
      </c>
      <c r="R11" s="1649">
        <f t="shared" si="7"/>
        <v>0</v>
      </c>
      <c r="S11" s="1649">
        <f t="shared" si="8"/>
        <v>0</v>
      </c>
      <c r="T11" s="1650" t="s">
        <v>77</v>
      </c>
    </row>
    <row r="12" spans="2:20" s="850" customFormat="1" ht="30" customHeight="1">
      <c r="B12" s="1638">
        <v>3</v>
      </c>
      <c r="C12" s="1639"/>
      <c r="D12" s="1640" t="s">
        <v>88</v>
      </c>
      <c r="E12" s="1641" t="s">
        <v>1253</v>
      </c>
      <c r="F12" s="1642" t="s">
        <v>112</v>
      </c>
      <c r="G12" s="1643"/>
      <c r="H12" s="1643"/>
      <c r="I12" s="1644">
        <f t="shared" si="0"/>
        <v>0</v>
      </c>
      <c r="J12" s="1645"/>
      <c r="K12" s="1646">
        <f t="shared" si="1"/>
        <v>0</v>
      </c>
      <c r="L12" s="1646">
        <f t="shared" si="2"/>
        <v>0</v>
      </c>
      <c r="M12" s="1647">
        <v>2800</v>
      </c>
      <c r="N12" s="1648">
        <f t="shared" si="3"/>
        <v>0</v>
      </c>
      <c r="O12" s="1648">
        <f t="shared" si="4"/>
        <v>14.07</v>
      </c>
      <c r="P12" s="1648">
        <f t="shared" si="5"/>
        <v>2814.07</v>
      </c>
      <c r="Q12" s="1649">
        <f t="shared" si="6"/>
        <v>0</v>
      </c>
      <c r="R12" s="1649">
        <f t="shared" si="7"/>
        <v>0</v>
      </c>
      <c r="S12" s="1649">
        <f t="shared" si="8"/>
        <v>0</v>
      </c>
      <c r="T12" s="1650" t="s">
        <v>77</v>
      </c>
    </row>
    <row r="13" spans="2:20" s="850" customFormat="1" ht="30" customHeight="1">
      <c r="B13" s="1638">
        <v>4</v>
      </c>
      <c r="C13" s="1639"/>
      <c r="D13" s="1640" t="s">
        <v>116</v>
      </c>
      <c r="E13" s="1641" t="s">
        <v>1252</v>
      </c>
      <c r="F13" s="1642" t="s">
        <v>112</v>
      </c>
      <c r="G13" s="1643"/>
      <c r="H13" s="1643"/>
      <c r="I13" s="1644">
        <f t="shared" si="0"/>
        <v>0</v>
      </c>
      <c r="J13" s="1645"/>
      <c r="K13" s="1646">
        <f t="shared" si="1"/>
        <v>0</v>
      </c>
      <c r="L13" s="1646">
        <f t="shared" si="2"/>
        <v>0</v>
      </c>
      <c r="M13" s="1647">
        <v>2800</v>
      </c>
      <c r="N13" s="1648">
        <f t="shared" si="3"/>
        <v>0</v>
      </c>
      <c r="O13" s="1648">
        <f t="shared" si="4"/>
        <v>14.07</v>
      </c>
      <c r="P13" s="1648">
        <f t="shared" si="5"/>
        <v>2814.07</v>
      </c>
      <c r="Q13" s="1649">
        <f t="shared" si="6"/>
        <v>0</v>
      </c>
      <c r="R13" s="1649">
        <f t="shared" si="7"/>
        <v>0</v>
      </c>
      <c r="S13" s="1649">
        <f t="shared" si="8"/>
        <v>0</v>
      </c>
      <c r="T13" s="1650" t="s">
        <v>77</v>
      </c>
    </row>
    <row r="14" spans="2:20" s="850" customFormat="1" ht="30" customHeight="1">
      <c r="B14" s="1638">
        <v>5</v>
      </c>
      <c r="C14" s="1639"/>
      <c r="D14" s="1640" t="s">
        <v>1336</v>
      </c>
      <c r="E14" s="1641" t="s">
        <v>1256</v>
      </c>
      <c r="F14" s="1642" t="s">
        <v>112</v>
      </c>
      <c r="G14" s="1643"/>
      <c r="H14" s="1643"/>
      <c r="I14" s="1644">
        <f t="shared" si="0"/>
        <v>0</v>
      </c>
      <c r="J14" s="1645"/>
      <c r="K14" s="1646">
        <f t="shared" si="1"/>
        <v>0</v>
      </c>
      <c r="L14" s="1646">
        <f t="shared" si="2"/>
        <v>0</v>
      </c>
      <c r="M14" s="1647">
        <v>2800</v>
      </c>
      <c r="N14" s="1648">
        <f t="shared" si="3"/>
        <v>0</v>
      </c>
      <c r="O14" s="1648">
        <f t="shared" si="4"/>
        <v>14.07</v>
      </c>
      <c r="P14" s="1648">
        <f t="shared" si="5"/>
        <v>2814.07</v>
      </c>
      <c r="Q14" s="1649">
        <f t="shared" si="6"/>
        <v>0</v>
      </c>
      <c r="R14" s="1649">
        <f t="shared" si="7"/>
        <v>0</v>
      </c>
      <c r="S14" s="1649">
        <f t="shared" si="8"/>
        <v>0</v>
      </c>
      <c r="T14" s="1650" t="s">
        <v>77</v>
      </c>
    </row>
    <row r="15" spans="2:20" s="850" customFormat="1" ht="30" customHeight="1">
      <c r="B15" s="1638">
        <v>6</v>
      </c>
      <c r="C15" s="1639"/>
      <c r="D15" s="1640" t="s">
        <v>148</v>
      </c>
      <c r="E15" s="1641" t="s">
        <v>1254</v>
      </c>
      <c r="F15" s="1642" t="s">
        <v>112</v>
      </c>
      <c r="G15" s="1643"/>
      <c r="H15" s="1643"/>
      <c r="I15" s="1644">
        <f t="shared" si="0"/>
        <v>0</v>
      </c>
      <c r="J15" s="1645"/>
      <c r="K15" s="1646">
        <f t="shared" si="1"/>
        <v>0</v>
      </c>
      <c r="L15" s="1646">
        <f t="shared" si="2"/>
        <v>0</v>
      </c>
      <c r="M15" s="1647">
        <v>2800</v>
      </c>
      <c r="N15" s="1648">
        <f t="shared" si="3"/>
        <v>0</v>
      </c>
      <c r="O15" s="1648">
        <f t="shared" si="4"/>
        <v>14.07</v>
      </c>
      <c r="P15" s="1648">
        <f t="shared" si="5"/>
        <v>2814.07</v>
      </c>
      <c r="Q15" s="1649">
        <f t="shared" si="6"/>
        <v>0</v>
      </c>
      <c r="R15" s="1649">
        <f t="shared" si="7"/>
        <v>0</v>
      </c>
      <c r="S15" s="1649">
        <f t="shared" si="8"/>
        <v>0</v>
      </c>
      <c r="T15" s="1650" t="s">
        <v>77</v>
      </c>
    </row>
    <row r="16" spans="2:20" s="850" customFormat="1" ht="5.0999999999999996" customHeight="1">
      <c r="B16" s="851"/>
      <c r="C16" s="852"/>
      <c r="D16" s="853"/>
      <c r="E16" s="854"/>
      <c r="F16" s="855"/>
      <c r="G16" s="856"/>
      <c r="H16" s="856"/>
      <c r="I16" s="857"/>
      <c r="J16" s="858"/>
      <c r="K16" s="857"/>
      <c r="L16" s="857"/>
      <c r="M16" s="859"/>
      <c r="N16" s="859"/>
      <c r="O16" s="1636"/>
      <c r="P16" s="953"/>
      <c r="Q16" s="857"/>
      <c r="R16" s="857"/>
      <c r="S16" s="857"/>
      <c r="T16" s="860"/>
    </row>
    <row r="17" spans="2:21" ht="30" customHeight="1">
      <c r="B17" s="2173" t="s">
        <v>191</v>
      </c>
      <c r="C17" s="2174"/>
      <c r="D17" s="2174"/>
      <c r="E17" s="2174"/>
      <c r="F17" s="2175"/>
      <c r="G17" s="402">
        <f>SUM(G10:G16)</f>
        <v>0</v>
      </c>
      <c r="H17" s="402">
        <f>SUM(H10:H16)</f>
        <v>0</v>
      </c>
      <c r="I17" s="402">
        <f>SUM(I10:I16)</f>
        <v>0</v>
      </c>
      <c r="J17" s="402" t="e">
        <f>+K17/I17%</f>
        <v>#DIV/0!</v>
      </c>
      <c r="K17" s="402">
        <f>SUM(K10:K16)</f>
        <v>0</v>
      </c>
      <c r="L17" s="402">
        <f>SUM(L10:L16)</f>
        <v>0</v>
      </c>
      <c r="M17" s="402"/>
      <c r="N17" s="402">
        <f>SUM(N10:N16)</f>
        <v>0</v>
      </c>
      <c r="O17" s="403"/>
      <c r="P17" s="402" t="e">
        <f>Q17/L17</f>
        <v>#DIV/0!</v>
      </c>
      <c r="Q17" s="402">
        <f>SUM(Q10:Q16)</f>
        <v>0</v>
      </c>
      <c r="R17" s="402">
        <f>SUM(R10:R16)</f>
        <v>0</v>
      </c>
      <c r="S17" s="402">
        <f>SUM(S10:S16)</f>
        <v>0</v>
      </c>
      <c r="T17" s="402"/>
    </row>
    <row r="18" spans="2:21" ht="9.9499999999999993" customHeight="1">
      <c r="B18" s="604"/>
      <c r="C18" s="264"/>
      <c r="D18" s="264"/>
      <c r="E18" s="264"/>
      <c r="F18" s="264"/>
      <c r="G18" s="265"/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6"/>
    </row>
    <row r="19" spans="2:21" ht="15.75">
      <c r="B19" s="201"/>
      <c r="C19" s="202"/>
      <c r="D19" s="202"/>
      <c r="E19" s="202"/>
      <c r="F19" s="202"/>
      <c r="G19" s="202"/>
      <c r="H19" s="202"/>
      <c r="I19" s="226"/>
      <c r="J19" s="203"/>
      <c r="K19" s="203"/>
      <c r="L19" s="204"/>
      <c r="M19" s="202"/>
      <c r="N19" s="202"/>
      <c r="O19" s="202"/>
      <c r="P19" s="202"/>
      <c r="Q19" s="587" t="s">
        <v>1592</v>
      </c>
      <c r="R19" s="211"/>
      <c r="S19" s="208"/>
      <c r="T19" s="209"/>
    </row>
    <row r="20" spans="2:21" ht="15.75">
      <c r="B20" s="241"/>
      <c r="C20" s="280" t="s">
        <v>80</v>
      </c>
      <c r="D20" s="227"/>
      <c r="E20" s="227"/>
      <c r="F20" s="227"/>
      <c r="G20" s="1763"/>
      <c r="H20" s="1763"/>
      <c r="I20" s="1763" t="s">
        <v>105</v>
      </c>
      <c r="J20" s="1763"/>
      <c r="K20" s="228"/>
      <c r="L20" s="1763"/>
      <c r="M20" s="1763" t="s">
        <v>106</v>
      </c>
      <c r="N20" s="1763"/>
      <c r="O20" s="227"/>
      <c r="P20" s="227"/>
      <c r="Q20" s="227" t="s">
        <v>81</v>
      </c>
      <c r="R20" s="227"/>
      <c r="S20" s="242"/>
      <c r="T20" s="243"/>
    </row>
    <row r="21" spans="2:21" ht="9.9499999999999993" customHeight="1">
      <c r="B21" s="241"/>
      <c r="C21" s="281"/>
      <c r="D21" s="229"/>
      <c r="E21" s="229"/>
      <c r="F21" s="229"/>
      <c r="G21" s="229"/>
      <c r="H21" s="229"/>
      <c r="I21" s="229" t="s">
        <v>136</v>
      </c>
      <c r="J21" s="229"/>
      <c r="K21" s="229"/>
      <c r="L21" s="229"/>
      <c r="M21" s="229"/>
      <c r="N21" s="229"/>
      <c r="O21" s="229"/>
      <c r="P21" s="229"/>
      <c r="Q21" s="229"/>
      <c r="R21" s="229"/>
      <c r="S21" s="242"/>
      <c r="T21" s="243"/>
    </row>
    <row r="22" spans="2:21" ht="15.75">
      <c r="B22" s="241"/>
      <c r="C22" s="281"/>
      <c r="D22" s="229"/>
      <c r="E22" s="229"/>
      <c r="F22" s="229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242"/>
      <c r="T22" s="243"/>
    </row>
    <row r="23" spans="2:21" ht="15.75">
      <c r="B23" s="241"/>
      <c r="C23" s="281"/>
      <c r="D23" s="229"/>
      <c r="E23" s="229"/>
      <c r="F23" s="229"/>
      <c r="G23" s="229"/>
      <c r="H23" s="229"/>
      <c r="I23" s="229"/>
      <c r="J23" s="229"/>
      <c r="K23" s="229"/>
      <c r="L23" s="229"/>
      <c r="M23" s="229"/>
      <c r="N23" s="229"/>
      <c r="O23" s="229"/>
      <c r="P23" s="229"/>
      <c r="Q23" s="229"/>
      <c r="R23" s="229"/>
      <c r="S23" s="242"/>
      <c r="T23" s="243"/>
    </row>
    <row r="24" spans="2:21" ht="15.75">
      <c r="B24" s="241"/>
      <c r="C24" s="1762" t="s">
        <v>147</v>
      </c>
      <c r="D24" s="1762"/>
      <c r="E24" s="1762"/>
      <c r="F24" s="1762"/>
      <c r="G24" s="1764"/>
      <c r="H24" s="1764" t="s">
        <v>82</v>
      </c>
      <c r="I24" s="1762"/>
      <c r="J24" s="1764" t="s">
        <v>156</v>
      </c>
      <c r="K24" s="230"/>
      <c r="L24" s="1764"/>
      <c r="M24" s="1764" t="s">
        <v>161</v>
      </c>
      <c r="N24" s="1764"/>
      <c r="O24" s="1762"/>
      <c r="P24" s="1762"/>
      <c r="Q24" s="1762" t="s">
        <v>83</v>
      </c>
      <c r="R24" s="1762"/>
      <c r="S24" s="242"/>
      <c r="T24" s="243"/>
    </row>
    <row r="25" spans="2:21" ht="9.9499999999999993" customHeight="1">
      <c r="B25" s="241"/>
      <c r="C25" s="282"/>
      <c r="D25" s="1762"/>
      <c r="E25" s="1762"/>
      <c r="F25" s="1762"/>
      <c r="G25" s="1764"/>
      <c r="H25" s="1764"/>
      <c r="I25" s="1762"/>
      <c r="J25" s="1764"/>
      <c r="K25" s="230"/>
      <c r="L25" s="1764"/>
      <c r="M25" s="1764"/>
      <c r="N25" s="1764"/>
      <c r="O25" s="1762"/>
      <c r="P25" s="1762"/>
      <c r="Q25" s="1762"/>
      <c r="R25" s="1762"/>
      <c r="S25" s="242"/>
      <c r="T25" s="243"/>
    </row>
    <row r="26" spans="2:21" customFormat="1" ht="15" customHeight="1">
      <c r="B26" s="121" t="s">
        <v>418</v>
      </c>
      <c r="C26" s="284"/>
      <c r="D26" s="122"/>
      <c r="E26" s="122"/>
      <c r="F26" s="122"/>
      <c r="G26" s="122"/>
      <c r="H26" s="122"/>
      <c r="I26" s="122"/>
      <c r="J26" s="123"/>
      <c r="K26" s="122"/>
      <c r="L26" s="124"/>
      <c r="M26" s="122"/>
      <c r="N26" s="122"/>
      <c r="O26" s="122"/>
      <c r="P26" s="122"/>
      <c r="Q26" s="122"/>
      <c r="R26" s="125"/>
      <c r="S26" s="125"/>
      <c r="T26" s="126" t="s">
        <v>417</v>
      </c>
      <c r="U26" s="232"/>
    </row>
  </sheetData>
  <sortState ref="C10:H16">
    <sortCondition ref="C10:C16"/>
  </sortState>
  <mergeCells count="12">
    <mergeCell ref="B2:E3"/>
    <mergeCell ref="F2:N2"/>
    <mergeCell ref="F3:N3"/>
    <mergeCell ref="B7:B8"/>
    <mergeCell ref="D7:D8"/>
    <mergeCell ref="F7:F8"/>
    <mergeCell ref="J7:K7"/>
    <mergeCell ref="O7:O8"/>
    <mergeCell ref="P7:P8"/>
    <mergeCell ref="R7:R8"/>
    <mergeCell ref="T7:T8"/>
    <mergeCell ref="B17:F17"/>
  </mergeCells>
  <pageMargins left="0.05" right="0.03" top="0.5" bottom="0.05" header="0.5" footer="0.5"/>
  <pageSetup paperSize="9" scale="65" orientation="landscape" horizontalDpi="4294967294" verticalDpi="180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9"/>
  <dimension ref="B2:U22"/>
  <sheetViews>
    <sheetView topLeftCell="J1" zoomScale="80" zoomScaleNormal="80" workbookViewId="0">
      <selection activeCell="Q14" sqref="Q14"/>
    </sheetView>
  </sheetViews>
  <sheetFormatPr defaultRowHeight="15"/>
  <cols>
    <col min="1" max="1" width="1.85546875" style="212" customWidth="1"/>
    <col min="2" max="2" width="3.7109375" style="212" customWidth="1"/>
    <col min="3" max="3" width="7" style="213" customWidth="1"/>
    <col min="4" max="4" width="10.7109375" style="212" customWidth="1"/>
    <col min="5" max="5" width="11" style="212" customWidth="1"/>
    <col min="6" max="6" width="7.7109375" style="212" customWidth="1"/>
    <col min="7" max="8" width="12.42578125" style="212" customWidth="1"/>
    <col min="9" max="9" width="12.5703125" style="212" customWidth="1"/>
    <col min="10" max="10" width="8.28515625" style="212" customWidth="1"/>
    <col min="11" max="11" width="11.5703125" style="212" customWidth="1"/>
    <col min="12" max="12" width="14" style="212" customWidth="1"/>
    <col min="13" max="13" width="11.28515625" style="212" customWidth="1"/>
    <col min="14" max="14" width="16.7109375" style="212" customWidth="1"/>
    <col min="15" max="15" width="10.140625" style="212" customWidth="1"/>
    <col min="16" max="16" width="13.7109375" style="212" customWidth="1"/>
    <col min="17" max="17" width="16.85546875" style="212" customWidth="1"/>
    <col min="18" max="18" width="14" style="212" customWidth="1"/>
    <col min="19" max="19" width="16.42578125" style="212" customWidth="1"/>
    <col min="20" max="20" width="9.5703125" style="212" customWidth="1"/>
    <col min="21" max="21" width="6" style="212" customWidth="1"/>
    <col min="22" max="22" width="14.7109375" style="212" bestFit="1" customWidth="1"/>
    <col min="23" max="16384" width="9.140625" style="212"/>
  </cols>
  <sheetData>
    <row r="2" spans="2:20" ht="24.95" customHeight="1">
      <c r="B2" s="2155" t="s">
        <v>159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417" t="s">
        <v>55</v>
      </c>
      <c r="P2" s="428" t="s">
        <v>547</v>
      </c>
      <c r="Q2" s="92" t="s">
        <v>1262</v>
      </c>
      <c r="R2" s="41"/>
      <c r="S2" s="41"/>
      <c r="T2" s="42" t="s">
        <v>25</v>
      </c>
    </row>
    <row r="3" spans="2:20" ht="24.7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419" t="s">
        <v>57</v>
      </c>
      <c r="P3" s="429" t="s">
        <v>58</v>
      </c>
      <c r="Q3" s="94"/>
      <c r="R3" s="45"/>
      <c r="S3" s="45"/>
      <c r="T3" s="46"/>
    </row>
    <row r="4" spans="2:20" ht="12" customHeight="1">
      <c r="B4" s="47"/>
      <c r="C4" s="288"/>
      <c r="D4" s="48"/>
      <c r="E4" s="48"/>
      <c r="F4" s="48"/>
      <c r="G4" s="48"/>
      <c r="H4" s="48"/>
      <c r="I4" s="48"/>
      <c r="J4" s="48" t="s">
        <v>25</v>
      </c>
      <c r="K4" s="48"/>
      <c r="L4" s="48"/>
      <c r="M4" s="48"/>
      <c r="N4" s="48"/>
      <c r="O4" s="48"/>
      <c r="P4" s="49"/>
      <c r="Q4" s="49"/>
      <c r="R4" s="49"/>
      <c r="S4" s="49"/>
      <c r="T4" s="50"/>
    </row>
    <row r="5" spans="2:20" ht="15.75">
      <c r="B5" s="51"/>
      <c r="C5" s="289" t="s">
        <v>59</v>
      </c>
      <c r="D5" s="15"/>
      <c r="E5" s="15" t="s">
        <v>60</v>
      </c>
      <c r="F5" s="272" t="s">
        <v>930</v>
      </c>
      <c r="H5" s="272"/>
      <c r="I5" s="272"/>
      <c r="J5" s="272"/>
      <c r="K5" s="272"/>
      <c r="L5" s="272"/>
      <c r="M5" s="153"/>
      <c r="N5" s="154"/>
      <c r="O5" s="140"/>
      <c r="P5" s="81" t="s">
        <v>61</v>
      </c>
      <c r="Q5" s="249" t="s">
        <v>1259</v>
      </c>
      <c r="R5" s="81"/>
      <c r="S5" s="85"/>
      <c r="T5" s="137"/>
    </row>
    <row r="6" spans="2:20" ht="9.75" customHeight="1">
      <c r="B6" s="51"/>
      <c r="C6" s="289"/>
      <c r="D6" s="15"/>
      <c r="E6" s="15"/>
      <c r="F6" s="623" t="s">
        <v>25</v>
      </c>
      <c r="G6" s="15"/>
      <c r="H6" s="53"/>
      <c r="I6" s="52"/>
      <c r="J6" s="15"/>
      <c r="K6" s="15"/>
      <c r="L6" s="54"/>
      <c r="M6" s="219"/>
      <c r="N6" s="220"/>
      <c r="O6" s="219"/>
      <c r="P6" s="57"/>
      <c r="Q6" s="58"/>
      <c r="R6" s="58"/>
      <c r="S6" s="58"/>
      <c r="T6" s="621"/>
    </row>
    <row r="7" spans="2:20">
      <c r="B7" s="2190" t="s">
        <v>26</v>
      </c>
      <c r="C7" s="275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</row>
    <row r="8" spans="2:20">
      <c r="B8" s="2191"/>
      <c r="C8" s="276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</row>
    <row r="9" spans="2:20" ht="15.75" thickBot="1">
      <c r="B9" s="187">
        <v>1</v>
      </c>
      <c r="C9" s="277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2:20" s="850" customFormat="1" ht="27" customHeight="1" thickTop="1">
      <c r="B10" s="874">
        <v>1</v>
      </c>
      <c r="C10" s="825"/>
      <c r="D10" s="826" t="s">
        <v>948</v>
      </c>
      <c r="E10" s="827" t="s">
        <v>949</v>
      </c>
      <c r="F10" s="828" t="s">
        <v>896</v>
      </c>
      <c r="G10" s="829"/>
      <c r="H10" s="829"/>
      <c r="I10" s="830">
        <f t="shared" ref="I10" si="0">+G10-H10</f>
        <v>0</v>
      </c>
      <c r="J10" s="831"/>
      <c r="K10" s="832">
        <f t="shared" ref="K10" si="1">I10*J10%</f>
        <v>0</v>
      </c>
      <c r="L10" s="832">
        <f t="shared" ref="L10" si="2">I10-K10</f>
        <v>0</v>
      </c>
      <c r="M10" s="833">
        <v>1300</v>
      </c>
      <c r="N10" s="834">
        <f t="shared" ref="N10" si="3">ROUND((L10*M10),0)</f>
        <v>0</v>
      </c>
      <c r="O10" s="834">
        <f t="shared" ref="O10" si="4">ROUND(M10*0.5025%,2)</f>
        <v>6.53</v>
      </c>
      <c r="P10" s="834">
        <f t="shared" ref="P10" si="5">M10+O10</f>
        <v>1306.53</v>
      </c>
      <c r="Q10" s="835">
        <f t="shared" ref="Q10" si="6">ROUND((L10*+P10),0)</f>
        <v>0</v>
      </c>
      <c r="R10" s="835">
        <f t="shared" ref="R10" si="7">ROUND((Q10*0.5%),0)</f>
        <v>0</v>
      </c>
      <c r="S10" s="835">
        <f t="shared" ref="S10" si="8">ROUND((Q10-R10),0)</f>
        <v>0</v>
      </c>
      <c r="T10" s="836" t="s">
        <v>380</v>
      </c>
    </row>
    <row r="11" spans="2:20" s="929" customFormat="1" ht="9.9499999999999993" customHeight="1">
      <c r="B11" s="851"/>
      <c r="C11" s="885"/>
      <c r="D11" s="853"/>
      <c r="E11" s="854"/>
      <c r="F11" s="855"/>
      <c r="G11" s="856"/>
      <c r="H11" s="856"/>
      <c r="I11" s="857"/>
      <c r="J11" s="831"/>
      <c r="K11" s="857"/>
      <c r="L11" s="857"/>
      <c r="M11" s="833"/>
      <c r="N11" s="859"/>
      <c r="O11" s="886"/>
      <c r="P11" s="945"/>
      <c r="Q11" s="857"/>
      <c r="R11" s="857"/>
      <c r="S11" s="857"/>
      <c r="T11" s="849"/>
    </row>
    <row r="12" spans="2:20" ht="30" customHeight="1">
      <c r="B12" s="2173" t="s">
        <v>188</v>
      </c>
      <c r="C12" s="2174"/>
      <c r="D12" s="2174"/>
      <c r="E12" s="2174"/>
      <c r="F12" s="2175"/>
      <c r="G12" s="402">
        <f>SUM(G10:G11)</f>
        <v>0</v>
      </c>
      <c r="H12" s="402">
        <f>SUM(H10:H11)</f>
        <v>0</v>
      </c>
      <c r="I12" s="402">
        <f>SUM(I10:I11)</f>
        <v>0</v>
      </c>
      <c r="J12" s="402" t="e">
        <f>+K12/I12%</f>
        <v>#DIV/0!</v>
      </c>
      <c r="K12" s="402">
        <f>SUM(K10:K11)</f>
        <v>0</v>
      </c>
      <c r="L12" s="402">
        <f>SUM(L10:L11)</f>
        <v>0</v>
      </c>
      <c r="M12" s="402"/>
      <c r="N12" s="402">
        <f>SUM(N10:N11)</f>
        <v>0</v>
      </c>
      <c r="O12" s="403"/>
      <c r="P12" s="402" t="e">
        <f>Q12/L12</f>
        <v>#DIV/0!</v>
      </c>
      <c r="Q12" s="402">
        <f>SUM(Q10:Q11)</f>
        <v>0</v>
      </c>
      <c r="R12" s="402">
        <f>SUM(R10:R11)</f>
        <v>0</v>
      </c>
      <c r="S12" s="402">
        <f>SUM(S10:S11)</f>
        <v>0</v>
      </c>
      <c r="T12" s="402"/>
    </row>
    <row r="13" spans="2:20" ht="9.9499999999999993" customHeight="1">
      <c r="B13" s="263"/>
      <c r="C13" s="264"/>
      <c r="D13" s="264"/>
      <c r="E13" s="264"/>
      <c r="F13" s="264"/>
      <c r="G13" s="265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6"/>
    </row>
    <row r="14" spans="2:20" ht="15.75">
      <c r="B14" s="201"/>
      <c r="C14" s="205"/>
      <c r="D14" s="202"/>
      <c r="E14" s="202"/>
      <c r="F14" s="202"/>
      <c r="G14" s="202"/>
      <c r="H14" s="202"/>
      <c r="I14" s="233"/>
      <c r="J14" s="203"/>
      <c r="K14" s="203"/>
      <c r="L14" s="204"/>
      <c r="M14" s="202"/>
      <c r="N14" s="202"/>
      <c r="O14" s="202"/>
      <c r="P14" s="202"/>
      <c r="Q14" s="211" t="s">
        <v>1260</v>
      </c>
      <c r="R14" s="211"/>
      <c r="S14" s="208"/>
      <c r="T14" s="209"/>
    </row>
    <row r="15" spans="2:20" ht="15.75">
      <c r="B15" s="241"/>
      <c r="C15" s="280" t="s">
        <v>80</v>
      </c>
      <c r="D15" s="227"/>
      <c r="E15" s="227"/>
      <c r="F15" s="227"/>
      <c r="G15" s="1069"/>
      <c r="H15" s="1069"/>
      <c r="I15" s="1069" t="s">
        <v>105</v>
      </c>
      <c r="J15" s="1069"/>
      <c r="K15" s="228"/>
      <c r="L15" s="1069"/>
      <c r="M15" s="1069" t="s">
        <v>106</v>
      </c>
      <c r="N15" s="1069"/>
      <c r="O15" s="227"/>
      <c r="P15" s="227"/>
      <c r="Q15" s="227" t="s">
        <v>81</v>
      </c>
      <c r="R15" s="227"/>
      <c r="S15" s="242"/>
      <c r="T15" s="243"/>
    </row>
    <row r="16" spans="2:20" ht="15.75">
      <c r="B16" s="241"/>
      <c r="C16" s="281"/>
      <c r="D16" s="229"/>
      <c r="E16" s="229"/>
      <c r="F16" s="229"/>
      <c r="G16" s="229"/>
      <c r="H16" s="229"/>
      <c r="I16" s="229" t="s">
        <v>136</v>
      </c>
      <c r="J16" s="229"/>
      <c r="K16" s="229"/>
      <c r="L16" s="229"/>
      <c r="M16" s="229"/>
      <c r="N16" s="229"/>
      <c r="O16" s="229"/>
      <c r="P16" s="229"/>
      <c r="Q16" s="229"/>
      <c r="R16" s="229"/>
      <c r="S16" s="242"/>
      <c r="T16" s="243"/>
    </row>
    <row r="17" spans="2:21" ht="15.75">
      <c r="B17" s="241"/>
      <c r="C17" s="281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42"/>
      <c r="T17" s="243"/>
    </row>
    <row r="18" spans="2:21" ht="15.75">
      <c r="B18" s="241"/>
      <c r="C18" s="281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42"/>
      <c r="T18" s="243"/>
    </row>
    <row r="19" spans="2:21" ht="15.75">
      <c r="B19" s="241"/>
      <c r="C19" s="281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42"/>
      <c r="T19" s="243"/>
    </row>
    <row r="20" spans="2:21" ht="15.75">
      <c r="B20" s="241"/>
      <c r="C20" s="1067" t="s">
        <v>147</v>
      </c>
      <c r="D20" s="1067"/>
      <c r="E20" s="1067"/>
      <c r="F20" s="1067"/>
      <c r="G20" s="1070"/>
      <c r="H20" s="1070" t="s">
        <v>82</v>
      </c>
      <c r="I20" s="1067"/>
      <c r="J20" s="1070" t="s">
        <v>156</v>
      </c>
      <c r="K20" s="230"/>
      <c r="L20" s="1070"/>
      <c r="M20" s="1070" t="s">
        <v>161</v>
      </c>
      <c r="N20" s="1070"/>
      <c r="O20" s="1067"/>
      <c r="P20" s="1067"/>
      <c r="Q20" s="1067" t="s">
        <v>83</v>
      </c>
      <c r="R20" s="1067"/>
      <c r="S20" s="242"/>
      <c r="T20" s="243"/>
    </row>
    <row r="21" spans="2:21" ht="9" customHeight="1">
      <c r="B21" s="244"/>
      <c r="C21" s="283"/>
      <c r="D21" s="231"/>
      <c r="E21" s="231"/>
      <c r="F21" s="231"/>
      <c r="G21" s="1068"/>
      <c r="H21" s="1068"/>
      <c r="I21" s="1068"/>
      <c r="J21" s="1068"/>
      <c r="K21" s="1068"/>
      <c r="L21" s="1068"/>
      <c r="M21" s="1068"/>
      <c r="N21" s="1068"/>
      <c r="O21" s="231"/>
      <c r="P21" s="231"/>
      <c r="Q21" s="231"/>
      <c r="R21" s="231"/>
      <c r="S21" s="245"/>
      <c r="T21" s="246"/>
    </row>
    <row r="22" spans="2:21" customFormat="1" ht="15" customHeight="1">
      <c r="B22" s="121" t="s">
        <v>418</v>
      </c>
      <c r="C22" s="284"/>
      <c r="D22" s="122"/>
      <c r="E22" s="122"/>
      <c r="F22" s="122"/>
      <c r="G22" s="122"/>
      <c r="H22" s="122"/>
      <c r="I22" s="122"/>
      <c r="J22" s="123"/>
      <c r="K22" s="122"/>
      <c r="L22" s="124"/>
      <c r="M22" s="122"/>
      <c r="N22" s="122"/>
      <c r="O22" s="122"/>
      <c r="P22" s="122"/>
      <c r="Q22" s="122"/>
      <c r="R22" s="125"/>
      <c r="S22" s="125"/>
      <c r="T22" s="126" t="s">
        <v>417</v>
      </c>
      <c r="U22" s="232"/>
    </row>
  </sheetData>
  <mergeCells count="12">
    <mergeCell ref="O7:O8"/>
    <mergeCell ref="P7:P8"/>
    <mergeCell ref="R7:R8"/>
    <mergeCell ref="T7:T8"/>
    <mergeCell ref="B12:F12"/>
    <mergeCell ref="B2:E3"/>
    <mergeCell ref="F2:N2"/>
    <mergeCell ref="F3:N3"/>
    <mergeCell ref="B7:B8"/>
    <mergeCell ref="D7:D8"/>
    <mergeCell ref="F7:F8"/>
    <mergeCell ref="J7:K7"/>
  </mergeCells>
  <pageMargins left="0.24" right="0.03" top="0.5" bottom="0.05" header="0.5" footer="0.5"/>
  <pageSetup paperSize="9" scale="65" orientation="landscape" horizontalDpi="4294967294" verticalDpi="180" r:id="rId1"/>
  <headerFooter alignWithMargins="0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150"/>
  <dimension ref="A2:Z22"/>
  <sheetViews>
    <sheetView topLeftCell="D1" zoomScale="80" zoomScaleNormal="80" workbookViewId="0">
      <selection activeCell="Q3" sqref="Q3"/>
    </sheetView>
  </sheetViews>
  <sheetFormatPr defaultRowHeight="15"/>
  <cols>
    <col min="1" max="1" width="1.85546875" style="212" customWidth="1"/>
    <col min="2" max="2" width="3.7109375" style="212" customWidth="1"/>
    <col min="3" max="3" width="8" style="212" customWidth="1"/>
    <col min="4" max="4" width="11.7109375" style="212" customWidth="1"/>
    <col min="5" max="5" width="11.5703125" style="212" customWidth="1"/>
    <col min="6" max="6" width="9" style="212" customWidth="1"/>
    <col min="7" max="7" width="13.28515625" style="212" customWidth="1"/>
    <col min="8" max="8" width="12.5703125" style="212" customWidth="1"/>
    <col min="9" max="9" width="12.140625" style="212" customWidth="1"/>
    <col min="10" max="10" width="8" style="212" customWidth="1"/>
    <col min="11" max="11" width="11.42578125" style="212" customWidth="1"/>
    <col min="12" max="12" width="13" style="212" customWidth="1"/>
    <col min="13" max="13" width="11.140625" style="212" customWidth="1"/>
    <col min="14" max="14" width="17" style="212" customWidth="1"/>
    <col min="15" max="15" width="9.5703125" style="212" customWidth="1"/>
    <col min="16" max="16" width="12" style="212" customWidth="1"/>
    <col min="17" max="17" width="16.85546875" style="212" customWidth="1"/>
    <col min="18" max="18" width="13.42578125" style="212" customWidth="1"/>
    <col min="19" max="19" width="16.42578125" style="212" customWidth="1"/>
    <col min="20" max="20" width="9.5703125" style="212" customWidth="1"/>
    <col min="21" max="21" width="4.85546875" style="212" customWidth="1"/>
    <col min="22" max="22" width="11.140625" style="212" customWidth="1"/>
    <col min="23" max="23" width="15.7109375" style="212" bestFit="1" customWidth="1"/>
    <col min="24" max="24" width="14.7109375" style="212" bestFit="1" customWidth="1"/>
    <col min="25" max="16384" width="9.140625" style="212"/>
  </cols>
  <sheetData>
    <row r="2" spans="1:26" s="15" customFormat="1" ht="24.95" customHeight="1">
      <c r="B2" s="2155" t="s">
        <v>926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995" t="s">
        <v>55</v>
      </c>
      <c r="P2" s="412" t="s">
        <v>460</v>
      </c>
      <c r="Q2" s="12" t="s">
        <v>1424</v>
      </c>
      <c r="R2" s="27"/>
      <c r="S2" s="27"/>
      <c r="T2" s="28"/>
    </row>
    <row r="3" spans="1:26" s="15" customFormat="1" ht="24.9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996" t="s">
        <v>57</v>
      </c>
      <c r="P3" s="997" t="s">
        <v>58</v>
      </c>
      <c r="Q3" s="998"/>
      <c r="R3" s="31"/>
      <c r="S3" s="31"/>
      <c r="T3" s="32"/>
    </row>
    <row r="4" spans="1:26" s="15" customFormat="1" ht="9.9499999999999993" customHeight="1">
      <c r="B4" s="33"/>
      <c r="C4" s="34"/>
      <c r="D4" s="34"/>
      <c r="E4" s="34"/>
      <c r="F4" s="34"/>
      <c r="G4" s="34"/>
      <c r="H4" s="34"/>
      <c r="I4" s="34"/>
      <c r="J4" s="34" t="s">
        <v>25</v>
      </c>
      <c r="K4" s="34"/>
      <c r="L4" s="34"/>
      <c r="M4" s="34"/>
      <c r="N4" s="34"/>
      <c r="O4" s="34"/>
      <c r="P4" s="14"/>
      <c r="Q4" s="14"/>
      <c r="R4" s="14"/>
      <c r="S4" s="14"/>
      <c r="T4" s="35"/>
    </row>
    <row r="5" spans="1:26" s="55" customFormat="1" ht="16.5" customHeight="1">
      <c r="B5" s="51"/>
      <c r="C5" s="52" t="s">
        <v>59</v>
      </c>
      <c r="E5" s="55" t="s">
        <v>60</v>
      </c>
      <c r="F5" s="623" t="s">
        <v>1411</v>
      </c>
      <c r="H5" s="53"/>
      <c r="I5" s="52"/>
      <c r="K5" s="152"/>
      <c r="L5" s="142"/>
      <c r="M5" s="154"/>
      <c r="N5" s="151"/>
      <c r="P5" s="359" t="s">
        <v>61</v>
      </c>
      <c r="Q5" s="249" t="s">
        <v>1420</v>
      </c>
      <c r="R5" s="249"/>
      <c r="S5" s="85"/>
      <c r="T5" s="59"/>
    </row>
    <row r="6" spans="1:26" s="55" customFormat="1" ht="9.9499999999999993" customHeight="1">
      <c r="B6" s="51"/>
      <c r="C6" s="52"/>
      <c r="E6" s="342"/>
      <c r="F6" s="83"/>
      <c r="G6" s="83"/>
      <c r="H6" s="53"/>
      <c r="I6" s="52"/>
      <c r="L6" s="54"/>
      <c r="N6" s="60"/>
      <c r="O6" s="56"/>
      <c r="P6" s="57"/>
      <c r="Q6" s="58"/>
      <c r="R6" s="58"/>
      <c r="S6" s="58"/>
      <c r="T6" s="59"/>
    </row>
    <row r="7" spans="1:26" s="214" customFormat="1" ht="16.5" customHeight="1">
      <c r="A7" s="179"/>
      <c r="B7" s="2167" t="s">
        <v>26</v>
      </c>
      <c r="C7" s="174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  <c r="U7" s="139"/>
      <c r="V7" s="139"/>
      <c r="W7" s="139"/>
      <c r="X7" s="139"/>
      <c r="Y7" s="139"/>
      <c r="Z7" s="139"/>
    </row>
    <row r="8" spans="1:26" s="214" customFormat="1" ht="16.5" customHeight="1">
      <c r="A8" s="179"/>
      <c r="B8" s="2168"/>
      <c r="C8" s="180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  <c r="U8" s="139"/>
      <c r="V8" s="139"/>
      <c r="W8" s="139"/>
      <c r="X8" s="139"/>
      <c r="Y8" s="139"/>
      <c r="Z8" s="139"/>
    </row>
    <row r="9" spans="1:26" s="217" customFormat="1" ht="16.5" customHeight="1" thickBot="1">
      <c r="A9" s="194"/>
      <c r="B9" s="187">
        <v>1</v>
      </c>
      <c r="C9" s="188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  <c r="U9" s="139"/>
      <c r="V9" s="139"/>
      <c r="W9" s="139"/>
      <c r="X9" s="139"/>
      <c r="Y9" s="139"/>
      <c r="Z9" s="139"/>
    </row>
    <row r="10" spans="1:26" s="900" customFormat="1" ht="30" customHeight="1" thickTop="1">
      <c r="A10" s="850"/>
      <c r="B10" s="837">
        <v>1</v>
      </c>
      <c r="C10" s="924"/>
      <c r="D10" s="925" t="s">
        <v>1245</v>
      </c>
      <c r="E10" s="926" t="s">
        <v>70</v>
      </c>
      <c r="F10" s="927" t="s">
        <v>117</v>
      </c>
      <c r="G10" s="928"/>
      <c r="H10" s="928"/>
      <c r="I10" s="843">
        <f>G10-H10</f>
        <v>0</v>
      </c>
      <c r="J10" s="844"/>
      <c r="K10" s="845">
        <f>I10*J10%</f>
        <v>0</v>
      </c>
      <c r="L10" s="845">
        <f>I10-K10</f>
        <v>0</v>
      </c>
      <c r="M10" s="846">
        <v>1400</v>
      </c>
      <c r="N10" s="847">
        <f>ROUND((L10*M10),0)</f>
        <v>0</v>
      </c>
      <c r="O10" s="847">
        <f>ROUND(M10*0.5025%,2)</f>
        <v>7.04</v>
      </c>
      <c r="P10" s="847">
        <f>M10+O10</f>
        <v>1407.04</v>
      </c>
      <c r="Q10" s="848">
        <f>ROUND((L10*+P10),0)</f>
        <v>0</v>
      </c>
      <c r="R10" s="848">
        <f>ROUND((Q10*0.5%),0)</f>
        <v>0</v>
      </c>
      <c r="S10" s="848">
        <f>ROUND((Q10-R10),0)</f>
        <v>0</v>
      </c>
      <c r="T10" s="923" t="s">
        <v>77</v>
      </c>
      <c r="U10" s="850"/>
      <c r="V10" s="850"/>
      <c r="W10" s="850"/>
      <c r="X10" s="850"/>
      <c r="Y10" s="850"/>
      <c r="Z10" s="850"/>
    </row>
    <row r="11" spans="1:26" s="930" customFormat="1" ht="5.0999999999999996" customHeight="1">
      <c r="A11" s="929"/>
      <c r="B11" s="851"/>
      <c r="C11" s="852"/>
      <c r="D11" s="853"/>
      <c r="E11" s="854"/>
      <c r="F11" s="855"/>
      <c r="G11" s="856"/>
      <c r="H11" s="856"/>
      <c r="I11" s="857"/>
      <c r="J11" s="858"/>
      <c r="K11" s="857"/>
      <c r="L11" s="857"/>
      <c r="M11" s="859"/>
      <c r="N11" s="859"/>
      <c r="O11" s="887"/>
      <c r="P11" s="887"/>
      <c r="Q11" s="857"/>
      <c r="R11" s="857"/>
      <c r="S11" s="857"/>
      <c r="T11" s="860"/>
      <c r="U11" s="850"/>
      <c r="V11" s="850"/>
      <c r="W11" s="850"/>
      <c r="X11" s="850"/>
      <c r="Y11" s="850"/>
      <c r="Z11" s="850"/>
    </row>
    <row r="12" spans="1:26" s="214" customFormat="1" ht="30.75" customHeight="1">
      <c r="A12" s="179"/>
      <c r="B12" s="2192" t="s">
        <v>203</v>
      </c>
      <c r="C12" s="2193"/>
      <c r="D12" s="2193"/>
      <c r="E12" s="2193"/>
      <c r="F12" s="2194"/>
      <c r="G12" s="402">
        <f>SUM(G10:G11)</f>
        <v>0</v>
      </c>
      <c r="H12" s="402">
        <f>SUM(H10:H11)</f>
        <v>0</v>
      </c>
      <c r="I12" s="402">
        <f>SUM(I10:I11)</f>
        <v>0</v>
      </c>
      <c r="J12" s="402" t="e">
        <f>+K12/I12%</f>
        <v>#DIV/0!</v>
      </c>
      <c r="K12" s="402">
        <f>SUM(K10:K11)</f>
        <v>0</v>
      </c>
      <c r="L12" s="402">
        <f>SUM(L10:L11)</f>
        <v>0</v>
      </c>
      <c r="M12" s="402"/>
      <c r="N12" s="402">
        <f>SUM(N10:N11)</f>
        <v>0</v>
      </c>
      <c r="O12" s="403"/>
      <c r="P12" s="402" t="e">
        <f>Q12/L12</f>
        <v>#DIV/0!</v>
      </c>
      <c r="Q12" s="402">
        <f>SUM(Q10:Q11)</f>
        <v>0</v>
      </c>
      <c r="R12" s="402">
        <f>SUM(R10:R11)</f>
        <v>0</v>
      </c>
      <c r="S12" s="402">
        <f>SUM(S10:S11)</f>
        <v>0</v>
      </c>
      <c r="T12" s="261"/>
      <c r="U12" s="139" t="s">
        <v>25</v>
      </c>
      <c r="V12" s="139"/>
      <c r="W12" s="139"/>
      <c r="X12" s="139"/>
      <c r="Y12" s="139"/>
      <c r="Z12" s="139"/>
    </row>
    <row r="13" spans="1:26" s="214" customFormat="1" ht="12" customHeight="1">
      <c r="A13" s="179"/>
      <c r="B13" s="263"/>
      <c r="C13" s="264"/>
      <c r="D13" s="264"/>
      <c r="E13" s="264"/>
      <c r="F13" s="264"/>
      <c r="G13" s="597"/>
      <c r="H13" s="597"/>
      <c r="I13" s="597"/>
      <c r="J13" s="597"/>
      <c r="K13" s="597"/>
      <c r="L13" s="597"/>
      <c r="M13" s="597"/>
      <c r="N13" s="597"/>
      <c r="O13" s="597"/>
      <c r="P13" s="597"/>
      <c r="Q13" s="597"/>
      <c r="R13" s="597"/>
      <c r="S13" s="597"/>
      <c r="T13" s="266"/>
      <c r="U13" s="139"/>
      <c r="V13" s="139"/>
      <c r="W13" s="139"/>
      <c r="X13" s="139"/>
      <c r="Y13" s="139"/>
      <c r="Z13" s="139"/>
    </row>
    <row r="14" spans="1:26" s="210" customFormat="1" ht="16.5" customHeight="1">
      <c r="B14" s="201"/>
      <c r="C14" s="202"/>
      <c r="D14" s="202"/>
      <c r="E14" s="202"/>
      <c r="F14" s="202"/>
      <c r="G14" s="202"/>
      <c r="H14" s="202"/>
      <c r="I14" s="226"/>
      <c r="J14" s="226"/>
      <c r="K14" s="226"/>
      <c r="L14" s="226"/>
      <c r="M14" s="226"/>
      <c r="N14" s="226"/>
      <c r="O14" s="226"/>
      <c r="P14" s="226"/>
      <c r="Q14" s="211" t="s">
        <v>1421</v>
      </c>
      <c r="R14" s="211"/>
      <c r="S14" s="226"/>
      <c r="T14" s="209"/>
      <c r="U14" s="139"/>
      <c r="V14" s="139"/>
      <c r="W14" s="139"/>
      <c r="X14" s="139"/>
      <c r="Y14" s="139"/>
      <c r="Z14" s="139"/>
    </row>
    <row r="15" spans="1:26" ht="15.75">
      <c r="B15" s="241"/>
      <c r="C15" s="280" t="s">
        <v>80</v>
      </c>
      <c r="D15" s="227"/>
      <c r="E15" s="227"/>
      <c r="F15" s="227"/>
      <c r="G15" s="1543"/>
      <c r="H15" s="1543"/>
      <c r="I15" s="1543" t="s">
        <v>105</v>
      </c>
      <c r="J15" s="1543"/>
      <c r="K15" s="228"/>
      <c r="L15" s="1543"/>
      <c r="M15" s="1543" t="s">
        <v>106</v>
      </c>
      <c r="N15" s="1543"/>
      <c r="O15" s="227"/>
      <c r="P15" s="227"/>
      <c r="Q15" s="227" t="s">
        <v>81</v>
      </c>
      <c r="R15" s="227"/>
      <c r="S15" s="242"/>
      <c r="T15" s="243"/>
      <c r="U15" s="218"/>
    </row>
    <row r="16" spans="1:26" ht="15.75">
      <c r="B16" s="241"/>
      <c r="C16" s="281"/>
      <c r="D16" s="229"/>
      <c r="E16" s="229"/>
      <c r="F16" s="229"/>
      <c r="G16" s="229"/>
      <c r="H16" s="229"/>
      <c r="I16" s="229" t="s">
        <v>136</v>
      </c>
      <c r="J16" s="229"/>
      <c r="K16" s="229"/>
      <c r="L16" s="229"/>
      <c r="M16" s="229"/>
      <c r="N16" s="229"/>
      <c r="O16" s="229"/>
      <c r="P16" s="229"/>
      <c r="Q16" s="229"/>
      <c r="R16" s="229"/>
      <c r="S16" s="242"/>
      <c r="T16" s="243"/>
      <c r="U16" s="218"/>
    </row>
    <row r="17" spans="2:21" ht="15.75">
      <c r="B17" s="241"/>
      <c r="C17" s="281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42"/>
      <c r="T17" s="243"/>
      <c r="U17" s="218"/>
    </row>
    <row r="18" spans="2:21" ht="15.75">
      <c r="B18" s="241"/>
      <c r="C18" s="281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42"/>
      <c r="T18" s="243"/>
      <c r="U18" s="218"/>
    </row>
    <row r="19" spans="2:21" ht="15.75">
      <c r="B19" s="241"/>
      <c r="C19" s="281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42"/>
      <c r="T19" s="243"/>
      <c r="U19" s="218"/>
    </row>
    <row r="20" spans="2:21" ht="15.75">
      <c r="B20" s="241"/>
      <c r="C20" s="2195" t="s">
        <v>147</v>
      </c>
      <c r="D20" s="2195"/>
      <c r="E20" s="2195"/>
      <c r="F20" s="1542"/>
      <c r="G20" s="1544"/>
      <c r="H20" s="1544" t="s">
        <v>82</v>
      </c>
      <c r="I20" s="1542"/>
      <c r="J20" s="1544" t="s">
        <v>156</v>
      </c>
      <c r="K20" s="230"/>
      <c r="L20" s="1544"/>
      <c r="M20" s="1544" t="s">
        <v>161</v>
      </c>
      <c r="N20" s="1544"/>
      <c r="O20" s="1542"/>
      <c r="P20" s="1542"/>
      <c r="Q20" s="1542" t="s">
        <v>83</v>
      </c>
      <c r="R20" s="1542"/>
      <c r="S20" s="242"/>
      <c r="T20" s="243"/>
      <c r="U20" s="218"/>
    </row>
    <row r="21" spans="2:21" ht="15.75">
      <c r="B21" s="241"/>
      <c r="C21" s="282"/>
      <c r="D21" s="1542"/>
      <c r="E21" s="1542"/>
      <c r="F21" s="1542"/>
      <c r="G21" s="1544"/>
      <c r="H21" s="1544"/>
      <c r="I21" s="1542"/>
      <c r="J21" s="1544"/>
      <c r="K21" s="230"/>
      <c r="L21" s="1544"/>
      <c r="M21" s="1544"/>
      <c r="N21" s="1544"/>
      <c r="O21" s="1542"/>
      <c r="P21" s="1542"/>
      <c r="Q21" s="1542"/>
      <c r="R21" s="1542"/>
      <c r="S21" s="242"/>
      <c r="T21" s="243"/>
      <c r="U21" s="218"/>
    </row>
    <row r="22" spans="2:21" customFormat="1" ht="15" customHeight="1">
      <c r="B22" s="121" t="s">
        <v>418</v>
      </c>
      <c r="C22" s="284"/>
      <c r="D22" s="122"/>
      <c r="E22" s="122"/>
      <c r="F22" s="122"/>
      <c r="G22" s="122"/>
      <c r="H22" s="122"/>
      <c r="I22" s="122"/>
      <c r="J22" s="123"/>
      <c r="K22" s="122"/>
      <c r="L22" s="124"/>
      <c r="M22" s="122"/>
      <c r="N22" s="122"/>
      <c r="O22" s="122"/>
      <c r="P22" s="122"/>
      <c r="Q22" s="122"/>
      <c r="R22" s="125"/>
      <c r="S22" s="125"/>
      <c r="T22" s="126" t="s">
        <v>417</v>
      </c>
      <c r="U22" s="232"/>
    </row>
  </sheetData>
  <sortState ref="C10:T11">
    <sortCondition ref="C10:C11"/>
  </sortState>
  <mergeCells count="13">
    <mergeCell ref="B2:E3"/>
    <mergeCell ref="F2:N2"/>
    <mergeCell ref="F3:N3"/>
    <mergeCell ref="B7:B8"/>
    <mergeCell ref="D7:D8"/>
    <mergeCell ref="F7:F8"/>
    <mergeCell ref="J7:K7"/>
    <mergeCell ref="C20:E20"/>
    <mergeCell ref="O7:O8"/>
    <mergeCell ref="P7:P8"/>
    <mergeCell ref="R7:R8"/>
    <mergeCell ref="T7:T8"/>
    <mergeCell ref="B12:F12"/>
  </mergeCells>
  <pageMargins left="0.05" right="0.03" top="0.5" bottom="0.05" header="0.5" footer="0.5"/>
  <pageSetup paperSize="9" scale="65" orientation="landscape" horizontalDpi="4294967294" verticalDpi="180" r:id="rId1"/>
  <headerFooter alignWithMargins="0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>
  <sheetPr codeName="Sheet23"/>
  <dimension ref="B2:U27"/>
  <sheetViews>
    <sheetView zoomScale="85" zoomScaleNormal="85" workbookViewId="0">
      <selection activeCell="I19" sqref="I19"/>
    </sheetView>
  </sheetViews>
  <sheetFormatPr defaultRowHeight="15"/>
  <cols>
    <col min="1" max="1" width="1.85546875" style="1351" customWidth="1"/>
    <col min="2" max="2" width="3.7109375" style="1351" customWidth="1"/>
    <col min="3" max="3" width="8" style="1351" customWidth="1"/>
    <col min="4" max="4" width="10" style="1351" customWidth="1"/>
    <col min="5" max="5" width="11.28515625" style="1351" customWidth="1"/>
    <col min="6" max="6" width="10.42578125" style="1351" customWidth="1"/>
    <col min="7" max="7" width="12.42578125" style="1351" customWidth="1"/>
    <col min="8" max="8" width="11.42578125" style="1351" customWidth="1"/>
    <col min="9" max="9" width="12.42578125" style="1351" customWidth="1"/>
    <col min="10" max="10" width="8" style="1351" customWidth="1"/>
    <col min="11" max="11" width="10.7109375" style="1351" customWidth="1"/>
    <col min="12" max="12" width="11.7109375" style="1351" customWidth="1"/>
    <col min="13" max="13" width="10.28515625" style="1351" customWidth="1"/>
    <col min="14" max="14" width="16.140625" style="1351" customWidth="1"/>
    <col min="15" max="15" width="8.85546875" style="1351" customWidth="1"/>
    <col min="16" max="16" width="11.28515625" style="1351" customWidth="1"/>
    <col min="17" max="17" width="17" style="1351" customWidth="1"/>
    <col min="18" max="18" width="13" style="1351" customWidth="1"/>
    <col min="19" max="19" width="16.28515625" style="1351" customWidth="1"/>
    <col min="20" max="20" width="9.28515625" style="1351" customWidth="1"/>
    <col min="21" max="21" width="15.7109375" style="1351" bestFit="1" customWidth="1"/>
    <col min="22" max="22" width="14.7109375" style="1351" bestFit="1" customWidth="1"/>
    <col min="23" max="16384" width="9.140625" style="1351"/>
  </cols>
  <sheetData>
    <row r="2" spans="2:20" ht="24.95" customHeight="1">
      <c r="B2" s="2222" t="s">
        <v>159</v>
      </c>
      <c r="C2" s="2223"/>
      <c r="D2" s="2223"/>
      <c r="E2" s="2224"/>
      <c r="F2" s="2228" t="s">
        <v>146</v>
      </c>
      <c r="G2" s="2229"/>
      <c r="H2" s="2229"/>
      <c r="I2" s="2229"/>
      <c r="J2" s="2229"/>
      <c r="K2" s="2229"/>
      <c r="L2" s="2229"/>
      <c r="M2" s="2229"/>
      <c r="N2" s="2230"/>
      <c r="O2" s="1346" t="s">
        <v>55</v>
      </c>
      <c r="P2" s="1347" t="s">
        <v>547</v>
      </c>
      <c r="Q2" s="1348" t="s">
        <v>1600</v>
      </c>
      <c r="R2" s="1349"/>
      <c r="S2" s="1349"/>
      <c r="T2" s="1350" t="s">
        <v>25</v>
      </c>
    </row>
    <row r="3" spans="2:20" ht="24.75" customHeight="1">
      <c r="B3" s="2225"/>
      <c r="C3" s="2226"/>
      <c r="D3" s="2226"/>
      <c r="E3" s="2227"/>
      <c r="F3" s="2231" t="s">
        <v>416</v>
      </c>
      <c r="G3" s="2232"/>
      <c r="H3" s="2232"/>
      <c r="I3" s="2232"/>
      <c r="J3" s="2232"/>
      <c r="K3" s="2232"/>
      <c r="L3" s="2232"/>
      <c r="M3" s="2232"/>
      <c r="N3" s="2233"/>
      <c r="O3" s="1400" t="s">
        <v>57</v>
      </c>
      <c r="P3" s="1401" t="s">
        <v>58</v>
      </c>
      <c r="Q3" s="1402"/>
      <c r="R3" s="1403"/>
      <c r="S3" s="1403"/>
      <c r="T3" s="1404"/>
    </row>
    <row r="4" spans="2:20" ht="5.0999999999999996" customHeight="1">
      <c r="B4" s="1352"/>
      <c r="C4" s="1353"/>
      <c r="D4" s="1353"/>
      <c r="E4" s="1353"/>
      <c r="F4" s="1353"/>
      <c r="G4" s="1353"/>
      <c r="H4" s="1353"/>
      <c r="I4" s="1353"/>
      <c r="J4" s="1353" t="s">
        <v>25</v>
      </c>
      <c r="K4" s="1353"/>
      <c r="L4" s="1353"/>
      <c r="M4" s="1353"/>
      <c r="N4" s="1353"/>
      <c r="O4" s="1353"/>
      <c r="P4" s="1354"/>
      <c r="Q4" s="1354"/>
      <c r="R4" s="1354"/>
      <c r="S4" s="1354"/>
      <c r="T4" s="1355"/>
    </row>
    <row r="5" spans="2:20" ht="15.75">
      <c r="B5" s="1356"/>
      <c r="C5" s="1357" t="s">
        <v>59</v>
      </c>
      <c r="D5" s="550"/>
      <c r="E5" s="550" t="s">
        <v>60</v>
      </c>
      <c r="F5" s="1358" t="s">
        <v>1522</v>
      </c>
      <c r="G5" s="550"/>
      <c r="H5" s="1359"/>
      <c r="I5" s="1357"/>
      <c r="J5" s="550"/>
      <c r="K5" s="550"/>
      <c r="L5" s="1360"/>
      <c r="M5" s="1367"/>
      <c r="N5" s="1405"/>
      <c r="O5" s="1362"/>
      <c r="P5" s="1360" t="s">
        <v>61</v>
      </c>
      <c r="Q5" s="249" t="s">
        <v>1591</v>
      </c>
      <c r="R5" s="1405"/>
      <c r="S5" s="1405"/>
      <c r="T5" s="1366"/>
    </row>
    <row r="6" spans="2:20" ht="9.9499999999999993" customHeight="1">
      <c r="B6" s="1356"/>
      <c r="C6" s="1357"/>
      <c r="D6" s="550"/>
      <c r="E6" s="550"/>
      <c r="F6" s="1358"/>
      <c r="G6" s="550"/>
      <c r="H6" s="1359"/>
      <c r="I6" s="1357"/>
      <c r="J6" s="550"/>
      <c r="K6" s="550"/>
      <c r="L6" s="1360"/>
      <c r="M6" s="1367"/>
      <c r="N6" s="1406"/>
      <c r="O6" s="1362"/>
      <c r="P6" s="1363"/>
      <c r="Q6" s="1365"/>
      <c r="R6" s="1365"/>
      <c r="S6" s="1365"/>
      <c r="T6" s="1366"/>
    </row>
    <row r="7" spans="2:20">
      <c r="B7" s="2234" t="s">
        <v>26</v>
      </c>
      <c r="C7" s="554" t="s">
        <v>27</v>
      </c>
      <c r="D7" s="2236" t="s">
        <v>62</v>
      </c>
      <c r="E7" s="555" t="s">
        <v>28</v>
      </c>
      <c r="F7" s="2236" t="s">
        <v>29</v>
      </c>
      <c r="G7" s="556" t="s">
        <v>30</v>
      </c>
      <c r="H7" s="556" t="s">
        <v>30</v>
      </c>
      <c r="I7" s="557" t="s">
        <v>30</v>
      </c>
      <c r="J7" s="2238" t="s">
        <v>31</v>
      </c>
      <c r="K7" s="2239"/>
      <c r="L7" s="556" t="s">
        <v>30</v>
      </c>
      <c r="M7" s="557" t="s">
        <v>32</v>
      </c>
      <c r="N7" s="558" t="s">
        <v>8</v>
      </c>
      <c r="O7" s="2244" t="s">
        <v>182</v>
      </c>
      <c r="P7" s="2246" t="s">
        <v>181</v>
      </c>
      <c r="Q7" s="558" t="s">
        <v>8</v>
      </c>
      <c r="R7" s="2248" t="s">
        <v>44</v>
      </c>
      <c r="S7" s="559" t="s">
        <v>8</v>
      </c>
      <c r="T7" s="2219" t="s">
        <v>10</v>
      </c>
    </row>
    <row r="8" spans="2:20">
      <c r="B8" s="2235"/>
      <c r="C8" s="1407" t="s">
        <v>11</v>
      </c>
      <c r="D8" s="2237"/>
      <c r="E8" s="1408" t="s">
        <v>12</v>
      </c>
      <c r="F8" s="2237"/>
      <c r="G8" s="1408" t="s">
        <v>13</v>
      </c>
      <c r="H8" s="1408" t="s">
        <v>14</v>
      </c>
      <c r="I8" s="1409" t="s">
        <v>15</v>
      </c>
      <c r="J8" s="1410" t="s">
        <v>16</v>
      </c>
      <c r="K8" s="1411" t="s">
        <v>17</v>
      </c>
      <c r="L8" s="1408" t="s">
        <v>18</v>
      </c>
      <c r="M8" s="1412" t="s">
        <v>19</v>
      </c>
      <c r="N8" s="1413" t="s">
        <v>177</v>
      </c>
      <c r="O8" s="2245"/>
      <c r="P8" s="2247"/>
      <c r="Q8" s="1413" t="s">
        <v>22</v>
      </c>
      <c r="R8" s="2249"/>
      <c r="S8" s="1414" t="s">
        <v>45</v>
      </c>
      <c r="T8" s="2220"/>
    </row>
    <row r="9" spans="2:20" ht="15.75" thickBot="1">
      <c r="B9" s="568">
        <v>1</v>
      </c>
      <c r="C9" s="569">
        <v>2</v>
      </c>
      <c r="D9" s="570">
        <v>3</v>
      </c>
      <c r="E9" s="571">
        <v>4</v>
      </c>
      <c r="F9" s="571">
        <v>5</v>
      </c>
      <c r="G9" s="571">
        <v>6</v>
      </c>
      <c r="H9" s="571">
        <v>7</v>
      </c>
      <c r="I9" s="572" t="s">
        <v>63</v>
      </c>
      <c r="J9" s="573">
        <v>9</v>
      </c>
      <c r="K9" s="574" t="s">
        <v>64</v>
      </c>
      <c r="L9" s="573" t="s">
        <v>65</v>
      </c>
      <c r="M9" s="574">
        <v>12</v>
      </c>
      <c r="N9" s="575" t="s">
        <v>66</v>
      </c>
      <c r="O9" s="576" t="s">
        <v>176</v>
      </c>
      <c r="P9" s="575" t="s">
        <v>178</v>
      </c>
      <c r="Q9" s="575" t="s">
        <v>186</v>
      </c>
      <c r="R9" s="575" t="s">
        <v>183</v>
      </c>
      <c r="S9" s="575" t="s">
        <v>179</v>
      </c>
      <c r="T9" s="575">
        <v>18</v>
      </c>
    </row>
    <row r="10" spans="2:20" s="1422" customFormat="1" ht="30" customHeight="1" thickTop="1">
      <c r="B10" s="1415">
        <v>1</v>
      </c>
      <c r="C10" s="1416"/>
      <c r="D10" s="1417" t="s">
        <v>151</v>
      </c>
      <c r="E10" s="1418" t="s">
        <v>72</v>
      </c>
      <c r="F10" s="1419" t="s">
        <v>254</v>
      </c>
      <c r="G10" s="1031"/>
      <c r="H10" s="1031"/>
      <c r="I10" s="1032">
        <f t="shared" ref="I10:I15" si="0">+G10-H10</f>
        <v>0</v>
      </c>
      <c r="J10" s="1032"/>
      <c r="K10" s="1033">
        <f t="shared" ref="K10:K15" si="1">I10*J10%</f>
        <v>0</v>
      </c>
      <c r="L10" s="1033">
        <f t="shared" ref="L10:L15" si="2">I10-K10</f>
        <v>0</v>
      </c>
      <c r="M10" s="1420">
        <v>2800</v>
      </c>
      <c r="N10" s="1035">
        <f t="shared" ref="N10:N15" si="3">ROUND((L10*M10),0)</f>
        <v>0</v>
      </c>
      <c r="O10" s="1035">
        <f t="shared" ref="O10:O15" si="4">ROUND(M10*0.5025%,2)</f>
        <v>14.07</v>
      </c>
      <c r="P10" s="1035">
        <f t="shared" ref="P10:P15" si="5">M10+O10</f>
        <v>2814.07</v>
      </c>
      <c r="Q10" s="1036">
        <f t="shared" ref="Q10:Q15" si="6">ROUND((L10*+P10),0)</f>
        <v>0</v>
      </c>
      <c r="R10" s="1036">
        <f t="shared" ref="R10:R15" si="7">ROUND((Q10*0.5%),0)</f>
        <v>0</v>
      </c>
      <c r="S10" s="1036">
        <f t="shared" ref="S10:S15" si="8">ROUND((Q10-R10),0)</f>
        <v>0</v>
      </c>
      <c r="T10" s="1421" t="s">
        <v>77</v>
      </c>
    </row>
    <row r="11" spans="2:20" s="1422" customFormat="1" ht="30" customHeight="1">
      <c r="B11" s="1415">
        <v>2</v>
      </c>
      <c r="C11" s="1416"/>
      <c r="D11" s="1417" t="s">
        <v>1356</v>
      </c>
      <c r="E11" s="1418" t="s">
        <v>87</v>
      </c>
      <c r="F11" s="1419" t="s">
        <v>254</v>
      </c>
      <c r="G11" s="1031"/>
      <c r="H11" s="1031"/>
      <c r="I11" s="1032">
        <f t="shared" si="0"/>
        <v>0</v>
      </c>
      <c r="J11" s="1032"/>
      <c r="K11" s="1033">
        <f t="shared" si="1"/>
        <v>0</v>
      </c>
      <c r="L11" s="1033">
        <f t="shared" si="2"/>
        <v>0</v>
      </c>
      <c r="M11" s="1420">
        <v>2800</v>
      </c>
      <c r="N11" s="1035">
        <f t="shared" si="3"/>
        <v>0</v>
      </c>
      <c r="O11" s="1035">
        <f t="shared" si="4"/>
        <v>14.07</v>
      </c>
      <c r="P11" s="1035">
        <f t="shared" si="5"/>
        <v>2814.07</v>
      </c>
      <c r="Q11" s="1036">
        <f t="shared" si="6"/>
        <v>0</v>
      </c>
      <c r="R11" s="1036">
        <f t="shared" si="7"/>
        <v>0</v>
      </c>
      <c r="S11" s="1036">
        <f t="shared" si="8"/>
        <v>0</v>
      </c>
      <c r="T11" s="1421" t="s">
        <v>77</v>
      </c>
    </row>
    <row r="12" spans="2:20" s="1422" customFormat="1" ht="30.75" customHeight="1">
      <c r="B12" s="1415">
        <v>3</v>
      </c>
      <c r="C12" s="1416"/>
      <c r="D12" s="1417" t="s">
        <v>116</v>
      </c>
      <c r="E12" s="1418" t="s">
        <v>1252</v>
      </c>
      <c r="F12" s="1419" t="s">
        <v>254</v>
      </c>
      <c r="G12" s="1031"/>
      <c r="H12" s="1031"/>
      <c r="I12" s="1032">
        <f t="shared" si="0"/>
        <v>0</v>
      </c>
      <c r="J12" s="1032"/>
      <c r="K12" s="1033">
        <f t="shared" si="1"/>
        <v>0</v>
      </c>
      <c r="L12" s="1033">
        <f t="shared" si="2"/>
        <v>0</v>
      </c>
      <c r="M12" s="1420">
        <v>2800</v>
      </c>
      <c r="N12" s="1035">
        <f t="shared" si="3"/>
        <v>0</v>
      </c>
      <c r="O12" s="1035">
        <f t="shared" si="4"/>
        <v>14.07</v>
      </c>
      <c r="P12" s="1035">
        <f t="shared" si="5"/>
        <v>2814.07</v>
      </c>
      <c r="Q12" s="1036">
        <f t="shared" si="6"/>
        <v>0</v>
      </c>
      <c r="R12" s="1036">
        <f t="shared" si="7"/>
        <v>0</v>
      </c>
      <c r="S12" s="1036">
        <f t="shared" si="8"/>
        <v>0</v>
      </c>
      <c r="T12" s="1421" t="s">
        <v>77</v>
      </c>
    </row>
    <row r="13" spans="2:20" s="1422" customFormat="1" ht="30.75" customHeight="1">
      <c r="B13" s="1415">
        <v>4</v>
      </c>
      <c r="C13" s="1416"/>
      <c r="D13" s="1417" t="s">
        <v>336</v>
      </c>
      <c r="E13" s="1418" t="s">
        <v>1255</v>
      </c>
      <c r="F13" s="1419" t="s">
        <v>254</v>
      </c>
      <c r="G13" s="1031"/>
      <c r="H13" s="1031"/>
      <c r="I13" s="1032">
        <f t="shared" si="0"/>
        <v>0</v>
      </c>
      <c r="J13" s="1032"/>
      <c r="K13" s="1033">
        <f t="shared" si="1"/>
        <v>0</v>
      </c>
      <c r="L13" s="1033">
        <f t="shared" si="2"/>
        <v>0</v>
      </c>
      <c r="M13" s="1420">
        <v>2800</v>
      </c>
      <c r="N13" s="1035">
        <f t="shared" si="3"/>
        <v>0</v>
      </c>
      <c r="O13" s="1035">
        <f t="shared" si="4"/>
        <v>14.07</v>
      </c>
      <c r="P13" s="1035">
        <f t="shared" si="5"/>
        <v>2814.07</v>
      </c>
      <c r="Q13" s="1036">
        <f t="shared" si="6"/>
        <v>0</v>
      </c>
      <c r="R13" s="1036">
        <f t="shared" si="7"/>
        <v>0</v>
      </c>
      <c r="S13" s="1036">
        <f t="shared" si="8"/>
        <v>0</v>
      </c>
      <c r="T13" s="1421" t="s">
        <v>77</v>
      </c>
    </row>
    <row r="14" spans="2:20" s="1422" customFormat="1" ht="30.75" customHeight="1">
      <c r="B14" s="1415">
        <v>5</v>
      </c>
      <c r="C14" s="1416"/>
      <c r="D14" s="1417" t="s">
        <v>151</v>
      </c>
      <c r="E14" s="1418" t="s">
        <v>72</v>
      </c>
      <c r="F14" s="1419" t="s">
        <v>254</v>
      </c>
      <c r="G14" s="1031"/>
      <c r="H14" s="1031"/>
      <c r="I14" s="1032">
        <f t="shared" si="0"/>
        <v>0</v>
      </c>
      <c r="J14" s="1032"/>
      <c r="K14" s="1033">
        <f t="shared" si="1"/>
        <v>0</v>
      </c>
      <c r="L14" s="1033">
        <f t="shared" si="2"/>
        <v>0</v>
      </c>
      <c r="M14" s="1420">
        <v>2800</v>
      </c>
      <c r="N14" s="1035">
        <f t="shared" si="3"/>
        <v>0</v>
      </c>
      <c r="O14" s="1035">
        <f t="shared" si="4"/>
        <v>14.07</v>
      </c>
      <c r="P14" s="1035">
        <f t="shared" si="5"/>
        <v>2814.07</v>
      </c>
      <c r="Q14" s="1036">
        <f t="shared" si="6"/>
        <v>0</v>
      </c>
      <c r="R14" s="1036">
        <f t="shared" si="7"/>
        <v>0</v>
      </c>
      <c r="S14" s="1036">
        <f t="shared" si="8"/>
        <v>0</v>
      </c>
      <c r="T14" s="1421" t="s">
        <v>77</v>
      </c>
    </row>
    <row r="15" spans="2:20" s="1422" customFormat="1" ht="30.75" customHeight="1">
      <c r="B15" s="1415">
        <v>6</v>
      </c>
      <c r="C15" s="1416"/>
      <c r="D15" s="1417" t="s">
        <v>116</v>
      </c>
      <c r="E15" s="1418" t="s">
        <v>1252</v>
      </c>
      <c r="F15" s="1419" t="s">
        <v>254</v>
      </c>
      <c r="G15" s="1031"/>
      <c r="H15" s="1031"/>
      <c r="I15" s="1032">
        <f t="shared" si="0"/>
        <v>0</v>
      </c>
      <c r="J15" s="1032"/>
      <c r="K15" s="1033">
        <f t="shared" si="1"/>
        <v>0</v>
      </c>
      <c r="L15" s="1033">
        <f t="shared" si="2"/>
        <v>0</v>
      </c>
      <c r="M15" s="1420">
        <v>2800</v>
      </c>
      <c r="N15" s="1035">
        <f t="shared" si="3"/>
        <v>0</v>
      </c>
      <c r="O15" s="1035">
        <f t="shared" si="4"/>
        <v>14.07</v>
      </c>
      <c r="P15" s="1035">
        <f t="shared" si="5"/>
        <v>2814.07</v>
      </c>
      <c r="Q15" s="1036">
        <f t="shared" si="6"/>
        <v>0</v>
      </c>
      <c r="R15" s="1036">
        <f t="shared" si="7"/>
        <v>0</v>
      </c>
      <c r="S15" s="1036">
        <f t="shared" si="8"/>
        <v>0</v>
      </c>
      <c r="T15" s="1421" t="s">
        <v>77</v>
      </c>
    </row>
    <row r="16" spans="2:20" s="1426" customFormat="1" ht="5.0999999999999996" customHeight="1">
      <c r="B16" s="902"/>
      <c r="C16" s="1423"/>
      <c r="D16" s="903"/>
      <c r="E16" s="904"/>
      <c r="F16" s="905"/>
      <c r="G16" s="906"/>
      <c r="H16" s="906"/>
      <c r="I16" s="907"/>
      <c r="J16" s="1424"/>
      <c r="K16" s="907"/>
      <c r="L16" s="907"/>
      <c r="M16" s="1420"/>
      <c r="N16" s="908"/>
      <c r="O16" s="2221"/>
      <c r="P16" s="2221"/>
      <c r="Q16" s="907"/>
      <c r="R16" s="907"/>
      <c r="S16" s="907"/>
      <c r="T16" s="1425"/>
    </row>
    <row r="17" spans="2:21" ht="30" customHeight="1">
      <c r="B17" s="2240" t="s">
        <v>187</v>
      </c>
      <c r="C17" s="2241"/>
      <c r="D17" s="2241"/>
      <c r="E17" s="2241"/>
      <c r="F17" s="2242"/>
      <c r="G17" s="1427">
        <f>SUM(G10:G16)</f>
        <v>0</v>
      </c>
      <c r="H17" s="1427">
        <f>SUM(H10:H16)</f>
        <v>0</v>
      </c>
      <c r="I17" s="1427">
        <f>SUM(I10:I16)</f>
        <v>0</v>
      </c>
      <c r="J17" s="1427" t="e">
        <f>+K17/I17%</f>
        <v>#DIV/0!</v>
      </c>
      <c r="K17" s="1427">
        <f>SUM(K10:K16)</f>
        <v>0</v>
      </c>
      <c r="L17" s="1427">
        <f>SUM(L10:L16)</f>
        <v>0</v>
      </c>
      <c r="M17" s="1427"/>
      <c r="N17" s="1427">
        <f>SUM(N10:N16)</f>
        <v>0</v>
      </c>
      <c r="O17" s="1428"/>
      <c r="P17" s="1427" t="e">
        <f>Q17/L17</f>
        <v>#DIV/0!</v>
      </c>
      <c r="Q17" s="1427">
        <f>SUM(Q10:Q16)</f>
        <v>0</v>
      </c>
      <c r="R17" s="1427">
        <f>SUM(R10:R16)</f>
        <v>0</v>
      </c>
      <c r="S17" s="1427">
        <f>SUM(S10:S16)</f>
        <v>0</v>
      </c>
      <c r="T17" s="1429"/>
    </row>
    <row r="18" spans="2:21" ht="24.95" customHeight="1">
      <c r="B18" s="1339"/>
      <c r="C18" s="1430"/>
      <c r="D18" s="579"/>
      <c r="E18" s="579"/>
      <c r="F18" s="579"/>
      <c r="G18" s="580"/>
      <c r="H18" s="580"/>
      <c r="I18" s="580"/>
      <c r="J18" s="580"/>
      <c r="K18" s="580"/>
      <c r="L18" s="580"/>
      <c r="M18" s="580"/>
      <c r="N18" s="580"/>
      <c r="O18" s="580"/>
      <c r="P18" s="580"/>
      <c r="Q18" s="580"/>
      <c r="R18" s="580"/>
      <c r="S18" s="580"/>
      <c r="T18" s="581"/>
    </row>
    <row r="19" spans="2:21" ht="15.75">
      <c r="B19" s="1372"/>
      <c r="C19" s="1373"/>
      <c r="D19" s="1374"/>
      <c r="E19" s="1374"/>
      <c r="F19" s="1374"/>
      <c r="G19" s="1374"/>
      <c r="H19" s="1374"/>
      <c r="I19" s="1374"/>
      <c r="J19" s="1375"/>
      <c r="K19" s="1375"/>
      <c r="L19" s="1431"/>
      <c r="M19" s="1374"/>
      <c r="N19" s="1374"/>
      <c r="O19" s="1374"/>
      <c r="P19" s="1374"/>
      <c r="Q19" s="587" t="s">
        <v>1592</v>
      </c>
      <c r="R19" s="587"/>
      <c r="S19" s="587"/>
      <c r="T19" s="592"/>
    </row>
    <row r="20" spans="2:21" ht="15.75">
      <c r="B20" s="1372"/>
      <c r="C20" s="1432" t="s">
        <v>80</v>
      </c>
      <c r="D20" s="1433"/>
      <c r="E20" s="1433"/>
      <c r="F20" s="1433"/>
      <c r="G20" s="1434"/>
      <c r="H20" s="1434"/>
      <c r="I20" s="1434" t="s">
        <v>105</v>
      </c>
      <c r="J20" s="1434"/>
      <c r="K20" s="1435"/>
      <c r="L20" s="1434"/>
      <c r="M20" s="1434" t="s">
        <v>106</v>
      </c>
      <c r="N20" s="1434"/>
      <c r="O20" s="1433"/>
      <c r="P20" s="1433"/>
      <c r="Q20" s="1433" t="s">
        <v>81</v>
      </c>
      <c r="R20" s="1433"/>
      <c r="S20" s="591"/>
      <c r="T20" s="592"/>
    </row>
    <row r="21" spans="2:21" ht="15.75">
      <c r="B21" s="1372"/>
      <c r="C21" s="1436"/>
      <c r="D21" s="1437"/>
      <c r="E21" s="1437"/>
      <c r="F21" s="1437"/>
      <c r="G21" s="1437"/>
      <c r="H21" s="1437"/>
      <c r="I21" s="1437"/>
      <c r="J21" s="1437"/>
      <c r="K21" s="1437"/>
      <c r="L21" s="1437"/>
      <c r="M21" s="1437"/>
      <c r="N21" s="1437"/>
      <c r="O21" s="1437"/>
      <c r="P21" s="1437"/>
      <c r="Q21" s="1437"/>
      <c r="R21" s="1437"/>
      <c r="S21" s="591"/>
      <c r="T21" s="592"/>
    </row>
    <row r="22" spans="2:21" ht="15.75">
      <c r="B22" s="1372"/>
      <c r="C22" s="1436"/>
      <c r="D22" s="1437"/>
      <c r="E22" s="1437"/>
      <c r="F22" s="1437"/>
      <c r="G22" s="1437"/>
      <c r="H22" s="1437"/>
      <c r="I22" s="1437"/>
      <c r="J22" s="1437"/>
      <c r="K22" s="1437"/>
      <c r="L22" s="1437"/>
      <c r="M22" s="1437"/>
      <c r="N22" s="1437"/>
      <c r="O22" s="1437"/>
      <c r="P22" s="1437"/>
      <c r="Q22" s="1437"/>
      <c r="R22" s="1437"/>
      <c r="S22" s="591"/>
      <c r="T22" s="592"/>
    </row>
    <row r="23" spans="2:21" ht="15.75" hidden="1">
      <c r="B23" s="1372"/>
      <c r="C23" s="1436"/>
      <c r="D23" s="1437"/>
      <c r="E23" s="1437"/>
      <c r="F23" s="1437"/>
      <c r="G23" s="1437"/>
      <c r="H23" s="1437"/>
      <c r="I23" s="1437"/>
      <c r="J23" s="1437"/>
      <c r="K23" s="1437"/>
      <c r="L23" s="1437"/>
      <c r="M23" s="1437"/>
      <c r="N23" s="1437"/>
      <c r="O23" s="1437"/>
      <c r="P23" s="1437"/>
      <c r="Q23" s="1437"/>
      <c r="R23" s="1437"/>
      <c r="S23" s="591"/>
      <c r="T23" s="592"/>
    </row>
    <row r="24" spans="2:21" ht="15.75">
      <c r="B24" s="1372"/>
      <c r="C24" s="1436"/>
      <c r="D24" s="1437"/>
      <c r="E24" s="1437"/>
      <c r="F24" s="1437"/>
      <c r="G24" s="1437"/>
      <c r="H24" s="1437"/>
      <c r="I24" s="1437"/>
      <c r="J24" s="1437"/>
      <c r="K24" s="1437"/>
      <c r="L24" s="1437"/>
      <c r="M24" s="1437"/>
      <c r="N24" s="1437"/>
      <c r="O24" s="1437"/>
      <c r="P24" s="1437"/>
      <c r="Q24" s="1437"/>
      <c r="R24" s="1437"/>
      <c r="S24" s="591"/>
      <c r="T24" s="592"/>
    </row>
    <row r="25" spans="2:21" ht="15.75">
      <c r="B25" s="1372"/>
      <c r="C25" s="2243" t="s">
        <v>147</v>
      </c>
      <c r="D25" s="2243"/>
      <c r="E25" s="2243"/>
      <c r="F25" s="1734"/>
      <c r="G25" s="1438"/>
      <c r="H25" s="1438" t="s">
        <v>82</v>
      </c>
      <c r="I25" s="1734"/>
      <c r="J25" s="1438" t="s">
        <v>156</v>
      </c>
      <c r="K25" s="1439"/>
      <c r="L25" s="1438"/>
      <c r="M25" s="1438" t="s">
        <v>161</v>
      </c>
      <c r="N25" s="1438"/>
      <c r="O25" s="1734"/>
      <c r="P25" s="1734"/>
      <c r="Q25" s="1734" t="s">
        <v>83</v>
      </c>
      <c r="R25" s="1734"/>
      <c r="S25" s="591"/>
      <c r="T25" s="592"/>
    </row>
    <row r="26" spans="2:21" ht="15.75">
      <c r="B26" s="1372"/>
      <c r="C26" s="1440"/>
      <c r="D26" s="1734"/>
      <c r="E26" s="1734"/>
      <c r="F26" s="1734"/>
      <c r="G26" s="1438"/>
      <c r="H26" s="1438"/>
      <c r="I26" s="1734"/>
      <c r="J26" s="1438"/>
      <c r="K26" s="1439"/>
      <c r="L26" s="1438"/>
      <c r="M26" s="1438"/>
      <c r="N26" s="1438"/>
      <c r="O26" s="1734"/>
      <c r="P26" s="1734"/>
      <c r="Q26" s="1734"/>
      <c r="R26" s="1734"/>
      <c r="S26" s="591"/>
      <c r="T26" s="592"/>
    </row>
    <row r="27" spans="2:21" s="1442" customFormat="1" ht="15" customHeight="1">
      <c r="B27" s="1377" t="s">
        <v>418</v>
      </c>
      <c r="C27" s="1378"/>
      <c r="D27" s="1379"/>
      <c r="E27" s="1379"/>
      <c r="F27" s="1379"/>
      <c r="G27" s="1379"/>
      <c r="H27" s="1379"/>
      <c r="I27" s="1379"/>
      <c r="J27" s="1380"/>
      <c r="K27" s="1379"/>
      <c r="L27" s="1381"/>
      <c r="M27" s="1379"/>
      <c r="N27" s="1379"/>
      <c r="O27" s="1379"/>
      <c r="P27" s="1379"/>
      <c r="Q27" s="1379"/>
      <c r="R27" s="1382"/>
      <c r="S27" s="1382"/>
      <c r="T27" s="1383" t="s">
        <v>417</v>
      </c>
      <c r="U27" s="1441"/>
    </row>
  </sheetData>
  <mergeCells count="14">
    <mergeCell ref="B17:F17"/>
    <mergeCell ref="C25:E25"/>
    <mergeCell ref="O7:O8"/>
    <mergeCell ref="P7:P8"/>
    <mergeCell ref="R7:R8"/>
    <mergeCell ref="T7:T8"/>
    <mergeCell ref="O16:P16"/>
    <mergeCell ref="B2:E3"/>
    <mergeCell ref="F2:N2"/>
    <mergeCell ref="F3:N3"/>
    <mergeCell ref="B7:B8"/>
    <mergeCell ref="D7:D8"/>
    <mergeCell ref="F7:F8"/>
    <mergeCell ref="J7:K7"/>
  </mergeCells>
  <pageMargins left="0.05" right="0.03" top="0.5" bottom="0.05" header="0.5" footer="0.5"/>
  <pageSetup paperSize="9" scale="65" orientation="landscape" horizontalDpi="4294967294" verticalDpi="180" r:id="rId1"/>
  <headerFooter alignWithMargins="0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>
  <sheetPr codeName="Sheet27"/>
  <dimension ref="B1:AB393"/>
  <sheetViews>
    <sheetView zoomScale="70" zoomScaleNormal="70" workbookViewId="0">
      <selection activeCell="N34" sqref="N34"/>
    </sheetView>
  </sheetViews>
  <sheetFormatPr defaultRowHeight="15"/>
  <cols>
    <col min="1" max="1" width="1.85546875" style="1" customWidth="1"/>
    <col min="2" max="2" width="3.42578125" style="1" customWidth="1"/>
    <col min="3" max="3" width="6.85546875" style="1" customWidth="1"/>
    <col min="4" max="4" width="10.85546875" style="1" customWidth="1"/>
    <col min="5" max="5" width="11.5703125" style="1" customWidth="1"/>
    <col min="6" max="6" width="9" style="1" customWidth="1"/>
    <col min="7" max="7" width="14.140625" style="1" customWidth="1"/>
    <col min="8" max="8" width="14.28515625" style="1" customWidth="1"/>
    <col min="9" max="9" width="13.5703125" style="1" customWidth="1"/>
    <col min="10" max="10" width="7.7109375" style="1" customWidth="1"/>
    <col min="11" max="11" width="12.140625" style="1" customWidth="1"/>
    <col min="12" max="12" width="13.7109375" style="1" customWidth="1"/>
    <col min="13" max="13" width="10.42578125" style="1" customWidth="1"/>
    <col min="14" max="14" width="18.42578125" style="1" customWidth="1"/>
    <col min="15" max="15" width="7.85546875" style="1" customWidth="1"/>
    <col min="16" max="16" width="12.28515625" style="1" customWidth="1"/>
    <col min="17" max="17" width="18.140625" style="1" customWidth="1"/>
    <col min="18" max="18" width="14.28515625" style="1" customWidth="1"/>
    <col min="19" max="19" width="17.28515625" style="1" customWidth="1"/>
    <col min="20" max="20" width="8.140625" style="1" customWidth="1"/>
    <col min="21" max="21" width="1.85546875" style="296" customWidth="1"/>
    <col min="22" max="28" width="9.140625" style="296"/>
    <col min="29" max="16384" width="9.140625" style="1"/>
  </cols>
  <sheetData>
    <row r="1" spans="2:28" ht="17.25" customHeight="1"/>
    <row r="2" spans="2:28" s="139" customFormat="1" ht="24.95" customHeight="1">
      <c r="B2" s="2155" t="s">
        <v>25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417" t="s">
        <v>111</v>
      </c>
      <c r="P2" s="428" t="s">
        <v>1786</v>
      </c>
      <c r="Q2" s="92" t="s">
        <v>1601</v>
      </c>
      <c r="R2" s="92"/>
      <c r="S2" s="41"/>
      <c r="T2" s="42" t="s">
        <v>25</v>
      </c>
    </row>
    <row r="3" spans="2:28" s="139" customFormat="1" ht="24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419" t="s">
        <v>33</v>
      </c>
      <c r="P3" s="429" t="s">
        <v>58</v>
      </c>
      <c r="Q3" s="94"/>
      <c r="R3" s="94"/>
      <c r="S3" s="45"/>
      <c r="T3" s="46"/>
    </row>
    <row r="4" spans="2:28" s="139" customFormat="1" ht="7.5" customHeight="1">
      <c r="B4" s="47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9"/>
      <c r="Q4" s="49"/>
      <c r="R4" s="49"/>
      <c r="S4" s="49"/>
      <c r="T4" s="50"/>
    </row>
    <row r="5" spans="2:28" s="139" customFormat="1" ht="15.75">
      <c r="B5" s="51"/>
      <c r="C5" s="289" t="s">
        <v>59</v>
      </c>
      <c r="D5" s="55"/>
      <c r="E5" s="55" t="s">
        <v>60</v>
      </c>
      <c r="F5" s="1670" t="s">
        <v>1992</v>
      </c>
      <c r="G5" s="55"/>
      <c r="H5" s="53"/>
      <c r="I5" s="360"/>
      <c r="J5" s="342"/>
      <c r="K5" s="55"/>
      <c r="L5" s="54"/>
      <c r="M5" s="55"/>
      <c r="N5" s="118"/>
      <c r="O5" s="56"/>
      <c r="P5" s="81" t="s">
        <v>61</v>
      </c>
      <c r="Q5" s="249" t="s">
        <v>1982</v>
      </c>
      <c r="R5" s="297"/>
      <c r="S5" s="55"/>
      <c r="T5" s="59"/>
      <c r="U5" s="158"/>
    </row>
    <row r="6" spans="2:28" s="139" customFormat="1" ht="5.0999999999999996" customHeight="1">
      <c r="B6" s="51"/>
      <c r="C6" s="289"/>
      <c r="D6" s="55"/>
      <c r="E6" s="55"/>
      <c r="F6" s="623"/>
      <c r="G6" s="55"/>
      <c r="H6" s="53"/>
      <c r="I6" s="52"/>
      <c r="J6" s="55"/>
      <c r="K6" s="55"/>
      <c r="L6" s="54"/>
      <c r="M6" s="55"/>
      <c r="N6" s="84"/>
      <c r="O6" s="56"/>
      <c r="P6" s="167"/>
      <c r="Q6" s="58"/>
      <c r="R6" s="58"/>
      <c r="S6" s="58"/>
      <c r="T6" s="59"/>
      <c r="U6" s="158"/>
    </row>
    <row r="7" spans="2:28" s="139" customFormat="1" ht="14.1" customHeight="1">
      <c r="B7" s="2190" t="s">
        <v>26</v>
      </c>
      <c r="C7" s="275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  <c r="U7" s="158"/>
    </row>
    <row r="8" spans="2:28" s="139" customFormat="1" ht="14.1" customHeight="1">
      <c r="B8" s="2191"/>
      <c r="C8" s="276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  <c r="U8" s="158"/>
    </row>
    <row r="9" spans="2:28" s="139" customFormat="1" ht="14.1" customHeight="1" thickBot="1">
      <c r="B9" s="187">
        <v>1</v>
      </c>
      <c r="C9" s="277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185</v>
      </c>
      <c r="R9" s="193" t="s">
        <v>183</v>
      </c>
      <c r="S9" s="193" t="s">
        <v>179</v>
      </c>
      <c r="T9" s="193">
        <v>18</v>
      </c>
      <c r="U9" s="158"/>
    </row>
    <row r="10" spans="2:28" s="850" customFormat="1" ht="35.1" customHeight="1" thickTop="1">
      <c r="B10" s="912">
        <v>1</v>
      </c>
      <c r="C10" s="1993" t="s">
        <v>1990</v>
      </c>
      <c r="D10" s="1613" t="s">
        <v>378</v>
      </c>
      <c r="E10" s="1614" t="s">
        <v>70</v>
      </c>
      <c r="F10" s="1611" t="s">
        <v>117</v>
      </c>
      <c r="G10" s="1787">
        <v>8550</v>
      </c>
      <c r="H10" s="1787">
        <v>3950</v>
      </c>
      <c r="I10" s="918">
        <f>G10-H10</f>
        <v>4600</v>
      </c>
      <c r="J10" s="1615">
        <v>6</v>
      </c>
      <c r="K10" s="919">
        <f>I10*J10%</f>
        <v>276</v>
      </c>
      <c r="L10" s="919">
        <f>I10-K10</f>
        <v>4324</v>
      </c>
      <c r="M10" s="1612">
        <v>2950</v>
      </c>
      <c r="N10" s="921">
        <f>ROUND((L10*M10),0)</f>
        <v>12755800</v>
      </c>
      <c r="O10" s="921">
        <f>ROUND(M10*0.5025%,2)</f>
        <v>14.82</v>
      </c>
      <c r="P10" s="921">
        <f>M10+O10</f>
        <v>2964.82</v>
      </c>
      <c r="Q10" s="922">
        <f>ROUND((L10*+P10),0)</f>
        <v>12819882</v>
      </c>
      <c r="R10" s="922">
        <f>ROUND((Q10*0.5%),0)</f>
        <v>64099</v>
      </c>
      <c r="S10" s="922">
        <f>ROUND((Q10-R10),0)</f>
        <v>12755783</v>
      </c>
      <c r="T10" s="1072" t="s">
        <v>77</v>
      </c>
    </row>
    <row r="11" spans="2:28" s="850" customFormat="1" ht="35.1" customHeight="1">
      <c r="B11" s="912">
        <v>2</v>
      </c>
      <c r="C11" s="1993" t="s">
        <v>1991</v>
      </c>
      <c r="D11" s="1613" t="s">
        <v>336</v>
      </c>
      <c r="E11" s="1614" t="s">
        <v>1255</v>
      </c>
      <c r="F11" s="1611" t="s">
        <v>117</v>
      </c>
      <c r="G11" s="1787">
        <v>4690</v>
      </c>
      <c r="H11" s="1787">
        <v>3890</v>
      </c>
      <c r="I11" s="918">
        <f>G11-H11</f>
        <v>800</v>
      </c>
      <c r="J11" s="1615">
        <v>6</v>
      </c>
      <c r="K11" s="919">
        <f>I11*J11%</f>
        <v>48</v>
      </c>
      <c r="L11" s="919">
        <f>I11-K11</f>
        <v>752</v>
      </c>
      <c r="M11" s="1612">
        <v>2950</v>
      </c>
      <c r="N11" s="921">
        <f>ROUND((L11*M11),0)</f>
        <v>2218400</v>
      </c>
      <c r="O11" s="921">
        <f>ROUND(M11*0.5025%,2)</f>
        <v>14.82</v>
      </c>
      <c r="P11" s="921">
        <f>M11+O11</f>
        <v>2964.82</v>
      </c>
      <c r="Q11" s="922">
        <f>ROUND((L11*+P11),0)</f>
        <v>2229545</v>
      </c>
      <c r="R11" s="922">
        <f>ROUND((Q11*0.5%),0)</f>
        <v>11148</v>
      </c>
      <c r="S11" s="922">
        <f>ROUND((Q11-R11),0)</f>
        <v>2218397</v>
      </c>
      <c r="T11" s="1072" t="s">
        <v>77</v>
      </c>
    </row>
    <row r="12" spans="2:28" ht="5.0999999999999996" customHeight="1">
      <c r="B12" s="1550"/>
      <c r="C12" s="1551"/>
      <c r="D12" s="1552"/>
      <c r="E12" s="1553"/>
      <c r="F12" s="1554"/>
      <c r="G12" s="1555"/>
      <c r="H12" s="1555"/>
      <c r="I12" s="1556"/>
      <c r="J12" s="1557"/>
      <c r="K12" s="1556"/>
      <c r="L12" s="1556"/>
      <c r="M12" s="1558"/>
      <c r="N12" s="1558"/>
      <c r="O12" s="1559"/>
      <c r="P12" s="1559"/>
      <c r="Q12" s="1556"/>
      <c r="R12" s="1556"/>
      <c r="S12" s="1556"/>
      <c r="T12" s="1560"/>
      <c r="U12" s="1"/>
      <c r="V12" s="1"/>
      <c r="W12" s="1"/>
      <c r="X12" s="1"/>
      <c r="Y12" s="1"/>
      <c r="Z12" s="1"/>
      <c r="AA12" s="1"/>
      <c r="AB12" s="1"/>
    </row>
    <row r="13" spans="2:28" ht="35.1" customHeight="1">
      <c r="B13" s="2173" t="s">
        <v>203</v>
      </c>
      <c r="C13" s="2174"/>
      <c r="D13" s="2174"/>
      <c r="E13" s="2174"/>
      <c r="F13" s="2175"/>
      <c r="G13" s="402">
        <f>SUM(G10:G12)</f>
        <v>13240</v>
      </c>
      <c r="H13" s="402">
        <f>SUM(H10:H12)</f>
        <v>7840</v>
      </c>
      <c r="I13" s="402">
        <f>SUM(I10:I12)</f>
        <v>5400</v>
      </c>
      <c r="J13" s="402">
        <f>+K13/I13%</f>
        <v>6</v>
      </c>
      <c r="K13" s="402">
        <f>SUM(K10:K12)</f>
        <v>324</v>
      </c>
      <c r="L13" s="402">
        <f>SUM(L10:L12)</f>
        <v>5076</v>
      </c>
      <c r="M13" s="402"/>
      <c r="N13" s="402">
        <f>SUM(N10:N12)</f>
        <v>14974200</v>
      </c>
      <c r="O13" s="402"/>
      <c r="P13" s="402">
        <f>+Q13/L13</f>
        <v>2964.8201339637508</v>
      </c>
      <c r="Q13" s="402">
        <f>SUM(Q10:Q12)</f>
        <v>15049427</v>
      </c>
      <c r="R13" s="402">
        <f>SUM(R10:R12)</f>
        <v>75247</v>
      </c>
      <c r="S13" s="402">
        <f>SUM(S10:S12)</f>
        <v>14974180</v>
      </c>
      <c r="T13" s="402"/>
      <c r="U13" s="1"/>
      <c r="V13" s="1"/>
      <c r="W13" s="1"/>
      <c r="X13" s="1"/>
      <c r="Y13" s="1"/>
      <c r="Z13" s="1"/>
      <c r="AA13" s="1"/>
      <c r="AB13" s="1"/>
    </row>
    <row r="14" spans="2:28" ht="9" customHeight="1">
      <c r="B14" s="603"/>
      <c r="C14" s="458"/>
      <c r="D14" s="458"/>
      <c r="E14" s="458"/>
      <c r="F14" s="458"/>
      <c r="G14" s="597"/>
      <c r="H14" s="597"/>
      <c r="I14" s="597"/>
      <c r="J14" s="597"/>
      <c r="K14" s="597"/>
      <c r="L14" s="597"/>
      <c r="M14" s="597"/>
      <c r="N14" s="597"/>
      <c r="O14" s="597"/>
      <c r="P14" s="597"/>
      <c r="Q14" s="597"/>
      <c r="R14" s="597"/>
      <c r="S14" s="597"/>
      <c r="T14" s="460"/>
      <c r="U14" s="1"/>
      <c r="V14" s="1"/>
      <c r="W14" s="1"/>
      <c r="X14" s="1"/>
      <c r="Y14" s="1"/>
      <c r="Z14" s="1"/>
      <c r="AA14" s="1"/>
      <c r="AB14" s="1"/>
    </row>
    <row r="15" spans="2:28" ht="20.100000000000001" customHeight="1">
      <c r="B15" s="201"/>
      <c r="C15" s="202"/>
      <c r="D15" s="202"/>
      <c r="E15" s="202"/>
      <c r="F15" s="202"/>
      <c r="G15" s="202"/>
      <c r="H15" s="202"/>
      <c r="I15" s="226"/>
      <c r="J15" s="226"/>
      <c r="K15" s="226"/>
      <c r="L15" s="226"/>
      <c r="M15" s="226"/>
      <c r="N15" s="226"/>
      <c r="O15" s="226"/>
      <c r="P15" s="226"/>
      <c r="Q15" s="587" t="s">
        <v>1981</v>
      </c>
      <c r="R15" s="226"/>
      <c r="S15" s="226"/>
      <c r="T15" s="209"/>
      <c r="U15" s="1"/>
      <c r="V15" s="1"/>
      <c r="W15" s="1"/>
      <c r="X15" s="1"/>
      <c r="Y15" s="1"/>
      <c r="Z15" s="1"/>
      <c r="AA15" s="1"/>
      <c r="AB15" s="1"/>
    </row>
    <row r="16" spans="2:28" ht="15.75">
      <c r="B16" s="241"/>
      <c r="C16" s="280" t="s">
        <v>80</v>
      </c>
      <c r="D16" s="227"/>
      <c r="E16" s="227" t="s">
        <v>1386</v>
      </c>
      <c r="F16" s="227"/>
      <c r="G16" s="1982"/>
      <c r="H16" s="1982"/>
      <c r="I16" s="1982" t="s">
        <v>105</v>
      </c>
      <c r="J16" s="1982"/>
      <c r="K16" s="228"/>
      <c r="L16" s="1982"/>
      <c r="M16" s="1982" t="s">
        <v>106</v>
      </c>
      <c r="N16" s="1982"/>
      <c r="O16" s="227"/>
      <c r="P16" s="227"/>
      <c r="Q16" s="227" t="s">
        <v>81</v>
      </c>
      <c r="R16" s="227"/>
      <c r="S16" s="242"/>
      <c r="T16" s="243"/>
      <c r="U16" s="1"/>
      <c r="V16" s="1"/>
      <c r="W16" s="1"/>
      <c r="X16" s="1"/>
      <c r="Y16" s="1"/>
      <c r="Z16" s="1"/>
      <c r="AA16" s="1"/>
      <c r="AB16" s="1"/>
    </row>
    <row r="17" spans="2:28" ht="15.75">
      <c r="B17" s="241"/>
      <c r="C17" s="281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42"/>
      <c r="T17" s="243"/>
      <c r="U17" s="1"/>
      <c r="V17" s="1"/>
      <c r="W17" s="1"/>
      <c r="X17" s="1"/>
      <c r="Y17" s="1"/>
      <c r="Z17" s="1"/>
      <c r="AA17" s="1"/>
      <c r="AB17" s="1"/>
    </row>
    <row r="18" spans="2:28" ht="9.9499999999999993" customHeight="1">
      <c r="B18" s="241"/>
      <c r="C18" s="281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42"/>
      <c r="T18" s="243"/>
      <c r="U18" s="1"/>
      <c r="V18" s="1"/>
      <c r="W18" s="1"/>
      <c r="X18" s="1"/>
      <c r="Y18" s="1"/>
      <c r="Z18" s="1"/>
      <c r="AA18" s="1"/>
      <c r="AB18" s="1"/>
    </row>
    <row r="19" spans="2:28" ht="9.9499999999999993" customHeight="1">
      <c r="B19" s="241"/>
      <c r="C19" s="281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42"/>
      <c r="T19" s="243"/>
      <c r="U19" s="1"/>
      <c r="V19" s="1"/>
      <c r="W19" s="1"/>
      <c r="X19" s="1"/>
      <c r="Y19" s="1"/>
      <c r="Z19" s="1"/>
      <c r="AA19" s="1"/>
      <c r="AB19" s="1"/>
    </row>
    <row r="20" spans="2:28" ht="15.75">
      <c r="B20" s="241"/>
      <c r="C20" s="1979" t="s">
        <v>147</v>
      </c>
      <c r="D20" s="1979"/>
      <c r="E20" s="1979"/>
      <c r="F20" s="1979"/>
      <c r="G20" s="1983"/>
      <c r="H20" s="1983" t="s">
        <v>82</v>
      </c>
      <c r="I20" s="1979"/>
      <c r="J20" s="1983" t="s">
        <v>156</v>
      </c>
      <c r="K20" s="230"/>
      <c r="L20" s="1983"/>
      <c r="M20" s="1983" t="s">
        <v>161</v>
      </c>
      <c r="N20" s="1983"/>
      <c r="O20" s="1979"/>
      <c r="P20" s="1979"/>
      <c r="Q20" s="1979" t="s">
        <v>83</v>
      </c>
      <c r="R20" s="1979"/>
      <c r="S20" s="242"/>
      <c r="T20" s="243"/>
      <c r="U20" s="1"/>
      <c r="V20" s="1"/>
      <c r="W20" s="1"/>
      <c r="X20" s="1"/>
      <c r="Y20" s="1"/>
      <c r="Z20" s="1"/>
      <c r="AA20" s="1"/>
      <c r="AB20" s="1"/>
    </row>
    <row r="21" spans="2:28" ht="15.75">
      <c r="B21" s="241"/>
      <c r="C21" s="282"/>
      <c r="D21" s="1979"/>
      <c r="E21" s="1979"/>
      <c r="F21" s="1979"/>
      <c r="G21" s="1983"/>
      <c r="H21" s="1983"/>
      <c r="I21" s="1979"/>
      <c r="J21" s="1983"/>
      <c r="K21" s="230"/>
      <c r="L21" s="1983"/>
      <c r="M21" s="1983"/>
      <c r="N21" s="1983"/>
      <c r="O21" s="1979"/>
      <c r="P21" s="1979"/>
      <c r="Q21" s="1979"/>
      <c r="R21" s="1979"/>
      <c r="S21" s="242"/>
      <c r="T21" s="243"/>
      <c r="U21" s="1"/>
      <c r="V21" s="1"/>
      <c r="W21" s="1"/>
      <c r="X21" s="1"/>
      <c r="Y21" s="1"/>
      <c r="Z21" s="1"/>
      <c r="AA21" s="1"/>
      <c r="AB21" s="1"/>
    </row>
    <row r="22" spans="2:28" customFormat="1" ht="15" customHeight="1">
      <c r="B22" s="121" t="s">
        <v>418</v>
      </c>
      <c r="C22" s="284"/>
      <c r="D22" s="122"/>
      <c r="E22" s="122"/>
      <c r="F22" s="122"/>
      <c r="G22" s="122"/>
      <c r="H22" s="1229"/>
      <c r="I22" s="122"/>
      <c r="J22" s="123"/>
      <c r="K22" s="122"/>
      <c r="L22" s="124"/>
      <c r="M22" s="122"/>
      <c r="N22" s="122"/>
      <c r="O22" s="122"/>
      <c r="P22" s="122"/>
      <c r="Q22" s="122"/>
      <c r="R22" s="125"/>
      <c r="S22" s="125"/>
      <c r="T22" s="126" t="s">
        <v>417</v>
      </c>
      <c r="U22" s="232"/>
    </row>
    <row r="23" spans="2:28" ht="17.25" customHeight="1"/>
    <row r="24" spans="2:28" s="139" customFormat="1" ht="24.95" customHeight="1">
      <c r="B24" s="2155" t="s">
        <v>25</v>
      </c>
      <c r="C24" s="2156"/>
      <c r="D24" s="2156"/>
      <c r="E24" s="2157"/>
      <c r="F24" s="2161" t="s">
        <v>146</v>
      </c>
      <c r="G24" s="2162"/>
      <c r="H24" s="2162"/>
      <c r="I24" s="2162"/>
      <c r="J24" s="2162"/>
      <c r="K24" s="2162"/>
      <c r="L24" s="2162"/>
      <c r="M24" s="2162"/>
      <c r="N24" s="2163"/>
      <c r="O24" s="417" t="s">
        <v>111</v>
      </c>
      <c r="P24" s="428" t="s">
        <v>1762</v>
      </c>
      <c r="Q24" s="92" t="s">
        <v>1601</v>
      </c>
      <c r="R24" s="92"/>
      <c r="S24" s="41"/>
      <c r="T24" s="42" t="s">
        <v>25</v>
      </c>
    </row>
    <row r="25" spans="2:28" s="139" customFormat="1" ht="24" customHeight="1">
      <c r="B25" s="2158"/>
      <c r="C25" s="2159"/>
      <c r="D25" s="2159"/>
      <c r="E25" s="2160"/>
      <c r="F25" s="2164" t="s">
        <v>416</v>
      </c>
      <c r="G25" s="2165"/>
      <c r="H25" s="2165"/>
      <c r="I25" s="2165"/>
      <c r="J25" s="2165"/>
      <c r="K25" s="2165"/>
      <c r="L25" s="2165"/>
      <c r="M25" s="2165"/>
      <c r="N25" s="2166"/>
      <c r="O25" s="419" t="s">
        <v>33</v>
      </c>
      <c r="P25" s="429" t="s">
        <v>58</v>
      </c>
      <c r="Q25" s="94"/>
      <c r="R25" s="94"/>
      <c r="S25" s="45"/>
      <c r="T25" s="46"/>
    </row>
    <row r="26" spans="2:28" s="139" customFormat="1" ht="7.5" customHeight="1">
      <c r="B26" s="47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9"/>
      <c r="Q26" s="49"/>
      <c r="R26" s="49"/>
      <c r="S26" s="49"/>
      <c r="T26" s="50"/>
    </row>
    <row r="27" spans="2:28" s="139" customFormat="1" ht="15.75">
      <c r="B27" s="51"/>
      <c r="C27" s="289" t="s">
        <v>59</v>
      </c>
      <c r="D27" s="55"/>
      <c r="E27" s="55" t="s">
        <v>60</v>
      </c>
      <c r="F27" s="1670" t="s">
        <v>1621</v>
      </c>
      <c r="G27" s="55"/>
      <c r="H27" s="53"/>
      <c r="I27" s="360"/>
      <c r="J27" s="342"/>
      <c r="K27" s="55"/>
      <c r="L27" s="54"/>
      <c r="M27" s="55"/>
      <c r="N27" s="118"/>
      <c r="O27" s="56"/>
      <c r="P27" s="81" t="s">
        <v>61</v>
      </c>
      <c r="Q27" s="249" t="s">
        <v>1967</v>
      </c>
      <c r="R27" s="297"/>
      <c r="S27" s="55"/>
      <c r="T27" s="59"/>
      <c r="U27" s="158"/>
    </row>
    <row r="28" spans="2:28" s="139" customFormat="1" ht="5.0999999999999996" customHeight="1">
      <c r="B28" s="51"/>
      <c r="C28" s="289"/>
      <c r="D28" s="55"/>
      <c r="E28" s="55"/>
      <c r="F28" s="623"/>
      <c r="G28" s="55"/>
      <c r="H28" s="53"/>
      <c r="I28" s="52"/>
      <c r="J28" s="55"/>
      <c r="K28" s="55"/>
      <c r="L28" s="54"/>
      <c r="M28" s="55"/>
      <c r="N28" s="84"/>
      <c r="O28" s="56"/>
      <c r="P28" s="167"/>
      <c r="Q28" s="58"/>
      <c r="R28" s="58"/>
      <c r="S28" s="58"/>
      <c r="T28" s="59"/>
      <c r="U28" s="158"/>
    </row>
    <row r="29" spans="2:28" s="139" customFormat="1" ht="14.1" customHeight="1">
      <c r="B29" s="2190" t="s">
        <v>26</v>
      </c>
      <c r="C29" s="275" t="s">
        <v>27</v>
      </c>
      <c r="D29" s="2169" t="s">
        <v>62</v>
      </c>
      <c r="E29" s="175" t="s">
        <v>28</v>
      </c>
      <c r="F29" s="2169" t="s">
        <v>29</v>
      </c>
      <c r="G29" s="174" t="s">
        <v>30</v>
      </c>
      <c r="H29" s="174" t="s">
        <v>30</v>
      </c>
      <c r="I29" s="176" t="s">
        <v>30</v>
      </c>
      <c r="J29" s="2171" t="s">
        <v>31</v>
      </c>
      <c r="K29" s="2172"/>
      <c r="L29" s="174" t="s">
        <v>30</v>
      </c>
      <c r="M29" s="176" t="s">
        <v>32</v>
      </c>
      <c r="N29" s="177" t="s">
        <v>8</v>
      </c>
      <c r="O29" s="2176" t="s">
        <v>182</v>
      </c>
      <c r="P29" s="2178" t="s">
        <v>181</v>
      </c>
      <c r="Q29" s="177" t="s">
        <v>8</v>
      </c>
      <c r="R29" s="2180" t="s">
        <v>44</v>
      </c>
      <c r="S29" s="178" t="s">
        <v>8</v>
      </c>
      <c r="T29" s="2182" t="s">
        <v>10</v>
      </c>
      <c r="U29" s="158"/>
    </row>
    <row r="30" spans="2:28" s="139" customFormat="1" ht="14.1" customHeight="1">
      <c r="B30" s="2191"/>
      <c r="C30" s="276" t="s">
        <v>11</v>
      </c>
      <c r="D30" s="2170"/>
      <c r="E30" s="180" t="s">
        <v>12</v>
      </c>
      <c r="F30" s="2170"/>
      <c r="G30" s="180" t="s">
        <v>13</v>
      </c>
      <c r="H30" s="180" t="s">
        <v>14</v>
      </c>
      <c r="I30" s="181" t="s">
        <v>15</v>
      </c>
      <c r="J30" s="182" t="s">
        <v>16</v>
      </c>
      <c r="K30" s="183" t="s">
        <v>17</v>
      </c>
      <c r="L30" s="180" t="s">
        <v>18</v>
      </c>
      <c r="M30" s="184" t="s">
        <v>19</v>
      </c>
      <c r="N30" s="185" t="s">
        <v>177</v>
      </c>
      <c r="O30" s="2177"/>
      <c r="P30" s="2179"/>
      <c r="Q30" s="185" t="s">
        <v>22</v>
      </c>
      <c r="R30" s="2181"/>
      <c r="S30" s="186" t="s">
        <v>45</v>
      </c>
      <c r="T30" s="2183"/>
      <c r="U30" s="158"/>
    </row>
    <row r="31" spans="2:28" s="139" customFormat="1" ht="14.1" customHeight="1" thickBot="1">
      <c r="B31" s="187">
        <v>1</v>
      </c>
      <c r="C31" s="277">
        <v>2</v>
      </c>
      <c r="D31" s="189">
        <v>3</v>
      </c>
      <c r="E31" s="188">
        <v>4</v>
      </c>
      <c r="F31" s="188">
        <v>5</v>
      </c>
      <c r="G31" s="188">
        <v>6</v>
      </c>
      <c r="H31" s="188">
        <v>7</v>
      </c>
      <c r="I31" s="190" t="s">
        <v>63</v>
      </c>
      <c r="J31" s="191">
        <v>9</v>
      </c>
      <c r="K31" s="192" t="s">
        <v>64</v>
      </c>
      <c r="L31" s="191" t="s">
        <v>65</v>
      </c>
      <c r="M31" s="192">
        <v>12</v>
      </c>
      <c r="N31" s="193" t="s">
        <v>66</v>
      </c>
      <c r="O31" s="252" t="s">
        <v>176</v>
      </c>
      <c r="P31" s="193" t="s">
        <v>178</v>
      </c>
      <c r="Q31" s="193" t="s">
        <v>185</v>
      </c>
      <c r="R31" s="193" t="s">
        <v>183</v>
      </c>
      <c r="S31" s="193" t="s">
        <v>179</v>
      </c>
      <c r="T31" s="193">
        <v>18</v>
      </c>
      <c r="U31" s="158"/>
    </row>
    <row r="32" spans="2:28" s="850" customFormat="1" ht="35.1" customHeight="1" thickTop="1">
      <c r="B32" s="912">
        <v>1</v>
      </c>
      <c r="C32" s="1993" t="s">
        <v>1978</v>
      </c>
      <c r="D32" s="1613" t="s">
        <v>378</v>
      </c>
      <c r="E32" s="1614" t="s">
        <v>70</v>
      </c>
      <c r="F32" s="1611" t="s">
        <v>117</v>
      </c>
      <c r="G32" s="1787">
        <v>5360</v>
      </c>
      <c r="H32" s="1787">
        <v>3950</v>
      </c>
      <c r="I32" s="918">
        <f>G32-H32</f>
        <v>1410</v>
      </c>
      <c r="J32" s="1615">
        <v>6</v>
      </c>
      <c r="K32" s="919">
        <f>I32*J32%</f>
        <v>84.6</v>
      </c>
      <c r="L32" s="919">
        <f>I32-K32</f>
        <v>1325.4</v>
      </c>
      <c r="M32" s="1612">
        <v>2950</v>
      </c>
      <c r="N32" s="921">
        <f>ROUND((L32*M32),0)</f>
        <v>3909930</v>
      </c>
      <c r="O32" s="921">
        <f>ROUND(M32*0.5025%,2)</f>
        <v>14.82</v>
      </c>
      <c r="P32" s="921">
        <f>M32+O32</f>
        <v>2964.82</v>
      </c>
      <c r="Q32" s="922">
        <f>ROUND((L32*+P32),0)</f>
        <v>3929572</v>
      </c>
      <c r="R32" s="922">
        <f>ROUND((Q32*0.5%),0)</f>
        <v>19648</v>
      </c>
      <c r="S32" s="922">
        <f>ROUND((Q32-R32),0)</f>
        <v>3909924</v>
      </c>
      <c r="T32" s="1072" t="s">
        <v>77</v>
      </c>
    </row>
    <row r="33" spans="2:28" ht="5.0999999999999996" customHeight="1">
      <c r="B33" s="1550"/>
      <c r="C33" s="1551"/>
      <c r="D33" s="1552"/>
      <c r="E33" s="1553"/>
      <c r="F33" s="1554"/>
      <c r="G33" s="1555"/>
      <c r="H33" s="1555"/>
      <c r="I33" s="1556"/>
      <c r="J33" s="1557"/>
      <c r="K33" s="1556"/>
      <c r="L33" s="1556"/>
      <c r="M33" s="1558"/>
      <c r="N33" s="1558"/>
      <c r="O33" s="1559"/>
      <c r="P33" s="1559"/>
      <c r="Q33" s="1556"/>
      <c r="R33" s="1556"/>
      <c r="S33" s="1556"/>
      <c r="T33" s="1560"/>
      <c r="U33" s="1"/>
      <c r="V33" s="1"/>
      <c r="W33" s="1"/>
      <c r="X33" s="1"/>
      <c r="Y33" s="1"/>
      <c r="Z33" s="1"/>
      <c r="AA33" s="1"/>
      <c r="AB33" s="1"/>
    </row>
    <row r="34" spans="2:28" ht="35.1" customHeight="1">
      <c r="B34" s="2173" t="s">
        <v>1428</v>
      </c>
      <c r="C34" s="2174"/>
      <c r="D34" s="2174"/>
      <c r="E34" s="2174"/>
      <c r="F34" s="2175"/>
      <c r="G34" s="402">
        <f>SUM(G32:G33)</f>
        <v>5360</v>
      </c>
      <c r="H34" s="402">
        <f>SUM(H32:H33)</f>
        <v>3950</v>
      </c>
      <c r="I34" s="402">
        <f>SUM(I32:I33)</f>
        <v>1410</v>
      </c>
      <c r="J34" s="402">
        <f>+K34/I34%</f>
        <v>6</v>
      </c>
      <c r="K34" s="402">
        <f>SUM(K32:K33)</f>
        <v>84.6</v>
      </c>
      <c r="L34" s="402">
        <f>SUM(L32:L33)</f>
        <v>1325.4</v>
      </c>
      <c r="M34" s="402"/>
      <c r="N34" s="402">
        <f>SUM(N32:N33)</f>
        <v>3909930</v>
      </c>
      <c r="O34" s="402"/>
      <c r="P34" s="402">
        <f>+Q34/L34</f>
        <v>2964.8196770786176</v>
      </c>
      <c r="Q34" s="402">
        <f>SUM(Q32:Q33)</f>
        <v>3929572</v>
      </c>
      <c r="R34" s="402">
        <f>SUM(R32:R33)</f>
        <v>19648</v>
      </c>
      <c r="S34" s="402">
        <f>SUM(S32:S33)</f>
        <v>3909924</v>
      </c>
      <c r="T34" s="402"/>
      <c r="U34" s="1"/>
      <c r="V34" s="1"/>
      <c r="W34" s="1"/>
      <c r="X34" s="1"/>
      <c r="Y34" s="1"/>
      <c r="Z34" s="1"/>
      <c r="AA34" s="1"/>
      <c r="AB34" s="1"/>
    </row>
    <row r="35" spans="2:28" s="139" customFormat="1" ht="7.5" customHeight="1">
      <c r="B35" s="47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9"/>
      <c r="Q35" s="49"/>
      <c r="R35" s="49"/>
      <c r="S35" s="49"/>
      <c r="T35" s="50"/>
    </row>
    <row r="36" spans="2:28" s="139" customFormat="1" ht="15.75">
      <c r="B36" s="51"/>
      <c r="C36" s="289" t="s">
        <v>59</v>
      </c>
      <c r="D36" s="55"/>
      <c r="E36" s="55" t="s">
        <v>60</v>
      </c>
      <c r="F36" s="1670" t="s">
        <v>1787</v>
      </c>
      <c r="G36" s="55"/>
      <c r="H36" s="53"/>
      <c r="I36" s="360"/>
      <c r="J36" s="342"/>
      <c r="K36" s="55"/>
      <c r="L36" s="54"/>
      <c r="M36" s="55"/>
      <c r="N36" s="118"/>
      <c r="O36" s="56"/>
      <c r="P36" s="81"/>
      <c r="Q36" s="249"/>
      <c r="R36" s="297"/>
      <c r="S36" s="55"/>
      <c r="T36" s="59"/>
      <c r="U36" s="158"/>
    </row>
    <row r="37" spans="2:28" s="139" customFormat="1" ht="5.0999999999999996" customHeight="1">
      <c r="B37" s="51"/>
      <c r="C37" s="289"/>
      <c r="D37" s="55"/>
      <c r="E37" s="55"/>
      <c r="F37" s="623"/>
      <c r="G37" s="55"/>
      <c r="H37" s="53"/>
      <c r="I37" s="52"/>
      <c r="J37" s="55"/>
      <c r="K37" s="55"/>
      <c r="L37" s="54"/>
      <c r="M37" s="55"/>
      <c r="N37" s="84"/>
      <c r="O37" s="56"/>
      <c r="P37" s="167"/>
      <c r="Q37" s="58"/>
      <c r="R37" s="58"/>
      <c r="S37" s="58"/>
      <c r="T37" s="59"/>
      <c r="U37" s="158"/>
    </row>
    <row r="38" spans="2:28" s="139" customFormat="1" ht="14.1" customHeight="1">
      <c r="B38" s="2190" t="s">
        <v>26</v>
      </c>
      <c r="C38" s="275" t="s">
        <v>27</v>
      </c>
      <c r="D38" s="2169" t="s">
        <v>62</v>
      </c>
      <c r="E38" s="175" t="s">
        <v>28</v>
      </c>
      <c r="F38" s="2169" t="s">
        <v>29</v>
      </c>
      <c r="G38" s="174" t="s">
        <v>30</v>
      </c>
      <c r="H38" s="174" t="s">
        <v>30</v>
      </c>
      <c r="I38" s="176" t="s">
        <v>30</v>
      </c>
      <c r="J38" s="2171" t="s">
        <v>31</v>
      </c>
      <c r="K38" s="2172"/>
      <c r="L38" s="174" t="s">
        <v>30</v>
      </c>
      <c r="M38" s="176" t="s">
        <v>32</v>
      </c>
      <c r="N38" s="177" t="s">
        <v>8</v>
      </c>
      <c r="O38" s="2176" t="s">
        <v>182</v>
      </c>
      <c r="P38" s="2178" t="s">
        <v>181</v>
      </c>
      <c r="Q38" s="177" t="s">
        <v>8</v>
      </c>
      <c r="R38" s="2180" t="s">
        <v>44</v>
      </c>
      <c r="S38" s="178" t="s">
        <v>8</v>
      </c>
      <c r="T38" s="2182" t="s">
        <v>10</v>
      </c>
      <c r="U38" s="158"/>
    </row>
    <row r="39" spans="2:28" s="139" customFormat="1" ht="14.1" customHeight="1">
      <c r="B39" s="2191"/>
      <c r="C39" s="276" t="s">
        <v>11</v>
      </c>
      <c r="D39" s="2170"/>
      <c r="E39" s="180" t="s">
        <v>12</v>
      </c>
      <c r="F39" s="2170"/>
      <c r="G39" s="180" t="s">
        <v>13</v>
      </c>
      <c r="H39" s="180" t="s">
        <v>14</v>
      </c>
      <c r="I39" s="181" t="s">
        <v>15</v>
      </c>
      <c r="J39" s="182" t="s">
        <v>16</v>
      </c>
      <c r="K39" s="183" t="s">
        <v>17</v>
      </c>
      <c r="L39" s="180" t="s">
        <v>18</v>
      </c>
      <c r="M39" s="184" t="s">
        <v>19</v>
      </c>
      <c r="N39" s="185" t="s">
        <v>177</v>
      </c>
      <c r="O39" s="2177"/>
      <c r="P39" s="2179"/>
      <c r="Q39" s="185" t="s">
        <v>22</v>
      </c>
      <c r="R39" s="2181"/>
      <c r="S39" s="186" t="s">
        <v>45</v>
      </c>
      <c r="T39" s="2183"/>
      <c r="U39" s="158"/>
    </row>
    <row r="40" spans="2:28" s="139" customFormat="1" ht="14.1" customHeight="1" thickBot="1">
      <c r="B40" s="187">
        <v>1</v>
      </c>
      <c r="C40" s="277">
        <v>2</v>
      </c>
      <c r="D40" s="189">
        <v>3</v>
      </c>
      <c r="E40" s="188">
        <v>4</v>
      </c>
      <c r="F40" s="188">
        <v>5</v>
      </c>
      <c r="G40" s="188">
        <v>6</v>
      </c>
      <c r="H40" s="188">
        <v>7</v>
      </c>
      <c r="I40" s="190" t="s">
        <v>63</v>
      </c>
      <c r="J40" s="191">
        <v>9</v>
      </c>
      <c r="K40" s="192" t="s">
        <v>64</v>
      </c>
      <c r="L40" s="191" t="s">
        <v>65</v>
      </c>
      <c r="M40" s="192">
        <v>12</v>
      </c>
      <c r="N40" s="193" t="s">
        <v>66</v>
      </c>
      <c r="O40" s="252" t="s">
        <v>176</v>
      </c>
      <c r="P40" s="193" t="s">
        <v>178</v>
      </c>
      <c r="Q40" s="193" t="s">
        <v>185</v>
      </c>
      <c r="R40" s="193" t="s">
        <v>183</v>
      </c>
      <c r="S40" s="193" t="s">
        <v>179</v>
      </c>
      <c r="T40" s="193">
        <v>18</v>
      </c>
      <c r="U40" s="158"/>
    </row>
    <row r="41" spans="2:28" s="850" customFormat="1" ht="35.1" customHeight="1" thickTop="1">
      <c r="B41" s="912">
        <v>1</v>
      </c>
      <c r="C41" s="1993" t="s">
        <v>1979</v>
      </c>
      <c r="D41" s="1613" t="s">
        <v>336</v>
      </c>
      <c r="E41" s="1614" t="s">
        <v>1255</v>
      </c>
      <c r="F41" s="1611" t="s">
        <v>117</v>
      </c>
      <c r="G41" s="1787">
        <v>7210</v>
      </c>
      <c r="H41" s="1787">
        <v>3890</v>
      </c>
      <c r="I41" s="918">
        <f>G41-H41</f>
        <v>3320</v>
      </c>
      <c r="J41" s="1615">
        <v>6</v>
      </c>
      <c r="K41" s="919">
        <f>I41*J41%</f>
        <v>199.2</v>
      </c>
      <c r="L41" s="919">
        <f>I41-K41</f>
        <v>3120.8</v>
      </c>
      <c r="M41" s="1612">
        <v>2950</v>
      </c>
      <c r="N41" s="921">
        <f>ROUND((L41*M41),0)</f>
        <v>9206360</v>
      </c>
      <c r="O41" s="921">
        <f>ROUND(M41*0.5025%,2)</f>
        <v>14.82</v>
      </c>
      <c r="P41" s="921">
        <f>M41+O41</f>
        <v>2964.82</v>
      </c>
      <c r="Q41" s="922">
        <f>ROUND((L41*+P41),0)</f>
        <v>9252610</v>
      </c>
      <c r="R41" s="922">
        <f>ROUND((Q41*0.5%),0)</f>
        <v>46263</v>
      </c>
      <c r="S41" s="922">
        <f>ROUND((Q41-R41),0)</f>
        <v>9206347</v>
      </c>
      <c r="T41" s="1072" t="s">
        <v>77</v>
      </c>
    </row>
    <row r="42" spans="2:28" ht="5.0999999999999996" customHeight="1">
      <c r="B42" s="1550"/>
      <c r="C42" s="1551"/>
      <c r="D42" s="1552"/>
      <c r="E42" s="1553"/>
      <c r="F42" s="1554"/>
      <c r="G42" s="1555"/>
      <c r="H42" s="1555"/>
      <c r="I42" s="1556"/>
      <c r="J42" s="1557"/>
      <c r="K42" s="1556"/>
      <c r="L42" s="1556"/>
      <c r="M42" s="1558"/>
      <c r="N42" s="1558"/>
      <c r="O42" s="1559"/>
      <c r="P42" s="1559"/>
      <c r="Q42" s="1556"/>
      <c r="R42" s="1556"/>
      <c r="S42" s="1556"/>
      <c r="T42" s="1560"/>
      <c r="U42" s="1"/>
      <c r="V42" s="1"/>
      <c r="W42" s="1"/>
      <c r="X42" s="1"/>
      <c r="Y42" s="1"/>
      <c r="Z42" s="1"/>
      <c r="AA42" s="1"/>
      <c r="AB42" s="1"/>
    </row>
    <row r="43" spans="2:28" ht="35.1" customHeight="1">
      <c r="B43" s="2173" t="s">
        <v>1429</v>
      </c>
      <c r="C43" s="2174"/>
      <c r="D43" s="2174"/>
      <c r="E43" s="2174"/>
      <c r="F43" s="2175"/>
      <c r="G43" s="402">
        <f>SUM(G41:G42)</f>
        <v>7210</v>
      </c>
      <c r="H43" s="402">
        <f>SUM(H41:H42)</f>
        <v>3890</v>
      </c>
      <c r="I43" s="402">
        <f>SUM(I41:I42)</f>
        <v>3320</v>
      </c>
      <c r="J43" s="402">
        <f>+K43/I43%</f>
        <v>5.9999999999999991</v>
      </c>
      <c r="K43" s="402">
        <f>SUM(K41:K42)</f>
        <v>199.2</v>
      </c>
      <c r="L43" s="402">
        <f>SUM(L41:L42)</f>
        <v>3120.8</v>
      </c>
      <c r="M43" s="402"/>
      <c r="N43" s="402">
        <f>SUM(N41:N42)</f>
        <v>9206360</v>
      </c>
      <c r="O43" s="402"/>
      <c r="P43" s="402">
        <f>+Q43/L43</f>
        <v>2964.8199179697513</v>
      </c>
      <c r="Q43" s="402">
        <f>SUM(Q41:Q42)</f>
        <v>9252610</v>
      </c>
      <c r="R43" s="402">
        <f>SUM(R41:R42)</f>
        <v>46263</v>
      </c>
      <c r="S43" s="402">
        <f>SUM(S41:S42)</f>
        <v>9206347</v>
      </c>
      <c r="T43" s="402"/>
      <c r="U43" s="1"/>
      <c r="V43" s="1"/>
      <c r="W43" s="1"/>
      <c r="X43" s="1"/>
      <c r="Y43" s="1"/>
      <c r="Z43" s="1"/>
      <c r="AA43" s="1"/>
      <c r="AB43" s="1"/>
    </row>
    <row r="44" spans="2:28" ht="35.1" customHeight="1">
      <c r="B44" s="2173" t="s">
        <v>637</v>
      </c>
      <c r="C44" s="2174"/>
      <c r="D44" s="2174"/>
      <c r="E44" s="2174"/>
      <c r="F44" s="2175"/>
      <c r="G44" s="402">
        <f>SUM(G43,G34)</f>
        <v>12570</v>
      </c>
      <c r="H44" s="402">
        <f t="shared" ref="H44:I44" si="0">SUM(H43,H34)</f>
        <v>7840</v>
      </c>
      <c r="I44" s="402">
        <f t="shared" si="0"/>
        <v>4730</v>
      </c>
      <c r="J44" s="402">
        <f>+K44/I44%</f>
        <v>5.9999999999999991</v>
      </c>
      <c r="K44" s="402">
        <f t="shared" ref="K44:L44" si="1">SUM(K43,K34)</f>
        <v>283.79999999999995</v>
      </c>
      <c r="L44" s="402">
        <f t="shared" si="1"/>
        <v>4446.2000000000007</v>
      </c>
      <c r="M44" s="402"/>
      <c r="N44" s="402">
        <f t="shared" ref="N44" si="2">SUM(N43,N34)</f>
        <v>13116290</v>
      </c>
      <c r="O44" s="402"/>
      <c r="P44" s="402">
        <f>+Q44/L44</f>
        <v>2964.8198461607658</v>
      </c>
      <c r="Q44" s="402">
        <f t="shared" ref="Q44:S44" si="3">SUM(Q43,Q34)</f>
        <v>13182182</v>
      </c>
      <c r="R44" s="402">
        <f t="shared" si="3"/>
        <v>65911</v>
      </c>
      <c r="S44" s="402">
        <f t="shared" si="3"/>
        <v>13116271</v>
      </c>
      <c r="T44" s="402"/>
      <c r="U44" s="1"/>
      <c r="V44" s="1"/>
      <c r="W44" s="1"/>
      <c r="X44" s="1"/>
      <c r="Y44" s="1"/>
      <c r="Z44" s="1"/>
      <c r="AA44" s="1"/>
      <c r="AB44" s="1"/>
    </row>
    <row r="45" spans="2:28" ht="9" customHeight="1">
      <c r="B45" s="603"/>
      <c r="C45" s="458"/>
      <c r="D45" s="458"/>
      <c r="E45" s="458"/>
      <c r="F45" s="458"/>
      <c r="G45" s="597"/>
      <c r="H45" s="597"/>
      <c r="I45" s="597"/>
      <c r="J45" s="597"/>
      <c r="K45" s="597"/>
      <c r="L45" s="597"/>
      <c r="M45" s="597"/>
      <c r="N45" s="597"/>
      <c r="O45" s="597"/>
      <c r="P45" s="597"/>
      <c r="Q45" s="597"/>
      <c r="R45" s="597"/>
      <c r="S45" s="597"/>
      <c r="T45" s="460"/>
      <c r="U45" s="1"/>
      <c r="V45" s="1"/>
      <c r="W45" s="1"/>
      <c r="X45" s="1"/>
      <c r="Y45" s="1"/>
      <c r="Z45" s="1"/>
      <c r="AA45" s="1"/>
      <c r="AB45" s="1"/>
    </row>
    <row r="46" spans="2:28" ht="20.100000000000001" customHeight="1">
      <c r="B46" s="201"/>
      <c r="C46" s="202"/>
      <c r="D46" s="202"/>
      <c r="E46" s="202"/>
      <c r="F46" s="202"/>
      <c r="G46" s="202"/>
      <c r="H46" s="202"/>
      <c r="I46" s="226"/>
      <c r="J46" s="226"/>
      <c r="K46" s="226"/>
      <c r="L46" s="226"/>
      <c r="M46" s="226"/>
      <c r="N46" s="226"/>
      <c r="O46" s="226"/>
      <c r="P46" s="226"/>
      <c r="Q46" s="587" t="s">
        <v>1968</v>
      </c>
      <c r="R46" s="226"/>
      <c r="S46" s="226"/>
      <c r="T46" s="209"/>
      <c r="U46" s="1"/>
      <c r="V46" s="1"/>
      <c r="W46" s="1"/>
      <c r="X46" s="1"/>
      <c r="Y46" s="1"/>
      <c r="Z46" s="1"/>
      <c r="AA46" s="1"/>
      <c r="AB46" s="1"/>
    </row>
    <row r="47" spans="2:28" ht="15.75">
      <c r="B47" s="241"/>
      <c r="C47" s="280" t="s">
        <v>80</v>
      </c>
      <c r="D47" s="227"/>
      <c r="E47" s="227" t="s">
        <v>1386</v>
      </c>
      <c r="F47" s="227"/>
      <c r="G47" s="2035"/>
      <c r="H47" s="2035"/>
      <c r="I47" s="2035" t="s">
        <v>105</v>
      </c>
      <c r="J47" s="2035"/>
      <c r="K47" s="228"/>
      <c r="L47" s="2035"/>
      <c r="M47" s="2035" t="s">
        <v>106</v>
      </c>
      <c r="N47" s="2035"/>
      <c r="O47" s="227"/>
      <c r="P47" s="227"/>
      <c r="Q47" s="227" t="s">
        <v>81</v>
      </c>
      <c r="R47" s="227"/>
      <c r="S47" s="242"/>
      <c r="T47" s="243"/>
      <c r="U47" s="1"/>
      <c r="V47" s="1"/>
      <c r="W47" s="1"/>
      <c r="X47" s="1"/>
      <c r="Y47" s="1"/>
      <c r="Z47" s="1"/>
      <c r="AA47" s="1"/>
      <c r="AB47" s="1"/>
    </row>
    <row r="48" spans="2:28" ht="15.75">
      <c r="B48" s="241"/>
      <c r="C48" s="281"/>
      <c r="D48" s="229"/>
      <c r="E48" s="229"/>
      <c r="F48" s="229"/>
      <c r="G48" s="229"/>
      <c r="H48" s="229"/>
      <c r="I48" s="229"/>
      <c r="J48" s="229"/>
      <c r="K48" s="229"/>
      <c r="L48" s="229"/>
      <c r="M48" s="229"/>
      <c r="N48" s="229"/>
      <c r="O48" s="229"/>
      <c r="P48" s="229"/>
      <c r="Q48" s="229"/>
      <c r="R48" s="229"/>
      <c r="S48" s="242"/>
      <c r="T48" s="243"/>
      <c r="U48" s="1"/>
      <c r="V48" s="1"/>
      <c r="W48" s="1"/>
      <c r="X48" s="1"/>
      <c r="Y48" s="1"/>
      <c r="Z48" s="1"/>
      <c r="AA48" s="1"/>
      <c r="AB48" s="1"/>
    </row>
    <row r="49" spans="2:28" ht="9.9499999999999993" customHeight="1">
      <c r="B49" s="241"/>
      <c r="C49" s="281"/>
      <c r="D49" s="229"/>
      <c r="E49" s="229"/>
      <c r="F49" s="229"/>
      <c r="G49" s="229"/>
      <c r="H49" s="229"/>
      <c r="I49" s="229"/>
      <c r="J49" s="229"/>
      <c r="K49" s="229"/>
      <c r="L49" s="229"/>
      <c r="M49" s="229"/>
      <c r="N49" s="229"/>
      <c r="O49" s="229"/>
      <c r="P49" s="229"/>
      <c r="Q49" s="229"/>
      <c r="R49" s="229"/>
      <c r="S49" s="242"/>
      <c r="T49" s="243"/>
      <c r="U49" s="1"/>
      <c r="V49" s="1"/>
      <c r="W49" s="1"/>
      <c r="X49" s="1"/>
      <c r="Y49" s="1"/>
      <c r="Z49" s="1"/>
      <c r="AA49" s="1"/>
      <c r="AB49" s="1"/>
    </row>
    <row r="50" spans="2:28" ht="9.9499999999999993" customHeight="1">
      <c r="B50" s="241"/>
      <c r="C50" s="281"/>
      <c r="D50" s="229"/>
      <c r="E50" s="229"/>
      <c r="F50" s="229"/>
      <c r="G50" s="229"/>
      <c r="H50" s="229"/>
      <c r="I50" s="229"/>
      <c r="J50" s="229"/>
      <c r="K50" s="229"/>
      <c r="L50" s="229"/>
      <c r="M50" s="229"/>
      <c r="N50" s="229"/>
      <c r="O50" s="229"/>
      <c r="P50" s="229"/>
      <c r="Q50" s="229"/>
      <c r="R50" s="229"/>
      <c r="S50" s="242"/>
      <c r="T50" s="243"/>
      <c r="U50" s="1"/>
      <c r="V50" s="1"/>
      <c r="W50" s="1"/>
      <c r="X50" s="1"/>
      <c r="Y50" s="1"/>
      <c r="Z50" s="1"/>
      <c r="AA50" s="1"/>
      <c r="AB50" s="1"/>
    </row>
    <row r="51" spans="2:28" ht="15.75">
      <c r="B51" s="241"/>
      <c r="C51" s="2034" t="s">
        <v>147</v>
      </c>
      <c r="D51" s="2034"/>
      <c r="E51" s="2034"/>
      <c r="F51" s="2034"/>
      <c r="G51" s="2036"/>
      <c r="H51" s="2036" t="s">
        <v>82</v>
      </c>
      <c r="I51" s="2034"/>
      <c r="J51" s="2036" t="s">
        <v>156</v>
      </c>
      <c r="K51" s="230"/>
      <c r="L51" s="2036"/>
      <c r="M51" s="2036" t="s">
        <v>161</v>
      </c>
      <c r="N51" s="2036"/>
      <c r="O51" s="2034"/>
      <c r="P51" s="2034"/>
      <c r="Q51" s="2034" t="s">
        <v>83</v>
      </c>
      <c r="R51" s="2034"/>
      <c r="S51" s="242"/>
      <c r="T51" s="243"/>
      <c r="U51" s="1"/>
      <c r="V51" s="1"/>
      <c r="W51" s="1"/>
      <c r="X51" s="1"/>
      <c r="Y51" s="1"/>
      <c r="Z51" s="1"/>
      <c r="AA51" s="1"/>
      <c r="AB51" s="1"/>
    </row>
    <row r="52" spans="2:28" ht="15.75">
      <c r="B52" s="241"/>
      <c r="C52" s="282"/>
      <c r="D52" s="2034"/>
      <c r="E52" s="2034"/>
      <c r="F52" s="2034"/>
      <c r="G52" s="2036"/>
      <c r="H52" s="2036"/>
      <c r="I52" s="2034"/>
      <c r="J52" s="2036"/>
      <c r="K52" s="230"/>
      <c r="L52" s="2036"/>
      <c r="M52" s="2036"/>
      <c r="N52" s="2036"/>
      <c r="O52" s="2034"/>
      <c r="P52" s="2034"/>
      <c r="Q52" s="2034"/>
      <c r="R52" s="2034"/>
      <c r="S52" s="242"/>
      <c r="T52" s="243"/>
      <c r="U52" s="1"/>
      <c r="V52" s="1"/>
      <c r="W52" s="1"/>
      <c r="X52" s="1"/>
      <c r="Y52" s="1"/>
      <c r="Z52" s="1"/>
      <c r="AA52" s="1"/>
      <c r="AB52" s="1"/>
    </row>
    <row r="53" spans="2:28" customFormat="1" ht="15" customHeight="1">
      <c r="B53" s="121" t="s">
        <v>418</v>
      </c>
      <c r="C53" s="284"/>
      <c r="D53" s="122"/>
      <c r="E53" s="122"/>
      <c r="F53" s="122"/>
      <c r="G53" s="122"/>
      <c r="H53" s="1229"/>
      <c r="I53" s="122"/>
      <c r="J53" s="123"/>
      <c r="K53" s="122"/>
      <c r="L53" s="124"/>
      <c r="M53" s="122"/>
      <c r="N53" s="122"/>
      <c r="O53" s="122"/>
      <c r="P53" s="122"/>
      <c r="Q53" s="122"/>
      <c r="R53" s="125"/>
      <c r="S53" s="125"/>
      <c r="T53" s="126" t="s">
        <v>417</v>
      </c>
      <c r="U53" s="232"/>
    </row>
    <row r="54" spans="2:28" ht="17.25" customHeight="1"/>
    <row r="55" spans="2:28" s="139" customFormat="1" ht="24.95" customHeight="1">
      <c r="B55" s="2155" t="s">
        <v>25</v>
      </c>
      <c r="C55" s="2156"/>
      <c r="D55" s="2156"/>
      <c r="E55" s="2157"/>
      <c r="F55" s="2161" t="s">
        <v>146</v>
      </c>
      <c r="G55" s="2162"/>
      <c r="H55" s="2162"/>
      <c r="I55" s="2162"/>
      <c r="J55" s="2162"/>
      <c r="K55" s="2162"/>
      <c r="L55" s="2162"/>
      <c r="M55" s="2162"/>
      <c r="N55" s="2163"/>
      <c r="O55" s="417" t="s">
        <v>111</v>
      </c>
      <c r="P55" s="428" t="s">
        <v>1733</v>
      </c>
      <c r="Q55" s="92" t="s">
        <v>1601</v>
      </c>
      <c r="R55" s="92"/>
      <c r="S55" s="41"/>
      <c r="T55" s="42" t="s">
        <v>25</v>
      </c>
    </row>
    <row r="56" spans="2:28" s="139" customFormat="1" ht="24" customHeight="1">
      <c r="B56" s="2158"/>
      <c r="C56" s="2159"/>
      <c r="D56" s="2159"/>
      <c r="E56" s="2160"/>
      <c r="F56" s="2164" t="s">
        <v>416</v>
      </c>
      <c r="G56" s="2165"/>
      <c r="H56" s="2165"/>
      <c r="I56" s="2165"/>
      <c r="J56" s="2165"/>
      <c r="K56" s="2165"/>
      <c r="L56" s="2165"/>
      <c r="M56" s="2165"/>
      <c r="N56" s="2166"/>
      <c r="O56" s="419" t="s">
        <v>33</v>
      </c>
      <c r="P56" s="429" t="s">
        <v>58</v>
      </c>
      <c r="Q56" s="94"/>
      <c r="R56" s="94"/>
      <c r="S56" s="45"/>
      <c r="T56" s="46"/>
    </row>
    <row r="57" spans="2:28" s="139" customFormat="1" ht="7.5" customHeight="1">
      <c r="B57" s="47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9"/>
      <c r="Q57" s="49"/>
      <c r="R57" s="49"/>
      <c r="S57" s="49"/>
      <c r="T57" s="50"/>
    </row>
    <row r="58" spans="2:28" s="139" customFormat="1" ht="15.75">
      <c r="B58" s="51"/>
      <c r="C58" s="289" t="s">
        <v>59</v>
      </c>
      <c r="D58" s="55"/>
      <c r="E58" s="55" t="s">
        <v>60</v>
      </c>
      <c r="F58" s="1670" t="s">
        <v>1787</v>
      </c>
      <c r="G58" s="55"/>
      <c r="H58" s="53"/>
      <c r="I58" s="360"/>
      <c r="J58" s="342"/>
      <c r="K58" s="55"/>
      <c r="L58" s="54"/>
      <c r="M58" s="55"/>
      <c r="N58" s="118"/>
      <c r="O58" s="56"/>
      <c r="P58" s="81" t="s">
        <v>61</v>
      </c>
      <c r="Q58" s="249" t="s">
        <v>1959</v>
      </c>
      <c r="R58" s="297"/>
      <c r="S58" s="55"/>
      <c r="T58" s="59"/>
      <c r="U58" s="158"/>
    </row>
    <row r="59" spans="2:28" s="139" customFormat="1" ht="5.0999999999999996" customHeight="1">
      <c r="B59" s="51"/>
      <c r="C59" s="289"/>
      <c r="D59" s="55"/>
      <c r="E59" s="55"/>
      <c r="F59" s="623"/>
      <c r="G59" s="55"/>
      <c r="H59" s="53"/>
      <c r="I59" s="52"/>
      <c r="J59" s="55"/>
      <c r="K59" s="55"/>
      <c r="L59" s="54"/>
      <c r="M59" s="55"/>
      <c r="N59" s="84"/>
      <c r="O59" s="56"/>
      <c r="P59" s="167"/>
      <c r="Q59" s="58"/>
      <c r="R59" s="58"/>
      <c r="S59" s="58"/>
      <c r="T59" s="59"/>
      <c r="U59" s="158"/>
    </row>
    <row r="60" spans="2:28" s="139" customFormat="1" ht="14.1" customHeight="1">
      <c r="B60" s="2190" t="s">
        <v>26</v>
      </c>
      <c r="C60" s="275" t="s">
        <v>27</v>
      </c>
      <c r="D60" s="2169" t="s">
        <v>62</v>
      </c>
      <c r="E60" s="175" t="s">
        <v>28</v>
      </c>
      <c r="F60" s="2169" t="s">
        <v>29</v>
      </c>
      <c r="G60" s="174" t="s">
        <v>30</v>
      </c>
      <c r="H60" s="174" t="s">
        <v>30</v>
      </c>
      <c r="I60" s="176" t="s">
        <v>30</v>
      </c>
      <c r="J60" s="2171" t="s">
        <v>31</v>
      </c>
      <c r="K60" s="2172"/>
      <c r="L60" s="174" t="s">
        <v>30</v>
      </c>
      <c r="M60" s="176" t="s">
        <v>32</v>
      </c>
      <c r="N60" s="177" t="s">
        <v>8</v>
      </c>
      <c r="O60" s="2176" t="s">
        <v>182</v>
      </c>
      <c r="P60" s="2178" t="s">
        <v>181</v>
      </c>
      <c r="Q60" s="177" t="s">
        <v>8</v>
      </c>
      <c r="R60" s="2180" t="s">
        <v>44</v>
      </c>
      <c r="S60" s="178" t="s">
        <v>8</v>
      </c>
      <c r="T60" s="2182" t="s">
        <v>10</v>
      </c>
      <c r="U60" s="158"/>
    </row>
    <row r="61" spans="2:28" s="139" customFormat="1" ht="14.1" customHeight="1">
      <c r="B61" s="2191"/>
      <c r="C61" s="276" t="s">
        <v>11</v>
      </c>
      <c r="D61" s="2170"/>
      <c r="E61" s="180" t="s">
        <v>12</v>
      </c>
      <c r="F61" s="2170"/>
      <c r="G61" s="180" t="s">
        <v>13</v>
      </c>
      <c r="H61" s="180" t="s">
        <v>14</v>
      </c>
      <c r="I61" s="181" t="s">
        <v>15</v>
      </c>
      <c r="J61" s="182" t="s">
        <v>16</v>
      </c>
      <c r="K61" s="183" t="s">
        <v>17</v>
      </c>
      <c r="L61" s="180" t="s">
        <v>18</v>
      </c>
      <c r="M61" s="184" t="s">
        <v>19</v>
      </c>
      <c r="N61" s="185" t="s">
        <v>177</v>
      </c>
      <c r="O61" s="2177"/>
      <c r="P61" s="2179"/>
      <c r="Q61" s="185" t="s">
        <v>22</v>
      </c>
      <c r="R61" s="2181"/>
      <c r="S61" s="186" t="s">
        <v>45</v>
      </c>
      <c r="T61" s="2183"/>
      <c r="U61" s="158"/>
    </row>
    <row r="62" spans="2:28" s="139" customFormat="1" ht="14.1" customHeight="1" thickBot="1">
      <c r="B62" s="187">
        <v>1</v>
      </c>
      <c r="C62" s="277">
        <v>2</v>
      </c>
      <c r="D62" s="189">
        <v>3</v>
      </c>
      <c r="E62" s="188">
        <v>4</v>
      </c>
      <c r="F62" s="188">
        <v>5</v>
      </c>
      <c r="G62" s="188">
        <v>6</v>
      </c>
      <c r="H62" s="188">
        <v>7</v>
      </c>
      <c r="I62" s="190" t="s">
        <v>63</v>
      </c>
      <c r="J62" s="191">
        <v>9</v>
      </c>
      <c r="K62" s="192" t="s">
        <v>64</v>
      </c>
      <c r="L62" s="191" t="s">
        <v>65</v>
      </c>
      <c r="M62" s="192">
        <v>12</v>
      </c>
      <c r="N62" s="193" t="s">
        <v>66</v>
      </c>
      <c r="O62" s="252" t="s">
        <v>176</v>
      </c>
      <c r="P62" s="193" t="s">
        <v>178</v>
      </c>
      <c r="Q62" s="193" t="s">
        <v>185</v>
      </c>
      <c r="R62" s="193" t="s">
        <v>183</v>
      </c>
      <c r="S62" s="193" t="s">
        <v>179</v>
      </c>
      <c r="T62" s="193">
        <v>18</v>
      </c>
      <c r="U62" s="158"/>
    </row>
    <row r="63" spans="2:28" s="850" customFormat="1" ht="35.1" customHeight="1" thickTop="1">
      <c r="B63" s="912">
        <v>1</v>
      </c>
      <c r="C63" s="1993" t="s">
        <v>1963</v>
      </c>
      <c r="D63" s="1613" t="s">
        <v>67</v>
      </c>
      <c r="E63" s="1614" t="s">
        <v>92</v>
      </c>
      <c r="F63" s="1611" t="s">
        <v>117</v>
      </c>
      <c r="G63" s="1787">
        <v>6820</v>
      </c>
      <c r="H63" s="1787">
        <v>3800</v>
      </c>
      <c r="I63" s="918">
        <f>G63-H63</f>
        <v>3020</v>
      </c>
      <c r="J63" s="1615">
        <v>6</v>
      </c>
      <c r="K63" s="919">
        <f>I63*J63%</f>
        <v>181.2</v>
      </c>
      <c r="L63" s="919">
        <f>I63-K63</f>
        <v>2838.8</v>
      </c>
      <c r="M63" s="1612">
        <v>2950</v>
      </c>
      <c r="N63" s="921">
        <f>ROUND((L63*M63),0)</f>
        <v>8374460</v>
      </c>
      <c r="O63" s="921">
        <f>ROUND(M63*0.5025%,2)</f>
        <v>14.82</v>
      </c>
      <c r="P63" s="921">
        <f>M63+O63</f>
        <v>2964.82</v>
      </c>
      <c r="Q63" s="922">
        <f>ROUND((L63*+P63),0)</f>
        <v>8416531</v>
      </c>
      <c r="R63" s="922">
        <f>ROUND((Q63*0.5%),0)</f>
        <v>42083</v>
      </c>
      <c r="S63" s="922">
        <f>ROUND((Q63-R63),0)</f>
        <v>8374448</v>
      </c>
      <c r="T63" s="1072" t="s">
        <v>77</v>
      </c>
    </row>
    <row r="64" spans="2:28" ht="5.0999999999999996" customHeight="1">
      <c r="B64" s="1550"/>
      <c r="C64" s="1551"/>
      <c r="D64" s="1552"/>
      <c r="E64" s="1553"/>
      <c r="F64" s="1554"/>
      <c r="G64" s="1555"/>
      <c r="H64" s="1555"/>
      <c r="I64" s="1556"/>
      <c r="J64" s="1557"/>
      <c r="K64" s="1556"/>
      <c r="L64" s="1556"/>
      <c r="M64" s="1558"/>
      <c r="N64" s="1558"/>
      <c r="O64" s="1559"/>
      <c r="P64" s="1559"/>
      <c r="Q64" s="1556"/>
      <c r="R64" s="1556"/>
      <c r="S64" s="1556"/>
      <c r="T64" s="1560"/>
      <c r="U64" s="1"/>
      <c r="V64" s="1"/>
      <c r="W64" s="1"/>
      <c r="X64" s="1"/>
      <c r="Y64" s="1"/>
      <c r="Z64" s="1"/>
      <c r="AA64" s="1"/>
      <c r="AB64" s="1"/>
    </row>
    <row r="65" spans="2:28" ht="35.1" customHeight="1">
      <c r="B65" s="2173" t="s">
        <v>203</v>
      </c>
      <c r="C65" s="2174"/>
      <c r="D65" s="2174"/>
      <c r="E65" s="2174"/>
      <c r="F65" s="2175"/>
      <c r="G65" s="402">
        <f>SUM(G63:G64)</f>
        <v>6820</v>
      </c>
      <c r="H65" s="402">
        <f>SUM(H63:H64)</f>
        <v>3800</v>
      </c>
      <c r="I65" s="402">
        <f>SUM(I63:I64)</f>
        <v>3020</v>
      </c>
      <c r="J65" s="402">
        <f>+K65/I65%</f>
        <v>6</v>
      </c>
      <c r="K65" s="402">
        <f>SUM(K63:K64)</f>
        <v>181.2</v>
      </c>
      <c r="L65" s="402">
        <f>SUM(L63:L64)</f>
        <v>2838.8</v>
      </c>
      <c r="M65" s="402"/>
      <c r="N65" s="402">
        <f>SUM(N63:N64)</f>
        <v>8374460</v>
      </c>
      <c r="O65" s="402"/>
      <c r="P65" s="402">
        <f>+Q65/L65</f>
        <v>2964.8199943638156</v>
      </c>
      <c r="Q65" s="402">
        <f>SUM(Q63:Q64)</f>
        <v>8416531</v>
      </c>
      <c r="R65" s="402">
        <f>SUM(R63:R64)</f>
        <v>42083</v>
      </c>
      <c r="S65" s="402">
        <f>SUM(S63:S64)</f>
        <v>8374448</v>
      </c>
      <c r="T65" s="402"/>
      <c r="U65" s="1"/>
      <c r="V65" s="1"/>
      <c r="W65" s="1"/>
      <c r="X65" s="1"/>
      <c r="Y65" s="1"/>
      <c r="Z65" s="1"/>
      <c r="AA65" s="1"/>
      <c r="AB65" s="1"/>
    </row>
    <row r="66" spans="2:28" ht="9" customHeight="1">
      <c r="B66" s="603"/>
      <c r="C66" s="458"/>
      <c r="D66" s="458"/>
      <c r="E66" s="458"/>
      <c r="F66" s="458"/>
      <c r="G66" s="597"/>
      <c r="H66" s="597"/>
      <c r="I66" s="597"/>
      <c r="J66" s="597"/>
      <c r="K66" s="597"/>
      <c r="L66" s="597"/>
      <c r="M66" s="597"/>
      <c r="N66" s="597"/>
      <c r="O66" s="597"/>
      <c r="P66" s="597"/>
      <c r="Q66" s="597"/>
      <c r="R66" s="597"/>
      <c r="S66" s="597"/>
      <c r="T66" s="460"/>
      <c r="U66" s="1"/>
      <c r="V66" s="1"/>
      <c r="W66" s="1"/>
      <c r="X66" s="1"/>
      <c r="Y66" s="1"/>
      <c r="Z66" s="1"/>
      <c r="AA66" s="1"/>
      <c r="AB66" s="1"/>
    </row>
    <row r="67" spans="2:28" ht="20.100000000000001" customHeight="1">
      <c r="B67" s="201"/>
      <c r="C67" s="202"/>
      <c r="D67" s="202"/>
      <c r="E67" s="202"/>
      <c r="F67" s="202"/>
      <c r="G67" s="202"/>
      <c r="H67" s="202"/>
      <c r="I67" s="226"/>
      <c r="J67" s="226"/>
      <c r="K67" s="226"/>
      <c r="L67" s="226"/>
      <c r="M67" s="226"/>
      <c r="N67" s="226"/>
      <c r="O67" s="226"/>
      <c r="P67" s="226"/>
      <c r="Q67" s="587" t="s">
        <v>1960</v>
      </c>
      <c r="R67" s="226"/>
      <c r="S67" s="226"/>
      <c r="T67" s="209"/>
      <c r="U67" s="1"/>
      <c r="V67" s="1"/>
      <c r="W67" s="1"/>
      <c r="X67" s="1"/>
      <c r="Y67" s="1"/>
      <c r="Z67" s="1"/>
      <c r="AA67" s="1"/>
      <c r="AB67" s="1"/>
    </row>
    <row r="68" spans="2:28" ht="15.75">
      <c r="B68" s="241"/>
      <c r="C68" s="280" t="s">
        <v>80</v>
      </c>
      <c r="D68" s="227"/>
      <c r="E68" s="227" t="s">
        <v>1386</v>
      </c>
      <c r="F68" s="227"/>
      <c r="G68" s="2020"/>
      <c r="H68" s="2020"/>
      <c r="I68" s="2020" t="s">
        <v>105</v>
      </c>
      <c r="J68" s="2020"/>
      <c r="K68" s="228"/>
      <c r="L68" s="2020"/>
      <c r="M68" s="2020" t="s">
        <v>106</v>
      </c>
      <c r="N68" s="2020"/>
      <c r="O68" s="227"/>
      <c r="P68" s="227"/>
      <c r="Q68" s="227" t="s">
        <v>81</v>
      </c>
      <c r="R68" s="227"/>
      <c r="S68" s="242"/>
      <c r="T68" s="243"/>
      <c r="U68" s="1"/>
      <c r="V68" s="1"/>
      <c r="W68" s="1"/>
      <c r="X68" s="1"/>
      <c r="Y68" s="1"/>
      <c r="Z68" s="1"/>
      <c r="AA68" s="1"/>
      <c r="AB68" s="1"/>
    </row>
    <row r="69" spans="2:28" ht="15.75">
      <c r="B69" s="241"/>
      <c r="C69" s="281"/>
      <c r="D69" s="229"/>
      <c r="E69" s="229"/>
      <c r="F69" s="229"/>
      <c r="G69" s="229"/>
      <c r="H69" s="229"/>
      <c r="I69" s="229"/>
      <c r="J69" s="229"/>
      <c r="K69" s="229"/>
      <c r="L69" s="229"/>
      <c r="M69" s="229"/>
      <c r="N69" s="229"/>
      <c r="O69" s="229"/>
      <c r="P69" s="229"/>
      <c r="Q69" s="229"/>
      <c r="R69" s="229"/>
      <c r="S69" s="242"/>
      <c r="T69" s="243"/>
      <c r="U69" s="1"/>
      <c r="V69" s="1"/>
      <c r="W69" s="1"/>
      <c r="X69" s="1"/>
      <c r="Y69" s="1"/>
      <c r="Z69" s="1"/>
      <c r="AA69" s="1"/>
      <c r="AB69" s="1"/>
    </row>
    <row r="70" spans="2:28" ht="9.9499999999999993" customHeight="1">
      <c r="B70" s="241"/>
      <c r="C70" s="281"/>
      <c r="D70" s="229"/>
      <c r="E70" s="229"/>
      <c r="F70" s="229"/>
      <c r="G70" s="229"/>
      <c r="H70" s="229"/>
      <c r="I70" s="229"/>
      <c r="J70" s="229"/>
      <c r="K70" s="229"/>
      <c r="L70" s="229"/>
      <c r="M70" s="229"/>
      <c r="N70" s="229"/>
      <c r="O70" s="229"/>
      <c r="P70" s="229"/>
      <c r="Q70" s="229"/>
      <c r="R70" s="229"/>
      <c r="S70" s="242"/>
      <c r="T70" s="243"/>
      <c r="U70" s="1"/>
      <c r="V70" s="1"/>
      <c r="W70" s="1"/>
      <c r="X70" s="1"/>
      <c r="Y70" s="1"/>
      <c r="Z70" s="1"/>
      <c r="AA70" s="1"/>
      <c r="AB70" s="1"/>
    </row>
    <row r="71" spans="2:28" ht="9.9499999999999993" customHeight="1">
      <c r="B71" s="241"/>
      <c r="C71" s="281"/>
      <c r="D71" s="229"/>
      <c r="E71" s="229"/>
      <c r="F71" s="229"/>
      <c r="G71" s="229"/>
      <c r="H71" s="229"/>
      <c r="I71" s="229"/>
      <c r="J71" s="229"/>
      <c r="K71" s="229"/>
      <c r="L71" s="229"/>
      <c r="M71" s="229"/>
      <c r="N71" s="229"/>
      <c r="O71" s="229"/>
      <c r="P71" s="229"/>
      <c r="Q71" s="229"/>
      <c r="R71" s="229"/>
      <c r="S71" s="242"/>
      <c r="T71" s="243"/>
      <c r="U71" s="1"/>
      <c r="V71" s="1"/>
      <c r="W71" s="1"/>
      <c r="X71" s="1"/>
      <c r="Y71" s="1"/>
      <c r="Z71" s="1"/>
      <c r="AA71" s="1"/>
      <c r="AB71" s="1"/>
    </row>
    <row r="72" spans="2:28" ht="15.75">
      <c r="B72" s="241"/>
      <c r="C72" s="2016" t="s">
        <v>147</v>
      </c>
      <c r="D72" s="2016"/>
      <c r="E72" s="2016"/>
      <c r="F72" s="2016"/>
      <c r="G72" s="2021"/>
      <c r="H72" s="2021" t="s">
        <v>82</v>
      </c>
      <c r="I72" s="2016"/>
      <c r="J72" s="2021" t="s">
        <v>156</v>
      </c>
      <c r="K72" s="230"/>
      <c r="L72" s="2021"/>
      <c r="M72" s="2021" t="s">
        <v>161</v>
      </c>
      <c r="N72" s="2021"/>
      <c r="O72" s="2016"/>
      <c r="P72" s="2016"/>
      <c r="Q72" s="2016" t="s">
        <v>83</v>
      </c>
      <c r="R72" s="2016"/>
      <c r="S72" s="242"/>
      <c r="T72" s="243"/>
      <c r="U72" s="1"/>
      <c r="V72" s="1"/>
      <c r="W72" s="1"/>
      <c r="X72" s="1"/>
      <c r="Y72" s="1"/>
      <c r="Z72" s="1"/>
      <c r="AA72" s="1"/>
      <c r="AB72" s="1"/>
    </row>
    <row r="73" spans="2:28" ht="15.75">
      <c r="B73" s="241"/>
      <c r="C73" s="282"/>
      <c r="D73" s="2016"/>
      <c r="E73" s="2016"/>
      <c r="F73" s="2016"/>
      <c r="G73" s="2021"/>
      <c r="H73" s="2021"/>
      <c r="I73" s="2016"/>
      <c r="J73" s="2021"/>
      <c r="K73" s="230"/>
      <c r="L73" s="2021"/>
      <c r="M73" s="2021"/>
      <c r="N73" s="2021"/>
      <c r="O73" s="2016"/>
      <c r="P73" s="2016"/>
      <c r="Q73" s="2016"/>
      <c r="R73" s="2016"/>
      <c r="S73" s="242"/>
      <c r="T73" s="243"/>
      <c r="U73" s="1"/>
      <c r="V73" s="1"/>
      <c r="W73" s="1"/>
      <c r="X73" s="1"/>
      <c r="Y73" s="1"/>
      <c r="Z73" s="1"/>
      <c r="AA73" s="1"/>
      <c r="AB73" s="1"/>
    </row>
    <row r="74" spans="2:28" customFormat="1" ht="15" customHeight="1">
      <c r="B74" s="121" t="s">
        <v>418</v>
      </c>
      <c r="C74" s="284"/>
      <c r="D74" s="122"/>
      <c r="E74" s="122"/>
      <c r="F74" s="122"/>
      <c r="G74" s="122"/>
      <c r="H74" s="1229"/>
      <c r="I74" s="122"/>
      <c r="J74" s="123"/>
      <c r="K74" s="122"/>
      <c r="L74" s="124"/>
      <c r="M74" s="122"/>
      <c r="N74" s="122"/>
      <c r="O74" s="122"/>
      <c r="P74" s="122"/>
      <c r="Q74" s="122"/>
      <c r="R74" s="125"/>
      <c r="S74" s="125"/>
      <c r="T74" s="126" t="s">
        <v>417</v>
      </c>
      <c r="U74" s="232"/>
    </row>
    <row r="75" spans="2:28" ht="17.25" customHeight="1"/>
    <row r="76" spans="2:28" s="139" customFormat="1" ht="24.95" customHeight="1">
      <c r="B76" s="2155" t="s">
        <v>25</v>
      </c>
      <c r="C76" s="2156"/>
      <c r="D76" s="2156"/>
      <c r="E76" s="2157"/>
      <c r="F76" s="2161" t="s">
        <v>146</v>
      </c>
      <c r="G76" s="2162"/>
      <c r="H76" s="2162"/>
      <c r="I76" s="2162"/>
      <c r="J76" s="2162"/>
      <c r="K76" s="2162"/>
      <c r="L76" s="2162"/>
      <c r="M76" s="2162"/>
      <c r="N76" s="2163"/>
      <c r="O76" s="417" t="s">
        <v>111</v>
      </c>
      <c r="P76" s="428" t="s">
        <v>1706</v>
      </c>
      <c r="Q76" s="92" t="s">
        <v>1601</v>
      </c>
      <c r="R76" s="92"/>
      <c r="S76" s="41"/>
      <c r="T76" s="42" t="s">
        <v>25</v>
      </c>
    </row>
    <row r="77" spans="2:28" s="139" customFormat="1" ht="24" customHeight="1">
      <c r="B77" s="2158"/>
      <c r="C77" s="2159"/>
      <c r="D77" s="2159"/>
      <c r="E77" s="2160"/>
      <c r="F77" s="2164" t="s">
        <v>416</v>
      </c>
      <c r="G77" s="2165"/>
      <c r="H77" s="2165"/>
      <c r="I77" s="2165"/>
      <c r="J77" s="2165"/>
      <c r="K77" s="2165"/>
      <c r="L77" s="2165"/>
      <c r="M77" s="2165"/>
      <c r="N77" s="2166"/>
      <c r="O77" s="419" t="s">
        <v>33</v>
      </c>
      <c r="P77" s="429" t="s">
        <v>58</v>
      </c>
      <c r="Q77" s="94"/>
      <c r="R77" s="94"/>
      <c r="S77" s="45"/>
      <c r="T77" s="46"/>
    </row>
    <row r="78" spans="2:28" s="139" customFormat="1" ht="7.5" customHeight="1">
      <c r="B78" s="47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9"/>
      <c r="Q78" s="49"/>
      <c r="R78" s="49"/>
      <c r="S78" s="49"/>
      <c r="T78" s="50"/>
    </row>
    <row r="79" spans="2:28" s="139" customFormat="1" ht="15.75">
      <c r="B79" s="51"/>
      <c r="C79" s="289" t="s">
        <v>59</v>
      </c>
      <c r="D79" s="55"/>
      <c r="E79" s="55" t="s">
        <v>60</v>
      </c>
      <c r="F79" s="1670" t="s">
        <v>1617</v>
      </c>
      <c r="G79" s="55"/>
      <c r="H79" s="53"/>
      <c r="I79" s="360"/>
      <c r="J79" s="342"/>
      <c r="K79" s="55"/>
      <c r="L79" s="54"/>
      <c r="M79" s="55"/>
      <c r="N79" s="118"/>
      <c r="O79" s="56"/>
      <c r="P79" s="81" t="s">
        <v>61</v>
      </c>
      <c r="Q79" s="249" t="s">
        <v>1936</v>
      </c>
      <c r="R79" s="297"/>
      <c r="S79" s="55"/>
      <c r="T79" s="59"/>
      <c r="U79" s="158"/>
    </row>
    <row r="80" spans="2:28" s="139" customFormat="1" ht="5.0999999999999996" customHeight="1">
      <c r="B80" s="51"/>
      <c r="C80" s="289"/>
      <c r="D80" s="55"/>
      <c r="E80" s="55"/>
      <c r="F80" s="623"/>
      <c r="G80" s="55"/>
      <c r="H80" s="53"/>
      <c r="I80" s="52"/>
      <c r="J80" s="55"/>
      <c r="K80" s="55"/>
      <c r="L80" s="54"/>
      <c r="M80" s="55"/>
      <c r="N80" s="84"/>
      <c r="O80" s="56"/>
      <c r="P80" s="167"/>
      <c r="Q80" s="58"/>
      <c r="R80" s="58"/>
      <c r="S80" s="58"/>
      <c r="T80" s="59"/>
      <c r="U80" s="158"/>
    </row>
    <row r="81" spans="2:28" s="139" customFormat="1" ht="14.1" customHeight="1">
      <c r="B81" s="2190" t="s">
        <v>26</v>
      </c>
      <c r="C81" s="275" t="s">
        <v>27</v>
      </c>
      <c r="D81" s="2169" t="s">
        <v>62</v>
      </c>
      <c r="E81" s="175" t="s">
        <v>28</v>
      </c>
      <c r="F81" s="2169" t="s">
        <v>29</v>
      </c>
      <c r="G81" s="174" t="s">
        <v>30</v>
      </c>
      <c r="H81" s="174" t="s">
        <v>30</v>
      </c>
      <c r="I81" s="176" t="s">
        <v>30</v>
      </c>
      <c r="J81" s="2171" t="s">
        <v>31</v>
      </c>
      <c r="K81" s="2172"/>
      <c r="L81" s="174" t="s">
        <v>30</v>
      </c>
      <c r="M81" s="176" t="s">
        <v>32</v>
      </c>
      <c r="N81" s="177" t="s">
        <v>8</v>
      </c>
      <c r="O81" s="2176" t="s">
        <v>182</v>
      </c>
      <c r="P81" s="2178" t="s">
        <v>181</v>
      </c>
      <c r="Q81" s="177" t="s">
        <v>8</v>
      </c>
      <c r="R81" s="2180" t="s">
        <v>44</v>
      </c>
      <c r="S81" s="178" t="s">
        <v>8</v>
      </c>
      <c r="T81" s="2182" t="s">
        <v>10</v>
      </c>
      <c r="U81" s="158"/>
    </row>
    <row r="82" spans="2:28" s="139" customFormat="1" ht="14.1" customHeight="1">
      <c r="B82" s="2191"/>
      <c r="C82" s="276" t="s">
        <v>11</v>
      </c>
      <c r="D82" s="2170"/>
      <c r="E82" s="180" t="s">
        <v>12</v>
      </c>
      <c r="F82" s="2170"/>
      <c r="G82" s="180" t="s">
        <v>13</v>
      </c>
      <c r="H82" s="180" t="s">
        <v>14</v>
      </c>
      <c r="I82" s="181" t="s">
        <v>15</v>
      </c>
      <c r="J82" s="182" t="s">
        <v>16</v>
      </c>
      <c r="K82" s="183" t="s">
        <v>17</v>
      </c>
      <c r="L82" s="180" t="s">
        <v>18</v>
      </c>
      <c r="M82" s="184" t="s">
        <v>19</v>
      </c>
      <c r="N82" s="185" t="s">
        <v>177</v>
      </c>
      <c r="O82" s="2177"/>
      <c r="P82" s="2179"/>
      <c r="Q82" s="185" t="s">
        <v>22</v>
      </c>
      <c r="R82" s="2181"/>
      <c r="S82" s="186" t="s">
        <v>45</v>
      </c>
      <c r="T82" s="2183"/>
      <c r="U82" s="158"/>
    </row>
    <row r="83" spans="2:28" s="139" customFormat="1" ht="14.1" customHeight="1" thickBot="1">
      <c r="B83" s="187">
        <v>1</v>
      </c>
      <c r="C83" s="277">
        <v>2</v>
      </c>
      <c r="D83" s="189">
        <v>3</v>
      </c>
      <c r="E83" s="188">
        <v>4</v>
      </c>
      <c r="F83" s="188">
        <v>5</v>
      </c>
      <c r="G83" s="188">
        <v>6</v>
      </c>
      <c r="H83" s="188">
        <v>7</v>
      </c>
      <c r="I83" s="190" t="s">
        <v>63</v>
      </c>
      <c r="J83" s="191">
        <v>9</v>
      </c>
      <c r="K83" s="192" t="s">
        <v>64</v>
      </c>
      <c r="L83" s="191" t="s">
        <v>65</v>
      </c>
      <c r="M83" s="192">
        <v>12</v>
      </c>
      <c r="N83" s="193" t="s">
        <v>66</v>
      </c>
      <c r="O83" s="252" t="s">
        <v>176</v>
      </c>
      <c r="P83" s="193" t="s">
        <v>178</v>
      </c>
      <c r="Q83" s="193" t="s">
        <v>185</v>
      </c>
      <c r="R83" s="193" t="s">
        <v>183</v>
      </c>
      <c r="S83" s="193" t="s">
        <v>179</v>
      </c>
      <c r="T83" s="193">
        <v>18</v>
      </c>
      <c r="U83" s="158"/>
    </row>
    <row r="84" spans="2:28" s="850" customFormat="1" ht="35.1" customHeight="1" thickTop="1">
      <c r="B84" s="912">
        <v>3</v>
      </c>
      <c r="C84" s="1993" t="s">
        <v>1950</v>
      </c>
      <c r="D84" s="1613" t="s">
        <v>336</v>
      </c>
      <c r="E84" s="1614" t="s">
        <v>1255</v>
      </c>
      <c r="F84" s="1611" t="s">
        <v>117</v>
      </c>
      <c r="G84" s="1787">
        <v>8900</v>
      </c>
      <c r="H84" s="1787">
        <v>3890</v>
      </c>
      <c r="I84" s="918">
        <f>G84-H84</f>
        <v>5010</v>
      </c>
      <c r="J84" s="1615">
        <v>6</v>
      </c>
      <c r="K84" s="919">
        <f>I84*J84%</f>
        <v>300.59999999999997</v>
      </c>
      <c r="L84" s="919">
        <f>I84-K84</f>
        <v>4709.3999999999996</v>
      </c>
      <c r="M84" s="1612">
        <v>2950</v>
      </c>
      <c r="N84" s="921">
        <f>ROUND((L84*M84),0)</f>
        <v>13892730</v>
      </c>
      <c r="O84" s="921">
        <f>ROUND(M84*0.5025%,2)</f>
        <v>14.82</v>
      </c>
      <c r="P84" s="921">
        <f>M84+O84</f>
        <v>2964.82</v>
      </c>
      <c r="Q84" s="922">
        <f>ROUND((L84*+P84),0)</f>
        <v>13962523</v>
      </c>
      <c r="R84" s="922">
        <f>ROUND((Q84*0.5%),0)</f>
        <v>69813</v>
      </c>
      <c r="S84" s="922">
        <f>ROUND((Q84-R84),0)</f>
        <v>13892710</v>
      </c>
      <c r="T84" s="1072" t="s">
        <v>77</v>
      </c>
    </row>
    <row r="85" spans="2:28" s="850" customFormat="1" ht="35.1" customHeight="1">
      <c r="B85" s="912">
        <v>4</v>
      </c>
      <c r="C85" s="1993" t="s">
        <v>1949</v>
      </c>
      <c r="D85" s="1613" t="s">
        <v>152</v>
      </c>
      <c r="E85" s="1614" t="s">
        <v>75</v>
      </c>
      <c r="F85" s="1611" t="s">
        <v>117</v>
      </c>
      <c r="G85" s="1787">
        <v>6220</v>
      </c>
      <c r="H85" s="1787">
        <v>3870</v>
      </c>
      <c r="I85" s="918">
        <f>G85-H85</f>
        <v>2350</v>
      </c>
      <c r="J85" s="1615">
        <v>6</v>
      </c>
      <c r="K85" s="919">
        <f>I85*J85%</f>
        <v>141</v>
      </c>
      <c r="L85" s="919">
        <f>I85-K85</f>
        <v>2209</v>
      </c>
      <c r="M85" s="1612">
        <v>2950</v>
      </c>
      <c r="N85" s="921">
        <f>ROUND((L85*M85),0)</f>
        <v>6516550</v>
      </c>
      <c r="O85" s="921">
        <f>ROUND(M85*0.5025%,2)</f>
        <v>14.82</v>
      </c>
      <c r="P85" s="921">
        <f>M85+O85</f>
        <v>2964.82</v>
      </c>
      <c r="Q85" s="922">
        <f>ROUND((L85*+P85),0)</f>
        <v>6549287</v>
      </c>
      <c r="R85" s="922">
        <f>ROUND((Q85*0.5%),0)</f>
        <v>32746</v>
      </c>
      <c r="S85" s="922">
        <f>ROUND((Q85-R85),0)</f>
        <v>6516541</v>
      </c>
      <c r="T85" s="1072" t="s">
        <v>77</v>
      </c>
    </row>
    <row r="86" spans="2:28" ht="5.0999999999999996" customHeight="1">
      <c r="B86" s="1550"/>
      <c r="C86" s="1551"/>
      <c r="D86" s="1552"/>
      <c r="E86" s="1553"/>
      <c r="F86" s="1554"/>
      <c r="G86" s="1555"/>
      <c r="H86" s="1555"/>
      <c r="I86" s="1556"/>
      <c r="J86" s="1557"/>
      <c r="K86" s="1556"/>
      <c r="L86" s="1556"/>
      <c r="M86" s="1558"/>
      <c r="N86" s="1558"/>
      <c r="O86" s="1559"/>
      <c r="P86" s="1559"/>
      <c r="Q86" s="1556"/>
      <c r="R86" s="1556"/>
      <c r="S86" s="1556"/>
      <c r="T86" s="1560"/>
      <c r="U86" s="1"/>
      <c r="V86" s="1"/>
      <c r="W86" s="1"/>
      <c r="X86" s="1"/>
      <c r="Y86" s="1"/>
      <c r="Z86" s="1"/>
      <c r="AA86" s="1"/>
      <c r="AB86" s="1"/>
    </row>
    <row r="87" spans="2:28" ht="35.1" customHeight="1">
      <c r="B87" s="2173" t="s">
        <v>1428</v>
      </c>
      <c r="C87" s="2174"/>
      <c r="D87" s="2174"/>
      <c r="E87" s="2174"/>
      <c r="F87" s="2175"/>
      <c r="G87" s="402">
        <f>SUM(G84:G86)</f>
        <v>15120</v>
      </c>
      <c r="H87" s="402">
        <f>SUM(H84:H86)</f>
        <v>7760</v>
      </c>
      <c r="I87" s="402">
        <f>SUM(I84:I86)</f>
        <v>7360</v>
      </c>
      <c r="J87" s="402">
        <f>+K87/I87%</f>
        <v>6</v>
      </c>
      <c r="K87" s="402">
        <f>SUM(K84:K86)</f>
        <v>441.59999999999997</v>
      </c>
      <c r="L87" s="402">
        <f>SUM(L84:L86)</f>
        <v>6918.4</v>
      </c>
      <c r="M87" s="402"/>
      <c r="N87" s="402">
        <f>SUM(N84:N86)</f>
        <v>20409280</v>
      </c>
      <c r="O87" s="402"/>
      <c r="P87" s="402">
        <f>+Q87/L87</f>
        <v>2964.8199005550418</v>
      </c>
      <c r="Q87" s="402">
        <f>SUM(Q84:Q86)</f>
        <v>20511810</v>
      </c>
      <c r="R87" s="402">
        <f>SUM(R84:R86)</f>
        <v>102559</v>
      </c>
      <c r="S87" s="402">
        <f>SUM(S84:S86)</f>
        <v>20409251</v>
      </c>
      <c r="T87" s="402"/>
      <c r="U87" s="1"/>
      <c r="V87" s="1"/>
      <c r="W87" s="1"/>
      <c r="X87" s="1"/>
      <c r="Y87" s="1"/>
      <c r="Z87" s="1"/>
      <c r="AA87" s="1"/>
      <c r="AB87" s="1"/>
    </row>
    <row r="88" spans="2:28" s="139" customFormat="1" ht="7.5" customHeight="1">
      <c r="B88" s="47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9"/>
      <c r="Q88" s="49"/>
      <c r="R88" s="49"/>
      <c r="S88" s="49"/>
      <c r="T88" s="50"/>
    </row>
    <row r="89" spans="2:28" s="139" customFormat="1" ht="15.75">
      <c r="B89" s="51"/>
      <c r="C89" s="289" t="s">
        <v>59</v>
      </c>
      <c r="D89" s="55"/>
      <c r="E89" s="55" t="s">
        <v>60</v>
      </c>
      <c r="F89" s="1670" t="s">
        <v>1619</v>
      </c>
      <c r="G89" s="55"/>
      <c r="H89" s="53"/>
      <c r="I89" s="360"/>
      <c r="J89" s="342"/>
      <c r="K89" s="55"/>
      <c r="L89" s="54"/>
      <c r="M89" s="55"/>
      <c r="N89" s="118"/>
      <c r="O89" s="56"/>
      <c r="P89" s="81"/>
      <c r="Q89" s="249"/>
      <c r="R89" s="297"/>
      <c r="S89" s="55"/>
      <c r="T89" s="59"/>
      <c r="U89" s="158"/>
    </row>
    <row r="90" spans="2:28" s="139" customFormat="1" ht="5.0999999999999996" customHeight="1">
      <c r="B90" s="51"/>
      <c r="C90" s="289"/>
      <c r="D90" s="55"/>
      <c r="E90" s="55"/>
      <c r="F90" s="623"/>
      <c r="G90" s="55"/>
      <c r="H90" s="53"/>
      <c r="I90" s="52"/>
      <c r="J90" s="55"/>
      <c r="K90" s="55"/>
      <c r="L90" s="54"/>
      <c r="M90" s="55"/>
      <c r="N90" s="84"/>
      <c r="O90" s="56"/>
      <c r="P90" s="167"/>
      <c r="Q90" s="58"/>
      <c r="R90" s="58"/>
      <c r="S90" s="58"/>
      <c r="T90" s="59"/>
      <c r="U90" s="158"/>
    </row>
    <row r="91" spans="2:28" s="139" customFormat="1" ht="14.1" customHeight="1">
      <c r="B91" s="2190" t="s">
        <v>26</v>
      </c>
      <c r="C91" s="275" t="s">
        <v>27</v>
      </c>
      <c r="D91" s="2169" t="s">
        <v>62</v>
      </c>
      <c r="E91" s="175" t="s">
        <v>28</v>
      </c>
      <c r="F91" s="2169" t="s">
        <v>29</v>
      </c>
      <c r="G91" s="174" t="s">
        <v>30</v>
      </c>
      <c r="H91" s="174" t="s">
        <v>30</v>
      </c>
      <c r="I91" s="176" t="s">
        <v>30</v>
      </c>
      <c r="J91" s="2171" t="s">
        <v>31</v>
      </c>
      <c r="K91" s="2172"/>
      <c r="L91" s="174" t="s">
        <v>30</v>
      </c>
      <c r="M91" s="176" t="s">
        <v>32</v>
      </c>
      <c r="N91" s="177" t="s">
        <v>8</v>
      </c>
      <c r="O91" s="2176" t="s">
        <v>182</v>
      </c>
      <c r="P91" s="2178" t="s">
        <v>181</v>
      </c>
      <c r="Q91" s="177" t="s">
        <v>8</v>
      </c>
      <c r="R91" s="2180" t="s">
        <v>44</v>
      </c>
      <c r="S91" s="178" t="s">
        <v>8</v>
      </c>
      <c r="T91" s="2182" t="s">
        <v>10</v>
      </c>
      <c r="U91" s="158"/>
    </row>
    <row r="92" spans="2:28" s="139" customFormat="1" ht="14.1" customHeight="1">
      <c r="B92" s="2191"/>
      <c r="C92" s="276" t="s">
        <v>11</v>
      </c>
      <c r="D92" s="2170"/>
      <c r="E92" s="180" t="s">
        <v>12</v>
      </c>
      <c r="F92" s="2170"/>
      <c r="G92" s="180" t="s">
        <v>13</v>
      </c>
      <c r="H92" s="180" t="s">
        <v>14</v>
      </c>
      <c r="I92" s="181" t="s">
        <v>15</v>
      </c>
      <c r="J92" s="182" t="s">
        <v>16</v>
      </c>
      <c r="K92" s="183" t="s">
        <v>17</v>
      </c>
      <c r="L92" s="180" t="s">
        <v>18</v>
      </c>
      <c r="M92" s="184" t="s">
        <v>19</v>
      </c>
      <c r="N92" s="185" t="s">
        <v>177</v>
      </c>
      <c r="O92" s="2177"/>
      <c r="P92" s="2179"/>
      <c r="Q92" s="185" t="s">
        <v>22</v>
      </c>
      <c r="R92" s="2181"/>
      <c r="S92" s="186" t="s">
        <v>45</v>
      </c>
      <c r="T92" s="2183"/>
      <c r="U92" s="158"/>
    </row>
    <row r="93" spans="2:28" s="139" customFormat="1" ht="14.1" customHeight="1" thickBot="1">
      <c r="B93" s="187">
        <v>1</v>
      </c>
      <c r="C93" s="277">
        <v>2</v>
      </c>
      <c r="D93" s="189">
        <v>3</v>
      </c>
      <c r="E93" s="188">
        <v>4</v>
      </c>
      <c r="F93" s="188">
        <v>5</v>
      </c>
      <c r="G93" s="188">
        <v>6</v>
      </c>
      <c r="H93" s="188">
        <v>7</v>
      </c>
      <c r="I93" s="190" t="s">
        <v>63</v>
      </c>
      <c r="J93" s="191">
        <v>9</v>
      </c>
      <c r="K93" s="192" t="s">
        <v>64</v>
      </c>
      <c r="L93" s="191" t="s">
        <v>65</v>
      </c>
      <c r="M93" s="192">
        <v>12</v>
      </c>
      <c r="N93" s="193" t="s">
        <v>66</v>
      </c>
      <c r="O93" s="252" t="s">
        <v>176</v>
      </c>
      <c r="P93" s="193" t="s">
        <v>178</v>
      </c>
      <c r="Q93" s="193" t="s">
        <v>185</v>
      </c>
      <c r="R93" s="193" t="s">
        <v>183</v>
      </c>
      <c r="S93" s="193" t="s">
        <v>179</v>
      </c>
      <c r="T93" s="193">
        <v>18</v>
      </c>
      <c r="U93" s="158"/>
    </row>
    <row r="94" spans="2:28" s="850" customFormat="1" ht="35.1" customHeight="1" thickTop="1">
      <c r="B94" s="912">
        <v>1</v>
      </c>
      <c r="C94" s="1993" t="s">
        <v>1948</v>
      </c>
      <c r="D94" s="1613" t="s">
        <v>378</v>
      </c>
      <c r="E94" s="1614" t="s">
        <v>70</v>
      </c>
      <c r="F94" s="1611" t="s">
        <v>117</v>
      </c>
      <c r="G94" s="1787">
        <v>5280</v>
      </c>
      <c r="H94" s="1787">
        <v>3950</v>
      </c>
      <c r="I94" s="918">
        <f>G94-H94</f>
        <v>1330</v>
      </c>
      <c r="J94" s="1615">
        <v>6</v>
      </c>
      <c r="K94" s="919">
        <f>I94*J94%</f>
        <v>79.8</v>
      </c>
      <c r="L94" s="919">
        <f>I94-K94</f>
        <v>1250.2</v>
      </c>
      <c r="M94" s="1612">
        <v>2950</v>
      </c>
      <c r="N94" s="921">
        <f>ROUND((L94*M94),0)</f>
        <v>3688090</v>
      </c>
      <c r="O94" s="921">
        <f>ROUND(M94*0.5025%,2)</f>
        <v>14.82</v>
      </c>
      <c r="P94" s="921">
        <f>M94+O94</f>
        <v>2964.82</v>
      </c>
      <c r="Q94" s="922">
        <f>ROUND((L94*+P94),0)</f>
        <v>3706618</v>
      </c>
      <c r="R94" s="922">
        <f>ROUND((Q94*0.5%),0)</f>
        <v>18533</v>
      </c>
      <c r="S94" s="922">
        <f>ROUND((Q94-R94),0)</f>
        <v>3688085</v>
      </c>
      <c r="T94" s="1072" t="s">
        <v>77</v>
      </c>
    </row>
    <row r="95" spans="2:28" ht="5.0999999999999996" customHeight="1">
      <c r="B95" s="1550"/>
      <c r="C95" s="1551"/>
      <c r="D95" s="1552"/>
      <c r="E95" s="1553"/>
      <c r="F95" s="1554"/>
      <c r="G95" s="1555"/>
      <c r="H95" s="1555"/>
      <c r="I95" s="1556"/>
      <c r="J95" s="1557"/>
      <c r="K95" s="1556"/>
      <c r="L95" s="1556"/>
      <c r="M95" s="1558"/>
      <c r="N95" s="1558"/>
      <c r="O95" s="1559"/>
      <c r="P95" s="1559"/>
      <c r="Q95" s="1556"/>
      <c r="R95" s="1556"/>
      <c r="S95" s="1556"/>
      <c r="T95" s="1560"/>
      <c r="U95" s="1"/>
      <c r="V95" s="1"/>
      <c r="W95" s="1"/>
      <c r="X95" s="1"/>
      <c r="Y95" s="1"/>
      <c r="Z95" s="1"/>
      <c r="AA95" s="1"/>
      <c r="AB95" s="1"/>
    </row>
    <row r="96" spans="2:28" ht="35.1" customHeight="1">
      <c r="B96" s="2173" t="s">
        <v>1429</v>
      </c>
      <c r="C96" s="2174"/>
      <c r="D96" s="2174"/>
      <c r="E96" s="2174"/>
      <c r="F96" s="2175"/>
      <c r="G96" s="402">
        <f>SUM(G94:G95)</f>
        <v>5280</v>
      </c>
      <c r="H96" s="402">
        <f>SUM(H94:H95)</f>
        <v>3950</v>
      </c>
      <c r="I96" s="402">
        <f>SUM(I94:I95)</f>
        <v>1330</v>
      </c>
      <c r="J96" s="402">
        <f>+K96/I96%</f>
        <v>5.9999999999999991</v>
      </c>
      <c r="K96" s="402">
        <f>SUM(K94:K95)</f>
        <v>79.8</v>
      </c>
      <c r="L96" s="402">
        <f>SUM(L94:L95)</f>
        <v>1250.2</v>
      </c>
      <c r="M96" s="402"/>
      <c r="N96" s="402">
        <f>SUM(N94:N95)</f>
        <v>3688090</v>
      </c>
      <c r="O96" s="402"/>
      <c r="P96" s="402">
        <f>+Q96/L96</f>
        <v>2964.8200287953928</v>
      </c>
      <c r="Q96" s="402">
        <f>SUM(Q94:Q95)</f>
        <v>3706618</v>
      </c>
      <c r="R96" s="402">
        <f>SUM(R94:R95)</f>
        <v>18533</v>
      </c>
      <c r="S96" s="402">
        <f>SUM(S94:S95)</f>
        <v>3688085</v>
      </c>
      <c r="T96" s="402"/>
      <c r="U96" s="1"/>
      <c r="V96" s="1"/>
      <c r="W96" s="1"/>
      <c r="X96" s="1"/>
      <c r="Y96" s="1"/>
      <c r="Z96" s="1"/>
      <c r="AA96" s="1"/>
      <c r="AB96" s="1"/>
    </row>
    <row r="97" spans="2:28" s="139" customFormat="1" ht="7.5" customHeight="1">
      <c r="B97" s="47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9"/>
      <c r="Q97" s="49"/>
      <c r="R97" s="49"/>
      <c r="S97" s="49"/>
      <c r="T97" s="50"/>
    </row>
    <row r="98" spans="2:28" s="139" customFormat="1" ht="15.75">
      <c r="B98" s="51"/>
      <c r="C98" s="289" t="s">
        <v>59</v>
      </c>
      <c r="D98" s="55"/>
      <c r="E98" s="55" t="s">
        <v>60</v>
      </c>
      <c r="F98" s="1670" t="s">
        <v>1787</v>
      </c>
      <c r="G98" s="55"/>
      <c r="H98" s="53"/>
      <c r="I98" s="360"/>
      <c r="J98" s="342"/>
      <c r="K98" s="55"/>
      <c r="L98" s="54"/>
      <c r="M98" s="55"/>
      <c r="N98" s="118"/>
      <c r="O98" s="56"/>
      <c r="P98" s="81"/>
      <c r="Q98" s="249"/>
      <c r="R98" s="297"/>
      <c r="S98" s="55"/>
      <c r="T98" s="59"/>
      <c r="U98" s="158"/>
    </row>
    <row r="99" spans="2:28" s="139" customFormat="1" ht="5.0999999999999996" customHeight="1">
      <c r="B99" s="51"/>
      <c r="C99" s="289"/>
      <c r="D99" s="55"/>
      <c r="E99" s="55"/>
      <c r="F99" s="623"/>
      <c r="G99" s="55"/>
      <c r="H99" s="53"/>
      <c r="I99" s="52"/>
      <c r="J99" s="55"/>
      <c r="K99" s="55"/>
      <c r="L99" s="54"/>
      <c r="M99" s="55"/>
      <c r="N99" s="84"/>
      <c r="O99" s="56"/>
      <c r="P99" s="167"/>
      <c r="Q99" s="58"/>
      <c r="R99" s="58"/>
      <c r="S99" s="58"/>
      <c r="T99" s="59"/>
      <c r="U99" s="158"/>
    </row>
    <row r="100" spans="2:28" s="139" customFormat="1" ht="14.1" customHeight="1">
      <c r="B100" s="2190" t="s">
        <v>26</v>
      </c>
      <c r="C100" s="275" t="s">
        <v>27</v>
      </c>
      <c r="D100" s="2169" t="s">
        <v>62</v>
      </c>
      <c r="E100" s="175" t="s">
        <v>28</v>
      </c>
      <c r="F100" s="2169" t="s">
        <v>29</v>
      </c>
      <c r="G100" s="174" t="s">
        <v>30</v>
      </c>
      <c r="H100" s="174" t="s">
        <v>30</v>
      </c>
      <c r="I100" s="176" t="s">
        <v>30</v>
      </c>
      <c r="J100" s="2171" t="s">
        <v>31</v>
      </c>
      <c r="K100" s="2172"/>
      <c r="L100" s="174" t="s">
        <v>30</v>
      </c>
      <c r="M100" s="176" t="s">
        <v>32</v>
      </c>
      <c r="N100" s="177" t="s">
        <v>8</v>
      </c>
      <c r="O100" s="2176" t="s">
        <v>182</v>
      </c>
      <c r="P100" s="2178" t="s">
        <v>181</v>
      </c>
      <c r="Q100" s="177" t="s">
        <v>8</v>
      </c>
      <c r="R100" s="2180" t="s">
        <v>44</v>
      </c>
      <c r="S100" s="178" t="s">
        <v>8</v>
      </c>
      <c r="T100" s="2182" t="s">
        <v>10</v>
      </c>
      <c r="U100" s="158"/>
    </row>
    <row r="101" spans="2:28" s="139" customFormat="1" ht="14.1" customHeight="1">
      <c r="B101" s="2191"/>
      <c r="C101" s="276" t="s">
        <v>11</v>
      </c>
      <c r="D101" s="2170"/>
      <c r="E101" s="180" t="s">
        <v>12</v>
      </c>
      <c r="F101" s="2170"/>
      <c r="G101" s="180" t="s">
        <v>13</v>
      </c>
      <c r="H101" s="180" t="s">
        <v>14</v>
      </c>
      <c r="I101" s="181" t="s">
        <v>15</v>
      </c>
      <c r="J101" s="182" t="s">
        <v>16</v>
      </c>
      <c r="K101" s="183" t="s">
        <v>17</v>
      </c>
      <c r="L101" s="180" t="s">
        <v>18</v>
      </c>
      <c r="M101" s="184" t="s">
        <v>19</v>
      </c>
      <c r="N101" s="185" t="s">
        <v>177</v>
      </c>
      <c r="O101" s="2177"/>
      <c r="P101" s="2179"/>
      <c r="Q101" s="185" t="s">
        <v>22</v>
      </c>
      <c r="R101" s="2181"/>
      <c r="S101" s="186" t="s">
        <v>45</v>
      </c>
      <c r="T101" s="2183"/>
      <c r="U101" s="158"/>
    </row>
    <row r="102" spans="2:28" s="139" customFormat="1" ht="14.1" customHeight="1" thickBot="1">
      <c r="B102" s="187">
        <v>1</v>
      </c>
      <c r="C102" s="277">
        <v>2</v>
      </c>
      <c r="D102" s="189">
        <v>3</v>
      </c>
      <c r="E102" s="188">
        <v>4</v>
      </c>
      <c r="F102" s="188">
        <v>5</v>
      </c>
      <c r="G102" s="188">
        <v>6</v>
      </c>
      <c r="H102" s="188">
        <v>7</v>
      </c>
      <c r="I102" s="190" t="s">
        <v>63</v>
      </c>
      <c r="J102" s="191">
        <v>9</v>
      </c>
      <c r="K102" s="192" t="s">
        <v>64</v>
      </c>
      <c r="L102" s="191" t="s">
        <v>65</v>
      </c>
      <c r="M102" s="192">
        <v>12</v>
      </c>
      <c r="N102" s="193" t="s">
        <v>66</v>
      </c>
      <c r="O102" s="252" t="s">
        <v>176</v>
      </c>
      <c r="P102" s="193" t="s">
        <v>178</v>
      </c>
      <c r="Q102" s="193" t="s">
        <v>185</v>
      </c>
      <c r="R102" s="193" t="s">
        <v>183</v>
      </c>
      <c r="S102" s="193" t="s">
        <v>179</v>
      </c>
      <c r="T102" s="193">
        <v>18</v>
      </c>
      <c r="U102" s="158"/>
    </row>
    <row r="103" spans="2:28" s="850" customFormat="1" ht="35.1" customHeight="1" thickTop="1">
      <c r="B103" s="912">
        <v>2</v>
      </c>
      <c r="C103" s="1993" t="s">
        <v>1947</v>
      </c>
      <c r="D103" s="1613" t="s">
        <v>67</v>
      </c>
      <c r="E103" s="1614" t="s">
        <v>92</v>
      </c>
      <c r="F103" s="1611" t="s">
        <v>117</v>
      </c>
      <c r="G103" s="1787">
        <v>7160</v>
      </c>
      <c r="H103" s="1787">
        <v>3800</v>
      </c>
      <c r="I103" s="918">
        <f>G103-H103</f>
        <v>3360</v>
      </c>
      <c r="J103" s="1615">
        <v>6</v>
      </c>
      <c r="K103" s="919">
        <f>I103*J103%</f>
        <v>201.6</v>
      </c>
      <c r="L103" s="919">
        <f>I103-K103</f>
        <v>3158.4</v>
      </c>
      <c r="M103" s="1612">
        <v>2950</v>
      </c>
      <c r="N103" s="921">
        <f>ROUND((L103*M103),0)</f>
        <v>9317280</v>
      </c>
      <c r="O103" s="921">
        <f>ROUND(M103*0.5025%,2)</f>
        <v>14.82</v>
      </c>
      <c r="P103" s="921">
        <f>M103+O103</f>
        <v>2964.82</v>
      </c>
      <c r="Q103" s="922">
        <f>ROUND((L103*+P103),0)</f>
        <v>9364087</v>
      </c>
      <c r="R103" s="922">
        <f>ROUND((Q103*0.5%),0)</f>
        <v>46820</v>
      </c>
      <c r="S103" s="922">
        <f>ROUND((Q103-R103),0)</f>
        <v>9317267</v>
      </c>
      <c r="T103" s="1072" t="s">
        <v>77</v>
      </c>
    </row>
    <row r="104" spans="2:28" ht="5.0999999999999996" customHeight="1">
      <c r="B104" s="1550"/>
      <c r="C104" s="1551"/>
      <c r="D104" s="1552"/>
      <c r="E104" s="1553"/>
      <c r="F104" s="1554"/>
      <c r="G104" s="1555"/>
      <c r="H104" s="1555"/>
      <c r="I104" s="1556"/>
      <c r="J104" s="1557"/>
      <c r="K104" s="1556"/>
      <c r="L104" s="1556"/>
      <c r="M104" s="1558"/>
      <c r="N104" s="1558"/>
      <c r="O104" s="1559"/>
      <c r="P104" s="1559"/>
      <c r="Q104" s="1556"/>
      <c r="R104" s="1556"/>
      <c r="S104" s="1556"/>
      <c r="T104" s="1560"/>
      <c r="U104" s="1"/>
      <c r="V104" s="1"/>
      <c r="W104" s="1"/>
      <c r="X104" s="1"/>
      <c r="Y104" s="1"/>
      <c r="Z104" s="1"/>
      <c r="AA104" s="1"/>
      <c r="AB104" s="1"/>
    </row>
    <row r="105" spans="2:28" ht="35.1" customHeight="1">
      <c r="B105" s="2173" t="s">
        <v>1623</v>
      </c>
      <c r="C105" s="2174"/>
      <c r="D105" s="2174"/>
      <c r="E105" s="2174"/>
      <c r="F105" s="2175"/>
      <c r="G105" s="402">
        <f>SUM(G103:G104)</f>
        <v>7160</v>
      </c>
      <c r="H105" s="402">
        <f>SUM(H103:H104)</f>
        <v>3800</v>
      </c>
      <c r="I105" s="402">
        <f>SUM(I103:I104)</f>
        <v>3360</v>
      </c>
      <c r="J105" s="402">
        <f>+K105/I105%</f>
        <v>6</v>
      </c>
      <c r="K105" s="402">
        <f>SUM(K103:K104)</f>
        <v>201.6</v>
      </c>
      <c r="L105" s="402">
        <f>SUM(L103:L104)</f>
        <v>3158.4</v>
      </c>
      <c r="M105" s="402"/>
      <c r="N105" s="402">
        <f>SUM(N103:N104)</f>
        <v>9317280</v>
      </c>
      <c r="O105" s="402"/>
      <c r="P105" s="402">
        <f>+Q105/L105</f>
        <v>2964.8198454913882</v>
      </c>
      <c r="Q105" s="402">
        <f>SUM(Q103:Q104)</f>
        <v>9364087</v>
      </c>
      <c r="R105" s="402">
        <f>SUM(R103:R104)</f>
        <v>46820</v>
      </c>
      <c r="S105" s="402">
        <f>SUM(S103:S104)</f>
        <v>9317267</v>
      </c>
      <c r="T105" s="402"/>
      <c r="U105" s="1"/>
      <c r="V105" s="1"/>
      <c r="W105" s="1"/>
      <c r="X105" s="1"/>
      <c r="Y105" s="1"/>
      <c r="Z105" s="1"/>
      <c r="AA105" s="1"/>
      <c r="AB105" s="1"/>
    </row>
    <row r="106" spans="2:28" ht="35.1" customHeight="1">
      <c r="B106" s="2173" t="s">
        <v>1507</v>
      </c>
      <c r="C106" s="2174"/>
      <c r="D106" s="2174"/>
      <c r="E106" s="2174"/>
      <c r="F106" s="2175"/>
      <c r="G106" s="402">
        <f>SUM(G105,G96,G87)</f>
        <v>27560</v>
      </c>
      <c r="H106" s="402">
        <f t="shared" ref="H106:I106" si="4">SUM(H105,H96,H87)</f>
        <v>15510</v>
      </c>
      <c r="I106" s="402">
        <f t="shared" si="4"/>
        <v>12050</v>
      </c>
      <c r="J106" s="402">
        <f>+K106/I106%</f>
        <v>6</v>
      </c>
      <c r="K106" s="402">
        <f t="shared" ref="K106:L106" si="5">SUM(K105,K96,K87)</f>
        <v>723</v>
      </c>
      <c r="L106" s="402">
        <f t="shared" si="5"/>
        <v>11327</v>
      </c>
      <c r="M106" s="402"/>
      <c r="N106" s="402">
        <f t="shared" ref="N106" si="6">SUM(N105,N96,N87)</f>
        <v>33414650</v>
      </c>
      <c r="O106" s="402"/>
      <c r="P106" s="402">
        <f>+Q106/L106</f>
        <v>2964.819899355522</v>
      </c>
      <c r="Q106" s="402">
        <f t="shared" ref="Q106:S106" si="7">SUM(Q105,Q96,Q87)</f>
        <v>33582515</v>
      </c>
      <c r="R106" s="402">
        <f t="shared" si="7"/>
        <v>167912</v>
      </c>
      <c r="S106" s="402">
        <f t="shared" si="7"/>
        <v>33414603</v>
      </c>
      <c r="T106" s="402"/>
      <c r="U106" s="1"/>
      <c r="V106" s="1"/>
      <c r="W106" s="1"/>
      <c r="X106" s="1"/>
      <c r="Y106" s="1"/>
      <c r="Z106" s="1"/>
      <c r="AA106" s="1"/>
      <c r="AB106" s="1"/>
    </row>
    <row r="107" spans="2:28" ht="9" customHeight="1">
      <c r="B107" s="603"/>
      <c r="C107" s="458"/>
      <c r="D107" s="458"/>
      <c r="E107" s="458"/>
      <c r="F107" s="458"/>
      <c r="G107" s="597"/>
      <c r="H107" s="597"/>
      <c r="I107" s="597"/>
      <c r="J107" s="597"/>
      <c r="K107" s="597"/>
      <c r="L107" s="597"/>
      <c r="M107" s="597"/>
      <c r="N107" s="597"/>
      <c r="O107" s="597"/>
      <c r="P107" s="597"/>
      <c r="Q107" s="597"/>
      <c r="R107" s="597"/>
      <c r="S107" s="597"/>
      <c r="T107" s="460"/>
      <c r="U107" s="1"/>
      <c r="V107" s="1"/>
      <c r="W107" s="1"/>
      <c r="X107" s="1"/>
      <c r="Y107" s="1"/>
      <c r="Z107" s="1"/>
      <c r="AA107" s="1"/>
      <c r="AB107" s="1"/>
    </row>
    <row r="108" spans="2:28" ht="20.100000000000001" customHeight="1">
      <c r="B108" s="201"/>
      <c r="C108" s="202"/>
      <c r="D108" s="202"/>
      <c r="E108" s="202"/>
      <c r="F108" s="202"/>
      <c r="G108" s="202"/>
      <c r="H108" s="202"/>
      <c r="I108" s="226"/>
      <c r="J108" s="226"/>
      <c r="K108" s="226"/>
      <c r="L108" s="226"/>
      <c r="M108" s="226"/>
      <c r="N108" s="226"/>
      <c r="O108" s="226"/>
      <c r="P108" s="226"/>
      <c r="Q108" s="587" t="s">
        <v>1935</v>
      </c>
      <c r="R108" s="226"/>
      <c r="S108" s="226"/>
      <c r="T108" s="209"/>
      <c r="U108" s="1"/>
      <c r="V108" s="1"/>
      <c r="W108" s="1"/>
      <c r="X108" s="1"/>
      <c r="Y108" s="1"/>
      <c r="Z108" s="1"/>
      <c r="AA108" s="1"/>
      <c r="AB108" s="1"/>
    </row>
    <row r="109" spans="2:28" ht="15.75">
      <c r="B109" s="241"/>
      <c r="C109" s="280" t="s">
        <v>80</v>
      </c>
      <c r="D109" s="227"/>
      <c r="E109" s="227" t="s">
        <v>1386</v>
      </c>
      <c r="F109" s="227"/>
      <c r="G109" s="2001"/>
      <c r="H109" s="2001"/>
      <c r="I109" s="2001" t="s">
        <v>105</v>
      </c>
      <c r="J109" s="2001"/>
      <c r="K109" s="228"/>
      <c r="L109" s="2001"/>
      <c r="M109" s="2001" t="s">
        <v>106</v>
      </c>
      <c r="N109" s="2001"/>
      <c r="O109" s="227"/>
      <c r="P109" s="227"/>
      <c r="Q109" s="227" t="s">
        <v>81</v>
      </c>
      <c r="R109" s="227"/>
      <c r="S109" s="242"/>
      <c r="T109" s="243"/>
      <c r="U109" s="1"/>
      <c r="V109" s="1"/>
      <c r="W109" s="1"/>
      <c r="X109" s="1"/>
      <c r="Y109" s="1"/>
      <c r="Z109" s="1"/>
      <c r="AA109" s="1"/>
      <c r="AB109" s="1"/>
    </row>
    <row r="110" spans="2:28" ht="15.75">
      <c r="B110" s="241"/>
      <c r="C110" s="281"/>
      <c r="D110" s="229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29"/>
      <c r="P110" s="229"/>
      <c r="Q110" s="229"/>
      <c r="R110" s="229"/>
      <c r="S110" s="242"/>
      <c r="T110" s="243"/>
      <c r="U110" s="1"/>
      <c r="V110" s="1"/>
      <c r="W110" s="1"/>
      <c r="X110" s="1"/>
      <c r="Y110" s="1"/>
      <c r="Z110" s="1"/>
      <c r="AA110" s="1"/>
      <c r="AB110" s="1"/>
    </row>
    <row r="111" spans="2:28" ht="9.9499999999999993" customHeight="1">
      <c r="B111" s="241"/>
      <c r="C111" s="281"/>
      <c r="D111" s="229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42"/>
      <c r="T111" s="243"/>
      <c r="U111" s="1"/>
      <c r="V111" s="1"/>
      <c r="W111" s="1"/>
      <c r="X111" s="1"/>
      <c r="Y111" s="1"/>
      <c r="Z111" s="1"/>
      <c r="AA111" s="1"/>
      <c r="AB111" s="1"/>
    </row>
    <row r="112" spans="2:28" ht="9.9499999999999993" customHeight="1">
      <c r="B112" s="241"/>
      <c r="C112" s="281"/>
      <c r="D112" s="229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  <c r="Q112" s="229"/>
      <c r="R112" s="229"/>
      <c r="S112" s="242"/>
      <c r="T112" s="243"/>
      <c r="U112" s="1"/>
      <c r="V112" s="1"/>
      <c r="W112" s="1"/>
      <c r="X112" s="1"/>
      <c r="Y112" s="1"/>
      <c r="Z112" s="1"/>
      <c r="AA112" s="1"/>
      <c r="AB112" s="1"/>
    </row>
    <row r="113" spans="2:28" ht="15.75">
      <c r="B113" s="241"/>
      <c r="C113" s="2000" t="s">
        <v>147</v>
      </c>
      <c r="D113" s="2000"/>
      <c r="E113" s="2000"/>
      <c r="F113" s="2000"/>
      <c r="G113" s="2002"/>
      <c r="H113" s="2002" t="s">
        <v>82</v>
      </c>
      <c r="I113" s="2000"/>
      <c r="J113" s="2002" t="s">
        <v>156</v>
      </c>
      <c r="K113" s="230"/>
      <c r="L113" s="2002"/>
      <c r="M113" s="2002" t="s">
        <v>161</v>
      </c>
      <c r="N113" s="2002"/>
      <c r="O113" s="2000"/>
      <c r="P113" s="2000"/>
      <c r="Q113" s="2000" t="s">
        <v>83</v>
      </c>
      <c r="R113" s="2000"/>
      <c r="S113" s="242"/>
      <c r="T113" s="243"/>
      <c r="U113" s="1"/>
      <c r="V113" s="1"/>
      <c r="W113" s="1"/>
      <c r="X113" s="1"/>
      <c r="Y113" s="1"/>
      <c r="Z113" s="1"/>
      <c r="AA113" s="1"/>
      <c r="AB113" s="1"/>
    </row>
    <row r="114" spans="2:28" ht="15.75">
      <c r="B114" s="241"/>
      <c r="C114" s="282"/>
      <c r="D114" s="2000"/>
      <c r="E114" s="2000"/>
      <c r="F114" s="2000"/>
      <c r="G114" s="2002"/>
      <c r="H114" s="2002"/>
      <c r="I114" s="2000"/>
      <c r="J114" s="2002"/>
      <c r="K114" s="230"/>
      <c r="L114" s="2002"/>
      <c r="M114" s="2002"/>
      <c r="N114" s="2002"/>
      <c r="O114" s="2000"/>
      <c r="P114" s="2000"/>
      <c r="Q114" s="2000"/>
      <c r="R114" s="2000"/>
      <c r="S114" s="242"/>
      <c r="T114" s="243"/>
      <c r="U114" s="1"/>
      <c r="V114" s="1"/>
      <c r="W114" s="1"/>
      <c r="X114" s="1"/>
      <c r="Y114" s="1"/>
      <c r="Z114" s="1"/>
      <c r="AA114" s="1"/>
      <c r="AB114" s="1"/>
    </row>
    <row r="115" spans="2:28" customFormat="1" ht="15" customHeight="1">
      <c r="B115" s="121" t="s">
        <v>418</v>
      </c>
      <c r="C115" s="284"/>
      <c r="D115" s="122"/>
      <c r="E115" s="122"/>
      <c r="F115" s="122"/>
      <c r="G115" s="122"/>
      <c r="H115" s="1229"/>
      <c r="I115" s="122"/>
      <c r="J115" s="123"/>
      <c r="K115" s="122"/>
      <c r="L115" s="124"/>
      <c r="M115" s="122"/>
      <c r="N115" s="122"/>
      <c r="O115" s="122"/>
      <c r="P115" s="122"/>
      <c r="Q115" s="122"/>
      <c r="R115" s="125"/>
      <c r="S115" s="125"/>
      <c r="T115" s="126" t="s">
        <v>417</v>
      </c>
      <c r="U115" s="232"/>
    </row>
    <row r="116" spans="2:28" ht="17.25" customHeight="1"/>
    <row r="117" spans="2:28" s="139" customFormat="1" ht="24.95" customHeight="1">
      <c r="B117" s="2155" t="s">
        <v>25</v>
      </c>
      <c r="C117" s="2156"/>
      <c r="D117" s="2156"/>
      <c r="E117" s="2157"/>
      <c r="F117" s="2161" t="s">
        <v>146</v>
      </c>
      <c r="G117" s="2162"/>
      <c r="H117" s="2162"/>
      <c r="I117" s="2162"/>
      <c r="J117" s="2162"/>
      <c r="K117" s="2162"/>
      <c r="L117" s="2162"/>
      <c r="M117" s="2162"/>
      <c r="N117" s="2163"/>
      <c r="O117" s="417" t="s">
        <v>111</v>
      </c>
      <c r="P117" s="428" t="s">
        <v>1677</v>
      </c>
      <c r="Q117" s="92" t="s">
        <v>1601</v>
      </c>
      <c r="R117" s="92"/>
      <c r="S117" s="41"/>
      <c r="T117" s="42" t="s">
        <v>25</v>
      </c>
    </row>
    <row r="118" spans="2:28" s="139" customFormat="1" ht="24" customHeight="1">
      <c r="B118" s="2158"/>
      <c r="C118" s="2159"/>
      <c r="D118" s="2159"/>
      <c r="E118" s="2160"/>
      <c r="F118" s="2164" t="s">
        <v>416</v>
      </c>
      <c r="G118" s="2165"/>
      <c r="H118" s="2165"/>
      <c r="I118" s="2165"/>
      <c r="J118" s="2165"/>
      <c r="K118" s="2165"/>
      <c r="L118" s="2165"/>
      <c r="M118" s="2165"/>
      <c r="N118" s="2166"/>
      <c r="O118" s="419" t="s">
        <v>33</v>
      </c>
      <c r="P118" s="429" t="s">
        <v>58</v>
      </c>
      <c r="Q118" s="94"/>
      <c r="R118" s="94"/>
      <c r="S118" s="45"/>
      <c r="T118" s="46"/>
    </row>
    <row r="119" spans="2:28" s="139" customFormat="1" ht="7.5" customHeight="1">
      <c r="B119" s="47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9"/>
      <c r="Q119" s="49"/>
      <c r="R119" s="49"/>
      <c r="S119" s="49"/>
      <c r="T119" s="50"/>
    </row>
    <row r="120" spans="2:28" s="139" customFormat="1" ht="15.75">
      <c r="B120" s="51"/>
      <c r="C120" s="289" t="s">
        <v>59</v>
      </c>
      <c r="D120" s="55"/>
      <c r="E120" s="55" t="s">
        <v>60</v>
      </c>
      <c r="F120" s="1670" t="s">
        <v>1787</v>
      </c>
      <c r="G120" s="55"/>
      <c r="H120" s="53"/>
      <c r="I120" s="360"/>
      <c r="J120" s="342"/>
      <c r="K120" s="55"/>
      <c r="L120" s="54"/>
      <c r="M120" s="55"/>
      <c r="N120" s="118"/>
      <c r="O120" s="56"/>
      <c r="P120" s="81" t="s">
        <v>61</v>
      </c>
      <c r="Q120" s="249" t="s">
        <v>1918</v>
      </c>
      <c r="R120" s="297"/>
      <c r="S120" s="55"/>
      <c r="T120" s="59"/>
      <c r="U120" s="158"/>
    </row>
    <row r="121" spans="2:28" s="139" customFormat="1" ht="5.0999999999999996" customHeight="1">
      <c r="B121" s="51"/>
      <c r="C121" s="289"/>
      <c r="D121" s="55"/>
      <c r="E121" s="55"/>
      <c r="F121" s="623"/>
      <c r="G121" s="55"/>
      <c r="H121" s="53"/>
      <c r="I121" s="52"/>
      <c r="J121" s="55"/>
      <c r="K121" s="55"/>
      <c r="L121" s="54"/>
      <c r="M121" s="55"/>
      <c r="N121" s="84"/>
      <c r="O121" s="56"/>
      <c r="P121" s="167"/>
      <c r="Q121" s="58"/>
      <c r="R121" s="58"/>
      <c r="S121" s="58"/>
      <c r="T121" s="59"/>
      <c r="U121" s="158"/>
    </row>
    <row r="122" spans="2:28" s="139" customFormat="1" ht="14.1" customHeight="1">
      <c r="B122" s="2190" t="s">
        <v>26</v>
      </c>
      <c r="C122" s="275" t="s">
        <v>27</v>
      </c>
      <c r="D122" s="2169" t="s">
        <v>62</v>
      </c>
      <c r="E122" s="175" t="s">
        <v>28</v>
      </c>
      <c r="F122" s="2169" t="s">
        <v>29</v>
      </c>
      <c r="G122" s="174" t="s">
        <v>30</v>
      </c>
      <c r="H122" s="174" t="s">
        <v>30</v>
      </c>
      <c r="I122" s="176" t="s">
        <v>30</v>
      </c>
      <c r="J122" s="2171" t="s">
        <v>31</v>
      </c>
      <c r="K122" s="2172"/>
      <c r="L122" s="174" t="s">
        <v>30</v>
      </c>
      <c r="M122" s="176" t="s">
        <v>32</v>
      </c>
      <c r="N122" s="177" t="s">
        <v>8</v>
      </c>
      <c r="O122" s="2176" t="s">
        <v>182</v>
      </c>
      <c r="P122" s="2178" t="s">
        <v>181</v>
      </c>
      <c r="Q122" s="177" t="s">
        <v>8</v>
      </c>
      <c r="R122" s="2180" t="s">
        <v>44</v>
      </c>
      <c r="S122" s="178" t="s">
        <v>8</v>
      </c>
      <c r="T122" s="2182" t="s">
        <v>10</v>
      </c>
      <c r="U122" s="158"/>
    </row>
    <row r="123" spans="2:28" s="139" customFormat="1" ht="14.1" customHeight="1">
      <c r="B123" s="2191"/>
      <c r="C123" s="276" t="s">
        <v>11</v>
      </c>
      <c r="D123" s="2170"/>
      <c r="E123" s="180" t="s">
        <v>12</v>
      </c>
      <c r="F123" s="2170"/>
      <c r="G123" s="180" t="s">
        <v>13</v>
      </c>
      <c r="H123" s="180" t="s">
        <v>14</v>
      </c>
      <c r="I123" s="181" t="s">
        <v>15</v>
      </c>
      <c r="J123" s="182" t="s">
        <v>16</v>
      </c>
      <c r="K123" s="183" t="s">
        <v>17</v>
      </c>
      <c r="L123" s="180" t="s">
        <v>18</v>
      </c>
      <c r="M123" s="184" t="s">
        <v>19</v>
      </c>
      <c r="N123" s="185" t="s">
        <v>177</v>
      </c>
      <c r="O123" s="2177"/>
      <c r="P123" s="2179"/>
      <c r="Q123" s="185" t="s">
        <v>22</v>
      </c>
      <c r="R123" s="2181"/>
      <c r="S123" s="186" t="s">
        <v>45</v>
      </c>
      <c r="T123" s="2183"/>
      <c r="U123" s="158"/>
    </row>
    <row r="124" spans="2:28" s="139" customFormat="1" ht="14.1" customHeight="1" thickBot="1">
      <c r="B124" s="187">
        <v>1</v>
      </c>
      <c r="C124" s="277">
        <v>2</v>
      </c>
      <c r="D124" s="189">
        <v>3</v>
      </c>
      <c r="E124" s="188">
        <v>4</v>
      </c>
      <c r="F124" s="188">
        <v>5</v>
      </c>
      <c r="G124" s="188">
        <v>6</v>
      </c>
      <c r="H124" s="188">
        <v>7</v>
      </c>
      <c r="I124" s="190" t="s">
        <v>63</v>
      </c>
      <c r="J124" s="191">
        <v>9</v>
      </c>
      <c r="K124" s="192" t="s">
        <v>64</v>
      </c>
      <c r="L124" s="191" t="s">
        <v>65</v>
      </c>
      <c r="M124" s="192">
        <v>12</v>
      </c>
      <c r="N124" s="193" t="s">
        <v>66</v>
      </c>
      <c r="O124" s="252" t="s">
        <v>176</v>
      </c>
      <c r="P124" s="193" t="s">
        <v>178</v>
      </c>
      <c r="Q124" s="193" t="s">
        <v>185</v>
      </c>
      <c r="R124" s="193" t="s">
        <v>183</v>
      </c>
      <c r="S124" s="193" t="s">
        <v>179</v>
      </c>
      <c r="T124" s="193">
        <v>18</v>
      </c>
      <c r="U124" s="158"/>
    </row>
    <row r="125" spans="2:28" s="850" customFormat="1" ht="35.1" customHeight="1" thickTop="1">
      <c r="B125" s="912">
        <v>1</v>
      </c>
      <c r="C125" s="1609" t="s">
        <v>1934</v>
      </c>
      <c r="D125" s="1613" t="s">
        <v>116</v>
      </c>
      <c r="E125" s="1614" t="s">
        <v>1252</v>
      </c>
      <c r="F125" s="1611" t="s">
        <v>117</v>
      </c>
      <c r="G125" s="1787">
        <v>7310</v>
      </c>
      <c r="H125" s="1787">
        <v>3880</v>
      </c>
      <c r="I125" s="918">
        <f t="shared" ref="I125" si="8">G125-H125</f>
        <v>3430</v>
      </c>
      <c r="J125" s="1615">
        <v>6</v>
      </c>
      <c r="K125" s="919">
        <f t="shared" ref="K125" si="9">I125*J125%</f>
        <v>205.79999999999998</v>
      </c>
      <c r="L125" s="919">
        <f t="shared" ref="L125" si="10">I125-K125</f>
        <v>3224.2</v>
      </c>
      <c r="M125" s="1612">
        <v>2950</v>
      </c>
      <c r="N125" s="921">
        <f t="shared" ref="N125" si="11">ROUND((L125*M125),0)</f>
        <v>9511390</v>
      </c>
      <c r="O125" s="921">
        <f t="shared" ref="O125" si="12">ROUND(M125*0.5025%,2)</f>
        <v>14.82</v>
      </c>
      <c r="P125" s="921">
        <f t="shared" ref="P125" si="13">M125+O125</f>
        <v>2964.82</v>
      </c>
      <c r="Q125" s="922">
        <f t="shared" ref="Q125" si="14">ROUND((L125*+P125),0)</f>
        <v>9559173</v>
      </c>
      <c r="R125" s="922">
        <f t="shared" ref="R125" si="15">ROUND((Q125*0.5%),0)</f>
        <v>47796</v>
      </c>
      <c r="S125" s="922">
        <f t="shared" ref="S125" si="16">ROUND((Q125-R125),0)</f>
        <v>9511377</v>
      </c>
      <c r="T125" s="1072" t="s">
        <v>77</v>
      </c>
    </row>
    <row r="126" spans="2:28" ht="5.0999999999999996" customHeight="1">
      <c r="B126" s="1550"/>
      <c r="C126" s="1551"/>
      <c r="D126" s="1552"/>
      <c r="E126" s="1553"/>
      <c r="F126" s="1554"/>
      <c r="G126" s="1555"/>
      <c r="H126" s="1555"/>
      <c r="I126" s="1556"/>
      <c r="J126" s="1557"/>
      <c r="K126" s="1556"/>
      <c r="L126" s="1556"/>
      <c r="M126" s="1558"/>
      <c r="N126" s="1558"/>
      <c r="O126" s="1559"/>
      <c r="P126" s="1559"/>
      <c r="Q126" s="1556"/>
      <c r="R126" s="1556"/>
      <c r="S126" s="1556"/>
      <c r="T126" s="1560"/>
      <c r="U126" s="1"/>
      <c r="V126" s="1"/>
      <c r="W126" s="1"/>
      <c r="X126" s="1"/>
      <c r="Y126" s="1"/>
      <c r="Z126" s="1"/>
      <c r="AA126" s="1"/>
      <c r="AB126" s="1"/>
    </row>
    <row r="127" spans="2:28" ht="35.1" customHeight="1">
      <c r="B127" s="2173" t="s">
        <v>203</v>
      </c>
      <c r="C127" s="2174"/>
      <c r="D127" s="2174"/>
      <c r="E127" s="2174"/>
      <c r="F127" s="2175"/>
      <c r="G127" s="402">
        <f>SUM(G125:G126)</f>
        <v>7310</v>
      </c>
      <c r="H127" s="402">
        <f>SUM(H125:H126)</f>
        <v>3880</v>
      </c>
      <c r="I127" s="402">
        <f>SUM(I125:I126)</f>
        <v>3430</v>
      </c>
      <c r="J127" s="402">
        <f>+K127/I127%</f>
        <v>6</v>
      </c>
      <c r="K127" s="402">
        <f>SUM(K125:K126)</f>
        <v>205.79999999999998</v>
      </c>
      <c r="L127" s="402">
        <f>SUM(L125:L126)</f>
        <v>3224.2</v>
      </c>
      <c r="M127" s="402"/>
      <c r="N127" s="402">
        <f>SUM(N125:N126)</f>
        <v>9511390</v>
      </c>
      <c r="O127" s="402"/>
      <c r="P127" s="402">
        <f>+Q127/L127</f>
        <v>2964.8201104149866</v>
      </c>
      <c r="Q127" s="402">
        <f>SUM(Q125:Q126)</f>
        <v>9559173</v>
      </c>
      <c r="R127" s="402">
        <f>SUM(R125:R126)</f>
        <v>47796</v>
      </c>
      <c r="S127" s="402">
        <f>SUM(S125:S126)</f>
        <v>9511377</v>
      </c>
      <c r="T127" s="402"/>
      <c r="U127" s="1"/>
      <c r="V127" s="1"/>
      <c r="W127" s="1"/>
      <c r="X127" s="1"/>
      <c r="Y127" s="1"/>
      <c r="Z127" s="1"/>
      <c r="AA127" s="1"/>
      <c r="AB127" s="1"/>
    </row>
    <row r="128" spans="2:28" ht="9" customHeight="1">
      <c r="B128" s="603"/>
      <c r="C128" s="458"/>
      <c r="D128" s="458"/>
      <c r="E128" s="458"/>
      <c r="F128" s="458"/>
      <c r="G128" s="597"/>
      <c r="H128" s="597"/>
      <c r="I128" s="597"/>
      <c r="J128" s="597"/>
      <c r="K128" s="597"/>
      <c r="L128" s="597"/>
      <c r="M128" s="597"/>
      <c r="N128" s="597"/>
      <c r="O128" s="597"/>
      <c r="P128" s="597"/>
      <c r="Q128" s="597"/>
      <c r="R128" s="597"/>
      <c r="S128" s="597"/>
      <c r="T128" s="460"/>
      <c r="U128" s="1"/>
      <c r="V128" s="1"/>
      <c r="W128" s="1"/>
      <c r="X128" s="1"/>
      <c r="Y128" s="1"/>
      <c r="Z128" s="1"/>
      <c r="AA128" s="1"/>
      <c r="AB128" s="1"/>
    </row>
    <row r="129" spans="2:28" ht="20.100000000000001" customHeight="1">
      <c r="B129" s="201"/>
      <c r="C129" s="202"/>
      <c r="D129" s="202"/>
      <c r="E129" s="202"/>
      <c r="F129" s="202"/>
      <c r="G129" s="202"/>
      <c r="H129" s="202"/>
      <c r="I129" s="226"/>
      <c r="J129" s="226"/>
      <c r="K129" s="226"/>
      <c r="L129" s="226"/>
      <c r="M129" s="226"/>
      <c r="N129" s="226"/>
      <c r="O129" s="226"/>
      <c r="P129" s="226"/>
      <c r="Q129" s="587" t="s">
        <v>1919</v>
      </c>
      <c r="R129" s="226"/>
      <c r="S129" s="226"/>
      <c r="T129" s="209"/>
      <c r="U129" s="1"/>
      <c r="V129" s="1"/>
      <c r="W129" s="1"/>
      <c r="X129" s="1"/>
      <c r="Y129" s="1"/>
      <c r="Z129" s="1"/>
      <c r="AA129" s="1"/>
      <c r="AB129" s="1"/>
    </row>
    <row r="130" spans="2:28" ht="15.75">
      <c r="B130" s="241"/>
      <c r="C130" s="280" t="s">
        <v>80</v>
      </c>
      <c r="D130" s="227"/>
      <c r="E130" s="227" t="s">
        <v>1386</v>
      </c>
      <c r="F130" s="227"/>
      <c r="G130" s="1991"/>
      <c r="H130" s="1991"/>
      <c r="I130" s="1991" t="s">
        <v>105</v>
      </c>
      <c r="J130" s="1991"/>
      <c r="K130" s="228"/>
      <c r="L130" s="1991"/>
      <c r="M130" s="1991" t="s">
        <v>106</v>
      </c>
      <c r="N130" s="1991"/>
      <c r="O130" s="227"/>
      <c r="P130" s="227"/>
      <c r="Q130" s="227" t="s">
        <v>81</v>
      </c>
      <c r="R130" s="227"/>
      <c r="S130" s="242"/>
      <c r="T130" s="243"/>
      <c r="U130" s="1"/>
      <c r="V130" s="1"/>
      <c r="W130" s="1"/>
      <c r="X130" s="1"/>
      <c r="Y130" s="1"/>
      <c r="Z130" s="1"/>
      <c r="AA130" s="1"/>
      <c r="AB130" s="1"/>
    </row>
    <row r="131" spans="2:28" ht="15.75">
      <c r="B131" s="241"/>
      <c r="C131" s="281"/>
      <c r="D131" s="229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229"/>
      <c r="Q131" s="229"/>
      <c r="R131" s="229"/>
      <c r="S131" s="242"/>
      <c r="T131" s="243"/>
      <c r="U131" s="1"/>
      <c r="V131" s="1"/>
      <c r="W131" s="1"/>
      <c r="X131" s="1"/>
      <c r="Y131" s="1"/>
      <c r="Z131" s="1"/>
      <c r="AA131" s="1"/>
      <c r="AB131" s="1"/>
    </row>
    <row r="132" spans="2:28" ht="9.9499999999999993" customHeight="1">
      <c r="B132" s="241"/>
      <c r="C132" s="281"/>
      <c r="D132" s="229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229"/>
      <c r="Q132" s="229"/>
      <c r="R132" s="229"/>
      <c r="S132" s="242"/>
      <c r="T132" s="243"/>
      <c r="U132" s="1"/>
      <c r="V132" s="1"/>
      <c r="W132" s="1"/>
      <c r="X132" s="1"/>
      <c r="Y132" s="1"/>
      <c r="Z132" s="1"/>
      <c r="AA132" s="1"/>
      <c r="AB132" s="1"/>
    </row>
    <row r="133" spans="2:28" ht="9.9499999999999993" customHeight="1">
      <c r="B133" s="241"/>
      <c r="C133" s="281"/>
      <c r="D133" s="229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229"/>
      <c r="Q133" s="229"/>
      <c r="R133" s="229"/>
      <c r="S133" s="242"/>
      <c r="T133" s="243"/>
      <c r="U133" s="1"/>
      <c r="V133" s="1"/>
      <c r="W133" s="1"/>
      <c r="X133" s="1"/>
      <c r="Y133" s="1"/>
      <c r="Z133" s="1"/>
      <c r="AA133" s="1"/>
      <c r="AB133" s="1"/>
    </row>
    <row r="134" spans="2:28" ht="15.75">
      <c r="B134" s="241"/>
      <c r="C134" s="1988" t="s">
        <v>147</v>
      </c>
      <c r="D134" s="1988"/>
      <c r="E134" s="1988"/>
      <c r="F134" s="1988"/>
      <c r="G134" s="1992"/>
      <c r="H134" s="1992" t="s">
        <v>82</v>
      </c>
      <c r="I134" s="1988"/>
      <c r="J134" s="1992" t="s">
        <v>156</v>
      </c>
      <c r="K134" s="230"/>
      <c r="L134" s="1992"/>
      <c r="M134" s="1992" t="s">
        <v>161</v>
      </c>
      <c r="N134" s="1992"/>
      <c r="O134" s="1988"/>
      <c r="P134" s="1988"/>
      <c r="Q134" s="1988" t="s">
        <v>83</v>
      </c>
      <c r="R134" s="1988"/>
      <c r="S134" s="242"/>
      <c r="T134" s="243"/>
      <c r="U134" s="1"/>
      <c r="V134" s="1"/>
      <c r="W134" s="1"/>
      <c r="X134" s="1"/>
      <c r="Y134" s="1"/>
      <c r="Z134" s="1"/>
      <c r="AA134" s="1"/>
      <c r="AB134" s="1"/>
    </row>
    <row r="135" spans="2:28" ht="15.75">
      <c r="B135" s="241"/>
      <c r="C135" s="282"/>
      <c r="D135" s="1988"/>
      <c r="E135" s="1988"/>
      <c r="F135" s="1988"/>
      <c r="G135" s="1992"/>
      <c r="H135" s="1992"/>
      <c r="I135" s="1988"/>
      <c r="J135" s="1992"/>
      <c r="K135" s="230"/>
      <c r="L135" s="1992"/>
      <c r="M135" s="1992"/>
      <c r="N135" s="1992"/>
      <c r="O135" s="1988"/>
      <c r="P135" s="1988"/>
      <c r="Q135" s="1988"/>
      <c r="R135" s="1988"/>
      <c r="S135" s="242"/>
      <c r="T135" s="243"/>
      <c r="U135" s="1"/>
      <c r="V135" s="1"/>
      <c r="W135" s="1"/>
      <c r="X135" s="1"/>
      <c r="Y135" s="1"/>
      <c r="Z135" s="1"/>
      <c r="AA135" s="1"/>
      <c r="AB135" s="1"/>
    </row>
    <row r="136" spans="2:28" customFormat="1" ht="15" customHeight="1">
      <c r="B136" s="121" t="s">
        <v>418</v>
      </c>
      <c r="C136" s="284"/>
      <c r="D136" s="122"/>
      <c r="E136" s="122"/>
      <c r="F136" s="122"/>
      <c r="G136" s="122"/>
      <c r="H136" s="1229"/>
      <c r="I136" s="122"/>
      <c r="J136" s="123"/>
      <c r="K136" s="122"/>
      <c r="L136" s="124"/>
      <c r="M136" s="122"/>
      <c r="N136" s="122"/>
      <c r="O136" s="122"/>
      <c r="P136" s="122"/>
      <c r="Q136" s="122"/>
      <c r="R136" s="125"/>
      <c r="S136" s="125"/>
      <c r="T136" s="126" t="s">
        <v>417</v>
      </c>
      <c r="U136" s="232"/>
    </row>
    <row r="137" spans="2:28" ht="17.25" customHeight="1"/>
    <row r="138" spans="2:28" s="139" customFormat="1" ht="24.95" customHeight="1">
      <c r="B138" s="2155" t="s">
        <v>25</v>
      </c>
      <c r="C138" s="2156"/>
      <c r="D138" s="2156"/>
      <c r="E138" s="2157"/>
      <c r="F138" s="2161" t="s">
        <v>146</v>
      </c>
      <c r="G138" s="2162"/>
      <c r="H138" s="2162"/>
      <c r="I138" s="2162"/>
      <c r="J138" s="2162"/>
      <c r="K138" s="2162"/>
      <c r="L138" s="2162"/>
      <c r="M138" s="2162"/>
      <c r="N138" s="2163"/>
      <c r="O138" s="417" t="s">
        <v>111</v>
      </c>
      <c r="P138" s="428" t="s">
        <v>1651</v>
      </c>
      <c r="Q138" s="92" t="s">
        <v>1601</v>
      </c>
      <c r="R138" s="92"/>
      <c r="S138" s="41"/>
      <c r="T138" s="42" t="s">
        <v>25</v>
      </c>
    </row>
    <row r="139" spans="2:28" s="139" customFormat="1" ht="24" customHeight="1">
      <c r="B139" s="2158"/>
      <c r="C139" s="2159"/>
      <c r="D139" s="2159"/>
      <c r="E139" s="2160"/>
      <c r="F139" s="2164" t="s">
        <v>416</v>
      </c>
      <c r="G139" s="2165"/>
      <c r="H139" s="2165"/>
      <c r="I139" s="2165"/>
      <c r="J139" s="2165"/>
      <c r="K139" s="2165"/>
      <c r="L139" s="2165"/>
      <c r="M139" s="2165"/>
      <c r="N139" s="2166"/>
      <c r="O139" s="419" t="s">
        <v>33</v>
      </c>
      <c r="P139" s="429" t="s">
        <v>58</v>
      </c>
      <c r="Q139" s="94"/>
      <c r="R139" s="94"/>
      <c r="S139" s="45"/>
      <c r="T139" s="46"/>
    </row>
    <row r="140" spans="2:28" s="139" customFormat="1" ht="7.5" customHeight="1">
      <c r="B140" s="47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9"/>
      <c r="Q140" s="49"/>
      <c r="R140" s="49"/>
      <c r="S140" s="49"/>
      <c r="T140" s="50"/>
    </row>
    <row r="141" spans="2:28" s="139" customFormat="1" ht="15.75">
      <c r="B141" s="51"/>
      <c r="C141" s="289" t="s">
        <v>59</v>
      </c>
      <c r="D141" s="55"/>
      <c r="E141" s="55" t="s">
        <v>60</v>
      </c>
      <c r="F141" s="1670" t="s">
        <v>1841</v>
      </c>
      <c r="G141" s="55"/>
      <c r="H141" s="53"/>
      <c r="I141" s="360"/>
      <c r="J141" s="342"/>
      <c r="K141" s="55"/>
      <c r="L141" s="54"/>
      <c r="M141" s="55"/>
      <c r="N141" s="118"/>
      <c r="O141" s="56"/>
      <c r="P141" s="81" t="s">
        <v>61</v>
      </c>
      <c r="Q141" s="249" t="s">
        <v>1879</v>
      </c>
      <c r="R141" s="297"/>
      <c r="S141" s="55"/>
      <c r="T141" s="59"/>
      <c r="U141" s="158"/>
    </row>
    <row r="142" spans="2:28" s="139" customFormat="1" ht="5.0999999999999996" customHeight="1">
      <c r="B142" s="51"/>
      <c r="C142" s="289"/>
      <c r="D142" s="55"/>
      <c r="E142" s="55"/>
      <c r="F142" s="623"/>
      <c r="G142" s="55"/>
      <c r="H142" s="53"/>
      <c r="I142" s="52"/>
      <c r="J142" s="55"/>
      <c r="K142" s="55"/>
      <c r="L142" s="54"/>
      <c r="M142" s="55"/>
      <c r="N142" s="84"/>
      <c r="O142" s="56"/>
      <c r="P142" s="167"/>
      <c r="Q142" s="58"/>
      <c r="R142" s="58"/>
      <c r="S142" s="58"/>
      <c r="T142" s="59"/>
      <c r="U142" s="158"/>
    </row>
    <row r="143" spans="2:28" s="139" customFormat="1" ht="14.1" customHeight="1">
      <c r="B143" s="2190" t="s">
        <v>26</v>
      </c>
      <c r="C143" s="275" t="s">
        <v>27</v>
      </c>
      <c r="D143" s="2169" t="s">
        <v>62</v>
      </c>
      <c r="E143" s="175" t="s">
        <v>28</v>
      </c>
      <c r="F143" s="2169" t="s">
        <v>29</v>
      </c>
      <c r="G143" s="174" t="s">
        <v>30</v>
      </c>
      <c r="H143" s="174" t="s">
        <v>30</v>
      </c>
      <c r="I143" s="176" t="s">
        <v>30</v>
      </c>
      <c r="J143" s="2171" t="s">
        <v>31</v>
      </c>
      <c r="K143" s="2172"/>
      <c r="L143" s="174" t="s">
        <v>30</v>
      </c>
      <c r="M143" s="176" t="s">
        <v>32</v>
      </c>
      <c r="N143" s="177" t="s">
        <v>8</v>
      </c>
      <c r="O143" s="2176" t="s">
        <v>182</v>
      </c>
      <c r="P143" s="2178" t="s">
        <v>181</v>
      </c>
      <c r="Q143" s="177" t="s">
        <v>8</v>
      </c>
      <c r="R143" s="2180" t="s">
        <v>44</v>
      </c>
      <c r="S143" s="178" t="s">
        <v>8</v>
      </c>
      <c r="T143" s="2182" t="s">
        <v>10</v>
      </c>
      <c r="U143" s="158"/>
    </row>
    <row r="144" spans="2:28" s="139" customFormat="1" ht="14.1" customHeight="1">
      <c r="B144" s="2191"/>
      <c r="C144" s="276" t="s">
        <v>11</v>
      </c>
      <c r="D144" s="2170"/>
      <c r="E144" s="180" t="s">
        <v>12</v>
      </c>
      <c r="F144" s="2170"/>
      <c r="G144" s="180" t="s">
        <v>13</v>
      </c>
      <c r="H144" s="180" t="s">
        <v>14</v>
      </c>
      <c r="I144" s="181" t="s">
        <v>15</v>
      </c>
      <c r="J144" s="182" t="s">
        <v>16</v>
      </c>
      <c r="K144" s="183" t="s">
        <v>17</v>
      </c>
      <c r="L144" s="180" t="s">
        <v>18</v>
      </c>
      <c r="M144" s="184" t="s">
        <v>19</v>
      </c>
      <c r="N144" s="185" t="s">
        <v>177</v>
      </c>
      <c r="O144" s="2177"/>
      <c r="P144" s="2179"/>
      <c r="Q144" s="185" t="s">
        <v>22</v>
      </c>
      <c r="R144" s="2181"/>
      <c r="S144" s="186" t="s">
        <v>45</v>
      </c>
      <c r="T144" s="2183"/>
      <c r="U144" s="158"/>
    </row>
    <row r="145" spans="2:28" s="139" customFormat="1" ht="14.1" customHeight="1" thickBot="1">
      <c r="B145" s="187">
        <v>1</v>
      </c>
      <c r="C145" s="277">
        <v>2</v>
      </c>
      <c r="D145" s="189">
        <v>3</v>
      </c>
      <c r="E145" s="188">
        <v>4</v>
      </c>
      <c r="F145" s="188">
        <v>5</v>
      </c>
      <c r="G145" s="188">
        <v>6</v>
      </c>
      <c r="H145" s="188">
        <v>7</v>
      </c>
      <c r="I145" s="190" t="s">
        <v>63</v>
      </c>
      <c r="J145" s="191">
        <v>9</v>
      </c>
      <c r="K145" s="192" t="s">
        <v>64</v>
      </c>
      <c r="L145" s="191" t="s">
        <v>65</v>
      </c>
      <c r="M145" s="192">
        <v>12</v>
      </c>
      <c r="N145" s="193" t="s">
        <v>66</v>
      </c>
      <c r="O145" s="252" t="s">
        <v>176</v>
      </c>
      <c r="P145" s="193" t="s">
        <v>178</v>
      </c>
      <c r="Q145" s="193" t="s">
        <v>185</v>
      </c>
      <c r="R145" s="193" t="s">
        <v>183</v>
      </c>
      <c r="S145" s="193" t="s">
        <v>179</v>
      </c>
      <c r="T145" s="193">
        <v>18</v>
      </c>
      <c r="U145" s="158"/>
    </row>
    <row r="146" spans="2:28" s="850" customFormat="1" ht="35.1" customHeight="1" thickTop="1">
      <c r="B146" s="912">
        <v>1</v>
      </c>
      <c r="C146" s="1609" t="s">
        <v>1901</v>
      </c>
      <c r="D146" s="1613" t="s">
        <v>148</v>
      </c>
      <c r="E146" s="1614" t="s">
        <v>1254</v>
      </c>
      <c r="F146" s="1611" t="s">
        <v>117</v>
      </c>
      <c r="G146" s="1787">
        <v>8610</v>
      </c>
      <c r="H146" s="1787">
        <v>3870</v>
      </c>
      <c r="I146" s="918">
        <f t="shared" ref="I146" si="17">G146-H146</f>
        <v>4740</v>
      </c>
      <c r="J146" s="1615">
        <v>6</v>
      </c>
      <c r="K146" s="919">
        <f t="shared" ref="K146" si="18">I146*J146%</f>
        <v>284.39999999999998</v>
      </c>
      <c r="L146" s="919">
        <f t="shared" ref="L146" si="19">I146-K146</f>
        <v>4455.6000000000004</v>
      </c>
      <c r="M146" s="1612">
        <v>2950</v>
      </c>
      <c r="N146" s="921">
        <f t="shared" ref="N146" si="20">ROUND((L146*M146),0)</f>
        <v>13144020</v>
      </c>
      <c r="O146" s="921">
        <f t="shared" ref="O146" si="21">ROUND(M146*0.5025%,2)</f>
        <v>14.82</v>
      </c>
      <c r="P146" s="921">
        <f t="shared" ref="P146" si="22">M146+O146</f>
        <v>2964.82</v>
      </c>
      <c r="Q146" s="922">
        <f t="shared" ref="Q146" si="23">ROUND((L146*+P146),0)</f>
        <v>13210052</v>
      </c>
      <c r="R146" s="922">
        <f t="shared" ref="R146" si="24">ROUND((Q146*0.5%),0)</f>
        <v>66050</v>
      </c>
      <c r="S146" s="922">
        <f t="shared" ref="S146" si="25">ROUND((Q146-R146),0)</f>
        <v>13144002</v>
      </c>
      <c r="T146" s="1072" t="s">
        <v>77</v>
      </c>
    </row>
    <row r="147" spans="2:28" ht="5.0999999999999996" customHeight="1">
      <c r="B147" s="1550"/>
      <c r="C147" s="1551"/>
      <c r="D147" s="1552"/>
      <c r="E147" s="1553"/>
      <c r="F147" s="1554"/>
      <c r="G147" s="1555"/>
      <c r="H147" s="1555"/>
      <c r="I147" s="1556"/>
      <c r="J147" s="1557"/>
      <c r="K147" s="1556"/>
      <c r="L147" s="1556"/>
      <c r="M147" s="1558"/>
      <c r="N147" s="1558"/>
      <c r="O147" s="1559"/>
      <c r="P147" s="1559"/>
      <c r="Q147" s="1556"/>
      <c r="R147" s="1556"/>
      <c r="S147" s="1556"/>
      <c r="T147" s="1560"/>
      <c r="U147" s="1"/>
      <c r="V147" s="1"/>
      <c r="W147" s="1"/>
      <c r="X147" s="1"/>
      <c r="Y147" s="1"/>
      <c r="Z147" s="1"/>
      <c r="AA147" s="1"/>
      <c r="AB147" s="1"/>
    </row>
    <row r="148" spans="2:28" ht="35.1" customHeight="1">
      <c r="B148" s="2173" t="s">
        <v>1428</v>
      </c>
      <c r="C148" s="2174"/>
      <c r="D148" s="2174"/>
      <c r="E148" s="2174"/>
      <c r="F148" s="2175"/>
      <c r="G148" s="402">
        <f>SUM(G146:G147)</f>
        <v>8610</v>
      </c>
      <c r="H148" s="402">
        <f>SUM(H146:H147)</f>
        <v>3870</v>
      </c>
      <c r="I148" s="402">
        <f>SUM(I146:I147)</f>
        <v>4740</v>
      </c>
      <c r="J148" s="402">
        <f>+K148/I148%</f>
        <v>6</v>
      </c>
      <c r="K148" s="402">
        <f>SUM(K146:K147)</f>
        <v>284.39999999999998</v>
      </c>
      <c r="L148" s="402">
        <f>SUM(L146:L147)</f>
        <v>4455.6000000000004</v>
      </c>
      <c r="M148" s="402"/>
      <c r="N148" s="402">
        <f>SUM(N146:N147)</f>
        <v>13144020</v>
      </c>
      <c r="O148" s="402"/>
      <c r="P148" s="402">
        <f>+Q148/L148</f>
        <v>2964.8200017954932</v>
      </c>
      <c r="Q148" s="402">
        <f>SUM(Q146:Q147)</f>
        <v>13210052</v>
      </c>
      <c r="R148" s="402">
        <f>SUM(R146:R147)</f>
        <v>66050</v>
      </c>
      <c r="S148" s="402">
        <f>SUM(S146:S147)</f>
        <v>13144002</v>
      </c>
      <c r="T148" s="402"/>
      <c r="U148" s="1"/>
      <c r="V148" s="1"/>
      <c r="W148" s="1"/>
      <c r="X148" s="1"/>
      <c r="Y148" s="1"/>
      <c r="Z148" s="1"/>
      <c r="AA148" s="1"/>
      <c r="AB148" s="1"/>
    </row>
    <row r="149" spans="2:28" s="139" customFormat="1" ht="7.5" customHeight="1">
      <c r="B149" s="47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9"/>
      <c r="Q149" s="49"/>
      <c r="R149" s="49"/>
      <c r="S149" s="49"/>
      <c r="T149" s="50"/>
    </row>
    <row r="150" spans="2:28" s="139" customFormat="1" ht="15.75">
      <c r="B150" s="51"/>
      <c r="C150" s="289" t="s">
        <v>59</v>
      </c>
      <c r="D150" s="55"/>
      <c r="E150" s="55" t="s">
        <v>60</v>
      </c>
      <c r="F150" s="1670" t="s">
        <v>1619</v>
      </c>
      <c r="G150" s="55"/>
      <c r="H150" s="53"/>
      <c r="I150" s="360"/>
      <c r="J150" s="342"/>
      <c r="K150" s="55"/>
      <c r="L150" s="54"/>
      <c r="M150" s="55"/>
      <c r="N150" s="118"/>
      <c r="O150" s="56"/>
      <c r="P150" s="81"/>
      <c r="Q150" s="249"/>
      <c r="R150" s="297"/>
      <c r="S150" s="55"/>
      <c r="T150" s="59"/>
      <c r="U150" s="158"/>
    </row>
    <row r="151" spans="2:28" s="139" customFormat="1" ht="5.0999999999999996" customHeight="1">
      <c r="B151" s="51"/>
      <c r="C151" s="289"/>
      <c r="D151" s="55"/>
      <c r="E151" s="55"/>
      <c r="F151" s="623"/>
      <c r="G151" s="55"/>
      <c r="H151" s="53"/>
      <c r="I151" s="52"/>
      <c r="J151" s="55"/>
      <c r="K151" s="55"/>
      <c r="L151" s="54"/>
      <c r="M151" s="55"/>
      <c r="N151" s="84"/>
      <c r="O151" s="56"/>
      <c r="P151" s="167"/>
      <c r="Q151" s="58"/>
      <c r="R151" s="58"/>
      <c r="S151" s="58"/>
      <c r="T151" s="59"/>
      <c r="U151" s="158"/>
    </row>
    <row r="152" spans="2:28" s="139" customFormat="1" ht="14.1" customHeight="1">
      <c r="B152" s="2190" t="s">
        <v>26</v>
      </c>
      <c r="C152" s="275" t="s">
        <v>27</v>
      </c>
      <c r="D152" s="2169" t="s">
        <v>62</v>
      </c>
      <c r="E152" s="175" t="s">
        <v>28</v>
      </c>
      <c r="F152" s="2169" t="s">
        <v>29</v>
      </c>
      <c r="G152" s="174" t="s">
        <v>30</v>
      </c>
      <c r="H152" s="174" t="s">
        <v>30</v>
      </c>
      <c r="I152" s="176" t="s">
        <v>30</v>
      </c>
      <c r="J152" s="2171" t="s">
        <v>31</v>
      </c>
      <c r="K152" s="2172"/>
      <c r="L152" s="174" t="s">
        <v>30</v>
      </c>
      <c r="M152" s="176" t="s">
        <v>32</v>
      </c>
      <c r="N152" s="177" t="s">
        <v>8</v>
      </c>
      <c r="O152" s="2176" t="s">
        <v>182</v>
      </c>
      <c r="P152" s="2178" t="s">
        <v>181</v>
      </c>
      <c r="Q152" s="177" t="s">
        <v>8</v>
      </c>
      <c r="R152" s="2180" t="s">
        <v>44</v>
      </c>
      <c r="S152" s="178" t="s">
        <v>8</v>
      </c>
      <c r="T152" s="2182" t="s">
        <v>10</v>
      </c>
      <c r="U152" s="158"/>
    </row>
    <row r="153" spans="2:28" s="139" customFormat="1" ht="14.1" customHeight="1">
      <c r="B153" s="2191"/>
      <c r="C153" s="276" t="s">
        <v>11</v>
      </c>
      <c r="D153" s="2170"/>
      <c r="E153" s="180" t="s">
        <v>12</v>
      </c>
      <c r="F153" s="2170"/>
      <c r="G153" s="180" t="s">
        <v>13</v>
      </c>
      <c r="H153" s="180" t="s">
        <v>14</v>
      </c>
      <c r="I153" s="181" t="s">
        <v>15</v>
      </c>
      <c r="J153" s="182" t="s">
        <v>16</v>
      </c>
      <c r="K153" s="183" t="s">
        <v>17</v>
      </c>
      <c r="L153" s="180" t="s">
        <v>18</v>
      </c>
      <c r="M153" s="184" t="s">
        <v>19</v>
      </c>
      <c r="N153" s="185" t="s">
        <v>177</v>
      </c>
      <c r="O153" s="2177"/>
      <c r="P153" s="2179"/>
      <c r="Q153" s="185" t="s">
        <v>22</v>
      </c>
      <c r="R153" s="2181"/>
      <c r="S153" s="186" t="s">
        <v>45</v>
      </c>
      <c r="T153" s="2183"/>
      <c r="U153" s="158"/>
    </row>
    <row r="154" spans="2:28" s="139" customFormat="1" ht="14.1" customHeight="1" thickBot="1">
      <c r="B154" s="187">
        <v>1</v>
      </c>
      <c r="C154" s="277">
        <v>2</v>
      </c>
      <c r="D154" s="189">
        <v>3</v>
      </c>
      <c r="E154" s="188">
        <v>4</v>
      </c>
      <c r="F154" s="188">
        <v>5</v>
      </c>
      <c r="G154" s="188">
        <v>6</v>
      </c>
      <c r="H154" s="188">
        <v>7</v>
      </c>
      <c r="I154" s="190" t="s">
        <v>63</v>
      </c>
      <c r="J154" s="191">
        <v>9</v>
      </c>
      <c r="K154" s="192" t="s">
        <v>64</v>
      </c>
      <c r="L154" s="191" t="s">
        <v>65</v>
      </c>
      <c r="M154" s="192">
        <v>12</v>
      </c>
      <c r="N154" s="193" t="s">
        <v>66</v>
      </c>
      <c r="O154" s="252" t="s">
        <v>176</v>
      </c>
      <c r="P154" s="193" t="s">
        <v>178</v>
      </c>
      <c r="Q154" s="193" t="s">
        <v>185</v>
      </c>
      <c r="R154" s="193" t="s">
        <v>183</v>
      </c>
      <c r="S154" s="193" t="s">
        <v>179</v>
      </c>
      <c r="T154" s="193">
        <v>18</v>
      </c>
      <c r="U154" s="158"/>
    </row>
    <row r="155" spans="2:28" s="850" customFormat="1" ht="35.1" customHeight="1" thickTop="1">
      <c r="B155" s="912">
        <v>1</v>
      </c>
      <c r="C155" s="1609" t="s">
        <v>1902</v>
      </c>
      <c r="D155" s="1613" t="s">
        <v>76</v>
      </c>
      <c r="E155" s="1614" t="s">
        <v>75</v>
      </c>
      <c r="F155" s="1611" t="s">
        <v>117</v>
      </c>
      <c r="G155" s="1787">
        <v>5300</v>
      </c>
      <c r="H155" s="1787">
        <v>3840</v>
      </c>
      <c r="I155" s="918">
        <f t="shared" ref="I155" si="26">G155-H155</f>
        <v>1460</v>
      </c>
      <c r="J155" s="1615">
        <v>6</v>
      </c>
      <c r="K155" s="919">
        <f t="shared" ref="K155" si="27">I155*J155%</f>
        <v>87.6</v>
      </c>
      <c r="L155" s="919">
        <f t="shared" ref="L155" si="28">I155-K155</f>
        <v>1372.4</v>
      </c>
      <c r="M155" s="1612">
        <v>2950</v>
      </c>
      <c r="N155" s="921">
        <f t="shared" ref="N155" si="29">ROUND((L155*M155),0)</f>
        <v>4048580</v>
      </c>
      <c r="O155" s="921">
        <f t="shared" ref="O155" si="30">ROUND(M155*0.5025%,2)</f>
        <v>14.82</v>
      </c>
      <c r="P155" s="921">
        <f t="shared" ref="P155" si="31">M155+O155</f>
        <v>2964.82</v>
      </c>
      <c r="Q155" s="922">
        <f t="shared" ref="Q155" si="32">ROUND((L155*+P155),0)</f>
        <v>4068919</v>
      </c>
      <c r="R155" s="922">
        <f t="shared" ref="R155" si="33">ROUND((Q155*0.5%),0)</f>
        <v>20345</v>
      </c>
      <c r="S155" s="922">
        <f t="shared" ref="S155" si="34">ROUND((Q155-R155),0)</f>
        <v>4048574</v>
      </c>
      <c r="T155" s="1072" t="s">
        <v>77</v>
      </c>
    </row>
    <row r="156" spans="2:28" ht="5.0999999999999996" customHeight="1">
      <c r="B156" s="1550"/>
      <c r="C156" s="1551"/>
      <c r="D156" s="1552"/>
      <c r="E156" s="1553"/>
      <c r="F156" s="1554"/>
      <c r="G156" s="1555"/>
      <c r="H156" s="1555"/>
      <c r="I156" s="1556"/>
      <c r="J156" s="1557"/>
      <c r="K156" s="1556"/>
      <c r="L156" s="1556"/>
      <c r="M156" s="1558"/>
      <c r="N156" s="1558"/>
      <c r="O156" s="1559"/>
      <c r="P156" s="1559"/>
      <c r="Q156" s="1556"/>
      <c r="R156" s="1556"/>
      <c r="S156" s="1556"/>
      <c r="T156" s="1560"/>
      <c r="U156" s="1"/>
      <c r="V156" s="1"/>
      <c r="W156" s="1"/>
      <c r="X156" s="1"/>
      <c r="Y156" s="1"/>
      <c r="Z156" s="1"/>
      <c r="AA156" s="1"/>
      <c r="AB156" s="1"/>
    </row>
    <row r="157" spans="2:28" ht="35.1" customHeight="1">
      <c r="B157" s="2173" t="s">
        <v>1429</v>
      </c>
      <c r="C157" s="2174"/>
      <c r="D157" s="2174"/>
      <c r="E157" s="2174"/>
      <c r="F157" s="2175"/>
      <c r="G157" s="402">
        <f>SUM(G155:G156)</f>
        <v>5300</v>
      </c>
      <c r="H157" s="402">
        <f>SUM(H155:H156)</f>
        <v>3840</v>
      </c>
      <c r="I157" s="402">
        <f>SUM(I155:I156)</f>
        <v>1460</v>
      </c>
      <c r="J157" s="402">
        <f>+K157/I157%</f>
        <v>6</v>
      </c>
      <c r="K157" s="402">
        <f>SUM(K155:K156)</f>
        <v>87.6</v>
      </c>
      <c r="L157" s="402">
        <f>SUM(L155:L156)</f>
        <v>1372.4</v>
      </c>
      <c r="M157" s="402"/>
      <c r="N157" s="402">
        <f>SUM(N155:N156)</f>
        <v>4048580</v>
      </c>
      <c r="O157" s="402"/>
      <c r="P157" s="402">
        <f>+Q157/L157</f>
        <v>2964.8200233168172</v>
      </c>
      <c r="Q157" s="402">
        <f>SUM(Q155:Q156)</f>
        <v>4068919</v>
      </c>
      <c r="R157" s="402">
        <f>SUM(R155:R156)</f>
        <v>20345</v>
      </c>
      <c r="S157" s="402">
        <f>SUM(S155:S156)</f>
        <v>4048574</v>
      </c>
      <c r="T157" s="402"/>
      <c r="U157" s="1"/>
      <c r="V157" s="1"/>
      <c r="W157" s="1"/>
      <c r="X157" s="1"/>
      <c r="Y157" s="1"/>
      <c r="Z157" s="1"/>
      <c r="AA157" s="1"/>
      <c r="AB157" s="1"/>
    </row>
    <row r="158" spans="2:28" s="139" customFormat="1" ht="7.5" customHeight="1">
      <c r="B158" s="47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9"/>
      <c r="Q158" s="49"/>
      <c r="R158" s="49"/>
      <c r="S158" s="49"/>
      <c r="T158" s="50"/>
    </row>
    <row r="159" spans="2:28" s="139" customFormat="1" ht="15.75">
      <c r="B159" s="51"/>
      <c r="C159" s="289" t="s">
        <v>59</v>
      </c>
      <c r="D159" s="55"/>
      <c r="E159" s="55" t="s">
        <v>60</v>
      </c>
      <c r="F159" s="1670" t="s">
        <v>1787</v>
      </c>
      <c r="G159" s="55"/>
      <c r="H159" s="53"/>
      <c r="I159" s="360"/>
      <c r="J159" s="342"/>
      <c r="K159" s="55"/>
      <c r="L159" s="54"/>
      <c r="M159" s="55"/>
      <c r="N159" s="118"/>
      <c r="O159" s="56"/>
      <c r="P159" s="81"/>
      <c r="Q159" s="249"/>
      <c r="R159" s="297"/>
      <c r="S159" s="55"/>
      <c r="T159" s="59"/>
      <c r="U159" s="158"/>
    </row>
    <row r="160" spans="2:28" s="139" customFormat="1" ht="5.0999999999999996" customHeight="1">
      <c r="B160" s="51"/>
      <c r="C160" s="289"/>
      <c r="D160" s="55"/>
      <c r="E160" s="55"/>
      <c r="F160" s="623"/>
      <c r="G160" s="55"/>
      <c r="H160" s="53"/>
      <c r="I160" s="52"/>
      <c r="J160" s="55"/>
      <c r="K160" s="55"/>
      <c r="L160" s="54"/>
      <c r="M160" s="55"/>
      <c r="N160" s="84"/>
      <c r="O160" s="56"/>
      <c r="P160" s="167"/>
      <c r="Q160" s="58"/>
      <c r="R160" s="58"/>
      <c r="S160" s="58"/>
      <c r="T160" s="59"/>
      <c r="U160" s="158"/>
    </row>
    <row r="161" spans="2:28" s="139" customFormat="1" ht="14.1" customHeight="1">
      <c r="B161" s="2190" t="s">
        <v>26</v>
      </c>
      <c r="C161" s="275" t="s">
        <v>27</v>
      </c>
      <c r="D161" s="2169" t="s">
        <v>62</v>
      </c>
      <c r="E161" s="175" t="s">
        <v>28</v>
      </c>
      <c r="F161" s="2169" t="s">
        <v>29</v>
      </c>
      <c r="G161" s="174" t="s">
        <v>30</v>
      </c>
      <c r="H161" s="174" t="s">
        <v>30</v>
      </c>
      <c r="I161" s="176" t="s">
        <v>30</v>
      </c>
      <c r="J161" s="2171" t="s">
        <v>31</v>
      </c>
      <c r="K161" s="2172"/>
      <c r="L161" s="174" t="s">
        <v>30</v>
      </c>
      <c r="M161" s="176" t="s">
        <v>32</v>
      </c>
      <c r="N161" s="177" t="s">
        <v>8</v>
      </c>
      <c r="O161" s="2176" t="s">
        <v>182</v>
      </c>
      <c r="P161" s="2178" t="s">
        <v>181</v>
      </c>
      <c r="Q161" s="177" t="s">
        <v>8</v>
      </c>
      <c r="R161" s="2180" t="s">
        <v>44</v>
      </c>
      <c r="S161" s="178" t="s">
        <v>8</v>
      </c>
      <c r="T161" s="2182" t="s">
        <v>10</v>
      </c>
      <c r="U161" s="158"/>
    </row>
    <row r="162" spans="2:28" s="139" customFormat="1" ht="14.1" customHeight="1">
      <c r="B162" s="2191"/>
      <c r="C162" s="276" t="s">
        <v>11</v>
      </c>
      <c r="D162" s="2170"/>
      <c r="E162" s="180" t="s">
        <v>12</v>
      </c>
      <c r="F162" s="2170"/>
      <c r="G162" s="180" t="s">
        <v>13</v>
      </c>
      <c r="H162" s="180" t="s">
        <v>14</v>
      </c>
      <c r="I162" s="181" t="s">
        <v>15</v>
      </c>
      <c r="J162" s="182" t="s">
        <v>16</v>
      </c>
      <c r="K162" s="183" t="s">
        <v>17</v>
      </c>
      <c r="L162" s="180" t="s">
        <v>18</v>
      </c>
      <c r="M162" s="184" t="s">
        <v>19</v>
      </c>
      <c r="N162" s="185" t="s">
        <v>177</v>
      </c>
      <c r="O162" s="2177"/>
      <c r="P162" s="2179"/>
      <c r="Q162" s="185" t="s">
        <v>22</v>
      </c>
      <c r="R162" s="2181"/>
      <c r="S162" s="186" t="s">
        <v>45</v>
      </c>
      <c r="T162" s="2183"/>
      <c r="U162" s="158"/>
    </row>
    <row r="163" spans="2:28" s="139" customFormat="1" ht="14.1" customHeight="1" thickBot="1">
      <c r="B163" s="187">
        <v>1</v>
      </c>
      <c r="C163" s="277">
        <v>2</v>
      </c>
      <c r="D163" s="189">
        <v>3</v>
      </c>
      <c r="E163" s="188">
        <v>4</v>
      </c>
      <c r="F163" s="188">
        <v>5</v>
      </c>
      <c r="G163" s="188">
        <v>6</v>
      </c>
      <c r="H163" s="188">
        <v>7</v>
      </c>
      <c r="I163" s="190" t="s">
        <v>63</v>
      </c>
      <c r="J163" s="191">
        <v>9</v>
      </c>
      <c r="K163" s="192" t="s">
        <v>64</v>
      </c>
      <c r="L163" s="191" t="s">
        <v>65</v>
      </c>
      <c r="M163" s="192">
        <v>12</v>
      </c>
      <c r="N163" s="193" t="s">
        <v>66</v>
      </c>
      <c r="O163" s="252" t="s">
        <v>176</v>
      </c>
      <c r="P163" s="193" t="s">
        <v>178</v>
      </c>
      <c r="Q163" s="193" t="s">
        <v>185</v>
      </c>
      <c r="R163" s="193" t="s">
        <v>183</v>
      </c>
      <c r="S163" s="193" t="s">
        <v>179</v>
      </c>
      <c r="T163" s="193">
        <v>18</v>
      </c>
      <c r="U163" s="158"/>
    </row>
    <row r="164" spans="2:28" s="850" customFormat="1" ht="35.1" customHeight="1" thickTop="1">
      <c r="B164" s="912">
        <v>1</v>
      </c>
      <c r="C164" s="1609" t="s">
        <v>1903</v>
      </c>
      <c r="D164" s="1613" t="s">
        <v>116</v>
      </c>
      <c r="E164" s="1614" t="s">
        <v>1252</v>
      </c>
      <c r="F164" s="1611" t="s">
        <v>117</v>
      </c>
      <c r="G164" s="1787">
        <v>6380</v>
      </c>
      <c r="H164" s="1787">
        <v>3880</v>
      </c>
      <c r="I164" s="918">
        <f t="shared" ref="I164" si="35">G164-H164</f>
        <v>2500</v>
      </c>
      <c r="J164" s="1615">
        <v>6</v>
      </c>
      <c r="K164" s="919">
        <f t="shared" ref="K164" si="36">I164*J164%</f>
        <v>150</v>
      </c>
      <c r="L164" s="919">
        <f t="shared" ref="L164" si="37">I164-K164</f>
        <v>2350</v>
      </c>
      <c r="M164" s="1612">
        <v>2950</v>
      </c>
      <c r="N164" s="921">
        <f t="shared" ref="N164" si="38">ROUND((L164*M164),0)</f>
        <v>6932500</v>
      </c>
      <c r="O164" s="921">
        <f t="shared" ref="O164" si="39">ROUND(M164*0.5025%,2)</f>
        <v>14.82</v>
      </c>
      <c r="P164" s="921">
        <f t="shared" ref="P164" si="40">M164+O164</f>
        <v>2964.82</v>
      </c>
      <c r="Q164" s="922">
        <f t="shared" ref="Q164" si="41">ROUND((L164*+P164),0)</f>
        <v>6967327</v>
      </c>
      <c r="R164" s="922">
        <f t="shared" ref="R164" si="42">ROUND((Q164*0.5%),0)</f>
        <v>34837</v>
      </c>
      <c r="S164" s="922">
        <f t="shared" ref="S164" si="43">ROUND((Q164-R164),0)</f>
        <v>6932490</v>
      </c>
      <c r="T164" s="1072" t="s">
        <v>77</v>
      </c>
    </row>
    <row r="165" spans="2:28" ht="5.0999999999999996" customHeight="1">
      <c r="B165" s="1550"/>
      <c r="C165" s="1551"/>
      <c r="D165" s="1552"/>
      <c r="E165" s="1553"/>
      <c r="F165" s="1554"/>
      <c r="G165" s="1555"/>
      <c r="H165" s="1555"/>
      <c r="I165" s="1556"/>
      <c r="J165" s="1557"/>
      <c r="K165" s="1556"/>
      <c r="L165" s="1556"/>
      <c r="M165" s="1558"/>
      <c r="N165" s="1558"/>
      <c r="O165" s="1559"/>
      <c r="P165" s="1559"/>
      <c r="Q165" s="1556"/>
      <c r="R165" s="1556"/>
      <c r="S165" s="1556"/>
      <c r="T165" s="1560"/>
      <c r="U165" s="1"/>
      <c r="V165" s="1"/>
      <c r="W165" s="1"/>
      <c r="X165" s="1"/>
      <c r="Y165" s="1"/>
      <c r="Z165" s="1"/>
      <c r="AA165" s="1"/>
      <c r="AB165" s="1"/>
    </row>
    <row r="166" spans="2:28" ht="35.1" customHeight="1">
      <c r="B166" s="2173" t="s">
        <v>1623</v>
      </c>
      <c r="C166" s="2174"/>
      <c r="D166" s="2174"/>
      <c r="E166" s="2174"/>
      <c r="F166" s="2175"/>
      <c r="G166" s="402">
        <f>SUM(G164:G164)</f>
        <v>6380</v>
      </c>
      <c r="H166" s="402">
        <f>SUM(H164:H164)</f>
        <v>3880</v>
      </c>
      <c r="I166" s="402">
        <f>SUM(I164:I164)</f>
        <v>2500</v>
      </c>
      <c r="J166" s="402">
        <f>+K166/I166%</f>
        <v>6</v>
      </c>
      <c r="K166" s="402">
        <f>SUM(K164:K164)</f>
        <v>150</v>
      </c>
      <c r="L166" s="402">
        <f>SUM(L164:L164)</f>
        <v>2350</v>
      </c>
      <c r="M166" s="402"/>
      <c r="N166" s="402">
        <f>SUM(N164:N164)</f>
        <v>6932500</v>
      </c>
      <c r="O166" s="402"/>
      <c r="P166" s="402">
        <f>+Q166/L166</f>
        <v>2964.82</v>
      </c>
      <c r="Q166" s="402">
        <f>SUM(Q164:Q164)</f>
        <v>6967327</v>
      </c>
      <c r="R166" s="402">
        <f>SUM(R164:R164)</f>
        <v>34837</v>
      </c>
      <c r="S166" s="402">
        <f>SUM(S164:S164)</f>
        <v>6932490</v>
      </c>
      <c r="T166" s="402"/>
      <c r="U166" s="1"/>
      <c r="V166" s="1"/>
      <c r="W166" s="1"/>
      <c r="X166" s="1"/>
      <c r="Y166" s="1"/>
      <c r="Z166" s="1"/>
      <c r="AA166" s="1"/>
      <c r="AB166" s="1"/>
    </row>
    <row r="167" spans="2:28" ht="35.1" customHeight="1">
      <c r="B167" s="2173" t="s">
        <v>1507</v>
      </c>
      <c r="C167" s="2174"/>
      <c r="D167" s="2174"/>
      <c r="E167" s="2174"/>
      <c r="F167" s="2175"/>
      <c r="G167" s="402">
        <f>SUM(G166+G157+G148)</f>
        <v>20290</v>
      </c>
      <c r="H167" s="402">
        <f t="shared" ref="H167:S167" si="44">SUM(H166+H157+H148)</f>
        <v>11590</v>
      </c>
      <c r="I167" s="402">
        <f t="shared" si="44"/>
        <v>8700</v>
      </c>
      <c r="J167" s="402">
        <f>+K167/I167%</f>
        <v>6</v>
      </c>
      <c r="K167" s="402">
        <f t="shared" si="44"/>
        <v>522</v>
      </c>
      <c r="L167" s="402">
        <f t="shared" si="44"/>
        <v>8178</v>
      </c>
      <c r="M167" s="402"/>
      <c r="N167" s="402">
        <f t="shared" si="44"/>
        <v>24125100</v>
      </c>
      <c r="O167" s="402"/>
      <c r="P167" s="402">
        <f>+Q167/L167</f>
        <v>2964.8200048911713</v>
      </c>
      <c r="Q167" s="402">
        <f t="shared" si="44"/>
        <v>24246298</v>
      </c>
      <c r="R167" s="402">
        <f t="shared" si="44"/>
        <v>121232</v>
      </c>
      <c r="S167" s="402">
        <f t="shared" si="44"/>
        <v>24125066</v>
      </c>
      <c r="T167" s="402"/>
      <c r="U167" s="1"/>
      <c r="V167" s="1"/>
      <c r="W167" s="1"/>
      <c r="X167" s="1"/>
      <c r="Y167" s="1"/>
      <c r="Z167" s="1"/>
      <c r="AA167" s="1"/>
      <c r="AB167" s="1"/>
    </row>
    <row r="168" spans="2:28" ht="9" customHeight="1">
      <c r="B168" s="603"/>
      <c r="C168" s="458"/>
      <c r="D168" s="458"/>
      <c r="E168" s="458"/>
      <c r="F168" s="458"/>
      <c r="G168" s="597"/>
      <c r="H168" s="597"/>
      <c r="I168" s="597"/>
      <c r="J168" s="597"/>
      <c r="K168" s="597"/>
      <c r="L168" s="597"/>
      <c r="M168" s="597"/>
      <c r="N168" s="597"/>
      <c r="O168" s="597"/>
      <c r="P168" s="597"/>
      <c r="Q168" s="597"/>
      <c r="R168" s="597"/>
      <c r="S168" s="597"/>
      <c r="T168" s="460"/>
      <c r="U168" s="1"/>
      <c r="V168" s="1"/>
      <c r="W168" s="1"/>
      <c r="X168" s="1"/>
      <c r="Y168" s="1"/>
      <c r="Z168" s="1"/>
      <c r="AA168" s="1"/>
      <c r="AB168" s="1"/>
    </row>
    <row r="169" spans="2:28" ht="20.100000000000001" customHeight="1">
      <c r="B169" s="201"/>
      <c r="C169" s="202"/>
      <c r="D169" s="202"/>
      <c r="E169" s="202"/>
      <c r="F169" s="202"/>
      <c r="G169" s="202"/>
      <c r="H169" s="202"/>
      <c r="I169" s="226"/>
      <c r="J169" s="226"/>
      <c r="K169" s="226"/>
      <c r="L169" s="226"/>
      <c r="M169" s="226"/>
      <c r="N169" s="226"/>
      <c r="O169" s="226"/>
      <c r="P169" s="226"/>
      <c r="Q169" s="587" t="s">
        <v>1880</v>
      </c>
      <c r="R169" s="226"/>
      <c r="S169" s="226"/>
      <c r="T169" s="209"/>
      <c r="U169" s="1"/>
      <c r="V169" s="1"/>
      <c r="W169" s="1"/>
      <c r="X169" s="1"/>
      <c r="Y169" s="1"/>
      <c r="Z169" s="1"/>
      <c r="AA169" s="1"/>
      <c r="AB169" s="1"/>
    </row>
    <row r="170" spans="2:28" ht="15.75">
      <c r="B170" s="241"/>
      <c r="C170" s="280" t="s">
        <v>80</v>
      </c>
      <c r="D170" s="227"/>
      <c r="E170" s="227" t="s">
        <v>1386</v>
      </c>
      <c r="F170" s="227"/>
      <c r="G170" s="1949"/>
      <c r="H170" s="1949"/>
      <c r="I170" s="1949" t="s">
        <v>105</v>
      </c>
      <c r="J170" s="1949"/>
      <c r="K170" s="228"/>
      <c r="L170" s="1949"/>
      <c r="M170" s="1949" t="s">
        <v>106</v>
      </c>
      <c r="N170" s="1949"/>
      <c r="O170" s="227"/>
      <c r="P170" s="227"/>
      <c r="Q170" s="227" t="s">
        <v>81</v>
      </c>
      <c r="R170" s="227"/>
      <c r="S170" s="242"/>
      <c r="T170" s="243"/>
      <c r="U170" s="1"/>
      <c r="V170" s="1"/>
      <c r="W170" s="1"/>
      <c r="X170" s="1"/>
      <c r="Y170" s="1"/>
      <c r="Z170" s="1"/>
      <c r="AA170" s="1"/>
      <c r="AB170" s="1"/>
    </row>
    <row r="171" spans="2:28" ht="15.75">
      <c r="B171" s="241"/>
      <c r="C171" s="281"/>
      <c r="D171" s="229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29"/>
      <c r="P171" s="229"/>
      <c r="Q171" s="229"/>
      <c r="R171" s="229"/>
      <c r="S171" s="242"/>
      <c r="T171" s="243"/>
      <c r="U171" s="1"/>
      <c r="V171" s="1"/>
      <c r="W171" s="1"/>
      <c r="X171" s="1"/>
      <c r="Y171" s="1"/>
      <c r="Z171" s="1"/>
      <c r="AA171" s="1"/>
      <c r="AB171" s="1"/>
    </row>
    <row r="172" spans="2:28" ht="9.9499999999999993" customHeight="1">
      <c r="B172" s="241"/>
      <c r="C172" s="281"/>
      <c r="D172" s="229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29"/>
      <c r="P172" s="229"/>
      <c r="Q172" s="229"/>
      <c r="R172" s="229"/>
      <c r="S172" s="242"/>
      <c r="T172" s="243"/>
      <c r="U172" s="1"/>
      <c r="V172" s="1"/>
      <c r="W172" s="1"/>
      <c r="X172" s="1"/>
      <c r="Y172" s="1"/>
      <c r="Z172" s="1"/>
      <c r="AA172" s="1"/>
      <c r="AB172" s="1"/>
    </row>
    <row r="173" spans="2:28" ht="9.9499999999999993" customHeight="1">
      <c r="B173" s="241"/>
      <c r="C173" s="281"/>
      <c r="D173" s="229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29"/>
      <c r="P173" s="229"/>
      <c r="Q173" s="229"/>
      <c r="R173" s="229"/>
      <c r="S173" s="242"/>
      <c r="T173" s="243"/>
      <c r="U173" s="1"/>
      <c r="V173" s="1"/>
      <c r="W173" s="1"/>
      <c r="X173" s="1"/>
      <c r="Y173" s="1"/>
      <c r="Z173" s="1"/>
      <c r="AA173" s="1"/>
      <c r="AB173" s="1"/>
    </row>
    <row r="174" spans="2:28" ht="15.75">
      <c r="B174" s="241"/>
      <c r="C174" s="1948" t="s">
        <v>147</v>
      </c>
      <c r="D174" s="1948"/>
      <c r="E174" s="1948"/>
      <c r="F174" s="1948"/>
      <c r="G174" s="1950"/>
      <c r="H174" s="1950" t="s">
        <v>82</v>
      </c>
      <c r="I174" s="1948"/>
      <c r="J174" s="1950" t="s">
        <v>156</v>
      </c>
      <c r="K174" s="230"/>
      <c r="L174" s="1950"/>
      <c r="M174" s="1950" t="s">
        <v>161</v>
      </c>
      <c r="N174" s="1950"/>
      <c r="O174" s="1948"/>
      <c r="P174" s="1948"/>
      <c r="Q174" s="1948" t="s">
        <v>83</v>
      </c>
      <c r="R174" s="1948"/>
      <c r="S174" s="242"/>
      <c r="T174" s="243"/>
      <c r="U174" s="1"/>
      <c r="V174" s="1"/>
      <c r="W174" s="1"/>
      <c r="X174" s="1"/>
      <c r="Y174" s="1"/>
      <c r="Z174" s="1"/>
      <c r="AA174" s="1"/>
      <c r="AB174" s="1"/>
    </row>
    <row r="175" spans="2:28" ht="15.75">
      <c r="B175" s="241"/>
      <c r="C175" s="282"/>
      <c r="D175" s="1948"/>
      <c r="E175" s="1948"/>
      <c r="F175" s="1948"/>
      <c r="G175" s="1950"/>
      <c r="H175" s="1950"/>
      <c r="I175" s="1948"/>
      <c r="J175" s="1950"/>
      <c r="K175" s="230"/>
      <c r="L175" s="1950"/>
      <c r="M175" s="1950"/>
      <c r="N175" s="1950"/>
      <c r="O175" s="1948"/>
      <c r="P175" s="1948"/>
      <c r="Q175" s="1948"/>
      <c r="R175" s="1948"/>
      <c r="S175" s="242"/>
      <c r="T175" s="243"/>
      <c r="U175" s="1"/>
      <c r="V175" s="1"/>
      <c r="W175" s="1"/>
      <c r="X175" s="1"/>
      <c r="Y175" s="1"/>
      <c r="Z175" s="1"/>
      <c r="AA175" s="1"/>
      <c r="AB175" s="1"/>
    </row>
    <row r="176" spans="2:28" customFormat="1" ht="15" customHeight="1">
      <c r="B176" s="121" t="s">
        <v>418</v>
      </c>
      <c r="C176" s="284"/>
      <c r="D176" s="122"/>
      <c r="E176" s="122"/>
      <c r="F176" s="122"/>
      <c r="G176" s="122"/>
      <c r="H176" s="1229"/>
      <c r="I176" s="122"/>
      <c r="J176" s="123"/>
      <c r="K176" s="122"/>
      <c r="L176" s="124"/>
      <c r="M176" s="122"/>
      <c r="N176" s="122"/>
      <c r="O176" s="122"/>
      <c r="P176" s="122"/>
      <c r="Q176" s="122"/>
      <c r="R176" s="125"/>
      <c r="S176" s="125"/>
      <c r="T176" s="126" t="s">
        <v>417</v>
      </c>
      <c r="U176" s="232"/>
    </row>
    <row r="177" spans="2:28" ht="17.25" customHeight="1"/>
    <row r="178" spans="2:28" s="139" customFormat="1" ht="24.95" customHeight="1">
      <c r="B178" s="2155" t="s">
        <v>25</v>
      </c>
      <c r="C178" s="2156"/>
      <c r="D178" s="2156"/>
      <c r="E178" s="2157"/>
      <c r="F178" s="2161" t="s">
        <v>146</v>
      </c>
      <c r="G178" s="2162"/>
      <c r="H178" s="2162"/>
      <c r="I178" s="2162"/>
      <c r="J178" s="2162"/>
      <c r="K178" s="2162"/>
      <c r="L178" s="2162"/>
      <c r="M178" s="2162"/>
      <c r="N178" s="2163"/>
      <c r="O178" s="417" t="s">
        <v>111</v>
      </c>
      <c r="P178" s="428" t="s">
        <v>1589</v>
      </c>
      <c r="Q178" s="92" t="s">
        <v>1601</v>
      </c>
      <c r="R178" s="92"/>
      <c r="S178" s="41"/>
      <c r="T178" s="42" t="s">
        <v>25</v>
      </c>
    </row>
    <row r="179" spans="2:28" s="139" customFormat="1" ht="24" customHeight="1">
      <c r="B179" s="2158"/>
      <c r="C179" s="2159"/>
      <c r="D179" s="2159"/>
      <c r="E179" s="2160"/>
      <c r="F179" s="2164" t="s">
        <v>416</v>
      </c>
      <c r="G179" s="2165"/>
      <c r="H179" s="2165"/>
      <c r="I179" s="2165"/>
      <c r="J179" s="2165"/>
      <c r="K179" s="2165"/>
      <c r="L179" s="2165"/>
      <c r="M179" s="2165"/>
      <c r="N179" s="2166"/>
      <c r="O179" s="419" t="s">
        <v>33</v>
      </c>
      <c r="P179" s="429" t="s">
        <v>58</v>
      </c>
      <c r="Q179" s="94"/>
      <c r="R179" s="94"/>
      <c r="S179" s="45"/>
      <c r="T179" s="46"/>
    </row>
    <row r="180" spans="2:28" s="139" customFormat="1" ht="7.5" customHeight="1">
      <c r="B180" s="47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9"/>
      <c r="Q180" s="49"/>
      <c r="R180" s="49"/>
      <c r="S180" s="49"/>
      <c r="T180" s="50"/>
    </row>
    <row r="181" spans="2:28" s="139" customFormat="1" ht="15.75">
      <c r="B181" s="51"/>
      <c r="C181" s="289" t="s">
        <v>59</v>
      </c>
      <c r="D181" s="55"/>
      <c r="E181" s="55" t="s">
        <v>60</v>
      </c>
      <c r="F181" s="1670" t="s">
        <v>1841</v>
      </c>
      <c r="G181" s="55"/>
      <c r="H181" s="53"/>
      <c r="I181" s="360"/>
      <c r="J181" s="342"/>
      <c r="K181" s="55"/>
      <c r="L181" s="54"/>
      <c r="M181" s="55"/>
      <c r="N181" s="118"/>
      <c r="O181" s="56"/>
      <c r="P181" s="81" t="s">
        <v>61</v>
      </c>
      <c r="Q181" s="249" t="s">
        <v>1863</v>
      </c>
      <c r="R181" s="297"/>
      <c r="S181" s="55"/>
      <c r="T181" s="59"/>
      <c r="U181" s="158"/>
    </row>
    <row r="182" spans="2:28" s="139" customFormat="1" ht="5.0999999999999996" customHeight="1">
      <c r="B182" s="51"/>
      <c r="C182" s="289"/>
      <c r="D182" s="55"/>
      <c r="E182" s="55"/>
      <c r="F182" s="623"/>
      <c r="G182" s="55"/>
      <c r="H182" s="53"/>
      <c r="I182" s="52"/>
      <c r="J182" s="55"/>
      <c r="K182" s="55"/>
      <c r="L182" s="54"/>
      <c r="M182" s="55"/>
      <c r="N182" s="84"/>
      <c r="O182" s="56"/>
      <c r="P182" s="167"/>
      <c r="Q182" s="58"/>
      <c r="R182" s="58"/>
      <c r="S182" s="58"/>
      <c r="T182" s="59"/>
      <c r="U182" s="158"/>
    </row>
    <row r="183" spans="2:28" s="139" customFormat="1" ht="14.1" customHeight="1">
      <c r="B183" s="2190" t="s">
        <v>26</v>
      </c>
      <c r="C183" s="275" t="s">
        <v>27</v>
      </c>
      <c r="D183" s="2169" t="s">
        <v>62</v>
      </c>
      <c r="E183" s="175" t="s">
        <v>28</v>
      </c>
      <c r="F183" s="2169" t="s">
        <v>29</v>
      </c>
      <c r="G183" s="174" t="s">
        <v>30</v>
      </c>
      <c r="H183" s="174" t="s">
        <v>30</v>
      </c>
      <c r="I183" s="176" t="s">
        <v>30</v>
      </c>
      <c r="J183" s="2171" t="s">
        <v>31</v>
      </c>
      <c r="K183" s="2172"/>
      <c r="L183" s="174" t="s">
        <v>30</v>
      </c>
      <c r="M183" s="176" t="s">
        <v>32</v>
      </c>
      <c r="N183" s="177" t="s">
        <v>8</v>
      </c>
      <c r="O183" s="2176" t="s">
        <v>182</v>
      </c>
      <c r="P183" s="2178" t="s">
        <v>181</v>
      </c>
      <c r="Q183" s="177" t="s">
        <v>8</v>
      </c>
      <c r="R183" s="2180" t="s">
        <v>44</v>
      </c>
      <c r="S183" s="178" t="s">
        <v>8</v>
      </c>
      <c r="T183" s="2182" t="s">
        <v>10</v>
      </c>
      <c r="U183" s="158"/>
    </row>
    <row r="184" spans="2:28" s="139" customFormat="1" ht="14.1" customHeight="1">
      <c r="B184" s="2191"/>
      <c r="C184" s="276" t="s">
        <v>11</v>
      </c>
      <c r="D184" s="2170"/>
      <c r="E184" s="180" t="s">
        <v>12</v>
      </c>
      <c r="F184" s="2170"/>
      <c r="G184" s="180" t="s">
        <v>13</v>
      </c>
      <c r="H184" s="180" t="s">
        <v>14</v>
      </c>
      <c r="I184" s="181" t="s">
        <v>15</v>
      </c>
      <c r="J184" s="182" t="s">
        <v>16</v>
      </c>
      <c r="K184" s="183" t="s">
        <v>17</v>
      </c>
      <c r="L184" s="180" t="s">
        <v>18</v>
      </c>
      <c r="M184" s="184" t="s">
        <v>19</v>
      </c>
      <c r="N184" s="185" t="s">
        <v>177</v>
      </c>
      <c r="O184" s="2177"/>
      <c r="P184" s="2179"/>
      <c r="Q184" s="185" t="s">
        <v>22</v>
      </c>
      <c r="R184" s="2181"/>
      <c r="S184" s="186" t="s">
        <v>45</v>
      </c>
      <c r="T184" s="2183"/>
      <c r="U184" s="158"/>
    </row>
    <row r="185" spans="2:28" s="139" customFormat="1" ht="14.1" customHeight="1" thickBot="1">
      <c r="B185" s="187">
        <v>1</v>
      </c>
      <c r="C185" s="277">
        <v>2</v>
      </c>
      <c r="D185" s="189">
        <v>3</v>
      </c>
      <c r="E185" s="188">
        <v>4</v>
      </c>
      <c r="F185" s="188">
        <v>5</v>
      </c>
      <c r="G185" s="188">
        <v>6</v>
      </c>
      <c r="H185" s="188">
        <v>7</v>
      </c>
      <c r="I185" s="190" t="s">
        <v>63</v>
      </c>
      <c r="J185" s="191">
        <v>9</v>
      </c>
      <c r="K185" s="192" t="s">
        <v>64</v>
      </c>
      <c r="L185" s="191" t="s">
        <v>65</v>
      </c>
      <c r="M185" s="192">
        <v>12</v>
      </c>
      <c r="N185" s="193" t="s">
        <v>66</v>
      </c>
      <c r="O185" s="252" t="s">
        <v>176</v>
      </c>
      <c r="P185" s="193" t="s">
        <v>178</v>
      </c>
      <c r="Q185" s="193" t="s">
        <v>185</v>
      </c>
      <c r="R185" s="193" t="s">
        <v>183</v>
      </c>
      <c r="S185" s="193" t="s">
        <v>179</v>
      </c>
      <c r="T185" s="193">
        <v>18</v>
      </c>
      <c r="U185" s="158"/>
    </row>
    <row r="186" spans="2:28" s="850" customFormat="1" ht="35.1" customHeight="1" thickTop="1">
      <c r="B186" s="912">
        <v>1</v>
      </c>
      <c r="C186" s="1609" t="s">
        <v>1875</v>
      </c>
      <c r="D186" s="1613" t="s">
        <v>116</v>
      </c>
      <c r="E186" s="1614" t="s">
        <v>1252</v>
      </c>
      <c r="F186" s="1611" t="s">
        <v>117</v>
      </c>
      <c r="G186" s="1787">
        <v>8580</v>
      </c>
      <c r="H186" s="1787">
        <v>3880</v>
      </c>
      <c r="I186" s="918">
        <f t="shared" ref="I186" si="45">G186-H186</f>
        <v>4700</v>
      </c>
      <c r="J186" s="1615">
        <v>6</v>
      </c>
      <c r="K186" s="919">
        <f t="shared" ref="K186" si="46">I186*J186%</f>
        <v>282</v>
      </c>
      <c r="L186" s="919">
        <f t="shared" ref="L186" si="47">I186-K186</f>
        <v>4418</v>
      </c>
      <c r="M186" s="1612">
        <v>2950</v>
      </c>
      <c r="N186" s="921">
        <f t="shared" ref="N186" si="48">ROUND((L186*M186),0)</f>
        <v>13033100</v>
      </c>
      <c r="O186" s="921">
        <f t="shared" ref="O186" si="49">ROUND(M186*0.5025%,2)</f>
        <v>14.82</v>
      </c>
      <c r="P186" s="921">
        <f t="shared" ref="P186" si="50">M186+O186</f>
        <v>2964.82</v>
      </c>
      <c r="Q186" s="922">
        <f t="shared" ref="Q186" si="51">ROUND((L186*+P186),0)</f>
        <v>13098575</v>
      </c>
      <c r="R186" s="922">
        <f t="shared" ref="R186" si="52">ROUND((Q186*0.5%),0)</f>
        <v>65493</v>
      </c>
      <c r="S186" s="922">
        <f t="shared" ref="S186" si="53">ROUND((Q186-R186),0)</f>
        <v>13033082</v>
      </c>
      <c r="T186" s="1072" t="s">
        <v>77</v>
      </c>
    </row>
    <row r="187" spans="2:28" ht="5.0999999999999996" customHeight="1">
      <c r="B187" s="1550"/>
      <c r="C187" s="1551"/>
      <c r="D187" s="1552"/>
      <c r="E187" s="1553"/>
      <c r="F187" s="1554"/>
      <c r="G187" s="1555"/>
      <c r="H187" s="1555"/>
      <c r="I187" s="1556"/>
      <c r="J187" s="1557"/>
      <c r="K187" s="1556"/>
      <c r="L187" s="1556"/>
      <c r="M187" s="1558"/>
      <c r="N187" s="1558"/>
      <c r="O187" s="1559"/>
      <c r="P187" s="1559"/>
      <c r="Q187" s="1556"/>
      <c r="R187" s="1556"/>
      <c r="S187" s="1556"/>
      <c r="T187" s="1560"/>
      <c r="U187" s="1"/>
      <c r="V187" s="1"/>
      <c r="W187" s="1"/>
      <c r="X187" s="1"/>
      <c r="Y187" s="1"/>
      <c r="Z187" s="1"/>
      <c r="AA187" s="1"/>
      <c r="AB187" s="1"/>
    </row>
    <row r="188" spans="2:28" ht="35.1" customHeight="1">
      <c r="B188" s="2173" t="s">
        <v>1428</v>
      </c>
      <c r="C188" s="2174"/>
      <c r="D188" s="2174"/>
      <c r="E188" s="2174"/>
      <c r="F188" s="2175"/>
      <c r="G188" s="402">
        <f>SUM(G186:G187)</f>
        <v>8580</v>
      </c>
      <c r="H188" s="402">
        <f>SUM(H186:H187)</f>
        <v>3880</v>
      </c>
      <c r="I188" s="402">
        <f>SUM(I186:I187)</f>
        <v>4700</v>
      </c>
      <c r="J188" s="402">
        <f>+K188/I188%</f>
        <v>6</v>
      </c>
      <c r="K188" s="402">
        <f>SUM(K186:K187)</f>
        <v>282</v>
      </c>
      <c r="L188" s="402">
        <f>SUM(L186:L187)</f>
        <v>4418</v>
      </c>
      <c r="M188" s="402"/>
      <c r="N188" s="402">
        <f>SUM(N186:N187)</f>
        <v>13033100</v>
      </c>
      <c r="O188" s="402"/>
      <c r="P188" s="402">
        <f>+Q188/L188</f>
        <v>2964.8200543232233</v>
      </c>
      <c r="Q188" s="402">
        <f>SUM(Q186:Q187)</f>
        <v>13098575</v>
      </c>
      <c r="R188" s="402">
        <f>SUM(R186:R187)</f>
        <v>65493</v>
      </c>
      <c r="S188" s="402">
        <f>SUM(S186:S187)</f>
        <v>13033082</v>
      </c>
      <c r="T188" s="402"/>
      <c r="U188" s="1"/>
      <c r="V188" s="1"/>
      <c r="W188" s="1"/>
      <c r="X188" s="1"/>
      <c r="Y188" s="1"/>
      <c r="Z188" s="1"/>
      <c r="AA188" s="1"/>
      <c r="AB188" s="1"/>
    </row>
    <row r="189" spans="2:28" s="139" customFormat="1" ht="7.5" customHeight="1">
      <c r="B189" s="47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9"/>
      <c r="Q189" s="49"/>
      <c r="R189" s="49"/>
      <c r="S189" s="49"/>
      <c r="T189" s="50"/>
    </row>
    <row r="190" spans="2:28" s="139" customFormat="1" ht="15.75">
      <c r="B190" s="51"/>
      <c r="C190" s="289" t="s">
        <v>59</v>
      </c>
      <c r="D190" s="55"/>
      <c r="E190" s="55" t="s">
        <v>60</v>
      </c>
      <c r="F190" s="1670" t="s">
        <v>1621</v>
      </c>
      <c r="G190" s="55"/>
      <c r="H190" s="53"/>
      <c r="I190" s="360"/>
      <c r="J190" s="342"/>
      <c r="K190" s="55"/>
      <c r="L190" s="54"/>
      <c r="M190" s="55"/>
      <c r="N190" s="118"/>
      <c r="O190" s="56"/>
      <c r="P190" s="81"/>
      <c r="Q190" s="249"/>
      <c r="R190" s="297"/>
      <c r="S190" s="55"/>
      <c r="T190" s="59"/>
      <c r="U190" s="158"/>
    </row>
    <row r="191" spans="2:28" s="139" customFormat="1" ht="5.0999999999999996" customHeight="1">
      <c r="B191" s="51"/>
      <c r="C191" s="289"/>
      <c r="D191" s="55"/>
      <c r="E191" s="55"/>
      <c r="F191" s="623"/>
      <c r="G191" s="55"/>
      <c r="H191" s="53"/>
      <c r="I191" s="52"/>
      <c r="J191" s="55"/>
      <c r="K191" s="55"/>
      <c r="L191" s="54"/>
      <c r="M191" s="55"/>
      <c r="N191" s="84"/>
      <c r="O191" s="56"/>
      <c r="P191" s="167"/>
      <c r="Q191" s="58"/>
      <c r="R191" s="58"/>
      <c r="S191" s="58"/>
      <c r="T191" s="59"/>
      <c r="U191" s="158"/>
    </row>
    <row r="192" spans="2:28" s="139" customFormat="1" ht="14.1" customHeight="1">
      <c r="B192" s="2190" t="s">
        <v>26</v>
      </c>
      <c r="C192" s="275" t="s">
        <v>27</v>
      </c>
      <c r="D192" s="2169" t="s">
        <v>62</v>
      </c>
      <c r="E192" s="175" t="s">
        <v>28</v>
      </c>
      <c r="F192" s="2169" t="s">
        <v>29</v>
      </c>
      <c r="G192" s="174" t="s">
        <v>30</v>
      </c>
      <c r="H192" s="174" t="s">
        <v>30</v>
      </c>
      <c r="I192" s="176" t="s">
        <v>30</v>
      </c>
      <c r="J192" s="2171" t="s">
        <v>31</v>
      </c>
      <c r="K192" s="2172"/>
      <c r="L192" s="174" t="s">
        <v>30</v>
      </c>
      <c r="M192" s="176" t="s">
        <v>32</v>
      </c>
      <c r="N192" s="177" t="s">
        <v>8</v>
      </c>
      <c r="O192" s="2176" t="s">
        <v>182</v>
      </c>
      <c r="P192" s="2178" t="s">
        <v>181</v>
      </c>
      <c r="Q192" s="177" t="s">
        <v>8</v>
      </c>
      <c r="R192" s="2180" t="s">
        <v>44</v>
      </c>
      <c r="S192" s="178" t="s">
        <v>8</v>
      </c>
      <c r="T192" s="2182" t="s">
        <v>10</v>
      </c>
      <c r="U192" s="158"/>
    </row>
    <row r="193" spans="2:28" s="139" customFormat="1" ht="14.1" customHeight="1">
      <c r="B193" s="2191"/>
      <c r="C193" s="276" t="s">
        <v>11</v>
      </c>
      <c r="D193" s="2170"/>
      <c r="E193" s="180" t="s">
        <v>12</v>
      </c>
      <c r="F193" s="2170"/>
      <c r="G193" s="180" t="s">
        <v>13</v>
      </c>
      <c r="H193" s="180" t="s">
        <v>14</v>
      </c>
      <c r="I193" s="181" t="s">
        <v>15</v>
      </c>
      <c r="J193" s="182" t="s">
        <v>16</v>
      </c>
      <c r="K193" s="183" t="s">
        <v>17</v>
      </c>
      <c r="L193" s="180" t="s">
        <v>18</v>
      </c>
      <c r="M193" s="184" t="s">
        <v>19</v>
      </c>
      <c r="N193" s="185" t="s">
        <v>177</v>
      </c>
      <c r="O193" s="2177"/>
      <c r="P193" s="2179"/>
      <c r="Q193" s="185" t="s">
        <v>22</v>
      </c>
      <c r="R193" s="2181"/>
      <c r="S193" s="186" t="s">
        <v>45</v>
      </c>
      <c r="T193" s="2183"/>
      <c r="U193" s="158"/>
    </row>
    <row r="194" spans="2:28" s="139" customFormat="1" ht="14.1" customHeight="1" thickBot="1">
      <c r="B194" s="187">
        <v>1</v>
      </c>
      <c r="C194" s="277">
        <v>2</v>
      </c>
      <c r="D194" s="189">
        <v>3</v>
      </c>
      <c r="E194" s="188">
        <v>4</v>
      </c>
      <c r="F194" s="188">
        <v>5</v>
      </c>
      <c r="G194" s="188">
        <v>6</v>
      </c>
      <c r="H194" s="188">
        <v>7</v>
      </c>
      <c r="I194" s="190" t="s">
        <v>63</v>
      </c>
      <c r="J194" s="191">
        <v>9</v>
      </c>
      <c r="K194" s="192" t="s">
        <v>64</v>
      </c>
      <c r="L194" s="191" t="s">
        <v>65</v>
      </c>
      <c r="M194" s="192">
        <v>12</v>
      </c>
      <c r="N194" s="193" t="s">
        <v>66</v>
      </c>
      <c r="O194" s="252" t="s">
        <v>176</v>
      </c>
      <c r="P194" s="193" t="s">
        <v>178</v>
      </c>
      <c r="Q194" s="193" t="s">
        <v>185</v>
      </c>
      <c r="R194" s="193" t="s">
        <v>183</v>
      </c>
      <c r="S194" s="193" t="s">
        <v>179</v>
      </c>
      <c r="T194" s="193">
        <v>18</v>
      </c>
      <c r="U194" s="158"/>
    </row>
    <row r="195" spans="2:28" s="850" customFormat="1" ht="35.1" customHeight="1" thickTop="1">
      <c r="B195" s="912">
        <v>1</v>
      </c>
      <c r="C195" s="1609" t="s">
        <v>1876</v>
      </c>
      <c r="D195" s="1613" t="s">
        <v>336</v>
      </c>
      <c r="E195" s="1614" t="s">
        <v>1255</v>
      </c>
      <c r="F195" s="1611" t="s">
        <v>117</v>
      </c>
      <c r="G195" s="1787">
        <v>6840</v>
      </c>
      <c r="H195" s="1787">
        <v>3890</v>
      </c>
      <c r="I195" s="918">
        <f t="shared" ref="I195" si="54">G195-H195</f>
        <v>2950</v>
      </c>
      <c r="J195" s="1615">
        <v>6</v>
      </c>
      <c r="K195" s="919">
        <f t="shared" ref="K195" si="55">I195*J195%</f>
        <v>177</v>
      </c>
      <c r="L195" s="919">
        <f t="shared" ref="L195" si="56">I195-K195</f>
        <v>2773</v>
      </c>
      <c r="M195" s="1612">
        <v>2950</v>
      </c>
      <c r="N195" s="921">
        <f t="shared" ref="N195" si="57">ROUND((L195*M195),0)</f>
        <v>8180350</v>
      </c>
      <c r="O195" s="921">
        <f t="shared" ref="O195" si="58">ROUND(M195*0.5025%,2)</f>
        <v>14.82</v>
      </c>
      <c r="P195" s="921">
        <f t="shared" ref="P195" si="59">M195+O195</f>
        <v>2964.82</v>
      </c>
      <c r="Q195" s="922">
        <f t="shared" ref="Q195" si="60">ROUND((L195*+P195),0)</f>
        <v>8221446</v>
      </c>
      <c r="R195" s="922">
        <f t="shared" ref="R195" si="61">ROUND((Q195*0.5%),0)</f>
        <v>41107</v>
      </c>
      <c r="S195" s="922">
        <f t="shared" ref="S195" si="62">ROUND((Q195-R195),0)</f>
        <v>8180339</v>
      </c>
      <c r="T195" s="1072" t="s">
        <v>77</v>
      </c>
    </row>
    <row r="196" spans="2:28" ht="5.0999999999999996" customHeight="1">
      <c r="B196" s="1550"/>
      <c r="C196" s="1551"/>
      <c r="D196" s="1552"/>
      <c r="E196" s="1553"/>
      <c r="F196" s="1554"/>
      <c r="G196" s="1555"/>
      <c r="H196" s="1555"/>
      <c r="I196" s="1556"/>
      <c r="J196" s="1557"/>
      <c r="K196" s="1556"/>
      <c r="L196" s="1556"/>
      <c r="M196" s="1558"/>
      <c r="N196" s="1558"/>
      <c r="O196" s="1559"/>
      <c r="P196" s="1559"/>
      <c r="Q196" s="1556"/>
      <c r="R196" s="1556"/>
      <c r="S196" s="1556"/>
      <c r="T196" s="1560"/>
      <c r="U196" s="1"/>
      <c r="V196" s="1"/>
      <c r="W196" s="1"/>
      <c r="X196" s="1"/>
      <c r="Y196" s="1"/>
      <c r="Z196" s="1"/>
      <c r="AA196" s="1"/>
      <c r="AB196" s="1"/>
    </row>
    <row r="197" spans="2:28" ht="35.1" customHeight="1">
      <c r="B197" s="2173" t="s">
        <v>1429</v>
      </c>
      <c r="C197" s="2174"/>
      <c r="D197" s="2174"/>
      <c r="E197" s="2174"/>
      <c r="F197" s="2175"/>
      <c r="G197" s="402">
        <f>SUM(G195:G195)</f>
        <v>6840</v>
      </c>
      <c r="H197" s="402">
        <f>SUM(H195:H195)</f>
        <v>3890</v>
      </c>
      <c r="I197" s="402">
        <f>SUM(I195:I195)</f>
        <v>2950</v>
      </c>
      <c r="J197" s="402">
        <f>+K197/I197%</f>
        <v>6</v>
      </c>
      <c r="K197" s="402">
        <f>SUM(K195:K195)</f>
        <v>177</v>
      </c>
      <c r="L197" s="402">
        <f>SUM(L195:L195)</f>
        <v>2773</v>
      </c>
      <c r="M197" s="402"/>
      <c r="N197" s="402">
        <f>SUM(N195:N195)</f>
        <v>8180350</v>
      </c>
      <c r="O197" s="402"/>
      <c r="P197" s="402">
        <f>+Q197/L197</f>
        <v>2964.8200504868373</v>
      </c>
      <c r="Q197" s="402">
        <f>SUM(Q195:Q195)</f>
        <v>8221446</v>
      </c>
      <c r="R197" s="402">
        <f>SUM(R195:R195)</f>
        <v>41107</v>
      </c>
      <c r="S197" s="402">
        <f>SUM(S195:S195)</f>
        <v>8180339</v>
      </c>
      <c r="T197" s="402"/>
      <c r="U197" s="1"/>
      <c r="V197" s="1"/>
      <c r="W197" s="1"/>
      <c r="X197" s="1"/>
      <c r="Y197" s="1"/>
      <c r="Z197" s="1"/>
      <c r="AA197" s="1"/>
      <c r="AB197" s="1"/>
    </row>
    <row r="198" spans="2:28" ht="35.1" customHeight="1">
      <c r="B198" s="2173" t="s">
        <v>637</v>
      </c>
      <c r="C198" s="2174"/>
      <c r="D198" s="2174"/>
      <c r="E198" s="2174"/>
      <c r="F198" s="2175"/>
      <c r="G198" s="402">
        <f>SUM(G197+G188)</f>
        <v>15420</v>
      </c>
      <c r="H198" s="402">
        <f t="shared" ref="H198:I198" si="63">SUM(H197+H188)</f>
        <v>7770</v>
      </c>
      <c r="I198" s="402">
        <f t="shared" si="63"/>
        <v>7650</v>
      </c>
      <c r="J198" s="402">
        <f>+K198/I198%</f>
        <v>6</v>
      </c>
      <c r="K198" s="402">
        <f t="shared" ref="K198:L198" si="64">SUM(K197+K188)</f>
        <v>459</v>
      </c>
      <c r="L198" s="402">
        <f t="shared" si="64"/>
        <v>7191</v>
      </c>
      <c r="M198" s="402"/>
      <c r="N198" s="402">
        <f t="shared" ref="N198" si="65">SUM(N197+N188)</f>
        <v>21213450</v>
      </c>
      <c r="O198" s="402"/>
      <c r="P198" s="402">
        <f>+Q198/L198</f>
        <v>2964.8200528438324</v>
      </c>
      <c r="Q198" s="402">
        <f t="shared" ref="Q198:S198" si="66">SUM(Q197+Q188)</f>
        <v>21320021</v>
      </c>
      <c r="R198" s="402">
        <f t="shared" si="66"/>
        <v>106600</v>
      </c>
      <c r="S198" s="402">
        <f t="shared" si="66"/>
        <v>21213421</v>
      </c>
      <c r="T198" s="402"/>
      <c r="U198" s="1"/>
      <c r="V198" s="1"/>
      <c r="W198" s="1"/>
      <c r="X198" s="1"/>
      <c r="Y198" s="1"/>
      <c r="Z198" s="1"/>
      <c r="AA198" s="1"/>
      <c r="AB198" s="1"/>
    </row>
    <row r="199" spans="2:28" ht="9" customHeight="1">
      <c r="B199" s="603"/>
      <c r="C199" s="458"/>
      <c r="D199" s="458"/>
      <c r="E199" s="458"/>
      <c r="F199" s="458"/>
      <c r="G199" s="597"/>
      <c r="H199" s="597"/>
      <c r="I199" s="597"/>
      <c r="J199" s="597"/>
      <c r="K199" s="597"/>
      <c r="L199" s="597"/>
      <c r="M199" s="597"/>
      <c r="N199" s="597"/>
      <c r="O199" s="597"/>
      <c r="P199" s="597"/>
      <c r="Q199" s="597"/>
      <c r="R199" s="597"/>
      <c r="S199" s="597"/>
      <c r="T199" s="460"/>
      <c r="U199" s="1"/>
      <c r="V199" s="1"/>
      <c r="W199" s="1"/>
      <c r="X199" s="1"/>
      <c r="Y199" s="1"/>
      <c r="Z199" s="1"/>
      <c r="AA199" s="1"/>
      <c r="AB199" s="1"/>
    </row>
    <row r="200" spans="2:28" ht="20.100000000000001" customHeight="1">
      <c r="B200" s="201"/>
      <c r="C200" s="202"/>
      <c r="D200" s="202"/>
      <c r="E200" s="202"/>
      <c r="F200" s="202"/>
      <c r="G200" s="202"/>
      <c r="H200" s="202"/>
      <c r="I200" s="226"/>
      <c r="J200" s="226"/>
      <c r="K200" s="226"/>
      <c r="L200" s="226"/>
      <c r="M200" s="226"/>
      <c r="N200" s="226"/>
      <c r="O200" s="226"/>
      <c r="P200" s="226"/>
      <c r="Q200" s="587" t="s">
        <v>1864</v>
      </c>
      <c r="R200" s="226"/>
      <c r="S200" s="226"/>
      <c r="T200" s="209"/>
      <c r="U200" s="1"/>
      <c r="V200" s="1"/>
      <c r="W200" s="1"/>
      <c r="X200" s="1"/>
      <c r="Y200" s="1"/>
      <c r="Z200" s="1"/>
      <c r="AA200" s="1"/>
      <c r="AB200" s="1"/>
    </row>
    <row r="201" spans="2:28" ht="15.75">
      <c r="B201" s="241"/>
      <c r="C201" s="280" t="s">
        <v>80</v>
      </c>
      <c r="D201" s="227"/>
      <c r="E201" s="227" t="s">
        <v>1386</v>
      </c>
      <c r="F201" s="227"/>
      <c r="G201" s="1940"/>
      <c r="H201" s="1940"/>
      <c r="I201" s="1940" t="s">
        <v>105</v>
      </c>
      <c r="J201" s="1940"/>
      <c r="K201" s="228"/>
      <c r="L201" s="1940"/>
      <c r="M201" s="1940" t="s">
        <v>106</v>
      </c>
      <c r="N201" s="1940"/>
      <c r="O201" s="227"/>
      <c r="P201" s="227"/>
      <c r="Q201" s="227" t="s">
        <v>81</v>
      </c>
      <c r="R201" s="227"/>
      <c r="S201" s="242"/>
      <c r="T201" s="243"/>
      <c r="U201" s="1"/>
      <c r="V201" s="1"/>
      <c r="W201" s="1"/>
      <c r="X201" s="1"/>
      <c r="Y201" s="1"/>
      <c r="Z201" s="1"/>
      <c r="AA201" s="1"/>
      <c r="AB201" s="1"/>
    </row>
    <row r="202" spans="2:28" ht="15.75">
      <c r="B202" s="241"/>
      <c r="C202" s="281"/>
      <c r="D202" s="229"/>
      <c r="E202" s="229"/>
      <c r="F202" s="229"/>
      <c r="G202" s="229"/>
      <c r="H202" s="229"/>
      <c r="I202" s="229"/>
      <c r="J202" s="229"/>
      <c r="K202" s="229"/>
      <c r="L202" s="229"/>
      <c r="M202" s="229"/>
      <c r="N202" s="229"/>
      <c r="O202" s="229"/>
      <c r="P202" s="229"/>
      <c r="Q202" s="229"/>
      <c r="R202" s="229"/>
      <c r="S202" s="242"/>
      <c r="T202" s="243"/>
      <c r="U202" s="1"/>
      <c r="V202" s="1"/>
      <c r="W202" s="1"/>
      <c r="X202" s="1"/>
      <c r="Y202" s="1"/>
      <c r="Z202" s="1"/>
      <c r="AA202" s="1"/>
      <c r="AB202" s="1"/>
    </row>
    <row r="203" spans="2:28" ht="9.9499999999999993" customHeight="1">
      <c r="B203" s="241"/>
      <c r="C203" s="281"/>
      <c r="D203" s="229"/>
      <c r="E203" s="229"/>
      <c r="F203" s="229"/>
      <c r="G203" s="229"/>
      <c r="H203" s="229"/>
      <c r="I203" s="229"/>
      <c r="J203" s="229"/>
      <c r="K203" s="229"/>
      <c r="L203" s="229"/>
      <c r="M203" s="229"/>
      <c r="N203" s="229"/>
      <c r="O203" s="229"/>
      <c r="P203" s="229"/>
      <c r="Q203" s="229"/>
      <c r="R203" s="229"/>
      <c r="S203" s="242"/>
      <c r="T203" s="243"/>
      <c r="U203" s="1"/>
      <c r="V203" s="1"/>
      <c r="W203" s="1"/>
      <c r="X203" s="1"/>
      <c r="Y203" s="1"/>
      <c r="Z203" s="1"/>
      <c r="AA203" s="1"/>
      <c r="AB203" s="1"/>
    </row>
    <row r="204" spans="2:28" ht="9.9499999999999993" customHeight="1">
      <c r="B204" s="241"/>
      <c r="C204" s="281"/>
      <c r="D204" s="229"/>
      <c r="E204" s="229"/>
      <c r="F204" s="229"/>
      <c r="G204" s="229"/>
      <c r="H204" s="229"/>
      <c r="I204" s="229"/>
      <c r="J204" s="229"/>
      <c r="K204" s="229"/>
      <c r="L204" s="229"/>
      <c r="M204" s="229"/>
      <c r="N204" s="229"/>
      <c r="O204" s="229"/>
      <c r="P204" s="229"/>
      <c r="Q204" s="229"/>
      <c r="R204" s="229"/>
      <c r="S204" s="242"/>
      <c r="T204" s="243"/>
      <c r="U204" s="1"/>
      <c r="V204" s="1"/>
      <c r="W204" s="1"/>
      <c r="X204" s="1"/>
      <c r="Y204" s="1"/>
      <c r="Z204" s="1"/>
      <c r="AA204" s="1"/>
      <c r="AB204" s="1"/>
    </row>
    <row r="205" spans="2:28" ht="15.75">
      <c r="B205" s="241"/>
      <c r="C205" s="1938" t="s">
        <v>147</v>
      </c>
      <c r="D205" s="1938"/>
      <c r="E205" s="1938"/>
      <c r="F205" s="1938"/>
      <c r="G205" s="1941"/>
      <c r="H205" s="1941" t="s">
        <v>82</v>
      </c>
      <c r="I205" s="1938"/>
      <c r="J205" s="1941" t="s">
        <v>156</v>
      </c>
      <c r="K205" s="230"/>
      <c r="L205" s="1941"/>
      <c r="M205" s="1941" t="s">
        <v>161</v>
      </c>
      <c r="N205" s="1941"/>
      <c r="O205" s="1938"/>
      <c r="P205" s="1938"/>
      <c r="Q205" s="1938" t="s">
        <v>83</v>
      </c>
      <c r="R205" s="1938"/>
      <c r="S205" s="242"/>
      <c r="T205" s="243"/>
      <c r="U205" s="1"/>
      <c r="V205" s="1"/>
      <c r="W205" s="1"/>
      <c r="X205" s="1"/>
      <c r="Y205" s="1"/>
      <c r="Z205" s="1"/>
      <c r="AA205" s="1"/>
      <c r="AB205" s="1"/>
    </row>
    <row r="206" spans="2:28" ht="15.75">
      <c r="B206" s="241"/>
      <c r="C206" s="282"/>
      <c r="D206" s="1938"/>
      <c r="E206" s="1938"/>
      <c r="F206" s="1938"/>
      <c r="G206" s="1941"/>
      <c r="H206" s="1941"/>
      <c r="I206" s="1938"/>
      <c r="J206" s="1941"/>
      <c r="K206" s="230"/>
      <c r="L206" s="1941"/>
      <c r="M206" s="1941"/>
      <c r="N206" s="1941"/>
      <c r="O206" s="1938"/>
      <c r="P206" s="1938"/>
      <c r="Q206" s="1938"/>
      <c r="R206" s="1938"/>
      <c r="S206" s="242"/>
      <c r="T206" s="243"/>
      <c r="U206" s="1"/>
      <c r="V206" s="1"/>
      <c r="W206" s="1"/>
      <c r="X206" s="1"/>
      <c r="Y206" s="1"/>
      <c r="Z206" s="1"/>
      <c r="AA206" s="1"/>
      <c r="AB206" s="1"/>
    </row>
    <row r="207" spans="2:28" customFormat="1" ht="15" customHeight="1">
      <c r="B207" s="121" t="s">
        <v>418</v>
      </c>
      <c r="C207" s="284"/>
      <c r="D207" s="122"/>
      <c r="E207" s="122"/>
      <c r="F207" s="122"/>
      <c r="G207" s="122"/>
      <c r="H207" s="1229"/>
      <c r="I207" s="122"/>
      <c r="J207" s="123"/>
      <c r="K207" s="122"/>
      <c r="L207" s="124"/>
      <c r="M207" s="122"/>
      <c r="N207" s="122"/>
      <c r="O207" s="122"/>
      <c r="P207" s="122"/>
      <c r="Q207" s="122"/>
      <c r="R207" s="125"/>
      <c r="S207" s="125"/>
      <c r="T207" s="126" t="s">
        <v>417</v>
      </c>
      <c r="U207" s="232"/>
    </row>
    <row r="208" spans="2:28" ht="17.25" customHeight="1"/>
    <row r="209" spans="2:28" s="139" customFormat="1" ht="24.95" customHeight="1">
      <c r="B209" s="2155" t="s">
        <v>25</v>
      </c>
      <c r="C209" s="2156"/>
      <c r="D209" s="2156"/>
      <c r="E209" s="2157"/>
      <c r="F209" s="2161" t="s">
        <v>146</v>
      </c>
      <c r="G209" s="2162"/>
      <c r="H209" s="2162"/>
      <c r="I209" s="2162"/>
      <c r="J209" s="2162"/>
      <c r="K209" s="2162"/>
      <c r="L209" s="2162"/>
      <c r="M209" s="2162"/>
      <c r="N209" s="2163"/>
      <c r="O209" s="417" t="s">
        <v>111</v>
      </c>
      <c r="P209" s="428" t="s">
        <v>1652</v>
      </c>
      <c r="Q209" s="92" t="s">
        <v>1601</v>
      </c>
      <c r="R209" s="92"/>
      <c r="S209" s="41"/>
      <c r="T209" s="42" t="s">
        <v>25</v>
      </c>
    </row>
    <row r="210" spans="2:28" s="139" customFormat="1" ht="24" customHeight="1">
      <c r="B210" s="2158"/>
      <c r="C210" s="2159"/>
      <c r="D210" s="2159"/>
      <c r="E210" s="2160"/>
      <c r="F210" s="2164" t="s">
        <v>416</v>
      </c>
      <c r="G210" s="2165"/>
      <c r="H210" s="2165"/>
      <c r="I210" s="2165"/>
      <c r="J210" s="2165"/>
      <c r="K210" s="2165"/>
      <c r="L210" s="2165"/>
      <c r="M210" s="2165"/>
      <c r="N210" s="2166"/>
      <c r="O210" s="419" t="s">
        <v>33</v>
      </c>
      <c r="P210" s="429" t="s">
        <v>58</v>
      </c>
      <c r="Q210" s="94"/>
      <c r="R210" s="94"/>
      <c r="S210" s="45"/>
      <c r="T210" s="46"/>
    </row>
    <row r="211" spans="2:28" s="139" customFormat="1" ht="7.5" customHeight="1">
      <c r="B211" s="47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9"/>
      <c r="Q211" s="49"/>
      <c r="R211" s="49"/>
      <c r="S211" s="49"/>
      <c r="T211" s="50"/>
    </row>
    <row r="212" spans="2:28" s="139" customFormat="1" ht="15.75">
      <c r="B212" s="51"/>
      <c r="C212" s="289" t="s">
        <v>59</v>
      </c>
      <c r="D212" s="55"/>
      <c r="E212" s="55" t="s">
        <v>60</v>
      </c>
      <c r="F212" s="1670" t="s">
        <v>1841</v>
      </c>
      <c r="G212" s="55"/>
      <c r="H212" s="53"/>
      <c r="I212" s="360"/>
      <c r="J212" s="342"/>
      <c r="K212" s="55"/>
      <c r="L212" s="54"/>
      <c r="M212" s="55"/>
      <c r="N212" s="118"/>
      <c r="O212" s="56"/>
      <c r="P212" s="81" t="s">
        <v>61</v>
      </c>
      <c r="Q212" s="249" t="s">
        <v>1838</v>
      </c>
      <c r="R212" s="297"/>
      <c r="S212" s="55"/>
      <c r="T212" s="59"/>
      <c r="U212" s="158"/>
    </row>
    <row r="213" spans="2:28" s="139" customFormat="1" ht="5.0999999999999996" customHeight="1">
      <c r="B213" s="51"/>
      <c r="C213" s="289"/>
      <c r="D213" s="55"/>
      <c r="E213" s="55"/>
      <c r="F213" s="623"/>
      <c r="G213" s="55"/>
      <c r="H213" s="53"/>
      <c r="I213" s="52"/>
      <c r="J213" s="55"/>
      <c r="K213" s="55"/>
      <c r="L213" s="54"/>
      <c r="M213" s="55"/>
      <c r="N213" s="84"/>
      <c r="O213" s="56"/>
      <c r="P213" s="167"/>
      <c r="Q213" s="58"/>
      <c r="R213" s="58"/>
      <c r="S213" s="58"/>
      <c r="T213" s="59"/>
      <c r="U213" s="158"/>
    </row>
    <row r="214" spans="2:28" s="139" customFormat="1" ht="14.1" customHeight="1">
      <c r="B214" s="2190" t="s">
        <v>26</v>
      </c>
      <c r="C214" s="275" t="s">
        <v>27</v>
      </c>
      <c r="D214" s="2169" t="s">
        <v>62</v>
      </c>
      <c r="E214" s="175" t="s">
        <v>28</v>
      </c>
      <c r="F214" s="2169" t="s">
        <v>29</v>
      </c>
      <c r="G214" s="174" t="s">
        <v>30</v>
      </c>
      <c r="H214" s="174" t="s">
        <v>30</v>
      </c>
      <c r="I214" s="176" t="s">
        <v>30</v>
      </c>
      <c r="J214" s="2171" t="s">
        <v>31</v>
      </c>
      <c r="K214" s="2172"/>
      <c r="L214" s="174" t="s">
        <v>30</v>
      </c>
      <c r="M214" s="176" t="s">
        <v>32</v>
      </c>
      <c r="N214" s="177" t="s">
        <v>8</v>
      </c>
      <c r="O214" s="2176" t="s">
        <v>182</v>
      </c>
      <c r="P214" s="2178" t="s">
        <v>181</v>
      </c>
      <c r="Q214" s="177" t="s">
        <v>8</v>
      </c>
      <c r="R214" s="2180" t="s">
        <v>44</v>
      </c>
      <c r="S214" s="178" t="s">
        <v>8</v>
      </c>
      <c r="T214" s="2182" t="s">
        <v>10</v>
      </c>
      <c r="U214" s="158"/>
    </row>
    <row r="215" spans="2:28" s="139" customFormat="1" ht="14.1" customHeight="1">
      <c r="B215" s="2191"/>
      <c r="C215" s="276" t="s">
        <v>11</v>
      </c>
      <c r="D215" s="2170"/>
      <c r="E215" s="180" t="s">
        <v>12</v>
      </c>
      <c r="F215" s="2170"/>
      <c r="G215" s="180" t="s">
        <v>13</v>
      </c>
      <c r="H215" s="180" t="s">
        <v>14</v>
      </c>
      <c r="I215" s="181" t="s">
        <v>15</v>
      </c>
      <c r="J215" s="182" t="s">
        <v>16</v>
      </c>
      <c r="K215" s="183" t="s">
        <v>17</v>
      </c>
      <c r="L215" s="180" t="s">
        <v>18</v>
      </c>
      <c r="M215" s="184" t="s">
        <v>19</v>
      </c>
      <c r="N215" s="185" t="s">
        <v>177</v>
      </c>
      <c r="O215" s="2177"/>
      <c r="P215" s="2179"/>
      <c r="Q215" s="185" t="s">
        <v>22</v>
      </c>
      <c r="R215" s="2181"/>
      <c r="S215" s="186" t="s">
        <v>45</v>
      </c>
      <c r="T215" s="2183"/>
      <c r="U215" s="158"/>
    </row>
    <row r="216" spans="2:28" s="139" customFormat="1" ht="14.1" customHeight="1" thickBot="1">
      <c r="B216" s="187">
        <v>1</v>
      </c>
      <c r="C216" s="277">
        <v>2</v>
      </c>
      <c r="D216" s="189">
        <v>3</v>
      </c>
      <c r="E216" s="188">
        <v>4</v>
      </c>
      <c r="F216" s="188">
        <v>5</v>
      </c>
      <c r="G216" s="188">
        <v>6</v>
      </c>
      <c r="H216" s="188">
        <v>7</v>
      </c>
      <c r="I216" s="190" t="s">
        <v>63</v>
      </c>
      <c r="J216" s="191">
        <v>9</v>
      </c>
      <c r="K216" s="192" t="s">
        <v>64</v>
      </c>
      <c r="L216" s="191" t="s">
        <v>65</v>
      </c>
      <c r="M216" s="192">
        <v>12</v>
      </c>
      <c r="N216" s="193" t="s">
        <v>66</v>
      </c>
      <c r="O216" s="252" t="s">
        <v>176</v>
      </c>
      <c r="P216" s="193" t="s">
        <v>178</v>
      </c>
      <c r="Q216" s="193" t="s">
        <v>185</v>
      </c>
      <c r="R216" s="193" t="s">
        <v>183</v>
      </c>
      <c r="S216" s="193" t="s">
        <v>179</v>
      </c>
      <c r="T216" s="193">
        <v>18</v>
      </c>
      <c r="U216" s="158"/>
    </row>
    <row r="217" spans="2:28" s="850" customFormat="1" ht="35.1" customHeight="1" thickTop="1">
      <c r="B217" s="912">
        <v>1</v>
      </c>
      <c r="C217" s="1609" t="s">
        <v>1844</v>
      </c>
      <c r="D217" s="1613" t="s">
        <v>116</v>
      </c>
      <c r="E217" s="1614" t="s">
        <v>1252</v>
      </c>
      <c r="F217" s="1611" t="s">
        <v>117</v>
      </c>
      <c r="G217" s="1787">
        <v>8640</v>
      </c>
      <c r="H217" s="1787">
        <v>3880</v>
      </c>
      <c r="I217" s="918">
        <f t="shared" ref="I217:I218" si="67">G217-H217</f>
        <v>4760</v>
      </c>
      <c r="J217" s="1615">
        <v>6</v>
      </c>
      <c r="K217" s="919">
        <f t="shared" ref="K217:K218" si="68">I217*J217%</f>
        <v>285.59999999999997</v>
      </c>
      <c r="L217" s="919">
        <f t="shared" ref="L217:L218" si="69">I217-K217</f>
        <v>4474.3999999999996</v>
      </c>
      <c r="M217" s="1612">
        <v>2950</v>
      </c>
      <c r="N217" s="921">
        <f t="shared" ref="N217:N218" si="70">ROUND((L217*M217),0)</f>
        <v>13199480</v>
      </c>
      <c r="O217" s="921">
        <f t="shared" ref="O217:O218" si="71">ROUND(M217*0.5025%,2)</f>
        <v>14.82</v>
      </c>
      <c r="P217" s="921">
        <f t="shared" ref="P217:P218" si="72">M217+O217</f>
        <v>2964.82</v>
      </c>
      <c r="Q217" s="922">
        <f t="shared" ref="Q217:Q218" si="73">ROUND((L217*+P217),0)</f>
        <v>13265791</v>
      </c>
      <c r="R217" s="922">
        <f t="shared" ref="R217:R218" si="74">ROUND((Q217*0.5%),0)</f>
        <v>66329</v>
      </c>
      <c r="S217" s="922">
        <f t="shared" ref="S217:S218" si="75">ROUND((Q217-R217),0)</f>
        <v>13199462</v>
      </c>
      <c r="T217" s="1072" t="s">
        <v>77</v>
      </c>
    </row>
    <row r="218" spans="2:28" s="850" customFormat="1" ht="35.1" customHeight="1">
      <c r="B218" s="912">
        <v>2</v>
      </c>
      <c r="C218" s="1609" t="s">
        <v>1845</v>
      </c>
      <c r="D218" s="1613" t="s">
        <v>148</v>
      </c>
      <c r="E218" s="1614" t="s">
        <v>1254</v>
      </c>
      <c r="F218" s="1611" t="s">
        <v>117</v>
      </c>
      <c r="G218" s="1787">
        <v>5960</v>
      </c>
      <c r="H218" s="1787">
        <v>3880</v>
      </c>
      <c r="I218" s="918">
        <f t="shared" si="67"/>
        <v>2080</v>
      </c>
      <c r="J218" s="1615">
        <v>6</v>
      </c>
      <c r="K218" s="919">
        <f t="shared" si="68"/>
        <v>124.8</v>
      </c>
      <c r="L218" s="919">
        <f t="shared" si="69"/>
        <v>1955.2</v>
      </c>
      <c r="M218" s="1612">
        <v>2950</v>
      </c>
      <c r="N218" s="921">
        <f t="shared" si="70"/>
        <v>5767840</v>
      </c>
      <c r="O218" s="921">
        <f t="shared" si="71"/>
        <v>14.82</v>
      </c>
      <c r="P218" s="921">
        <f t="shared" si="72"/>
        <v>2964.82</v>
      </c>
      <c r="Q218" s="922">
        <f t="shared" si="73"/>
        <v>5796816</v>
      </c>
      <c r="R218" s="922">
        <f t="shared" si="74"/>
        <v>28984</v>
      </c>
      <c r="S218" s="922">
        <f t="shared" si="75"/>
        <v>5767832</v>
      </c>
      <c r="T218" s="1072" t="s">
        <v>77</v>
      </c>
    </row>
    <row r="219" spans="2:28" ht="5.0999999999999996" customHeight="1">
      <c r="B219" s="1550"/>
      <c r="C219" s="1551"/>
      <c r="D219" s="1552"/>
      <c r="E219" s="1553"/>
      <c r="F219" s="1554"/>
      <c r="G219" s="1555"/>
      <c r="H219" s="1555"/>
      <c r="I219" s="1556"/>
      <c r="J219" s="1557"/>
      <c r="K219" s="1556"/>
      <c r="L219" s="1556"/>
      <c r="M219" s="1558"/>
      <c r="N219" s="1558"/>
      <c r="O219" s="1559"/>
      <c r="P219" s="1559"/>
      <c r="Q219" s="1556"/>
      <c r="R219" s="1556"/>
      <c r="S219" s="1556"/>
      <c r="T219" s="1560"/>
      <c r="U219" s="1"/>
      <c r="V219" s="1"/>
      <c r="W219" s="1"/>
      <c r="X219" s="1"/>
      <c r="Y219" s="1"/>
      <c r="Z219" s="1"/>
      <c r="AA219" s="1"/>
      <c r="AB219" s="1"/>
    </row>
    <row r="220" spans="2:28" ht="35.1" customHeight="1">
      <c r="B220" s="2173" t="s">
        <v>1428</v>
      </c>
      <c r="C220" s="2174"/>
      <c r="D220" s="2174"/>
      <c r="E220" s="2174"/>
      <c r="F220" s="2175"/>
      <c r="G220" s="402">
        <f>SUM(G217:G219)</f>
        <v>14600</v>
      </c>
      <c r="H220" s="402">
        <f t="shared" ref="H220" si="76">SUM(H217:H219)</f>
        <v>7760</v>
      </c>
      <c r="I220" s="402">
        <f>SUM(I217:I219)</f>
        <v>6840</v>
      </c>
      <c r="J220" s="402">
        <f>+K220/I220%</f>
        <v>5.9999999999999991</v>
      </c>
      <c r="K220" s="402">
        <f t="shared" ref="K220" si="77">SUM(K217:K219)</f>
        <v>410.4</v>
      </c>
      <c r="L220" s="402">
        <f t="shared" ref="L220" si="78">SUM(L217:L219)</f>
        <v>6429.5999999999995</v>
      </c>
      <c r="M220" s="402"/>
      <c r="N220" s="402">
        <f t="shared" ref="N220" si="79">SUM(N217:N219)</f>
        <v>18967320</v>
      </c>
      <c r="O220" s="402"/>
      <c r="P220" s="402">
        <f>+Q220/L220</f>
        <v>2964.82005101406</v>
      </c>
      <c r="Q220" s="402">
        <f t="shared" ref="Q220" si="80">SUM(Q217:Q219)</f>
        <v>19062607</v>
      </c>
      <c r="R220" s="402">
        <f t="shared" ref="R220" si="81">SUM(R217:R219)</f>
        <v>95313</v>
      </c>
      <c r="S220" s="402">
        <f t="shared" ref="S220" si="82">SUM(S217:S219)</f>
        <v>18967294</v>
      </c>
      <c r="T220" s="402"/>
      <c r="U220" s="1"/>
      <c r="V220" s="1"/>
      <c r="W220" s="1"/>
      <c r="X220" s="1"/>
      <c r="Y220" s="1"/>
      <c r="Z220" s="1"/>
      <c r="AA220" s="1"/>
      <c r="AB220" s="1"/>
    </row>
    <row r="221" spans="2:28" s="139" customFormat="1" ht="7.5" customHeight="1">
      <c r="B221" s="47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9"/>
      <c r="Q221" s="49"/>
      <c r="R221" s="49"/>
      <c r="S221" s="49"/>
      <c r="T221" s="50"/>
    </row>
    <row r="222" spans="2:28" s="139" customFormat="1" ht="15.75">
      <c r="B222" s="51"/>
      <c r="C222" s="289" t="s">
        <v>59</v>
      </c>
      <c r="D222" s="55"/>
      <c r="E222" s="55" t="s">
        <v>60</v>
      </c>
      <c r="F222" s="1670" t="s">
        <v>1619</v>
      </c>
      <c r="G222" s="55"/>
      <c r="H222" s="53"/>
      <c r="I222" s="360"/>
      <c r="J222" s="342"/>
      <c r="K222" s="55"/>
      <c r="L222" s="54"/>
      <c r="M222" s="55"/>
      <c r="N222" s="118"/>
      <c r="O222" s="56"/>
      <c r="P222" s="81"/>
      <c r="Q222" s="249"/>
      <c r="R222" s="297"/>
      <c r="S222" s="55"/>
      <c r="T222" s="59"/>
      <c r="U222" s="158"/>
    </row>
    <row r="223" spans="2:28" s="139" customFormat="1" ht="5.0999999999999996" customHeight="1">
      <c r="B223" s="51"/>
      <c r="C223" s="289"/>
      <c r="D223" s="55"/>
      <c r="E223" s="55"/>
      <c r="F223" s="623"/>
      <c r="G223" s="55"/>
      <c r="H223" s="53"/>
      <c r="I223" s="52"/>
      <c r="J223" s="55"/>
      <c r="K223" s="55"/>
      <c r="L223" s="54"/>
      <c r="M223" s="55"/>
      <c r="N223" s="84"/>
      <c r="O223" s="56"/>
      <c r="P223" s="167"/>
      <c r="Q223" s="58"/>
      <c r="R223" s="58"/>
      <c r="S223" s="58"/>
      <c r="T223" s="59"/>
      <c r="U223" s="158"/>
    </row>
    <row r="224" spans="2:28" s="139" customFormat="1" ht="14.1" customHeight="1">
      <c r="B224" s="2190" t="s">
        <v>26</v>
      </c>
      <c r="C224" s="275" t="s">
        <v>27</v>
      </c>
      <c r="D224" s="2169" t="s">
        <v>62</v>
      </c>
      <c r="E224" s="175" t="s">
        <v>28</v>
      </c>
      <c r="F224" s="2169" t="s">
        <v>29</v>
      </c>
      <c r="G224" s="174" t="s">
        <v>30</v>
      </c>
      <c r="H224" s="174" t="s">
        <v>30</v>
      </c>
      <c r="I224" s="176" t="s">
        <v>30</v>
      </c>
      <c r="J224" s="2171" t="s">
        <v>31</v>
      </c>
      <c r="K224" s="2172"/>
      <c r="L224" s="174" t="s">
        <v>30</v>
      </c>
      <c r="M224" s="176" t="s">
        <v>32</v>
      </c>
      <c r="N224" s="177" t="s">
        <v>8</v>
      </c>
      <c r="O224" s="2176" t="s">
        <v>182</v>
      </c>
      <c r="P224" s="2178" t="s">
        <v>181</v>
      </c>
      <c r="Q224" s="177" t="s">
        <v>8</v>
      </c>
      <c r="R224" s="2180" t="s">
        <v>44</v>
      </c>
      <c r="S224" s="178" t="s">
        <v>8</v>
      </c>
      <c r="T224" s="2182" t="s">
        <v>10</v>
      </c>
      <c r="U224" s="158"/>
    </row>
    <row r="225" spans="2:28" s="139" customFormat="1" ht="14.1" customHeight="1">
      <c r="B225" s="2191"/>
      <c r="C225" s="276" t="s">
        <v>11</v>
      </c>
      <c r="D225" s="2170"/>
      <c r="E225" s="180" t="s">
        <v>12</v>
      </c>
      <c r="F225" s="2170"/>
      <c r="G225" s="180" t="s">
        <v>13</v>
      </c>
      <c r="H225" s="180" t="s">
        <v>14</v>
      </c>
      <c r="I225" s="181" t="s">
        <v>15</v>
      </c>
      <c r="J225" s="182" t="s">
        <v>16</v>
      </c>
      <c r="K225" s="183" t="s">
        <v>17</v>
      </c>
      <c r="L225" s="180" t="s">
        <v>18</v>
      </c>
      <c r="M225" s="184" t="s">
        <v>19</v>
      </c>
      <c r="N225" s="185" t="s">
        <v>177</v>
      </c>
      <c r="O225" s="2177"/>
      <c r="P225" s="2179"/>
      <c r="Q225" s="185" t="s">
        <v>22</v>
      </c>
      <c r="R225" s="2181"/>
      <c r="S225" s="186" t="s">
        <v>45</v>
      </c>
      <c r="T225" s="2183"/>
      <c r="U225" s="158"/>
    </row>
    <row r="226" spans="2:28" s="139" customFormat="1" ht="14.1" customHeight="1" thickBot="1">
      <c r="B226" s="187">
        <v>1</v>
      </c>
      <c r="C226" s="277">
        <v>2</v>
      </c>
      <c r="D226" s="189">
        <v>3</v>
      </c>
      <c r="E226" s="188">
        <v>4</v>
      </c>
      <c r="F226" s="188">
        <v>5</v>
      </c>
      <c r="G226" s="188">
        <v>6</v>
      </c>
      <c r="H226" s="188">
        <v>7</v>
      </c>
      <c r="I226" s="190" t="s">
        <v>63</v>
      </c>
      <c r="J226" s="191">
        <v>9</v>
      </c>
      <c r="K226" s="192" t="s">
        <v>64</v>
      </c>
      <c r="L226" s="191" t="s">
        <v>65</v>
      </c>
      <c r="M226" s="192">
        <v>12</v>
      </c>
      <c r="N226" s="193" t="s">
        <v>66</v>
      </c>
      <c r="O226" s="252" t="s">
        <v>176</v>
      </c>
      <c r="P226" s="193" t="s">
        <v>178</v>
      </c>
      <c r="Q226" s="193" t="s">
        <v>185</v>
      </c>
      <c r="R226" s="193" t="s">
        <v>183</v>
      </c>
      <c r="S226" s="193" t="s">
        <v>179</v>
      </c>
      <c r="T226" s="193">
        <v>18</v>
      </c>
      <c r="U226" s="158"/>
    </row>
    <row r="227" spans="2:28" s="850" customFormat="1" ht="35.1" customHeight="1" thickTop="1">
      <c r="B227" s="912">
        <v>1</v>
      </c>
      <c r="C227" s="1609" t="s">
        <v>1846</v>
      </c>
      <c r="D227" s="1613" t="s">
        <v>148</v>
      </c>
      <c r="E227" s="1614" t="s">
        <v>1254</v>
      </c>
      <c r="F227" s="1611" t="s">
        <v>117</v>
      </c>
      <c r="G227" s="1787">
        <v>7240</v>
      </c>
      <c r="H227" s="1787">
        <v>3890</v>
      </c>
      <c r="I227" s="918">
        <f t="shared" ref="I227" si="83">G227-H227</f>
        <v>3350</v>
      </c>
      <c r="J227" s="1615">
        <v>6</v>
      </c>
      <c r="K227" s="919">
        <f t="shared" ref="K227" si="84">I227*J227%</f>
        <v>201</v>
      </c>
      <c r="L227" s="919">
        <f t="shared" ref="L227" si="85">I227-K227</f>
        <v>3149</v>
      </c>
      <c r="M227" s="1612">
        <v>2950</v>
      </c>
      <c r="N227" s="921">
        <f t="shared" ref="N227" si="86">ROUND((L227*M227),0)</f>
        <v>9289550</v>
      </c>
      <c r="O227" s="921">
        <f t="shared" ref="O227" si="87">ROUND(M227*0.5025%,2)</f>
        <v>14.82</v>
      </c>
      <c r="P227" s="921">
        <f t="shared" ref="P227" si="88">M227+O227</f>
        <v>2964.82</v>
      </c>
      <c r="Q227" s="922">
        <f t="shared" ref="Q227" si="89">ROUND((L227*+P227),0)</f>
        <v>9336218</v>
      </c>
      <c r="R227" s="922">
        <f t="shared" ref="R227" si="90">ROUND((Q227*0.5%),0)</f>
        <v>46681</v>
      </c>
      <c r="S227" s="922">
        <f t="shared" ref="S227" si="91">ROUND((Q227-R227),0)</f>
        <v>9289537</v>
      </c>
      <c r="T227" s="1072" t="s">
        <v>77</v>
      </c>
    </row>
    <row r="228" spans="2:28" ht="5.0999999999999996" customHeight="1">
      <c r="B228" s="1550"/>
      <c r="C228" s="1551"/>
      <c r="D228" s="1552"/>
      <c r="E228" s="1553"/>
      <c r="F228" s="1554"/>
      <c r="G228" s="1555"/>
      <c r="H228" s="1555"/>
      <c r="I228" s="1556"/>
      <c r="J228" s="1557"/>
      <c r="K228" s="1556"/>
      <c r="L228" s="1556"/>
      <c r="M228" s="1558"/>
      <c r="N228" s="1558"/>
      <c r="O228" s="1559"/>
      <c r="P228" s="1559"/>
      <c r="Q228" s="1556"/>
      <c r="R228" s="1556"/>
      <c r="S228" s="1556"/>
      <c r="T228" s="1560"/>
      <c r="U228" s="1"/>
      <c r="V228" s="1"/>
      <c r="W228" s="1"/>
      <c r="X228" s="1"/>
      <c r="Y228" s="1"/>
      <c r="Z228" s="1"/>
      <c r="AA228" s="1"/>
      <c r="AB228" s="1"/>
    </row>
    <row r="229" spans="2:28" ht="35.1" customHeight="1">
      <c r="B229" s="2173" t="s">
        <v>1429</v>
      </c>
      <c r="C229" s="2174"/>
      <c r="D229" s="2174"/>
      <c r="E229" s="2174"/>
      <c r="F229" s="2175"/>
      <c r="G229" s="402">
        <f>SUM(G227:G227)</f>
        <v>7240</v>
      </c>
      <c r="H229" s="402">
        <f>SUM(H227:H227)</f>
        <v>3890</v>
      </c>
      <c r="I229" s="402">
        <f>SUM(I227:I227)</f>
        <v>3350</v>
      </c>
      <c r="J229" s="402">
        <f>+K229/I229%</f>
        <v>6</v>
      </c>
      <c r="K229" s="402">
        <f>SUM(K227:K227)</f>
        <v>201</v>
      </c>
      <c r="L229" s="402">
        <f>SUM(L227:L227)</f>
        <v>3149</v>
      </c>
      <c r="M229" s="402"/>
      <c r="N229" s="402">
        <f>SUM(N227:N227)</f>
        <v>9289550</v>
      </c>
      <c r="O229" s="402"/>
      <c r="P229" s="402">
        <f>+Q229/L229</f>
        <v>2964.8199428389967</v>
      </c>
      <c r="Q229" s="402">
        <f>SUM(Q227:Q227)</f>
        <v>9336218</v>
      </c>
      <c r="R229" s="402">
        <f>SUM(R227:R227)</f>
        <v>46681</v>
      </c>
      <c r="S229" s="402">
        <f>SUM(S227:S227)</f>
        <v>9289537</v>
      </c>
      <c r="T229" s="402"/>
      <c r="U229" s="1"/>
      <c r="V229" s="1"/>
      <c r="W229" s="1"/>
      <c r="X229" s="1"/>
      <c r="Y229" s="1"/>
      <c r="Z229" s="1"/>
      <c r="AA229" s="1"/>
      <c r="AB229" s="1"/>
    </row>
    <row r="230" spans="2:28" ht="35.1" customHeight="1">
      <c r="B230" s="2173" t="s">
        <v>637</v>
      </c>
      <c r="C230" s="2174"/>
      <c r="D230" s="2174"/>
      <c r="E230" s="2174"/>
      <c r="F230" s="2175"/>
      <c r="G230" s="402">
        <f>SUM(G229+G220)</f>
        <v>21840</v>
      </c>
      <c r="H230" s="402">
        <f t="shared" ref="H230:I230" si="92">SUM(H229+H220)</f>
        <v>11650</v>
      </c>
      <c r="I230" s="402">
        <f t="shared" si="92"/>
        <v>10190</v>
      </c>
      <c r="J230" s="402">
        <f>+K230/I230%</f>
        <v>5.9999999999999991</v>
      </c>
      <c r="K230" s="402">
        <f t="shared" ref="K230:L230" si="93">SUM(K229+K220)</f>
        <v>611.4</v>
      </c>
      <c r="L230" s="402">
        <f t="shared" si="93"/>
        <v>9578.5999999999985</v>
      </c>
      <c r="M230" s="402"/>
      <c r="N230" s="402">
        <f t="shared" ref="N230" si="94">SUM(N229+N220)</f>
        <v>28256870</v>
      </c>
      <c r="O230" s="402"/>
      <c r="P230" s="402">
        <f>+Q230/L230</f>
        <v>2964.8200154511101</v>
      </c>
      <c r="Q230" s="402">
        <f t="shared" ref="Q230:S230" si="95">SUM(Q229+Q220)</f>
        <v>28398825</v>
      </c>
      <c r="R230" s="402">
        <f t="shared" si="95"/>
        <v>141994</v>
      </c>
      <c r="S230" s="402">
        <f t="shared" si="95"/>
        <v>28256831</v>
      </c>
      <c r="T230" s="402"/>
      <c r="U230" s="1"/>
      <c r="V230" s="1"/>
      <c r="W230" s="1"/>
      <c r="X230" s="1"/>
      <c r="Y230" s="1"/>
      <c r="Z230" s="1"/>
      <c r="AA230" s="1"/>
      <c r="AB230" s="1"/>
    </row>
    <row r="231" spans="2:28" ht="9" customHeight="1">
      <c r="B231" s="603"/>
      <c r="C231" s="458"/>
      <c r="D231" s="458"/>
      <c r="E231" s="458"/>
      <c r="F231" s="458"/>
      <c r="G231" s="597"/>
      <c r="H231" s="597"/>
      <c r="I231" s="597"/>
      <c r="J231" s="597"/>
      <c r="K231" s="597"/>
      <c r="L231" s="597"/>
      <c r="M231" s="597"/>
      <c r="N231" s="597"/>
      <c r="O231" s="597"/>
      <c r="P231" s="597"/>
      <c r="Q231" s="597"/>
      <c r="R231" s="597"/>
      <c r="S231" s="597"/>
      <c r="T231" s="460"/>
      <c r="U231" s="1"/>
      <c r="V231" s="1"/>
      <c r="W231" s="1"/>
      <c r="X231" s="1"/>
      <c r="Y231" s="1"/>
      <c r="Z231" s="1"/>
      <c r="AA231" s="1"/>
      <c r="AB231" s="1"/>
    </row>
    <row r="232" spans="2:28" ht="20.100000000000001" customHeight="1">
      <c r="B232" s="201"/>
      <c r="C232" s="202"/>
      <c r="D232" s="202"/>
      <c r="E232" s="202"/>
      <c r="F232" s="202"/>
      <c r="G232" s="202"/>
      <c r="H232" s="202"/>
      <c r="I232" s="226"/>
      <c r="J232" s="226"/>
      <c r="K232" s="226"/>
      <c r="L232" s="226"/>
      <c r="M232" s="226"/>
      <c r="N232" s="226"/>
      <c r="O232" s="226"/>
      <c r="P232" s="226"/>
      <c r="Q232" s="587" t="s">
        <v>1839</v>
      </c>
      <c r="R232" s="226"/>
      <c r="S232" s="226"/>
      <c r="T232" s="209"/>
      <c r="U232" s="1"/>
      <c r="V232" s="1"/>
      <c r="W232" s="1"/>
      <c r="X232" s="1"/>
      <c r="Y232" s="1"/>
      <c r="Z232" s="1"/>
      <c r="AA232" s="1"/>
      <c r="AB232" s="1"/>
    </row>
    <row r="233" spans="2:28" ht="15.75">
      <c r="B233" s="241"/>
      <c r="C233" s="280" t="s">
        <v>80</v>
      </c>
      <c r="D233" s="227"/>
      <c r="E233" s="227" t="s">
        <v>1386</v>
      </c>
      <c r="F233" s="227"/>
      <c r="G233" s="1930"/>
      <c r="H233" s="1930"/>
      <c r="I233" s="1930" t="s">
        <v>105</v>
      </c>
      <c r="J233" s="1930"/>
      <c r="K233" s="228"/>
      <c r="L233" s="1930"/>
      <c r="M233" s="1930" t="s">
        <v>106</v>
      </c>
      <c r="N233" s="1930"/>
      <c r="O233" s="227"/>
      <c r="P233" s="227"/>
      <c r="Q233" s="227" t="s">
        <v>81</v>
      </c>
      <c r="R233" s="227"/>
      <c r="S233" s="242"/>
      <c r="T233" s="243"/>
      <c r="U233" s="1"/>
      <c r="V233" s="1"/>
      <c r="W233" s="1"/>
      <c r="X233" s="1"/>
      <c r="Y233" s="1"/>
      <c r="Z233" s="1"/>
      <c r="AA233" s="1"/>
      <c r="AB233" s="1"/>
    </row>
    <row r="234" spans="2:28" ht="15.75">
      <c r="B234" s="241"/>
      <c r="C234" s="281"/>
      <c r="D234" s="229"/>
      <c r="E234" s="229"/>
      <c r="F234" s="229"/>
      <c r="G234" s="229"/>
      <c r="H234" s="229"/>
      <c r="I234" s="229"/>
      <c r="J234" s="229"/>
      <c r="K234" s="229"/>
      <c r="L234" s="229"/>
      <c r="M234" s="229"/>
      <c r="N234" s="229"/>
      <c r="O234" s="229"/>
      <c r="P234" s="229"/>
      <c r="Q234" s="229"/>
      <c r="R234" s="229"/>
      <c r="S234" s="242"/>
      <c r="T234" s="243"/>
      <c r="U234" s="1"/>
      <c r="V234" s="1"/>
      <c r="W234" s="1"/>
      <c r="X234" s="1"/>
      <c r="Y234" s="1"/>
      <c r="Z234" s="1"/>
      <c r="AA234" s="1"/>
      <c r="AB234" s="1"/>
    </row>
    <row r="235" spans="2:28" ht="9.9499999999999993" customHeight="1">
      <c r="B235" s="241"/>
      <c r="C235" s="281"/>
      <c r="D235" s="229"/>
      <c r="E235" s="229"/>
      <c r="F235" s="229"/>
      <c r="G235" s="229"/>
      <c r="H235" s="229"/>
      <c r="I235" s="229"/>
      <c r="J235" s="229"/>
      <c r="K235" s="229"/>
      <c r="L235" s="229"/>
      <c r="M235" s="229"/>
      <c r="N235" s="229"/>
      <c r="O235" s="229"/>
      <c r="P235" s="229"/>
      <c r="Q235" s="229"/>
      <c r="R235" s="229"/>
      <c r="S235" s="242"/>
      <c r="T235" s="243"/>
      <c r="U235" s="1"/>
      <c r="V235" s="1"/>
      <c r="W235" s="1"/>
      <c r="X235" s="1"/>
      <c r="Y235" s="1"/>
      <c r="Z235" s="1"/>
      <c r="AA235" s="1"/>
      <c r="AB235" s="1"/>
    </row>
    <row r="236" spans="2:28" ht="9.9499999999999993" customHeight="1">
      <c r="B236" s="241"/>
      <c r="C236" s="281"/>
      <c r="D236" s="229"/>
      <c r="E236" s="229"/>
      <c r="F236" s="229"/>
      <c r="G236" s="229"/>
      <c r="H236" s="229"/>
      <c r="I236" s="229"/>
      <c r="J236" s="229"/>
      <c r="K236" s="229"/>
      <c r="L236" s="229"/>
      <c r="M236" s="229"/>
      <c r="N236" s="229"/>
      <c r="O236" s="229"/>
      <c r="P236" s="229"/>
      <c r="Q236" s="229"/>
      <c r="R236" s="229"/>
      <c r="S236" s="242"/>
      <c r="T236" s="243"/>
      <c r="U236" s="1"/>
      <c r="V236" s="1"/>
      <c r="W236" s="1"/>
      <c r="X236" s="1"/>
      <c r="Y236" s="1"/>
      <c r="Z236" s="1"/>
      <c r="AA236" s="1"/>
      <c r="AB236" s="1"/>
    </row>
    <row r="237" spans="2:28" ht="15.75">
      <c r="B237" s="241"/>
      <c r="C237" s="1929" t="s">
        <v>147</v>
      </c>
      <c r="D237" s="1929"/>
      <c r="E237" s="1929"/>
      <c r="F237" s="1929"/>
      <c r="G237" s="1931"/>
      <c r="H237" s="1931" t="s">
        <v>82</v>
      </c>
      <c r="I237" s="1929"/>
      <c r="J237" s="1931" t="s">
        <v>156</v>
      </c>
      <c r="K237" s="230"/>
      <c r="L237" s="1931"/>
      <c r="M237" s="1931" t="s">
        <v>161</v>
      </c>
      <c r="N237" s="1931"/>
      <c r="O237" s="1929"/>
      <c r="P237" s="1929"/>
      <c r="Q237" s="1929" t="s">
        <v>83</v>
      </c>
      <c r="R237" s="1929"/>
      <c r="S237" s="242"/>
      <c r="T237" s="243"/>
      <c r="U237" s="1"/>
      <c r="V237" s="1"/>
      <c r="W237" s="1"/>
      <c r="X237" s="1"/>
      <c r="Y237" s="1"/>
      <c r="Z237" s="1"/>
      <c r="AA237" s="1"/>
      <c r="AB237" s="1"/>
    </row>
    <row r="238" spans="2:28" ht="15.75">
      <c r="B238" s="241"/>
      <c r="C238" s="282"/>
      <c r="D238" s="1929"/>
      <c r="E238" s="1929"/>
      <c r="F238" s="1929"/>
      <c r="G238" s="1931"/>
      <c r="H238" s="1931"/>
      <c r="I238" s="1929"/>
      <c r="J238" s="1931"/>
      <c r="K238" s="230"/>
      <c r="L238" s="1931"/>
      <c r="M238" s="1931"/>
      <c r="N238" s="1931"/>
      <c r="O238" s="1929"/>
      <c r="P238" s="1929"/>
      <c r="Q238" s="1929"/>
      <c r="R238" s="1929"/>
      <c r="S238" s="242"/>
      <c r="T238" s="243"/>
      <c r="U238" s="1"/>
      <c r="V238" s="1"/>
      <c r="W238" s="1"/>
      <c r="X238" s="1"/>
      <c r="Y238" s="1"/>
      <c r="Z238" s="1"/>
      <c r="AA238" s="1"/>
      <c r="AB238" s="1"/>
    </row>
    <row r="239" spans="2:28" customFormat="1" ht="15" customHeight="1">
      <c r="B239" s="121" t="s">
        <v>418</v>
      </c>
      <c r="C239" s="284"/>
      <c r="D239" s="122"/>
      <c r="E239" s="122"/>
      <c r="F239" s="122"/>
      <c r="G239" s="122"/>
      <c r="H239" s="1229"/>
      <c r="I239" s="122"/>
      <c r="J239" s="123"/>
      <c r="K239" s="122"/>
      <c r="L239" s="124"/>
      <c r="M239" s="122"/>
      <c r="N239" s="122"/>
      <c r="O239" s="122"/>
      <c r="P239" s="122"/>
      <c r="Q239" s="122"/>
      <c r="R239" s="125"/>
      <c r="S239" s="125"/>
      <c r="T239" s="126" t="s">
        <v>417</v>
      </c>
      <c r="U239" s="232"/>
    </row>
    <row r="240" spans="2:28" ht="17.25" customHeight="1"/>
    <row r="241" spans="2:28" s="139" customFormat="1" ht="24.95" customHeight="1">
      <c r="B241" s="2155" t="s">
        <v>25</v>
      </c>
      <c r="C241" s="2156"/>
      <c r="D241" s="2156"/>
      <c r="E241" s="2157"/>
      <c r="F241" s="2161" t="s">
        <v>146</v>
      </c>
      <c r="G241" s="2162"/>
      <c r="H241" s="2162"/>
      <c r="I241" s="2162"/>
      <c r="J241" s="2162"/>
      <c r="K241" s="2162"/>
      <c r="L241" s="2162"/>
      <c r="M241" s="2162"/>
      <c r="N241" s="2163"/>
      <c r="O241" s="417" t="s">
        <v>111</v>
      </c>
      <c r="P241" s="428" t="s">
        <v>1588</v>
      </c>
      <c r="Q241" s="92" t="s">
        <v>1601</v>
      </c>
      <c r="R241" s="92"/>
      <c r="S241" s="41"/>
      <c r="T241" s="42" t="s">
        <v>25</v>
      </c>
    </row>
    <row r="242" spans="2:28" s="139" customFormat="1" ht="24" customHeight="1">
      <c r="B242" s="2158"/>
      <c r="C242" s="2159"/>
      <c r="D242" s="2159"/>
      <c r="E242" s="2160"/>
      <c r="F242" s="2164" t="s">
        <v>416</v>
      </c>
      <c r="G242" s="2165"/>
      <c r="H242" s="2165"/>
      <c r="I242" s="2165"/>
      <c r="J242" s="2165"/>
      <c r="K242" s="2165"/>
      <c r="L242" s="2165"/>
      <c r="M242" s="2165"/>
      <c r="N242" s="2166"/>
      <c r="O242" s="419" t="s">
        <v>33</v>
      </c>
      <c r="P242" s="429" t="s">
        <v>58</v>
      </c>
      <c r="Q242" s="94"/>
      <c r="R242" s="94"/>
      <c r="S242" s="45"/>
      <c r="T242" s="46"/>
    </row>
    <row r="243" spans="2:28" s="139" customFormat="1" ht="7.5" customHeight="1">
      <c r="B243" s="47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9"/>
      <c r="Q243" s="49"/>
      <c r="R243" s="49"/>
      <c r="S243" s="49"/>
      <c r="T243" s="50"/>
    </row>
    <row r="244" spans="2:28" s="139" customFormat="1" ht="15.75">
      <c r="B244" s="51"/>
      <c r="C244" s="289" t="s">
        <v>59</v>
      </c>
      <c r="D244" s="55"/>
      <c r="E244" s="55" t="s">
        <v>60</v>
      </c>
      <c r="F244" s="1670" t="s">
        <v>1810</v>
      </c>
      <c r="G244" s="55"/>
      <c r="H244" s="53"/>
      <c r="I244" s="360"/>
      <c r="J244" s="342"/>
      <c r="K244" s="55"/>
      <c r="L244" s="54"/>
      <c r="M244" s="55"/>
      <c r="N244" s="118"/>
      <c r="O244" s="56"/>
      <c r="P244" s="81" t="s">
        <v>61</v>
      </c>
      <c r="Q244" s="249" t="s">
        <v>1807</v>
      </c>
      <c r="R244" s="297"/>
      <c r="S244" s="55"/>
      <c r="T244" s="59"/>
      <c r="U244" s="158"/>
    </row>
    <row r="245" spans="2:28" s="139" customFormat="1" ht="5.0999999999999996" customHeight="1">
      <c r="B245" s="51"/>
      <c r="C245" s="289"/>
      <c r="D245" s="55"/>
      <c r="E245" s="55"/>
      <c r="F245" s="623"/>
      <c r="G245" s="55"/>
      <c r="H245" s="53"/>
      <c r="I245" s="52"/>
      <c r="J245" s="55"/>
      <c r="K245" s="55"/>
      <c r="L245" s="54"/>
      <c r="M245" s="55"/>
      <c r="N245" s="84"/>
      <c r="O245" s="56"/>
      <c r="P245" s="167"/>
      <c r="Q245" s="58"/>
      <c r="R245" s="58"/>
      <c r="S245" s="58"/>
      <c r="T245" s="59"/>
      <c r="U245" s="158"/>
    </row>
    <row r="246" spans="2:28" s="139" customFormat="1" ht="14.1" customHeight="1">
      <c r="B246" s="2190" t="s">
        <v>26</v>
      </c>
      <c r="C246" s="275" t="s">
        <v>27</v>
      </c>
      <c r="D246" s="2169" t="s">
        <v>62</v>
      </c>
      <c r="E246" s="175" t="s">
        <v>28</v>
      </c>
      <c r="F246" s="2169" t="s">
        <v>29</v>
      </c>
      <c r="G246" s="174" t="s">
        <v>30</v>
      </c>
      <c r="H246" s="174" t="s">
        <v>30</v>
      </c>
      <c r="I246" s="176" t="s">
        <v>30</v>
      </c>
      <c r="J246" s="2171" t="s">
        <v>31</v>
      </c>
      <c r="K246" s="2172"/>
      <c r="L246" s="174" t="s">
        <v>30</v>
      </c>
      <c r="M246" s="176" t="s">
        <v>32</v>
      </c>
      <c r="N246" s="177" t="s">
        <v>8</v>
      </c>
      <c r="O246" s="2176" t="s">
        <v>182</v>
      </c>
      <c r="P246" s="2178" t="s">
        <v>181</v>
      </c>
      <c r="Q246" s="177" t="s">
        <v>8</v>
      </c>
      <c r="R246" s="2180" t="s">
        <v>44</v>
      </c>
      <c r="S246" s="178" t="s">
        <v>8</v>
      </c>
      <c r="T246" s="2182" t="s">
        <v>10</v>
      </c>
      <c r="U246" s="158"/>
    </row>
    <row r="247" spans="2:28" s="139" customFormat="1" ht="14.1" customHeight="1">
      <c r="B247" s="2191"/>
      <c r="C247" s="276" t="s">
        <v>11</v>
      </c>
      <c r="D247" s="2170"/>
      <c r="E247" s="180" t="s">
        <v>12</v>
      </c>
      <c r="F247" s="2170"/>
      <c r="G247" s="180" t="s">
        <v>13</v>
      </c>
      <c r="H247" s="180" t="s">
        <v>14</v>
      </c>
      <c r="I247" s="181" t="s">
        <v>15</v>
      </c>
      <c r="J247" s="182" t="s">
        <v>16</v>
      </c>
      <c r="K247" s="183" t="s">
        <v>17</v>
      </c>
      <c r="L247" s="180" t="s">
        <v>18</v>
      </c>
      <c r="M247" s="184" t="s">
        <v>19</v>
      </c>
      <c r="N247" s="185" t="s">
        <v>177</v>
      </c>
      <c r="O247" s="2177"/>
      <c r="P247" s="2179"/>
      <c r="Q247" s="185" t="s">
        <v>22</v>
      </c>
      <c r="R247" s="2181"/>
      <c r="S247" s="186" t="s">
        <v>45</v>
      </c>
      <c r="T247" s="2183"/>
      <c r="U247" s="158"/>
    </row>
    <row r="248" spans="2:28" s="139" customFormat="1" ht="14.1" customHeight="1" thickBot="1">
      <c r="B248" s="187">
        <v>1</v>
      </c>
      <c r="C248" s="277">
        <v>2</v>
      </c>
      <c r="D248" s="189">
        <v>3</v>
      </c>
      <c r="E248" s="188">
        <v>4</v>
      </c>
      <c r="F248" s="188">
        <v>5</v>
      </c>
      <c r="G248" s="188">
        <v>6</v>
      </c>
      <c r="H248" s="188">
        <v>7</v>
      </c>
      <c r="I248" s="190" t="s">
        <v>63</v>
      </c>
      <c r="J248" s="191">
        <v>9</v>
      </c>
      <c r="K248" s="192" t="s">
        <v>64</v>
      </c>
      <c r="L248" s="191" t="s">
        <v>65</v>
      </c>
      <c r="M248" s="192">
        <v>12</v>
      </c>
      <c r="N248" s="193" t="s">
        <v>66</v>
      </c>
      <c r="O248" s="252" t="s">
        <v>176</v>
      </c>
      <c r="P248" s="193" t="s">
        <v>178</v>
      </c>
      <c r="Q248" s="193" t="s">
        <v>185</v>
      </c>
      <c r="R248" s="193" t="s">
        <v>183</v>
      </c>
      <c r="S248" s="193" t="s">
        <v>179</v>
      </c>
      <c r="T248" s="193">
        <v>18</v>
      </c>
      <c r="U248" s="158"/>
    </row>
    <row r="249" spans="2:28" s="850" customFormat="1" ht="35.1" customHeight="1" thickTop="1">
      <c r="B249" s="912">
        <v>1</v>
      </c>
      <c r="C249" s="1609" t="s">
        <v>1814</v>
      </c>
      <c r="D249" s="1613" t="s">
        <v>116</v>
      </c>
      <c r="E249" s="1614" t="s">
        <v>1252</v>
      </c>
      <c r="F249" s="1611" t="s">
        <v>117</v>
      </c>
      <c r="G249" s="1787">
        <v>8260</v>
      </c>
      <c r="H249" s="1787">
        <v>3880</v>
      </c>
      <c r="I249" s="918">
        <f t="shared" ref="I249" si="96">G249-H249</f>
        <v>4380</v>
      </c>
      <c r="J249" s="1615">
        <v>6</v>
      </c>
      <c r="K249" s="919">
        <f t="shared" ref="K249" si="97">I249*J249%</f>
        <v>262.8</v>
      </c>
      <c r="L249" s="919">
        <f t="shared" ref="L249" si="98">I249-K249</f>
        <v>4117.2</v>
      </c>
      <c r="M249" s="1612">
        <v>2950</v>
      </c>
      <c r="N249" s="921">
        <f t="shared" ref="N249" si="99">ROUND((L249*M249),0)</f>
        <v>12145740</v>
      </c>
      <c r="O249" s="921">
        <f t="shared" ref="O249" si="100">ROUND(M249*0.5025%,2)</f>
        <v>14.82</v>
      </c>
      <c r="P249" s="921">
        <f t="shared" ref="P249" si="101">M249+O249</f>
        <v>2964.82</v>
      </c>
      <c r="Q249" s="922">
        <f t="shared" ref="Q249" si="102">ROUND((L249*+P249),0)</f>
        <v>12206757</v>
      </c>
      <c r="R249" s="922">
        <f t="shared" ref="R249" si="103">ROUND((Q249*0.5%),0)</f>
        <v>61034</v>
      </c>
      <c r="S249" s="922">
        <f t="shared" ref="S249" si="104">ROUND((Q249-R249),0)</f>
        <v>12145723</v>
      </c>
      <c r="T249" s="1072" t="s">
        <v>77</v>
      </c>
    </row>
    <row r="250" spans="2:28" s="850" customFormat="1" ht="35.1" customHeight="1">
      <c r="B250" s="912">
        <v>2</v>
      </c>
      <c r="C250" s="1609" t="s">
        <v>1815</v>
      </c>
      <c r="D250" s="1613" t="s">
        <v>336</v>
      </c>
      <c r="E250" s="1614" t="s">
        <v>1255</v>
      </c>
      <c r="F250" s="1611" t="s">
        <v>117</v>
      </c>
      <c r="G250" s="1787">
        <v>9310</v>
      </c>
      <c r="H250" s="1787">
        <v>3890</v>
      </c>
      <c r="I250" s="918">
        <f t="shared" ref="I250" si="105">G250-H250</f>
        <v>5420</v>
      </c>
      <c r="J250" s="1615">
        <v>6</v>
      </c>
      <c r="K250" s="919">
        <f t="shared" ref="K250" si="106">I250*J250%</f>
        <v>325.2</v>
      </c>
      <c r="L250" s="919">
        <f t="shared" ref="L250" si="107">I250-K250</f>
        <v>5094.8</v>
      </c>
      <c r="M250" s="1612">
        <v>2950</v>
      </c>
      <c r="N250" s="921">
        <f t="shared" ref="N250" si="108">ROUND((L250*M250),0)</f>
        <v>15029660</v>
      </c>
      <c r="O250" s="921">
        <f t="shared" ref="O250" si="109">ROUND(M250*0.5025%,2)</f>
        <v>14.82</v>
      </c>
      <c r="P250" s="921">
        <f t="shared" ref="P250" si="110">M250+O250</f>
        <v>2964.82</v>
      </c>
      <c r="Q250" s="922">
        <f t="shared" ref="Q250" si="111">ROUND((L250*+P250),0)</f>
        <v>15105165</v>
      </c>
      <c r="R250" s="922">
        <f t="shared" ref="R250" si="112">ROUND((Q250*0.5%),0)</f>
        <v>75526</v>
      </c>
      <c r="S250" s="922">
        <f t="shared" ref="S250" si="113">ROUND((Q250-R250),0)</f>
        <v>15029639</v>
      </c>
      <c r="T250" s="1072" t="s">
        <v>77</v>
      </c>
    </row>
    <row r="251" spans="2:28" ht="5.0999999999999996" customHeight="1">
      <c r="B251" s="1550"/>
      <c r="C251" s="1551"/>
      <c r="D251" s="1552"/>
      <c r="E251" s="1553"/>
      <c r="F251" s="1554"/>
      <c r="G251" s="1555"/>
      <c r="H251" s="1555"/>
      <c r="I251" s="1556"/>
      <c r="J251" s="1557"/>
      <c r="K251" s="1556"/>
      <c r="L251" s="1556"/>
      <c r="M251" s="1558"/>
      <c r="N251" s="1558"/>
      <c r="O251" s="1559"/>
      <c r="P251" s="1559"/>
      <c r="Q251" s="1556"/>
      <c r="R251" s="1556"/>
      <c r="S251" s="1556"/>
      <c r="T251" s="1560"/>
      <c r="U251" s="1"/>
      <c r="V251" s="1"/>
      <c r="W251" s="1"/>
      <c r="X251" s="1"/>
      <c r="Y251" s="1"/>
      <c r="Z251" s="1"/>
      <c r="AA251" s="1"/>
      <c r="AB251" s="1"/>
    </row>
    <row r="252" spans="2:28" ht="35.1" customHeight="1">
      <c r="B252" s="2173" t="s">
        <v>1428</v>
      </c>
      <c r="C252" s="2174"/>
      <c r="D252" s="2174"/>
      <c r="E252" s="2174"/>
      <c r="F252" s="2175"/>
      <c r="G252" s="402">
        <f>SUM(G249:G251)</f>
        <v>17570</v>
      </c>
      <c r="H252" s="402">
        <f t="shared" ref="H252:S252" si="114">SUM(H249:H251)</f>
        <v>7770</v>
      </c>
      <c r="I252" s="402">
        <f t="shared" si="114"/>
        <v>9800</v>
      </c>
      <c r="J252" s="402">
        <f>+K252/I252%</f>
        <v>6</v>
      </c>
      <c r="K252" s="402">
        <f t="shared" si="114"/>
        <v>588</v>
      </c>
      <c r="L252" s="402">
        <f>SUM(L249:L251)</f>
        <v>9212</v>
      </c>
      <c r="M252" s="402"/>
      <c r="N252" s="402">
        <f t="shared" si="114"/>
        <v>27175400</v>
      </c>
      <c r="O252" s="402"/>
      <c r="P252" s="402">
        <f>+Q252/L252</f>
        <v>2964.8200173686496</v>
      </c>
      <c r="Q252" s="402">
        <f t="shared" si="114"/>
        <v>27311922</v>
      </c>
      <c r="R252" s="402">
        <f t="shared" si="114"/>
        <v>136560</v>
      </c>
      <c r="S252" s="402">
        <f t="shared" si="114"/>
        <v>27175362</v>
      </c>
      <c r="T252" s="402"/>
      <c r="U252" s="1"/>
      <c r="V252" s="1"/>
      <c r="W252" s="1"/>
      <c r="X252" s="1"/>
      <c r="Y252" s="1"/>
      <c r="Z252" s="1"/>
      <c r="AA252" s="1"/>
      <c r="AB252" s="1"/>
    </row>
    <row r="253" spans="2:28" s="139" customFormat="1" ht="7.5" customHeight="1">
      <c r="B253" s="47"/>
      <c r="C253" s="48"/>
      <c r="D253" s="48"/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9"/>
      <c r="Q253" s="49"/>
      <c r="R253" s="49"/>
      <c r="S253" s="49"/>
      <c r="T253" s="50"/>
    </row>
    <row r="254" spans="2:28" s="139" customFormat="1" ht="15.75">
      <c r="B254" s="51"/>
      <c r="C254" s="289" t="s">
        <v>59</v>
      </c>
      <c r="D254" s="55"/>
      <c r="E254" s="55" t="s">
        <v>60</v>
      </c>
      <c r="F254" s="1670" t="s">
        <v>1787</v>
      </c>
      <c r="G254" s="55"/>
      <c r="H254" s="53"/>
      <c r="I254" s="360"/>
      <c r="J254" s="342"/>
      <c r="K254" s="55"/>
      <c r="L254" s="54"/>
      <c r="M254" s="55"/>
      <c r="N254" s="118"/>
      <c r="O254" s="56"/>
      <c r="P254" s="81"/>
      <c r="Q254" s="249"/>
      <c r="R254" s="297"/>
      <c r="S254" s="55"/>
      <c r="T254" s="59"/>
      <c r="U254" s="158"/>
    </row>
    <row r="255" spans="2:28" s="139" customFormat="1" ht="5.0999999999999996" customHeight="1">
      <c r="B255" s="51"/>
      <c r="C255" s="289"/>
      <c r="D255" s="55"/>
      <c r="E255" s="55"/>
      <c r="F255" s="623"/>
      <c r="G255" s="55"/>
      <c r="H255" s="53"/>
      <c r="I255" s="52"/>
      <c r="J255" s="55"/>
      <c r="K255" s="55"/>
      <c r="L255" s="54"/>
      <c r="M255" s="55"/>
      <c r="N255" s="84"/>
      <c r="O255" s="56"/>
      <c r="P255" s="167"/>
      <c r="Q255" s="58"/>
      <c r="R255" s="58"/>
      <c r="S255" s="58"/>
      <c r="T255" s="59"/>
      <c r="U255" s="158"/>
    </row>
    <row r="256" spans="2:28" s="139" customFormat="1" ht="14.1" customHeight="1">
      <c r="B256" s="2190" t="s">
        <v>26</v>
      </c>
      <c r="C256" s="275" t="s">
        <v>27</v>
      </c>
      <c r="D256" s="2169" t="s">
        <v>62</v>
      </c>
      <c r="E256" s="175" t="s">
        <v>28</v>
      </c>
      <c r="F256" s="2169" t="s">
        <v>29</v>
      </c>
      <c r="G256" s="174" t="s">
        <v>30</v>
      </c>
      <c r="H256" s="174" t="s">
        <v>30</v>
      </c>
      <c r="I256" s="176" t="s">
        <v>30</v>
      </c>
      <c r="J256" s="2171" t="s">
        <v>31</v>
      </c>
      <c r="K256" s="2172"/>
      <c r="L256" s="174" t="s">
        <v>30</v>
      </c>
      <c r="M256" s="176" t="s">
        <v>32</v>
      </c>
      <c r="N256" s="177" t="s">
        <v>8</v>
      </c>
      <c r="O256" s="2176" t="s">
        <v>182</v>
      </c>
      <c r="P256" s="2178" t="s">
        <v>181</v>
      </c>
      <c r="Q256" s="177" t="s">
        <v>8</v>
      </c>
      <c r="R256" s="2180" t="s">
        <v>44</v>
      </c>
      <c r="S256" s="178" t="s">
        <v>8</v>
      </c>
      <c r="T256" s="2182" t="s">
        <v>10</v>
      </c>
      <c r="U256" s="158"/>
    </row>
    <row r="257" spans="2:28" s="139" customFormat="1" ht="14.1" customHeight="1">
      <c r="B257" s="2191"/>
      <c r="C257" s="276" t="s">
        <v>11</v>
      </c>
      <c r="D257" s="2170"/>
      <c r="E257" s="180" t="s">
        <v>12</v>
      </c>
      <c r="F257" s="2170"/>
      <c r="G257" s="180" t="s">
        <v>13</v>
      </c>
      <c r="H257" s="180" t="s">
        <v>14</v>
      </c>
      <c r="I257" s="181" t="s">
        <v>15</v>
      </c>
      <c r="J257" s="182" t="s">
        <v>16</v>
      </c>
      <c r="K257" s="183" t="s">
        <v>17</v>
      </c>
      <c r="L257" s="180" t="s">
        <v>18</v>
      </c>
      <c r="M257" s="184" t="s">
        <v>19</v>
      </c>
      <c r="N257" s="185" t="s">
        <v>177</v>
      </c>
      <c r="O257" s="2177"/>
      <c r="P257" s="2179"/>
      <c r="Q257" s="185" t="s">
        <v>22</v>
      </c>
      <c r="R257" s="2181"/>
      <c r="S257" s="186" t="s">
        <v>45</v>
      </c>
      <c r="T257" s="2183"/>
      <c r="U257" s="158"/>
    </row>
    <row r="258" spans="2:28" s="139" customFormat="1" ht="14.1" customHeight="1" thickBot="1">
      <c r="B258" s="187">
        <v>1</v>
      </c>
      <c r="C258" s="277">
        <v>2</v>
      </c>
      <c r="D258" s="189">
        <v>3</v>
      </c>
      <c r="E258" s="188">
        <v>4</v>
      </c>
      <c r="F258" s="188">
        <v>5</v>
      </c>
      <c r="G258" s="188">
        <v>6</v>
      </c>
      <c r="H258" s="188">
        <v>7</v>
      </c>
      <c r="I258" s="190" t="s">
        <v>63</v>
      </c>
      <c r="J258" s="191">
        <v>9</v>
      </c>
      <c r="K258" s="192" t="s">
        <v>64</v>
      </c>
      <c r="L258" s="191" t="s">
        <v>65</v>
      </c>
      <c r="M258" s="192">
        <v>12</v>
      </c>
      <c r="N258" s="193" t="s">
        <v>66</v>
      </c>
      <c r="O258" s="252" t="s">
        <v>176</v>
      </c>
      <c r="P258" s="193" t="s">
        <v>178</v>
      </c>
      <c r="Q258" s="193" t="s">
        <v>185</v>
      </c>
      <c r="R258" s="193" t="s">
        <v>183</v>
      </c>
      <c r="S258" s="193" t="s">
        <v>179</v>
      </c>
      <c r="T258" s="193">
        <v>18</v>
      </c>
      <c r="U258" s="158"/>
    </row>
    <row r="259" spans="2:28" s="850" customFormat="1" ht="35.1" customHeight="1" thickTop="1">
      <c r="B259" s="912">
        <v>1</v>
      </c>
      <c r="C259" s="1609" t="s">
        <v>1816</v>
      </c>
      <c r="D259" s="1613" t="s">
        <v>148</v>
      </c>
      <c r="E259" s="1614" t="s">
        <v>1254</v>
      </c>
      <c r="F259" s="1611" t="s">
        <v>117</v>
      </c>
      <c r="G259" s="1787">
        <v>7400</v>
      </c>
      <c r="H259" s="1787">
        <v>3890</v>
      </c>
      <c r="I259" s="918">
        <f t="shared" ref="I259" si="115">G259-H259</f>
        <v>3510</v>
      </c>
      <c r="J259" s="1615">
        <v>7</v>
      </c>
      <c r="K259" s="919">
        <f t="shared" ref="K259" si="116">I259*J259%</f>
        <v>245.70000000000002</v>
      </c>
      <c r="L259" s="919">
        <f t="shared" ref="L259" si="117">I259-K259</f>
        <v>3264.3</v>
      </c>
      <c r="M259" s="1612">
        <v>2950</v>
      </c>
      <c r="N259" s="921">
        <f t="shared" ref="N259" si="118">ROUND((L259*M259),0)</f>
        <v>9629685</v>
      </c>
      <c r="O259" s="921">
        <f t="shared" ref="O259" si="119">ROUND(M259*0.5025%,2)</f>
        <v>14.82</v>
      </c>
      <c r="P259" s="921">
        <f t="shared" ref="P259" si="120">M259+O259</f>
        <v>2964.82</v>
      </c>
      <c r="Q259" s="922">
        <f t="shared" ref="Q259" si="121">ROUND((L259*+P259),0)</f>
        <v>9678062</v>
      </c>
      <c r="R259" s="922">
        <f t="shared" ref="R259" si="122">ROUND((Q259*0.5%),0)</f>
        <v>48390</v>
      </c>
      <c r="S259" s="922">
        <f t="shared" ref="S259" si="123">ROUND((Q259-R259),0)</f>
        <v>9629672</v>
      </c>
      <c r="T259" s="1072" t="s">
        <v>77</v>
      </c>
    </row>
    <row r="260" spans="2:28" ht="5.0999999999999996" customHeight="1">
      <c r="B260" s="1550"/>
      <c r="C260" s="1551"/>
      <c r="D260" s="1552"/>
      <c r="E260" s="1553"/>
      <c r="F260" s="1554"/>
      <c r="G260" s="1555"/>
      <c r="H260" s="1555"/>
      <c r="I260" s="1556"/>
      <c r="J260" s="1557"/>
      <c r="K260" s="1556"/>
      <c r="L260" s="1556"/>
      <c r="M260" s="1558"/>
      <c r="N260" s="1558"/>
      <c r="O260" s="1559"/>
      <c r="P260" s="1559"/>
      <c r="Q260" s="1556"/>
      <c r="R260" s="1556"/>
      <c r="S260" s="1556"/>
      <c r="T260" s="1560"/>
      <c r="U260" s="1"/>
      <c r="V260" s="1"/>
      <c r="W260" s="1"/>
      <c r="X260" s="1"/>
      <c r="Y260" s="1"/>
      <c r="Z260" s="1"/>
      <c r="AA260" s="1"/>
      <c r="AB260" s="1"/>
    </row>
    <row r="261" spans="2:28" ht="35.1" customHeight="1">
      <c r="B261" s="2173" t="s">
        <v>1429</v>
      </c>
      <c r="C261" s="2174"/>
      <c r="D261" s="2174"/>
      <c r="E261" s="2174"/>
      <c r="F261" s="2175"/>
      <c r="G261" s="402">
        <f>SUM(G259:G259)</f>
        <v>7400</v>
      </c>
      <c r="H261" s="402">
        <f>SUM(H259:H259)</f>
        <v>3890</v>
      </c>
      <c r="I261" s="402">
        <f>SUM(I259:I259)</f>
        <v>3510</v>
      </c>
      <c r="J261" s="402">
        <f>+K261/I261%</f>
        <v>7</v>
      </c>
      <c r="K261" s="402">
        <f>SUM(K259:K259)</f>
        <v>245.70000000000002</v>
      </c>
      <c r="L261" s="402">
        <f>SUM(L259:L259)</f>
        <v>3264.3</v>
      </c>
      <c r="M261" s="402"/>
      <c r="N261" s="402">
        <f>SUM(N259:N259)</f>
        <v>9629685</v>
      </c>
      <c r="O261" s="402"/>
      <c r="P261" s="402">
        <f>+Q261/L261</f>
        <v>2964.8200226694848</v>
      </c>
      <c r="Q261" s="402">
        <f>SUM(Q259:Q259)</f>
        <v>9678062</v>
      </c>
      <c r="R261" s="402">
        <f>SUM(R259:R259)</f>
        <v>48390</v>
      </c>
      <c r="S261" s="402">
        <f>SUM(S259:S259)</f>
        <v>9629672</v>
      </c>
      <c r="T261" s="402"/>
      <c r="U261" s="1"/>
      <c r="V261" s="1"/>
      <c r="W261" s="1"/>
      <c r="X261" s="1"/>
      <c r="Y261" s="1"/>
      <c r="Z261" s="1"/>
      <c r="AA261" s="1"/>
      <c r="AB261" s="1"/>
    </row>
    <row r="262" spans="2:28" ht="35.1" customHeight="1">
      <c r="B262" s="2173" t="s">
        <v>637</v>
      </c>
      <c r="C262" s="2174"/>
      <c r="D262" s="2174"/>
      <c r="E262" s="2174"/>
      <c r="F262" s="2175"/>
      <c r="G262" s="402">
        <f>SUM(G261+G252)</f>
        <v>24970</v>
      </c>
      <c r="H262" s="402">
        <f t="shared" ref="H262:S262" si="124">SUM(H261+H252)</f>
        <v>11660</v>
      </c>
      <c r="I262" s="402">
        <f t="shared" si="124"/>
        <v>13310</v>
      </c>
      <c r="J262" s="402">
        <f>+K262/I262%</f>
        <v>6.2637114951164543</v>
      </c>
      <c r="K262" s="402">
        <f t="shared" si="124"/>
        <v>833.7</v>
      </c>
      <c r="L262" s="402">
        <f t="shared" si="124"/>
        <v>12476.3</v>
      </c>
      <c r="M262" s="402"/>
      <c r="N262" s="402">
        <f t="shared" si="124"/>
        <v>36805085</v>
      </c>
      <c r="O262" s="402"/>
      <c r="P262" s="402">
        <f>+Q262/L262</f>
        <v>2964.8200187555608</v>
      </c>
      <c r="Q262" s="402">
        <f t="shared" si="124"/>
        <v>36989984</v>
      </c>
      <c r="R262" s="402">
        <f t="shared" si="124"/>
        <v>184950</v>
      </c>
      <c r="S262" s="402">
        <f t="shared" si="124"/>
        <v>36805034</v>
      </c>
      <c r="T262" s="402"/>
      <c r="U262" s="1"/>
      <c r="V262" s="1"/>
      <c r="W262" s="1"/>
      <c r="X262" s="1"/>
      <c r="Y262" s="1"/>
      <c r="Z262" s="1"/>
      <c r="AA262" s="1"/>
      <c r="AB262" s="1"/>
    </row>
    <row r="263" spans="2:28" ht="9" customHeight="1">
      <c r="B263" s="603"/>
      <c r="C263" s="458"/>
      <c r="D263" s="458"/>
      <c r="E263" s="458"/>
      <c r="F263" s="458"/>
      <c r="G263" s="597"/>
      <c r="H263" s="597"/>
      <c r="I263" s="597"/>
      <c r="J263" s="597"/>
      <c r="K263" s="597"/>
      <c r="L263" s="597"/>
      <c r="M263" s="597"/>
      <c r="N263" s="597"/>
      <c r="O263" s="597"/>
      <c r="P263" s="597"/>
      <c r="Q263" s="597"/>
      <c r="R263" s="597"/>
      <c r="S263" s="597"/>
      <c r="T263" s="460"/>
      <c r="U263" s="1"/>
      <c r="V263" s="1"/>
      <c r="W263" s="1"/>
      <c r="X263" s="1"/>
      <c r="Y263" s="1"/>
      <c r="Z263" s="1"/>
      <c r="AA263" s="1"/>
      <c r="AB263" s="1"/>
    </row>
    <row r="264" spans="2:28" ht="20.100000000000001" customHeight="1">
      <c r="B264" s="201"/>
      <c r="C264" s="202"/>
      <c r="D264" s="202"/>
      <c r="E264" s="202"/>
      <c r="F264" s="202"/>
      <c r="G264" s="202"/>
      <c r="H264" s="202"/>
      <c r="I264" s="226"/>
      <c r="J264" s="226"/>
      <c r="K264" s="226"/>
      <c r="L264" s="226"/>
      <c r="M264" s="226"/>
      <c r="N264" s="226"/>
      <c r="O264" s="226"/>
      <c r="P264" s="226"/>
      <c r="Q264" s="587" t="s">
        <v>1808</v>
      </c>
      <c r="R264" s="226"/>
      <c r="S264" s="226"/>
      <c r="T264" s="209"/>
      <c r="U264" s="1"/>
      <c r="V264" s="1"/>
      <c r="W264" s="1"/>
      <c r="X264" s="1"/>
      <c r="Y264" s="1"/>
      <c r="Z264" s="1"/>
      <c r="AA264" s="1"/>
      <c r="AB264" s="1"/>
    </row>
    <row r="265" spans="2:28" ht="15.75">
      <c r="B265" s="241"/>
      <c r="C265" s="280" t="s">
        <v>80</v>
      </c>
      <c r="D265" s="227"/>
      <c r="E265" s="227" t="s">
        <v>1386</v>
      </c>
      <c r="F265" s="227"/>
      <c r="G265" s="1921"/>
      <c r="H265" s="1921"/>
      <c r="I265" s="1921" t="s">
        <v>105</v>
      </c>
      <c r="J265" s="1921"/>
      <c r="K265" s="228"/>
      <c r="L265" s="1921"/>
      <c r="M265" s="1921" t="s">
        <v>106</v>
      </c>
      <c r="N265" s="1921"/>
      <c r="O265" s="227"/>
      <c r="P265" s="227"/>
      <c r="Q265" s="227" t="s">
        <v>81</v>
      </c>
      <c r="R265" s="227"/>
      <c r="S265" s="242"/>
      <c r="T265" s="243"/>
      <c r="U265" s="1"/>
      <c r="V265" s="1"/>
      <c r="W265" s="1"/>
      <c r="X265" s="1"/>
      <c r="Y265" s="1"/>
      <c r="Z265" s="1"/>
      <c r="AA265" s="1"/>
      <c r="AB265" s="1"/>
    </row>
    <row r="266" spans="2:28" ht="15.75">
      <c r="B266" s="241"/>
      <c r="C266" s="281"/>
      <c r="D266" s="229"/>
      <c r="E266" s="229"/>
      <c r="F266" s="229"/>
      <c r="G266" s="229"/>
      <c r="H266" s="229"/>
      <c r="I266" s="229"/>
      <c r="J266" s="229"/>
      <c r="K266" s="229"/>
      <c r="L266" s="229"/>
      <c r="M266" s="229"/>
      <c r="N266" s="229"/>
      <c r="O266" s="229"/>
      <c r="P266" s="229"/>
      <c r="Q266" s="229"/>
      <c r="R266" s="229"/>
      <c r="S266" s="242"/>
      <c r="T266" s="243"/>
      <c r="U266" s="1"/>
      <c r="V266" s="1"/>
      <c r="W266" s="1"/>
      <c r="X266" s="1"/>
      <c r="Y266" s="1"/>
      <c r="Z266" s="1"/>
      <c r="AA266" s="1"/>
      <c r="AB266" s="1"/>
    </row>
    <row r="267" spans="2:28" ht="9.9499999999999993" customHeight="1">
      <c r="B267" s="241"/>
      <c r="C267" s="281"/>
      <c r="D267" s="229"/>
      <c r="E267" s="229"/>
      <c r="F267" s="229"/>
      <c r="G267" s="229"/>
      <c r="H267" s="229"/>
      <c r="I267" s="229"/>
      <c r="J267" s="229"/>
      <c r="K267" s="229"/>
      <c r="L267" s="229"/>
      <c r="M267" s="229"/>
      <c r="N267" s="229"/>
      <c r="O267" s="229"/>
      <c r="P267" s="229"/>
      <c r="Q267" s="229"/>
      <c r="R267" s="229"/>
      <c r="S267" s="242"/>
      <c r="T267" s="243"/>
      <c r="U267" s="1"/>
      <c r="V267" s="1"/>
      <c r="W267" s="1"/>
      <c r="X267" s="1"/>
      <c r="Y267" s="1"/>
      <c r="Z267" s="1"/>
      <c r="AA267" s="1"/>
      <c r="AB267" s="1"/>
    </row>
    <row r="268" spans="2:28" ht="9.9499999999999993" customHeight="1">
      <c r="B268" s="241"/>
      <c r="C268" s="281"/>
      <c r="D268" s="229"/>
      <c r="E268" s="229"/>
      <c r="F268" s="229"/>
      <c r="G268" s="229"/>
      <c r="H268" s="229"/>
      <c r="I268" s="229"/>
      <c r="J268" s="229"/>
      <c r="K268" s="229"/>
      <c r="L268" s="229"/>
      <c r="M268" s="229"/>
      <c r="N268" s="229"/>
      <c r="O268" s="229"/>
      <c r="P268" s="229"/>
      <c r="Q268" s="229"/>
      <c r="R268" s="229"/>
      <c r="S268" s="242"/>
      <c r="T268" s="243"/>
      <c r="U268" s="1"/>
      <c r="V268" s="1"/>
      <c r="W268" s="1"/>
      <c r="X268" s="1"/>
      <c r="Y268" s="1"/>
      <c r="Z268" s="1"/>
      <c r="AA268" s="1"/>
      <c r="AB268" s="1"/>
    </row>
    <row r="269" spans="2:28" ht="15.75">
      <c r="B269" s="241"/>
      <c r="C269" s="1920" t="s">
        <v>147</v>
      </c>
      <c r="D269" s="1920"/>
      <c r="E269" s="1920"/>
      <c r="F269" s="1920"/>
      <c r="G269" s="1922"/>
      <c r="H269" s="1922" t="s">
        <v>82</v>
      </c>
      <c r="I269" s="1920"/>
      <c r="J269" s="1922" t="s">
        <v>156</v>
      </c>
      <c r="K269" s="230"/>
      <c r="L269" s="1922"/>
      <c r="M269" s="1922" t="s">
        <v>161</v>
      </c>
      <c r="N269" s="1922"/>
      <c r="O269" s="1920"/>
      <c r="P269" s="1920"/>
      <c r="Q269" s="1920" t="s">
        <v>83</v>
      </c>
      <c r="R269" s="1920"/>
      <c r="S269" s="242"/>
      <c r="T269" s="243"/>
      <c r="U269" s="1"/>
      <c r="V269" s="1"/>
      <c r="W269" s="1"/>
      <c r="X269" s="1"/>
      <c r="Y269" s="1"/>
      <c r="Z269" s="1"/>
      <c r="AA269" s="1"/>
      <c r="AB269" s="1"/>
    </row>
    <row r="270" spans="2:28" ht="15.75">
      <c r="B270" s="241"/>
      <c r="C270" s="282"/>
      <c r="D270" s="1920"/>
      <c r="E270" s="1920"/>
      <c r="F270" s="1920"/>
      <c r="G270" s="1922"/>
      <c r="H270" s="1922"/>
      <c r="I270" s="1920"/>
      <c r="J270" s="1922"/>
      <c r="K270" s="230"/>
      <c r="L270" s="1922"/>
      <c r="M270" s="1922"/>
      <c r="N270" s="1922"/>
      <c r="O270" s="1920"/>
      <c r="P270" s="1920"/>
      <c r="Q270" s="1920"/>
      <c r="R270" s="1920"/>
      <c r="S270" s="242"/>
      <c r="T270" s="243"/>
      <c r="U270" s="1"/>
      <c r="V270" s="1"/>
      <c r="W270" s="1"/>
      <c r="X270" s="1"/>
      <c r="Y270" s="1"/>
      <c r="Z270" s="1"/>
      <c r="AA270" s="1"/>
      <c r="AB270" s="1"/>
    </row>
    <row r="271" spans="2:28" customFormat="1" ht="15" customHeight="1">
      <c r="B271" s="121" t="s">
        <v>418</v>
      </c>
      <c r="C271" s="284"/>
      <c r="D271" s="122"/>
      <c r="E271" s="122"/>
      <c r="F271" s="122"/>
      <c r="G271" s="122"/>
      <c r="H271" s="1229"/>
      <c r="I271" s="122"/>
      <c r="J271" s="123"/>
      <c r="K271" s="122"/>
      <c r="L271" s="124"/>
      <c r="M271" s="122"/>
      <c r="N271" s="122"/>
      <c r="O271" s="122"/>
      <c r="P271" s="122"/>
      <c r="Q271" s="122"/>
      <c r="R271" s="125"/>
      <c r="S271" s="125"/>
      <c r="T271" s="126" t="s">
        <v>417</v>
      </c>
      <c r="U271" s="232"/>
    </row>
    <row r="272" spans="2:28" ht="17.25" customHeight="1"/>
    <row r="273" spans="2:28" s="139" customFormat="1" ht="24.95" customHeight="1">
      <c r="B273" s="2155" t="s">
        <v>25</v>
      </c>
      <c r="C273" s="2156"/>
      <c r="D273" s="2156"/>
      <c r="E273" s="2157"/>
      <c r="F273" s="2161" t="s">
        <v>146</v>
      </c>
      <c r="G273" s="2162"/>
      <c r="H273" s="2162"/>
      <c r="I273" s="2162"/>
      <c r="J273" s="2162"/>
      <c r="K273" s="2162"/>
      <c r="L273" s="2162"/>
      <c r="M273" s="2162"/>
      <c r="N273" s="2163"/>
      <c r="O273" s="417" t="s">
        <v>111</v>
      </c>
      <c r="P273" s="428" t="s">
        <v>1763</v>
      </c>
      <c r="Q273" s="92" t="s">
        <v>1601</v>
      </c>
      <c r="R273" s="92"/>
      <c r="S273" s="41"/>
      <c r="T273" s="42" t="s">
        <v>25</v>
      </c>
    </row>
    <row r="274" spans="2:28" s="139" customFormat="1" ht="24" customHeight="1">
      <c r="B274" s="2158"/>
      <c r="C274" s="2159"/>
      <c r="D274" s="2159"/>
      <c r="E274" s="2160"/>
      <c r="F274" s="2164" t="s">
        <v>416</v>
      </c>
      <c r="G274" s="2165"/>
      <c r="H274" s="2165"/>
      <c r="I274" s="2165"/>
      <c r="J274" s="2165"/>
      <c r="K274" s="2165"/>
      <c r="L274" s="2165"/>
      <c r="M274" s="2165"/>
      <c r="N274" s="2166"/>
      <c r="O274" s="419" t="s">
        <v>33</v>
      </c>
      <c r="P274" s="429" t="s">
        <v>58</v>
      </c>
      <c r="Q274" s="94"/>
      <c r="R274" s="94"/>
      <c r="S274" s="45"/>
      <c r="T274" s="46"/>
    </row>
    <row r="275" spans="2:28" s="139" customFormat="1" ht="7.5" customHeight="1">
      <c r="B275" s="47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9"/>
      <c r="Q275" s="49"/>
      <c r="R275" s="49"/>
      <c r="S275" s="49"/>
      <c r="T275" s="50"/>
    </row>
    <row r="276" spans="2:28" s="139" customFormat="1" ht="15.75">
      <c r="B276" s="51"/>
      <c r="C276" s="289" t="s">
        <v>59</v>
      </c>
      <c r="D276" s="55"/>
      <c r="E276" s="55" t="s">
        <v>60</v>
      </c>
      <c r="F276" s="1670" t="s">
        <v>1787</v>
      </c>
      <c r="G276" s="55"/>
      <c r="H276" s="53"/>
      <c r="I276" s="360"/>
      <c r="J276" s="342"/>
      <c r="K276" s="55"/>
      <c r="L276" s="54"/>
      <c r="M276" s="55"/>
      <c r="N276" s="118"/>
      <c r="O276" s="56"/>
      <c r="P276" s="81" t="s">
        <v>61</v>
      </c>
      <c r="Q276" s="249" t="s">
        <v>1784</v>
      </c>
      <c r="R276" s="297"/>
      <c r="S276" s="55"/>
      <c r="T276" s="59"/>
      <c r="U276" s="158"/>
    </row>
    <row r="277" spans="2:28" s="139" customFormat="1" ht="5.0999999999999996" customHeight="1">
      <c r="B277" s="51"/>
      <c r="C277" s="289"/>
      <c r="D277" s="55"/>
      <c r="E277" s="55"/>
      <c r="F277" s="623"/>
      <c r="G277" s="55"/>
      <c r="H277" s="53"/>
      <c r="I277" s="52"/>
      <c r="J277" s="55"/>
      <c r="K277" s="55"/>
      <c r="L277" s="54"/>
      <c r="M277" s="55"/>
      <c r="N277" s="84"/>
      <c r="O277" s="56"/>
      <c r="P277" s="167"/>
      <c r="Q277" s="58"/>
      <c r="R277" s="58"/>
      <c r="S277" s="58"/>
      <c r="T277" s="59"/>
      <c r="U277" s="158"/>
    </row>
    <row r="278" spans="2:28" s="139" customFormat="1" ht="14.1" customHeight="1">
      <c r="B278" s="2190" t="s">
        <v>26</v>
      </c>
      <c r="C278" s="275" t="s">
        <v>27</v>
      </c>
      <c r="D278" s="2169" t="s">
        <v>62</v>
      </c>
      <c r="E278" s="175" t="s">
        <v>28</v>
      </c>
      <c r="F278" s="2169" t="s">
        <v>29</v>
      </c>
      <c r="G278" s="174" t="s">
        <v>30</v>
      </c>
      <c r="H278" s="174" t="s">
        <v>30</v>
      </c>
      <c r="I278" s="176" t="s">
        <v>30</v>
      </c>
      <c r="J278" s="2171" t="s">
        <v>31</v>
      </c>
      <c r="K278" s="2172"/>
      <c r="L278" s="174" t="s">
        <v>30</v>
      </c>
      <c r="M278" s="176" t="s">
        <v>32</v>
      </c>
      <c r="N278" s="177" t="s">
        <v>8</v>
      </c>
      <c r="O278" s="2176" t="s">
        <v>182</v>
      </c>
      <c r="P278" s="2178" t="s">
        <v>181</v>
      </c>
      <c r="Q278" s="177" t="s">
        <v>8</v>
      </c>
      <c r="R278" s="2180" t="s">
        <v>44</v>
      </c>
      <c r="S278" s="178" t="s">
        <v>8</v>
      </c>
      <c r="T278" s="2182" t="s">
        <v>10</v>
      </c>
      <c r="U278" s="158"/>
    </row>
    <row r="279" spans="2:28" s="139" customFormat="1" ht="14.1" customHeight="1">
      <c r="B279" s="2191"/>
      <c r="C279" s="276" t="s">
        <v>11</v>
      </c>
      <c r="D279" s="2170"/>
      <c r="E279" s="180" t="s">
        <v>12</v>
      </c>
      <c r="F279" s="2170"/>
      <c r="G279" s="180" t="s">
        <v>13</v>
      </c>
      <c r="H279" s="180" t="s">
        <v>14</v>
      </c>
      <c r="I279" s="181" t="s">
        <v>15</v>
      </c>
      <c r="J279" s="182" t="s">
        <v>16</v>
      </c>
      <c r="K279" s="183" t="s">
        <v>17</v>
      </c>
      <c r="L279" s="180" t="s">
        <v>18</v>
      </c>
      <c r="M279" s="184" t="s">
        <v>19</v>
      </c>
      <c r="N279" s="185" t="s">
        <v>177</v>
      </c>
      <c r="O279" s="2177"/>
      <c r="P279" s="2179"/>
      <c r="Q279" s="185" t="s">
        <v>22</v>
      </c>
      <c r="R279" s="2181"/>
      <c r="S279" s="186" t="s">
        <v>45</v>
      </c>
      <c r="T279" s="2183"/>
      <c r="U279" s="158"/>
    </row>
    <row r="280" spans="2:28" s="139" customFormat="1" ht="14.1" customHeight="1" thickBot="1">
      <c r="B280" s="187">
        <v>1</v>
      </c>
      <c r="C280" s="277">
        <v>2</v>
      </c>
      <c r="D280" s="189">
        <v>3</v>
      </c>
      <c r="E280" s="188">
        <v>4</v>
      </c>
      <c r="F280" s="188">
        <v>5</v>
      </c>
      <c r="G280" s="188">
        <v>6</v>
      </c>
      <c r="H280" s="188">
        <v>7</v>
      </c>
      <c r="I280" s="190" t="s">
        <v>63</v>
      </c>
      <c r="J280" s="191">
        <v>9</v>
      </c>
      <c r="K280" s="192" t="s">
        <v>64</v>
      </c>
      <c r="L280" s="191" t="s">
        <v>65</v>
      </c>
      <c r="M280" s="192">
        <v>12</v>
      </c>
      <c r="N280" s="193" t="s">
        <v>66</v>
      </c>
      <c r="O280" s="252" t="s">
        <v>176</v>
      </c>
      <c r="P280" s="193" t="s">
        <v>178</v>
      </c>
      <c r="Q280" s="193" t="s">
        <v>185</v>
      </c>
      <c r="R280" s="193" t="s">
        <v>183</v>
      </c>
      <c r="S280" s="193" t="s">
        <v>179</v>
      </c>
      <c r="T280" s="193">
        <v>18</v>
      </c>
      <c r="U280" s="158"/>
    </row>
    <row r="281" spans="2:28" s="850" customFormat="1" ht="35.1" customHeight="1" thickTop="1">
      <c r="B281" s="912">
        <v>1</v>
      </c>
      <c r="C281" s="1609" t="s">
        <v>1790</v>
      </c>
      <c r="D281" s="1613" t="s">
        <v>336</v>
      </c>
      <c r="E281" s="1614" t="s">
        <v>1255</v>
      </c>
      <c r="F281" s="1611" t="s">
        <v>117</v>
      </c>
      <c r="G281" s="1787">
        <v>6120</v>
      </c>
      <c r="H281" s="1787">
        <v>3890</v>
      </c>
      <c r="I281" s="918">
        <f t="shared" ref="I281" si="125">G281-H281</f>
        <v>2230</v>
      </c>
      <c r="J281" s="1615">
        <v>6</v>
      </c>
      <c r="K281" s="919">
        <f t="shared" ref="K281" si="126">I281*J281%</f>
        <v>133.79999999999998</v>
      </c>
      <c r="L281" s="919">
        <f t="shared" ref="L281" si="127">I281-K281</f>
        <v>2096.1999999999998</v>
      </c>
      <c r="M281" s="1612">
        <v>2850</v>
      </c>
      <c r="N281" s="921">
        <f t="shared" ref="N281" si="128">ROUND((L281*M281),0)</f>
        <v>5974170</v>
      </c>
      <c r="O281" s="921">
        <f t="shared" ref="O281" si="129">ROUND(M281*0.5025%,2)</f>
        <v>14.32</v>
      </c>
      <c r="P281" s="921">
        <f t="shared" ref="P281" si="130">M281+O281</f>
        <v>2864.32</v>
      </c>
      <c r="Q281" s="922">
        <f t="shared" ref="Q281" si="131">ROUND((L281*+P281),0)</f>
        <v>6004188</v>
      </c>
      <c r="R281" s="922">
        <f t="shared" ref="R281" si="132">ROUND((Q281*0.5%),0)</f>
        <v>30021</v>
      </c>
      <c r="S281" s="922">
        <f t="shared" ref="S281" si="133">ROUND((Q281-R281),0)</f>
        <v>5974167</v>
      </c>
      <c r="T281" s="1072" t="s">
        <v>77</v>
      </c>
    </row>
    <row r="282" spans="2:28" ht="5.0999999999999996" customHeight="1">
      <c r="B282" s="1550"/>
      <c r="C282" s="1551"/>
      <c r="D282" s="1552"/>
      <c r="E282" s="1553"/>
      <c r="F282" s="1554"/>
      <c r="G282" s="1555"/>
      <c r="H282" s="1555"/>
      <c r="I282" s="1556"/>
      <c r="J282" s="1557"/>
      <c r="K282" s="1556"/>
      <c r="L282" s="1556"/>
      <c r="M282" s="1558"/>
      <c r="N282" s="1558"/>
      <c r="O282" s="1559"/>
      <c r="P282" s="1559"/>
      <c r="Q282" s="1556"/>
      <c r="R282" s="1556"/>
      <c r="S282" s="1556"/>
      <c r="T282" s="1560"/>
      <c r="U282" s="1"/>
      <c r="V282" s="1"/>
      <c r="W282" s="1"/>
      <c r="X282" s="1"/>
      <c r="Y282" s="1"/>
      <c r="Z282" s="1"/>
      <c r="AA282" s="1"/>
      <c r="AB282" s="1"/>
    </row>
    <row r="283" spans="2:28" ht="35.1" customHeight="1">
      <c r="B283" s="2173" t="s">
        <v>203</v>
      </c>
      <c r="C283" s="2174"/>
      <c r="D283" s="2174"/>
      <c r="E283" s="2174"/>
      <c r="F283" s="2175"/>
      <c r="G283" s="402">
        <f>SUM(G281:G281)</f>
        <v>6120</v>
      </c>
      <c r="H283" s="402">
        <f>SUM(H281:H281)</f>
        <v>3890</v>
      </c>
      <c r="I283" s="402">
        <f>SUM(I281:I281)</f>
        <v>2230</v>
      </c>
      <c r="J283" s="402">
        <f>+K283/I283%</f>
        <v>5.9999999999999991</v>
      </c>
      <c r="K283" s="402">
        <f>SUM(K281:K281)</f>
        <v>133.79999999999998</v>
      </c>
      <c r="L283" s="402">
        <f>SUM(L281:L281)</f>
        <v>2096.1999999999998</v>
      </c>
      <c r="M283" s="402"/>
      <c r="N283" s="402">
        <f>SUM(N281:N281)</f>
        <v>5974170</v>
      </c>
      <c r="O283" s="402"/>
      <c r="P283" s="402">
        <f>+Q283/L283</f>
        <v>2864.3201984543462</v>
      </c>
      <c r="Q283" s="402">
        <f>SUM(Q281:Q281)</f>
        <v>6004188</v>
      </c>
      <c r="R283" s="402">
        <f>SUM(R281:R281)</f>
        <v>30021</v>
      </c>
      <c r="S283" s="402">
        <f>SUM(S281:S281)</f>
        <v>5974167</v>
      </c>
      <c r="T283" s="402"/>
      <c r="U283" s="1"/>
      <c r="V283" s="1"/>
      <c r="W283" s="1"/>
      <c r="X283" s="1"/>
      <c r="Y283" s="1"/>
      <c r="Z283" s="1"/>
      <c r="AA283" s="1"/>
      <c r="AB283" s="1"/>
    </row>
    <row r="284" spans="2:28" ht="9" customHeight="1">
      <c r="B284" s="603"/>
      <c r="C284" s="458"/>
      <c r="D284" s="458"/>
      <c r="E284" s="458"/>
      <c r="F284" s="458"/>
      <c r="G284" s="597"/>
      <c r="H284" s="597"/>
      <c r="I284" s="597"/>
      <c r="J284" s="597"/>
      <c r="K284" s="597"/>
      <c r="L284" s="597"/>
      <c r="M284" s="597"/>
      <c r="N284" s="597"/>
      <c r="O284" s="597"/>
      <c r="P284" s="597"/>
      <c r="Q284" s="597"/>
      <c r="R284" s="597"/>
      <c r="S284" s="597"/>
      <c r="T284" s="460"/>
      <c r="U284" s="1"/>
      <c r="V284" s="1"/>
      <c r="W284" s="1"/>
      <c r="X284" s="1"/>
      <c r="Y284" s="1"/>
      <c r="Z284" s="1"/>
      <c r="AA284" s="1"/>
      <c r="AB284" s="1"/>
    </row>
    <row r="285" spans="2:28" ht="20.100000000000001" customHeight="1">
      <c r="B285" s="201"/>
      <c r="C285" s="202"/>
      <c r="D285" s="202"/>
      <c r="E285" s="202"/>
      <c r="F285" s="202"/>
      <c r="G285" s="202"/>
      <c r="H285" s="202"/>
      <c r="I285" s="226"/>
      <c r="J285" s="226"/>
      <c r="K285" s="226"/>
      <c r="L285" s="226"/>
      <c r="M285" s="226"/>
      <c r="N285" s="226"/>
      <c r="O285" s="226"/>
      <c r="P285" s="226"/>
      <c r="Q285" s="587" t="s">
        <v>1785</v>
      </c>
      <c r="R285" s="226"/>
      <c r="S285" s="226"/>
      <c r="T285" s="209"/>
      <c r="U285" s="1"/>
      <c r="V285" s="1"/>
      <c r="W285" s="1"/>
      <c r="X285" s="1"/>
      <c r="Y285" s="1"/>
      <c r="Z285" s="1"/>
      <c r="AA285" s="1"/>
      <c r="AB285" s="1"/>
    </row>
    <row r="286" spans="2:28" ht="15.75">
      <c r="B286" s="241"/>
      <c r="C286" s="280" t="s">
        <v>80</v>
      </c>
      <c r="D286" s="227"/>
      <c r="E286" s="227" t="s">
        <v>1386</v>
      </c>
      <c r="F286" s="227"/>
      <c r="G286" s="1897"/>
      <c r="H286" s="1897"/>
      <c r="I286" s="1897" t="s">
        <v>105</v>
      </c>
      <c r="J286" s="1897"/>
      <c r="K286" s="228"/>
      <c r="L286" s="1897"/>
      <c r="M286" s="1897" t="s">
        <v>106</v>
      </c>
      <c r="N286" s="1897"/>
      <c r="O286" s="227"/>
      <c r="P286" s="227"/>
      <c r="Q286" s="227" t="s">
        <v>81</v>
      </c>
      <c r="R286" s="227"/>
      <c r="S286" s="242"/>
      <c r="T286" s="243"/>
      <c r="U286" s="1"/>
      <c r="V286" s="1"/>
      <c r="W286" s="1"/>
      <c r="X286" s="1"/>
      <c r="Y286" s="1"/>
      <c r="Z286" s="1"/>
      <c r="AA286" s="1"/>
      <c r="AB286" s="1"/>
    </row>
    <row r="287" spans="2:28" ht="15.75">
      <c r="B287" s="241"/>
      <c r="C287" s="281"/>
      <c r="D287" s="229"/>
      <c r="E287" s="229"/>
      <c r="F287" s="229"/>
      <c r="G287" s="229"/>
      <c r="H287" s="229"/>
      <c r="I287" s="229"/>
      <c r="J287" s="229"/>
      <c r="K287" s="229"/>
      <c r="L287" s="229"/>
      <c r="M287" s="229"/>
      <c r="N287" s="229"/>
      <c r="O287" s="229"/>
      <c r="P287" s="229"/>
      <c r="Q287" s="229"/>
      <c r="R287" s="229"/>
      <c r="S287" s="242"/>
      <c r="T287" s="243"/>
      <c r="U287" s="1"/>
      <c r="V287" s="1"/>
      <c r="W287" s="1"/>
      <c r="X287" s="1"/>
      <c r="Y287" s="1"/>
      <c r="Z287" s="1"/>
      <c r="AA287" s="1"/>
      <c r="AB287" s="1"/>
    </row>
    <row r="288" spans="2:28" ht="9.9499999999999993" customHeight="1">
      <c r="B288" s="241"/>
      <c r="C288" s="281"/>
      <c r="D288" s="229"/>
      <c r="E288" s="229"/>
      <c r="F288" s="229"/>
      <c r="G288" s="229"/>
      <c r="H288" s="229"/>
      <c r="I288" s="229"/>
      <c r="J288" s="229"/>
      <c r="K288" s="229"/>
      <c r="L288" s="229"/>
      <c r="M288" s="229"/>
      <c r="N288" s="229"/>
      <c r="O288" s="229"/>
      <c r="P288" s="229"/>
      <c r="Q288" s="229"/>
      <c r="R288" s="229"/>
      <c r="S288" s="242"/>
      <c r="T288" s="243"/>
      <c r="U288" s="1"/>
      <c r="V288" s="1"/>
      <c r="W288" s="1"/>
      <c r="X288" s="1"/>
      <c r="Y288" s="1"/>
      <c r="Z288" s="1"/>
      <c r="AA288" s="1"/>
      <c r="AB288" s="1"/>
    </row>
    <row r="289" spans="2:28" ht="9.9499999999999993" customHeight="1">
      <c r="B289" s="241"/>
      <c r="C289" s="281"/>
      <c r="D289" s="229"/>
      <c r="E289" s="229"/>
      <c r="F289" s="229"/>
      <c r="G289" s="229"/>
      <c r="H289" s="229"/>
      <c r="I289" s="229"/>
      <c r="J289" s="229"/>
      <c r="K289" s="229"/>
      <c r="L289" s="229"/>
      <c r="M289" s="229"/>
      <c r="N289" s="229"/>
      <c r="O289" s="229"/>
      <c r="P289" s="229"/>
      <c r="Q289" s="229"/>
      <c r="R289" s="229"/>
      <c r="S289" s="242"/>
      <c r="T289" s="243"/>
      <c r="U289" s="1"/>
      <c r="V289" s="1"/>
      <c r="W289" s="1"/>
      <c r="X289" s="1"/>
      <c r="Y289" s="1"/>
      <c r="Z289" s="1"/>
      <c r="AA289" s="1"/>
      <c r="AB289" s="1"/>
    </row>
    <row r="290" spans="2:28" ht="15.75">
      <c r="B290" s="241"/>
      <c r="C290" s="1896" t="s">
        <v>147</v>
      </c>
      <c r="D290" s="1896"/>
      <c r="E290" s="1896"/>
      <c r="F290" s="1896"/>
      <c r="G290" s="1898"/>
      <c r="H290" s="1898" t="s">
        <v>82</v>
      </c>
      <c r="I290" s="1896"/>
      <c r="J290" s="1898" t="s">
        <v>156</v>
      </c>
      <c r="K290" s="230"/>
      <c r="L290" s="1898"/>
      <c r="M290" s="1898" t="s">
        <v>161</v>
      </c>
      <c r="N290" s="1898"/>
      <c r="O290" s="1896"/>
      <c r="P290" s="1896"/>
      <c r="Q290" s="1896" t="s">
        <v>83</v>
      </c>
      <c r="R290" s="1896"/>
      <c r="S290" s="242"/>
      <c r="T290" s="243"/>
      <c r="U290" s="1"/>
      <c r="V290" s="1"/>
      <c r="W290" s="1"/>
      <c r="X290" s="1"/>
      <c r="Y290" s="1"/>
      <c r="Z290" s="1"/>
      <c r="AA290" s="1"/>
      <c r="AB290" s="1"/>
    </row>
    <row r="291" spans="2:28" ht="15.75">
      <c r="B291" s="241"/>
      <c r="C291" s="282"/>
      <c r="D291" s="1896"/>
      <c r="E291" s="1896"/>
      <c r="F291" s="1896"/>
      <c r="G291" s="1898"/>
      <c r="H291" s="1898"/>
      <c r="I291" s="1896"/>
      <c r="J291" s="1898"/>
      <c r="K291" s="230"/>
      <c r="L291" s="1898"/>
      <c r="M291" s="1898"/>
      <c r="N291" s="1898"/>
      <c r="O291" s="1896"/>
      <c r="P291" s="1896"/>
      <c r="Q291" s="1896"/>
      <c r="R291" s="1896"/>
      <c r="S291" s="242"/>
      <c r="T291" s="243"/>
      <c r="U291" s="1"/>
      <c r="V291" s="1"/>
      <c r="W291" s="1"/>
      <c r="X291" s="1"/>
      <c r="Y291" s="1"/>
      <c r="Z291" s="1"/>
      <c r="AA291" s="1"/>
      <c r="AB291" s="1"/>
    </row>
    <row r="292" spans="2:28" customFormat="1" ht="15" customHeight="1">
      <c r="B292" s="121" t="s">
        <v>418</v>
      </c>
      <c r="C292" s="284"/>
      <c r="D292" s="122"/>
      <c r="E292" s="122"/>
      <c r="F292" s="122"/>
      <c r="G292" s="122"/>
      <c r="H292" s="1229"/>
      <c r="I292" s="122"/>
      <c r="J292" s="123"/>
      <c r="K292" s="122"/>
      <c r="L292" s="124"/>
      <c r="M292" s="122"/>
      <c r="N292" s="122"/>
      <c r="O292" s="122"/>
      <c r="P292" s="122"/>
      <c r="Q292" s="122"/>
      <c r="R292" s="125"/>
      <c r="S292" s="125"/>
      <c r="T292" s="126" t="s">
        <v>417</v>
      </c>
      <c r="U292" s="232"/>
    </row>
    <row r="293" spans="2:28" ht="17.25" customHeight="1"/>
    <row r="294" spans="2:28" s="139" customFormat="1" ht="24.95" customHeight="1">
      <c r="B294" s="2155" t="s">
        <v>25</v>
      </c>
      <c r="C294" s="2156"/>
      <c r="D294" s="2156"/>
      <c r="E294" s="2157"/>
      <c r="F294" s="2161" t="s">
        <v>146</v>
      </c>
      <c r="G294" s="2162"/>
      <c r="H294" s="2162"/>
      <c r="I294" s="2162"/>
      <c r="J294" s="2162"/>
      <c r="K294" s="2162"/>
      <c r="L294" s="2162"/>
      <c r="M294" s="2162"/>
      <c r="N294" s="2163"/>
      <c r="O294" s="417" t="s">
        <v>111</v>
      </c>
      <c r="P294" s="428" t="s">
        <v>1734</v>
      </c>
      <c r="Q294" s="92" t="s">
        <v>1601</v>
      </c>
      <c r="R294" s="92"/>
      <c r="S294" s="41"/>
      <c r="T294" s="42" t="s">
        <v>25</v>
      </c>
    </row>
    <row r="295" spans="2:28" s="139" customFormat="1" ht="24" customHeight="1">
      <c r="B295" s="2158"/>
      <c r="C295" s="2159"/>
      <c r="D295" s="2159"/>
      <c r="E295" s="2160"/>
      <c r="F295" s="2164" t="s">
        <v>416</v>
      </c>
      <c r="G295" s="2165"/>
      <c r="H295" s="2165"/>
      <c r="I295" s="2165"/>
      <c r="J295" s="2165"/>
      <c r="K295" s="2165"/>
      <c r="L295" s="2165"/>
      <c r="M295" s="2165"/>
      <c r="N295" s="2166"/>
      <c r="O295" s="419" t="s">
        <v>33</v>
      </c>
      <c r="P295" s="429" t="s">
        <v>58</v>
      </c>
      <c r="Q295" s="94"/>
      <c r="R295" s="94"/>
      <c r="S295" s="45"/>
      <c r="T295" s="46"/>
    </row>
    <row r="296" spans="2:28" s="139" customFormat="1" ht="7.5" customHeight="1">
      <c r="B296" s="47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9"/>
      <c r="Q296" s="49"/>
      <c r="R296" s="49"/>
      <c r="S296" s="49"/>
      <c r="T296" s="50"/>
    </row>
    <row r="297" spans="2:28" s="139" customFormat="1" ht="15.75">
      <c r="B297" s="51"/>
      <c r="C297" s="289" t="s">
        <v>59</v>
      </c>
      <c r="D297" s="55"/>
      <c r="E297" s="55" t="s">
        <v>60</v>
      </c>
      <c r="F297" s="1670" t="s">
        <v>1621</v>
      </c>
      <c r="G297" s="55"/>
      <c r="H297" s="53"/>
      <c r="I297" s="360"/>
      <c r="J297" s="342"/>
      <c r="K297" s="55"/>
      <c r="L297" s="54"/>
      <c r="M297" s="55"/>
      <c r="N297" s="118"/>
      <c r="O297" s="56"/>
      <c r="P297" s="81" t="s">
        <v>61</v>
      </c>
      <c r="Q297" s="249" t="s">
        <v>1731</v>
      </c>
      <c r="R297" s="297"/>
      <c r="S297" s="55"/>
      <c r="T297" s="59"/>
      <c r="U297" s="158"/>
    </row>
    <row r="298" spans="2:28" s="139" customFormat="1" ht="5.0999999999999996" customHeight="1">
      <c r="B298" s="51"/>
      <c r="C298" s="289"/>
      <c r="D298" s="55"/>
      <c r="E298" s="55"/>
      <c r="F298" s="623"/>
      <c r="G298" s="55"/>
      <c r="H298" s="53"/>
      <c r="I298" s="52"/>
      <c r="J298" s="55"/>
      <c r="K298" s="55"/>
      <c r="L298" s="54"/>
      <c r="M298" s="55"/>
      <c r="N298" s="84"/>
      <c r="O298" s="56"/>
      <c r="P298" s="167"/>
      <c r="Q298" s="58"/>
      <c r="R298" s="58"/>
      <c r="S298" s="58"/>
      <c r="T298" s="59"/>
      <c r="U298" s="158"/>
    </row>
    <row r="299" spans="2:28" s="139" customFormat="1" ht="14.1" customHeight="1">
      <c r="B299" s="2190" t="s">
        <v>26</v>
      </c>
      <c r="C299" s="275" t="s">
        <v>27</v>
      </c>
      <c r="D299" s="2169" t="s">
        <v>62</v>
      </c>
      <c r="E299" s="175" t="s">
        <v>28</v>
      </c>
      <c r="F299" s="2169" t="s">
        <v>29</v>
      </c>
      <c r="G299" s="174" t="s">
        <v>30</v>
      </c>
      <c r="H299" s="174" t="s">
        <v>30</v>
      </c>
      <c r="I299" s="176" t="s">
        <v>30</v>
      </c>
      <c r="J299" s="2171" t="s">
        <v>31</v>
      </c>
      <c r="K299" s="2172"/>
      <c r="L299" s="174" t="s">
        <v>30</v>
      </c>
      <c r="M299" s="176" t="s">
        <v>32</v>
      </c>
      <c r="N299" s="177" t="s">
        <v>8</v>
      </c>
      <c r="O299" s="2176" t="s">
        <v>182</v>
      </c>
      <c r="P299" s="2178" t="s">
        <v>181</v>
      </c>
      <c r="Q299" s="177" t="s">
        <v>8</v>
      </c>
      <c r="R299" s="2180" t="s">
        <v>44</v>
      </c>
      <c r="S299" s="178" t="s">
        <v>8</v>
      </c>
      <c r="T299" s="2182" t="s">
        <v>10</v>
      </c>
      <c r="U299" s="158"/>
    </row>
    <row r="300" spans="2:28" s="139" customFormat="1" ht="14.1" customHeight="1">
      <c r="B300" s="2191"/>
      <c r="C300" s="276" t="s">
        <v>11</v>
      </c>
      <c r="D300" s="2170"/>
      <c r="E300" s="180" t="s">
        <v>12</v>
      </c>
      <c r="F300" s="2170"/>
      <c r="G300" s="180" t="s">
        <v>13</v>
      </c>
      <c r="H300" s="180" t="s">
        <v>14</v>
      </c>
      <c r="I300" s="181" t="s">
        <v>15</v>
      </c>
      <c r="J300" s="182" t="s">
        <v>16</v>
      </c>
      <c r="K300" s="183" t="s">
        <v>17</v>
      </c>
      <c r="L300" s="180" t="s">
        <v>18</v>
      </c>
      <c r="M300" s="184" t="s">
        <v>19</v>
      </c>
      <c r="N300" s="185" t="s">
        <v>177</v>
      </c>
      <c r="O300" s="2177"/>
      <c r="P300" s="2179"/>
      <c r="Q300" s="185" t="s">
        <v>22</v>
      </c>
      <c r="R300" s="2181"/>
      <c r="S300" s="186" t="s">
        <v>45</v>
      </c>
      <c r="T300" s="2183"/>
      <c r="U300" s="158"/>
    </row>
    <row r="301" spans="2:28" s="139" customFormat="1" ht="14.1" customHeight="1" thickBot="1">
      <c r="B301" s="187">
        <v>1</v>
      </c>
      <c r="C301" s="277">
        <v>2</v>
      </c>
      <c r="D301" s="189">
        <v>3</v>
      </c>
      <c r="E301" s="188">
        <v>4</v>
      </c>
      <c r="F301" s="188">
        <v>5</v>
      </c>
      <c r="G301" s="188">
        <v>6</v>
      </c>
      <c r="H301" s="188">
        <v>7</v>
      </c>
      <c r="I301" s="190" t="s">
        <v>63</v>
      </c>
      <c r="J301" s="191">
        <v>9</v>
      </c>
      <c r="K301" s="192" t="s">
        <v>64</v>
      </c>
      <c r="L301" s="191" t="s">
        <v>65</v>
      </c>
      <c r="M301" s="192">
        <v>12</v>
      </c>
      <c r="N301" s="193" t="s">
        <v>66</v>
      </c>
      <c r="O301" s="252" t="s">
        <v>176</v>
      </c>
      <c r="P301" s="193" t="s">
        <v>178</v>
      </c>
      <c r="Q301" s="193" t="s">
        <v>185</v>
      </c>
      <c r="R301" s="193" t="s">
        <v>183</v>
      </c>
      <c r="S301" s="193" t="s">
        <v>179</v>
      </c>
      <c r="T301" s="193">
        <v>18</v>
      </c>
      <c r="U301" s="158"/>
    </row>
    <row r="302" spans="2:28" s="850" customFormat="1" ht="35.1" customHeight="1" thickTop="1">
      <c r="B302" s="912">
        <v>1</v>
      </c>
      <c r="C302" s="1609" t="s">
        <v>1738</v>
      </c>
      <c r="D302" s="1613" t="s">
        <v>336</v>
      </c>
      <c r="E302" s="1614" t="s">
        <v>1255</v>
      </c>
      <c r="F302" s="1611" t="s">
        <v>117</v>
      </c>
      <c r="G302" s="1787">
        <v>5680</v>
      </c>
      <c r="H302" s="1787">
        <v>3900</v>
      </c>
      <c r="I302" s="918">
        <f t="shared" ref="I302" si="134">G302-H302</f>
        <v>1780</v>
      </c>
      <c r="J302" s="1615">
        <v>6</v>
      </c>
      <c r="K302" s="919">
        <f t="shared" ref="K302" si="135">I302*J302%</f>
        <v>106.8</v>
      </c>
      <c r="L302" s="919">
        <f t="shared" ref="L302" si="136">I302-K302</f>
        <v>1673.2</v>
      </c>
      <c r="M302" s="1612">
        <v>2850</v>
      </c>
      <c r="N302" s="921">
        <f t="shared" ref="N302" si="137">ROUND((L302*M302),0)</f>
        <v>4768620</v>
      </c>
      <c r="O302" s="921">
        <f t="shared" ref="O302" si="138">ROUND(M302*0.5025%,2)</f>
        <v>14.32</v>
      </c>
      <c r="P302" s="921">
        <f t="shared" ref="P302" si="139">M302+O302</f>
        <v>2864.32</v>
      </c>
      <c r="Q302" s="922">
        <f t="shared" ref="Q302" si="140">ROUND((L302*+P302),0)</f>
        <v>4792580</v>
      </c>
      <c r="R302" s="922">
        <f t="shared" ref="R302" si="141">ROUND((Q302*0.5%),0)</f>
        <v>23963</v>
      </c>
      <c r="S302" s="922">
        <f t="shared" ref="S302" si="142">ROUND((Q302-R302),0)</f>
        <v>4768617</v>
      </c>
      <c r="T302" s="1072" t="s">
        <v>77</v>
      </c>
    </row>
    <row r="303" spans="2:28" ht="5.0999999999999996" customHeight="1">
      <c r="B303" s="1550"/>
      <c r="C303" s="1551"/>
      <c r="D303" s="1552"/>
      <c r="E303" s="1553"/>
      <c r="F303" s="1554"/>
      <c r="G303" s="1555"/>
      <c r="H303" s="1555"/>
      <c r="I303" s="1556"/>
      <c r="J303" s="1557"/>
      <c r="K303" s="1556"/>
      <c r="L303" s="1556"/>
      <c r="M303" s="1558"/>
      <c r="N303" s="1558"/>
      <c r="O303" s="1559"/>
      <c r="P303" s="1559"/>
      <c r="Q303" s="1556"/>
      <c r="R303" s="1556"/>
      <c r="S303" s="1556"/>
      <c r="T303" s="1560"/>
      <c r="U303" s="1"/>
      <c r="V303" s="1"/>
      <c r="W303" s="1"/>
      <c r="X303" s="1"/>
      <c r="Y303" s="1"/>
      <c r="Z303" s="1"/>
      <c r="AA303" s="1"/>
      <c r="AB303" s="1"/>
    </row>
    <row r="304" spans="2:28" ht="35.1" customHeight="1">
      <c r="B304" s="2173" t="s">
        <v>203</v>
      </c>
      <c r="C304" s="2174"/>
      <c r="D304" s="2174"/>
      <c r="E304" s="2174"/>
      <c r="F304" s="2175"/>
      <c r="G304" s="402">
        <f>SUM(G302:G302)</f>
        <v>5680</v>
      </c>
      <c r="H304" s="402">
        <f>SUM(H302:H302)</f>
        <v>3900</v>
      </c>
      <c r="I304" s="402">
        <f>SUM(I302:I302)</f>
        <v>1780</v>
      </c>
      <c r="J304" s="402">
        <f>+K304/I304%</f>
        <v>6</v>
      </c>
      <c r="K304" s="402">
        <f>SUM(K302:K302)</f>
        <v>106.8</v>
      </c>
      <c r="L304" s="402">
        <f>SUM(L302:L302)</f>
        <v>1673.2</v>
      </c>
      <c r="M304" s="402"/>
      <c r="N304" s="402">
        <f>SUM(N302:N302)</f>
        <v>4768620</v>
      </c>
      <c r="O304" s="402"/>
      <c r="P304" s="402">
        <f>+Q304/L304</f>
        <v>2864.3198661247907</v>
      </c>
      <c r="Q304" s="402">
        <f>SUM(Q302:Q302)</f>
        <v>4792580</v>
      </c>
      <c r="R304" s="402">
        <f>SUM(R302:R302)</f>
        <v>23963</v>
      </c>
      <c r="S304" s="402">
        <f>SUM(S302:S302)</f>
        <v>4768617</v>
      </c>
      <c r="T304" s="402"/>
      <c r="U304" s="1"/>
      <c r="V304" s="1"/>
      <c r="W304" s="1"/>
      <c r="X304" s="1"/>
      <c r="Y304" s="1"/>
      <c r="Z304" s="1"/>
      <c r="AA304" s="1"/>
      <c r="AB304" s="1"/>
    </row>
    <row r="305" spans="2:28" ht="9" customHeight="1">
      <c r="B305" s="603"/>
      <c r="C305" s="458"/>
      <c r="D305" s="458"/>
      <c r="E305" s="458"/>
      <c r="F305" s="458"/>
      <c r="G305" s="597"/>
      <c r="H305" s="597"/>
      <c r="I305" s="597"/>
      <c r="J305" s="597"/>
      <c r="K305" s="597"/>
      <c r="L305" s="597"/>
      <c r="M305" s="597"/>
      <c r="N305" s="597"/>
      <c r="O305" s="597"/>
      <c r="P305" s="597"/>
      <c r="Q305" s="597"/>
      <c r="R305" s="597"/>
      <c r="S305" s="597"/>
      <c r="T305" s="460"/>
      <c r="U305" s="1"/>
      <c r="V305" s="1"/>
      <c r="W305" s="1"/>
      <c r="X305" s="1"/>
      <c r="Y305" s="1"/>
      <c r="Z305" s="1"/>
      <c r="AA305" s="1"/>
      <c r="AB305" s="1"/>
    </row>
    <row r="306" spans="2:28" ht="20.100000000000001" customHeight="1">
      <c r="B306" s="201"/>
      <c r="C306" s="202"/>
      <c r="D306" s="202"/>
      <c r="E306" s="202"/>
      <c r="F306" s="202"/>
      <c r="G306" s="202"/>
      <c r="H306" s="202"/>
      <c r="I306" s="226"/>
      <c r="J306" s="226"/>
      <c r="K306" s="226"/>
      <c r="L306" s="226"/>
      <c r="M306" s="226"/>
      <c r="N306" s="226"/>
      <c r="O306" s="226"/>
      <c r="P306" s="226"/>
      <c r="Q306" s="587" t="s">
        <v>1732</v>
      </c>
      <c r="R306" s="226"/>
      <c r="S306" s="226"/>
      <c r="T306" s="209"/>
      <c r="U306" s="1"/>
      <c r="V306" s="1"/>
      <c r="W306" s="1"/>
      <c r="X306" s="1"/>
      <c r="Y306" s="1"/>
      <c r="Z306" s="1"/>
      <c r="AA306" s="1"/>
      <c r="AB306" s="1"/>
    </row>
    <row r="307" spans="2:28" ht="15.75">
      <c r="B307" s="241"/>
      <c r="C307" s="280" t="s">
        <v>80</v>
      </c>
      <c r="D307" s="227"/>
      <c r="E307" s="227" t="s">
        <v>1386</v>
      </c>
      <c r="F307" s="227"/>
      <c r="G307" s="1888"/>
      <c r="H307" s="1888"/>
      <c r="I307" s="1888" t="s">
        <v>105</v>
      </c>
      <c r="J307" s="1888"/>
      <c r="K307" s="228"/>
      <c r="L307" s="1888"/>
      <c r="M307" s="1888" t="s">
        <v>106</v>
      </c>
      <c r="N307" s="1888"/>
      <c r="O307" s="227"/>
      <c r="P307" s="227"/>
      <c r="Q307" s="227" t="s">
        <v>81</v>
      </c>
      <c r="R307" s="227"/>
      <c r="S307" s="242"/>
      <c r="T307" s="243"/>
      <c r="U307" s="1"/>
      <c r="V307" s="1"/>
      <c r="W307" s="1"/>
      <c r="X307" s="1"/>
      <c r="Y307" s="1"/>
      <c r="Z307" s="1"/>
      <c r="AA307" s="1"/>
      <c r="AB307" s="1"/>
    </row>
    <row r="308" spans="2:28" ht="15.75">
      <c r="B308" s="241"/>
      <c r="C308" s="281"/>
      <c r="D308" s="229"/>
      <c r="E308" s="229"/>
      <c r="F308" s="229"/>
      <c r="G308" s="229"/>
      <c r="H308" s="229"/>
      <c r="I308" s="229"/>
      <c r="J308" s="229"/>
      <c r="K308" s="229"/>
      <c r="L308" s="229"/>
      <c r="M308" s="229"/>
      <c r="N308" s="229"/>
      <c r="O308" s="229"/>
      <c r="P308" s="229"/>
      <c r="Q308" s="229"/>
      <c r="R308" s="229"/>
      <c r="S308" s="242"/>
      <c r="T308" s="243"/>
      <c r="U308" s="1"/>
      <c r="V308" s="1"/>
      <c r="W308" s="1"/>
      <c r="X308" s="1"/>
      <c r="Y308" s="1"/>
      <c r="Z308" s="1"/>
      <c r="AA308" s="1"/>
      <c r="AB308" s="1"/>
    </row>
    <row r="309" spans="2:28" ht="9.9499999999999993" customHeight="1">
      <c r="B309" s="241"/>
      <c r="C309" s="281"/>
      <c r="D309" s="229"/>
      <c r="E309" s="229"/>
      <c r="F309" s="229"/>
      <c r="G309" s="229"/>
      <c r="H309" s="229"/>
      <c r="I309" s="229"/>
      <c r="J309" s="229"/>
      <c r="K309" s="229"/>
      <c r="L309" s="229"/>
      <c r="M309" s="229"/>
      <c r="N309" s="229"/>
      <c r="O309" s="229"/>
      <c r="P309" s="229"/>
      <c r="Q309" s="229"/>
      <c r="R309" s="229"/>
      <c r="S309" s="242"/>
      <c r="T309" s="243"/>
      <c r="U309" s="1"/>
      <c r="V309" s="1"/>
      <c r="W309" s="1"/>
      <c r="X309" s="1"/>
      <c r="Y309" s="1"/>
      <c r="Z309" s="1"/>
      <c r="AA309" s="1"/>
      <c r="AB309" s="1"/>
    </row>
    <row r="310" spans="2:28" ht="9.9499999999999993" customHeight="1">
      <c r="B310" s="241"/>
      <c r="C310" s="281"/>
      <c r="D310" s="229"/>
      <c r="E310" s="229"/>
      <c r="F310" s="229"/>
      <c r="G310" s="229"/>
      <c r="H310" s="229"/>
      <c r="I310" s="229"/>
      <c r="J310" s="229"/>
      <c r="K310" s="229"/>
      <c r="L310" s="229"/>
      <c r="M310" s="229"/>
      <c r="N310" s="229"/>
      <c r="O310" s="229"/>
      <c r="P310" s="229"/>
      <c r="Q310" s="229"/>
      <c r="R310" s="229"/>
      <c r="S310" s="242"/>
      <c r="T310" s="243"/>
      <c r="U310" s="1"/>
      <c r="V310" s="1"/>
      <c r="W310" s="1"/>
      <c r="X310" s="1"/>
      <c r="Y310" s="1"/>
      <c r="Z310" s="1"/>
      <c r="AA310" s="1"/>
      <c r="AB310" s="1"/>
    </row>
    <row r="311" spans="2:28" ht="15.75">
      <c r="B311" s="241"/>
      <c r="C311" s="1887" t="s">
        <v>147</v>
      </c>
      <c r="D311" s="1887"/>
      <c r="E311" s="1887"/>
      <c r="F311" s="1887"/>
      <c r="G311" s="1889"/>
      <c r="H311" s="1889" t="s">
        <v>82</v>
      </c>
      <c r="I311" s="1887"/>
      <c r="J311" s="1889" t="s">
        <v>156</v>
      </c>
      <c r="K311" s="230"/>
      <c r="L311" s="1889"/>
      <c r="M311" s="1889" t="s">
        <v>161</v>
      </c>
      <c r="N311" s="1889"/>
      <c r="O311" s="1887"/>
      <c r="P311" s="1887"/>
      <c r="Q311" s="1887" t="s">
        <v>83</v>
      </c>
      <c r="R311" s="1887"/>
      <c r="S311" s="242"/>
      <c r="T311" s="243"/>
      <c r="U311" s="1"/>
      <c r="V311" s="1"/>
      <c r="W311" s="1"/>
      <c r="X311" s="1"/>
      <c r="Y311" s="1"/>
      <c r="Z311" s="1"/>
      <c r="AA311" s="1"/>
      <c r="AB311" s="1"/>
    </row>
    <row r="312" spans="2:28" ht="15.75">
      <c r="B312" s="241"/>
      <c r="C312" s="282"/>
      <c r="D312" s="1887"/>
      <c r="E312" s="1887"/>
      <c r="F312" s="1887"/>
      <c r="G312" s="1889"/>
      <c r="H312" s="1889"/>
      <c r="I312" s="1887"/>
      <c r="J312" s="1889"/>
      <c r="K312" s="230"/>
      <c r="L312" s="1889"/>
      <c r="M312" s="1889"/>
      <c r="N312" s="1889"/>
      <c r="O312" s="1887"/>
      <c r="P312" s="1887"/>
      <c r="Q312" s="1887"/>
      <c r="R312" s="1887"/>
      <c r="S312" s="242"/>
      <c r="T312" s="243"/>
      <c r="U312" s="1"/>
      <c r="V312" s="1"/>
      <c r="W312" s="1"/>
      <c r="X312" s="1"/>
      <c r="Y312" s="1"/>
      <c r="Z312" s="1"/>
      <c r="AA312" s="1"/>
      <c r="AB312" s="1"/>
    </row>
    <row r="313" spans="2:28" customFormat="1" ht="15" customHeight="1">
      <c r="B313" s="121" t="s">
        <v>418</v>
      </c>
      <c r="C313" s="284"/>
      <c r="D313" s="122"/>
      <c r="E313" s="122"/>
      <c r="F313" s="122"/>
      <c r="G313" s="122"/>
      <c r="H313" s="1229"/>
      <c r="I313" s="122"/>
      <c r="J313" s="123"/>
      <c r="K313" s="122"/>
      <c r="L313" s="124"/>
      <c r="M313" s="122"/>
      <c r="N313" s="122"/>
      <c r="O313" s="122"/>
      <c r="P313" s="122"/>
      <c r="Q313" s="122"/>
      <c r="R313" s="125"/>
      <c r="S313" s="125"/>
      <c r="T313" s="126" t="s">
        <v>417</v>
      </c>
      <c r="U313" s="232"/>
    </row>
    <row r="314" spans="2:28" ht="17.25" customHeight="1"/>
    <row r="315" spans="2:28" s="139" customFormat="1" ht="24.95" customHeight="1">
      <c r="B315" s="2155" t="s">
        <v>25</v>
      </c>
      <c r="C315" s="2156"/>
      <c r="D315" s="2156"/>
      <c r="E315" s="2157"/>
      <c r="F315" s="2161" t="s">
        <v>146</v>
      </c>
      <c r="G315" s="2162"/>
      <c r="H315" s="2162"/>
      <c r="I315" s="2162"/>
      <c r="J315" s="2162"/>
      <c r="K315" s="2162"/>
      <c r="L315" s="2162"/>
      <c r="M315" s="2162"/>
      <c r="N315" s="2163"/>
      <c r="O315" s="417" t="s">
        <v>111</v>
      </c>
      <c r="P315" s="428" t="s">
        <v>1656</v>
      </c>
      <c r="Q315" s="92" t="s">
        <v>1601</v>
      </c>
      <c r="R315" s="92"/>
      <c r="S315" s="41"/>
      <c r="T315" s="42" t="s">
        <v>25</v>
      </c>
    </row>
    <row r="316" spans="2:28" s="139" customFormat="1" ht="24" customHeight="1">
      <c r="B316" s="2158"/>
      <c r="C316" s="2159"/>
      <c r="D316" s="2159"/>
      <c r="E316" s="2160"/>
      <c r="F316" s="2164" t="s">
        <v>416</v>
      </c>
      <c r="G316" s="2165"/>
      <c r="H316" s="2165"/>
      <c r="I316" s="2165"/>
      <c r="J316" s="2165"/>
      <c r="K316" s="2165"/>
      <c r="L316" s="2165"/>
      <c r="M316" s="2165"/>
      <c r="N316" s="2166"/>
      <c r="O316" s="419" t="s">
        <v>33</v>
      </c>
      <c r="P316" s="429" t="s">
        <v>58</v>
      </c>
      <c r="Q316" s="94"/>
      <c r="R316" s="94"/>
      <c r="S316" s="45"/>
      <c r="T316" s="46"/>
    </row>
    <row r="317" spans="2:28" s="139" customFormat="1" ht="7.5" customHeight="1">
      <c r="B317" s="47"/>
      <c r="C317" s="48"/>
      <c r="D317" s="48"/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9"/>
      <c r="Q317" s="49"/>
      <c r="R317" s="49"/>
      <c r="S317" s="49"/>
      <c r="T317" s="50"/>
    </row>
    <row r="318" spans="2:28" s="139" customFormat="1" ht="15.75">
      <c r="B318" s="51"/>
      <c r="C318" s="289" t="s">
        <v>59</v>
      </c>
      <c r="D318" s="55"/>
      <c r="E318" s="55" t="s">
        <v>60</v>
      </c>
      <c r="F318" s="1670" t="s">
        <v>1619</v>
      </c>
      <c r="G318" s="55"/>
      <c r="H318" s="53"/>
      <c r="I318" s="360"/>
      <c r="J318" s="342"/>
      <c r="K318" s="55"/>
      <c r="L318" s="54"/>
      <c r="M318" s="55"/>
      <c r="N318" s="118"/>
      <c r="O318" s="56"/>
      <c r="P318" s="81" t="s">
        <v>61</v>
      </c>
      <c r="Q318" s="249" t="s">
        <v>1704</v>
      </c>
      <c r="R318" s="297"/>
      <c r="S318" s="55"/>
      <c r="T318" s="59"/>
      <c r="U318" s="158"/>
    </row>
    <row r="319" spans="2:28" s="139" customFormat="1" ht="5.0999999999999996" customHeight="1">
      <c r="B319" s="51"/>
      <c r="C319" s="289"/>
      <c r="D319" s="55"/>
      <c r="E319" s="55"/>
      <c r="F319" s="623"/>
      <c r="G319" s="55"/>
      <c r="H319" s="53"/>
      <c r="I319" s="52"/>
      <c r="J319" s="55"/>
      <c r="K319" s="55"/>
      <c r="L319" s="54"/>
      <c r="M319" s="55"/>
      <c r="N319" s="84"/>
      <c r="O319" s="56"/>
      <c r="P319" s="167"/>
      <c r="Q319" s="58"/>
      <c r="R319" s="58"/>
      <c r="S319" s="58"/>
      <c r="T319" s="59"/>
      <c r="U319" s="158"/>
    </row>
    <row r="320" spans="2:28" s="139" customFormat="1" ht="14.1" customHeight="1">
      <c r="B320" s="2190" t="s">
        <v>26</v>
      </c>
      <c r="C320" s="275" t="s">
        <v>27</v>
      </c>
      <c r="D320" s="2169" t="s">
        <v>62</v>
      </c>
      <c r="E320" s="175" t="s">
        <v>28</v>
      </c>
      <c r="F320" s="2169" t="s">
        <v>29</v>
      </c>
      <c r="G320" s="174" t="s">
        <v>30</v>
      </c>
      <c r="H320" s="174" t="s">
        <v>30</v>
      </c>
      <c r="I320" s="176" t="s">
        <v>30</v>
      </c>
      <c r="J320" s="2171" t="s">
        <v>31</v>
      </c>
      <c r="K320" s="2172"/>
      <c r="L320" s="174" t="s">
        <v>30</v>
      </c>
      <c r="M320" s="176" t="s">
        <v>32</v>
      </c>
      <c r="N320" s="177" t="s">
        <v>8</v>
      </c>
      <c r="O320" s="2176" t="s">
        <v>182</v>
      </c>
      <c r="P320" s="2178" t="s">
        <v>181</v>
      </c>
      <c r="Q320" s="177" t="s">
        <v>8</v>
      </c>
      <c r="R320" s="2180" t="s">
        <v>44</v>
      </c>
      <c r="S320" s="178" t="s">
        <v>8</v>
      </c>
      <c r="T320" s="2182" t="s">
        <v>10</v>
      </c>
      <c r="U320" s="158"/>
    </row>
    <row r="321" spans="2:28" s="139" customFormat="1" ht="14.1" customHeight="1">
      <c r="B321" s="2191"/>
      <c r="C321" s="276" t="s">
        <v>11</v>
      </c>
      <c r="D321" s="2170"/>
      <c r="E321" s="180" t="s">
        <v>12</v>
      </c>
      <c r="F321" s="2170"/>
      <c r="G321" s="180" t="s">
        <v>13</v>
      </c>
      <c r="H321" s="180" t="s">
        <v>14</v>
      </c>
      <c r="I321" s="181" t="s">
        <v>15</v>
      </c>
      <c r="J321" s="182" t="s">
        <v>16</v>
      </c>
      <c r="K321" s="183" t="s">
        <v>17</v>
      </c>
      <c r="L321" s="180" t="s">
        <v>18</v>
      </c>
      <c r="M321" s="184" t="s">
        <v>19</v>
      </c>
      <c r="N321" s="185" t="s">
        <v>177</v>
      </c>
      <c r="O321" s="2177"/>
      <c r="P321" s="2179"/>
      <c r="Q321" s="185" t="s">
        <v>22</v>
      </c>
      <c r="R321" s="2181"/>
      <c r="S321" s="186" t="s">
        <v>45</v>
      </c>
      <c r="T321" s="2183"/>
      <c r="U321" s="158"/>
    </row>
    <row r="322" spans="2:28" s="139" customFormat="1" ht="14.1" customHeight="1" thickBot="1">
      <c r="B322" s="187">
        <v>1</v>
      </c>
      <c r="C322" s="277">
        <v>2</v>
      </c>
      <c r="D322" s="189">
        <v>3</v>
      </c>
      <c r="E322" s="188">
        <v>4</v>
      </c>
      <c r="F322" s="188">
        <v>5</v>
      </c>
      <c r="G322" s="188">
        <v>6</v>
      </c>
      <c r="H322" s="188">
        <v>7</v>
      </c>
      <c r="I322" s="190" t="s">
        <v>63</v>
      </c>
      <c r="J322" s="191">
        <v>9</v>
      </c>
      <c r="K322" s="192" t="s">
        <v>64</v>
      </c>
      <c r="L322" s="191" t="s">
        <v>65</v>
      </c>
      <c r="M322" s="192">
        <v>12</v>
      </c>
      <c r="N322" s="193" t="s">
        <v>66</v>
      </c>
      <c r="O322" s="252" t="s">
        <v>176</v>
      </c>
      <c r="P322" s="193" t="s">
        <v>178</v>
      </c>
      <c r="Q322" s="193" t="s">
        <v>185</v>
      </c>
      <c r="R322" s="193" t="s">
        <v>183</v>
      </c>
      <c r="S322" s="193" t="s">
        <v>179</v>
      </c>
      <c r="T322" s="193">
        <v>18</v>
      </c>
      <c r="U322" s="158"/>
    </row>
    <row r="323" spans="2:28" s="850" customFormat="1" ht="35.1" customHeight="1" thickTop="1">
      <c r="B323" s="912">
        <v>1</v>
      </c>
      <c r="C323" s="1609" t="s">
        <v>1729</v>
      </c>
      <c r="D323" s="1613" t="s">
        <v>378</v>
      </c>
      <c r="E323" s="1614" t="s">
        <v>70</v>
      </c>
      <c r="F323" s="1611" t="s">
        <v>117</v>
      </c>
      <c r="G323" s="1787">
        <v>8000</v>
      </c>
      <c r="H323" s="1787">
        <v>3960</v>
      </c>
      <c r="I323" s="918">
        <f t="shared" ref="I323" si="143">G323-H323</f>
        <v>4040</v>
      </c>
      <c r="J323" s="1615">
        <v>6</v>
      </c>
      <c r="K323" s="919">
        <f t="shared" ref="K323" si="144">I323*J323%</f>
        <v>242.39999999999998</v>
      </c>
      <c r="L323" s="919">
        <f t="shared" ref="L323" si="145">I323-K323</f>
        <v>3797.6</v>
      </c>
      <c r="M323" s="1612">
        <v>2850</v>
      </c>
      <c r="N323" s="921">
        <f t="shared" ref="N323" si="146">ROUND((L323*M323),0)</f>
        <v>10823160</v>
      </c>
      <c r="O323" s="921">
        <f t="shared" ref="O323" si="147">ROUND(M323*0.5025%,2)</f>
        <v>14.32</v>
      </c>
      <c r="P323" s="921">
        <f t="shared" ref="P323" si="148">M323+O323</f>
        <v>2864.32</v>
      </c>
      <c r="Q323" s="922">
        <f t="shared" ref="Q323" si="149">ROUND((L323*+P323),0)</f>
        <v>10877542</v>
      </c>
      <c r="R323" s="922">
        <f t="shared" ref="R323" si="150">ROUND((Q323*0.5%),0)</f>
        <v>54388</v>
      </c>
      <c r="S323" s="922">
        <f t="shared" ref="S323" si="151">ROUND((Q323-R323),0)</f>
        <v>10823154</v>
      </c>
      <c r="T323" s="1072" t="s">
        <v>77</v>
      </c>
    </row>
    <row r="324" spans="2:28" ht="5.0999999999999996" customHeight="1">
      <c r="B324" s="1550"/>
      <c r="C324" s="1551"/>
      <c r="D324" s="1552"/>
      <c r="E324" s="1553"/>
      <c r="F324" s="1554"/>
      <c r="G324" s="1555"/>
      <c r="H324" s="1555"/>
      <c r="I324" s="1556"/>
      <c r="J324" s="1557"/>
      <c r="K324" s="1556"/>
      <c r="L324" s="1556"/>
      <c r="M324" s="1558"/>
      <c r="N324" s="1558"/>
      <c r="O324" s="1559"/>
      <c r="P324" s="1559"/>
      <c r="Q324" s="1556"/>
      <c r="R324" s="1556"/>
      <c r="S324" s="1556"/>
      <c r="T324" s="1560"/>
      <c r="U324" s="1"/>
      <c r="V324" s="1"/>
      <c r="W324" s="1"/>
      <c r="X324" s="1"/>
      <c r="Y324" s="1"/>
      <c r="Z324" s="1"/>
      <c r="AA324" s="1"/>
      <c r="AB324" s="1"/>
    </row>
    <row r="325" spans="2:28" ht="35.1" customHeight="1">
      <c r="B325" s="2173" t="s">
        <v>1428</v>
      </c>
      <c r="C325" s="2174"/>
      <c r="D325" s="2174"/>
      <c r="E325" s="2174"/>
      <c r="F325" s="2175"/>
      <c r="G325" s="402">
        <f>SUM(G323:G323)</f>
        <v>8000</v>
      </c>
      <c r="H325" s="402">
        <f>SUM(H323:H323)</f>
        <v>3960</v>
      </c>
      <c r="I325" s="402">
        <f>SUM(I323:I323)</f>
        <v>4040</v>
      </c>
      <c r="J325" s="402">
        <f>+K325/I325%</f>
        <v>6</v>
      </c>
      <c r="K325" s="402">
        <f>SUM(K323:K323)</f>
        <v>242.39999999999998</v>
      </c>
      <c r="L325" s="402">
        <f>SUM(L323:L323)</f>
        <v>3797.6</v>
      </c>
      <c r="M325" s="402"/>
      <c r="N325" s="402">
        <f>SUM(N323:N323)</f>
        <v>10823160</v>
      </c>
      <c r="O325" s="402"/>
      <c r="P325" s="402">
        <f>+Q325/L325</f>
        <v>2864.3200969033073</v>
      </c>
      <c r="Q325" s="402">
        <f>SUM(Q323:Q323)</f>
        <v>10877542</v>
      </c>
      <c r="R325" s="402">
        <f>SUM(R323:R323)</f>
        <v>54388</v>
      </c>
      <c r="S325" s="402">
        <f>SUM(S323:S323)</f>
        <v>10823154</v>
      </c>
      <c r="T325" s="402"/>
      <c r="U325" s="1"/>
      <c r="V325" s="1"/>
      <c r="W325" s="1"/>
      <c r="X325" s="1"/>
      <c r="Y325" s="1"/>
      <c r="Z325" s="1"/>
      <c r="AA325" s="1"/>
      <c r="AB325" s="1"/>
    </row>
    <row r="326" spans="2:28" s="139" customFormat="1" ht="7.5" customHeight="1">
      <c r="B326" s="47"/>
      <c r="C326" s="48"/>
      <c r="D326" s="48"/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9"/>
      <c r="Q326" s="49"/>
      <c r="R326" s="49"/>
      <c r="S326" s="49"/>
      <c r="T326" s="50"/>
    </row>
    <row r="327" spans="2:28" s="139" customFormat="1" ht="15.75">
      <c r="B327" s="51"/>
      <c r="C327" s="289" t="s">
        <v>59</v>
      </c>
      <c r="D327" s="55"/>
      <c r="E327" s="55" t="s">
        <v>60</v>
      </c>
      <c r="F327" s="1670" t="s">
        <v>1619</v>
      </c>
      <c r="G327" s="55"/>
      <c r="H327" s="53"/>
      <c r="I327" s="360"/>
      <c r="J327" s="342"/>
      <c r="K327" s="55"/>
      <c r="L327" s="54"/>
      <c r="M327" s="55"/>
      <c r="N327" s="118"/>
      <c r="O327" s="56"/>
      <c r="P327" s="81"/>
      <c r="Q327" s="249"/>
      <c r="R327" s="297"/>
      <c r="S327" s="55"/>
      <c r="T327" s="59"/>
      <c r="U327" s="158"/>
    </row>
    <row r="328" spans="2:28" s="139" customFormat="1" ht="5.0999999999999996" customHeight="1">
      <c r="B328" s="51"/>
      <c r="C328" s="289"/>
      <c r="D328" s="55"/>
      <c r="E328" s="55"/>
      <c r="F328" s="623"/>
      <c r="G328" s="55"/>
      <c r="H328" s="53"/>
      <c r="I328" s="52"/>
      <c r="J328" s="55"/>
      <c r="K328" s="55"/>
      <c r="L328" s="54"/>
      <c r="M328" s="55"/>
      <c r="N328" s="84"/>
      <c r="O328" s="56"/>
      <c r="P328" s="167"/>
      <c r="Q328" s="58"/>
      <c r="R328" s="58"/>
      <c r="S328" s="58"/>
      <c r="T328" s="59"/>
      <c r="U328" s="158"/>
    </row>
    <row r="329" spans="2:28" s="139" customFormat="1" ht="14.1" customHeight="1">
      <c r="B329" s="2190" t="s">
        <v>26</v>
      </c>
      <c r="C329" s="275" t="s">
        <v>27</v>
      </c>
      <c r="D329" s="2169" t="s">
        <v>62</v>
      </c>
      <c r="E329" s="175" t="s">
        <v>28</v>
      </c>
      <c r="F329" s="2169" t="s">
        <v>29</v>
      </c>
      <c r="G329" s="174" t="s">
        <v>30</v>
      </c>
      <c r="H329" s="174" t="s">
        <v>30</v>
      </c>
      <c r="I329" s="176" t="s">
        <v>30</v>
      </c>
      <c r="J329" s="2171" t="s">
        <v>31</v>
      </c>
      <c r="K329" s="2172"/>
      <c r="L329" s="174" t="s">
        <v>30</v>
      </c>
      <c r="M329" s="176" t="s">
        <v>32</v>
      </c>
      <c r="N329" s="177" t="s">
        <v>8</v>
      </c>
      <c r="O329" s="2176" t="s">
        <v>182</v>
      </c>
      <c r="P329" s="2178" t="s">
        <v>181</v>
      </c>
      <c r="Q329" s="177" t="s">
        <v>8</v>
      </c>
      <c r="R329" s="2180" t="s">
        <v>44</v>
      </c>
      <c r="S329" s="178" t="s">
        <v>8</v>
      </c>
      <c r="T329" s="2182" t="s">
        <v>10</v>
      </c>
      <c r="U329" s="158"/>
    </row>
    <row r="330" spans="2:28" s="139" customFormat="1" ht="14.1" customHeight="1">
      <c r="B330" s="2191"/>
      <c r="C330" s="276" t="s">
        <v>11</v>
      </c>
      <c r="D330" s="2170"/>
      <c r="E330" s="180" t="s">
        <v>12</v>
      </c>
      <c r="F330" s="2170"/>
      <c r="G330" s="180" t="s">
        <v>13</v>
      </c>
      <c r="H330" s="180" t="s">
        <v>14</v>
      </c>
      <c r="I330" s="181" t="s">
        <v>15</v>
      </c>
      <c r="J330" s="182" t="s">
        <v>16</v>
      </c>
      <c r="K330" s="183" t="s">
        <v>17</v>
      </c>
      <c r="L330" s="180" t="s">
        <v>18</v>
      </c>
      <c r="M330" s="184" t="s">
        <v>19</v>
      </c>
      <c r="N330" s="185" t="s">
        <v>177</v>
      </c>
      <c r="O330" s="2177"/>
      <c r="P330" s="2179"/>
      <c r="Q330" s="185" t="s">
        <v>22</v>
      </c>
      <c r="R330" s="2181"/>
      <c r="S330" s="186" t="s">
        <v>45</v>
      </c>
      <c r="T330" s="2183"/>
      <c r="U330" s="158"/>
    </row>
    <row r="331" spans="2:28" s="139" customFormat="1" ht="14.1" customHeight="1" thickBot="1">
      <c r="B331" s="187">
        <v>1</v>
      </c>
      <c r="C331" s="277">
        <v>2</v>
      </c>
      <c r="D331" s="189">
        <v>3</v>
      </c>
      <c r="E331" s="188">
        <v>4</v>
      </c>
      <c r="F331" s="188">
        <v>5</v>
      </c>
      <c r="G331" s="188">
        <v>6</v>
      </c>
      <c r="H331" s="188">
        <v>7</v>
      </c>
      <c r="I331" s="190" t="s">
        <v>63</v>
      </c>
      <c r="J331" s="191">
        <v>9</v>
      </c>
      <c r="K331" s="192" t="s">
        <v>64</v>
      </c>
      <c r="L331" s="191" t="s">
        <v>65</v>
      </c>
      <c r="M331" s="192">
        <v>12</v>
      </c>
      <c r="N331" s="193" t="s">
        <v>66</v>
      </c>
      <c r="O331" s="252" t="s">
        <v>176</v>
      </c>
      <c r="P331" s="193" t="s">
        <v>178</v>
      </c>
      <c r="Q331" s="193" t="s">
        <v>185</v>
      </c>
      <c r="R331" s="193" t="s">
        <v>183</v>
      </c>
      <c r="S331" s="193" t="s">
        <v>179</v>
      </c>
      <c r="T331" s="193">
        <v>18</v>
      </c>
      <c r="U331" s="158"/>
    </row>
    <row r="332" spans="2:28" s="850" customFormat="1" ht="35.1" customHeight="1" thickTop="1">
      <c r="B332" s="912">
        <v>1</v>
      </c>
      <c r="C332" s="1609" t="s">
        <v>1730</v>
      </c>
      <c r="D332" s="1613" t="s">
        <v>116</v>
      </c>
      <c r="E332" s="1614" t="s">
        <v>1252</v>
      </c>
      <c r="F332" s="1611" t="s">
        <v>117</v>
      </c>
      <c r="G332" s="1787">
        <v>5390</v>
      </c>
      <c r="H332" s="1787">
        <v>3890</v>
      </c>
      <c r="I332" s="918">
        <f t="shared" ref="I332" si="152">G332-H332</f>
        <v>1500</v>
      </c>
      <c r="J332" s="1615">
        <v>6</v>
      </c>
      <c r="K332" s="919">
        <f t="shared" ref="K332" si="153">I332*J332%</f>
        <v>90</v>
      </c>
      <c r="L332" s="919">
        <f t="shared" ref="L332" si="154">I332-K332</f>
        <v>1410</v>
      </c>
      <c r="M332" s="1612">
        <v>2850</v>
      </c>
      <c r="N332" s="921">
        <f t="shared" ref="N332" si="155">ROUND((L332*M332),0)</f>
        <v>4018500</v>
      </c>
      <c r="O332" s="921">
        <f t="shared" ref="O332" si="156">ROUND(M332*0.5025%,2)</f>
        <v>14.32</v>
      </c>
      <c r="P332" s="921">
        <f t="shared" ref="P332" si="157">M332+O332</f>
        <v>2864.32</v>
      </c>
      <c r="Q332" s="922">
        <f t="shared" ref="Q332" si="158">ROUND((L332*+P332),0)</f>
        <v>4038691</v>
      </c>
      <c r="R332" s="922">
        <f t="shared" ref="R332" si="159">ROUND((Q332*0.5%),0)</f>
        <v>20193</v>
      </c>
      <c r="S332" s="922">
        <f t="shared" ref="S332" si="160">ROUND((Q332-R332),0)</f>
        <v>4018498</v>
      </c>
      <c r="T332" s="1072" t="s">
        <v>77</v>
      </c>
    </row>
    <row r="333" spans="2:28" ht="5.0999999999999996" customHeight="1">
      <c r="B333" s="1550"/>
      <c r="C333" s="1551"/>
      <c r="D333" s="1552"/>
      <c r="E333" s="1553"/>
      <c r="F333" s="1554"/>
      <c r="G333" s="1555"/>
      <c r="H333" s="1555"/>
      <c r="I333" s="1556"/>
      <c r="J333" s="1557"/>
      <c r="K333" s="1556"/>
      <c r="L333" s="1556"/>
      <c r="M333" s="1558"/>
      <c r="N333" s="1558"/>
      <c r="O333" s="1559"/>
      <c r="P333" s="1559"/>
      <c r="Q333" s="1556"/>
      <c r="R333" s="1556"/>
      <c r="S333" s="1556"/>
      <c r="T333" s="1560"/>
      <c r="U333" s="1"/>
      <c r="V333" s="1"/>
      <c r="W333" s="1"/>
      <c r="X333" s="1"/>
      <c r="Y333" s="1"/>
      <c r="Z333" s="1"/>
      <c r="AA333" s="1"/>
      <c r="AB333" s="1"/>
    </row>
    <row r="334" spans="2:28" ht="35.1" customHeight="1">
      <c r="B334" s="2173" t="s">
        <v>1429</v>
      </c>
      <c r="C334" s="2174"/>
      <c r="D334" s="2174"/>
      <c r="E334" s="2174"/>
      <c r="F334" s="2175"/>
      <c r="G334" s="402">
        <f>SUM(G332:G332)</f>
        <v>5390</v>
      </c>
      <c r="H334" s="402">
        <f>SUM(H332:H332)</f>
        <v>3890</v>
      </c>
      <c r="I334" s="402">
        <f>SUM(I332:I332)</f>
        <v>1500</v>
      </c>
      <c r="J334" s="402">
        <f>+K334/I334%</f>
        <v>6</v>
      </c>
      <c r="K334" s="402">
        <f>SUM(K332:K332)</f>
        <v>90</v>
      </c>
      <c r="L334" s="402">
        <f>SUM(L332:L332)</f>
        <v>1410</v>
      </c>
      <c r="M334" s="402"/>
      <c r="N334" s="402">
        <f>SUM(N332:N332)</f>
        <v>4018500</v>
      </c>
      <c r="O334" s="402"/>
      <c r="P334" s="402">
        <f>+Q334/L334</f>
        <v>2864.3198581560282</v>
      </c>
      <c r="Q334" s="402">
        <f>SUM(Q332:Q332)</f>
        <v>4038691</v>
      </c>
      <c r="R334" s="402">
        <f>SUM(R332:R332)</f>
        <v>20193</v>
      </c>
      <c r="S334" s="402">
        <f>SUM(S332:S332)</f>
        <v>4018498</v>
      </c>
      <c r="T334" s="402"/>
      <c r="U334" s="1"/>
      <c r="V334" s="1"/>
      <c r="W334" s="1"/>
      <c r="X334" s="1"/>
      <c r="Y334" s="1"/>
      <c r="Z334" s="1"/>
      <c r="AA334" s="1"/>
      <c r="AB334" s="1"/>
    </row>
    <row r="335" spans="2:28" ht="35.1" customHeight="1">
      <c r="B335" s="2173" t="s">
        <v>637</v>
      </c>
      <c r="C335" s="2174"/>
      <c r="D335" s="2174"/>
      <c r="E335" s="2174"/>
      <c r="F335" s="2175"/>
      <c r="G335" s="402">
        <f>SUM(G334+G325)</f>
        <v>13390</v>
      </c>
      <c r="H335" s="402">
        <f t="shared" ref="H335:S335" si="161">SUM(H334+H325)</f>
        <v>7850</v>
      </c>
      <c r="I335" s="402">
        <f t="shared" si="161"/>
        <v>5540</v>
      </c>
      <c r="J335" s="402">
        <f>+K335/I335%</f>
        <v>6</v>
      </c>
      <c r="K335" s="402">
        <f t="shared" si="161"/>
        <v>332.4</v>
      </c>
      <c r="L335" s="402">
        <f t="shared" si="161"/>
        <v>5207.6000000000004</v>
      </c>
      <c r="M335" s="402"/>
      <c r="N335" s="402">
        <f t="shared" si="161"/>
        <v>14841660</v>
      </c>
      <c r="O335" s="402"/>
      <c r="P335" s="402">
        <f>+Q335/L335</f>
        <v>2864.3200322605421</v>
      </c>
      <c r="Q335" s="402">
        <f t="shared" si="161"/>
        <v>14916233</v>
      </c>
      <c r="R335" s="402">
        <f t="shared" si="161"/>
        <v>74581</v>
      </c>
      <c r="S335" s="402">
        <f t="shared" si="161"/>
        <v>14841652</v>
      </c>
      <c r="T335" s="402"/>
      <c r="U335" s="1"/>
      <c r="V335" s="1"/>
      <c r="W335" s="1"/>
      <c r="X335" s="1"/>
      <c r="Y335" s="1"/>
      <c r="Z335" s="1"/>
      <c r="AA335" s="1"/>
      <c r="AB335" s="1"/>
    </row>
    <row r="336" spans="2:28" ht="9" customHeight="1">
      <c r="B336" s="603"/>
      <c r="C336" s="458"/>
      <c r="D336" s="458"/>
      <c r="E336" s="458"/>
      <c r="F336" s="458"/>
      <c r="G336" s="597"/>
      <c r="H336" s="597"/>
      <c r="I336" s="597"/>
      <c r="J336" s="597"/>
      <c r="K336" s="597"/>
      <c r="L336" s="597"/>
      <c r="M336" s="597"/>
      <c r="N336" s="597"/>
      <c r="O336" s="597"/>
      <c r="P336" s="597"/>
      <c r="Q336" s="597"/>
      <c r="R336" s="597"/>
      <c r="S336" s="597"/>
      <c r="T336" s="460"/>
      <c r="U336" s="1"/>
      <c r="V336" s="1"/>
      <c r="W336" s="1"/>
      <c r="X336" s="1"/>
      <c r="Y336" s="1"/>
      <c r="Z336" s="1"/>
      <c r="AA336" s="1"/>
      <c r="AB336" s="1"/>
    </row>
    <row r="337" spans="2:28" ht="20.100000000000001" customHeight="1">
      <c r="B337" s="201"/>
      <c r="C337" s="202"/>
      <c r="D337" s="202"/>
      <c r="E337" s="202"/>
      <c r="F337" s="202"/>
      <c r="G337" s="202"/>
      <c r="H337" s="202"/>
      <c r="I337" s="226"/>
      <c r="J337" s="226"/>
      <c r="K337" s="226"/>
      <c r="L337" s="226"/>
      <c r="M337" s="226"/>
      <c r="N337" s="226"/>
      <c r="O337" s="226"/>
      <c r="P337" s="226"/>
      <c r="Q337" s="587" t="s">
        <v>1705</v>
      </c>
      <c r="R337" s="226"/>
      <c r="S337" s="226"/>
      <c r="T337" s="209"/>
      <c r="U337" s="1"/>
      <c r="V337" s="1"/>
      <c r="W337" s="1"/>
      <c r="X337" s="1"/>
      <c r="Y337" s="1"/>
      <c r="Z337" s="1"/>
      <c r="AA337" s="1"/>
      <c r="AB337" s="1"/>
    </row>
    <row r="338" spans="2:28" ht="15.75">
      <c r="B338" s="241"/>
      <c r="C338" s="280" t="s">
        <v>80</v>
      </c>
      <c r="D338" s="227"/>
      <c r="E338" s="227" t="s">
        <v>1386</v>
      </c>
      <c r="F338" s="227"/>
      <c r="G338" s="1851"/>
      <c r="H338" s="1851"/>
      <c r="I338" s="1851" t="s">
        <v>105</v>
      </c>
      <c r="J338" s="1851"/>
      <c r="K338" s="228"/>
      <c r="L338" s="1851"/>
      <c r="M338" s="1851" t="s">
        <v>106</v>
      </c>
      <c r="N338" s="1851"/>
      <c r="O338" s="227"/>
      <c r="P338" s="227"/>
      <c r="Q338" s="227" t="s">
        <v>81</v>
      </c>
      <c r="R338" s="227"/>
      <c r="S338" s="242"/>
      <c r="T338" s="243"/>
      <c r="U338" s="1"/>
      <c r="V338" s="1"/>
      <c r="W338" s="1"/>
      <c r="X338" s="1"/>
      <c r="Y338" s="1"/>
      <c r="Z338" s="1"/>
      <c r="AA338" s="1"/>
      <c r="AB338" s="1"/>
    </row>
    <row r="339" spans="2:28" ht="15.75">
      <c r="B339" s="241"/>
      <c r="C339" s="281"/>
      <c r="D339" s="229"/>
      <c r="E339" s="229"/>
      <c r="F339" s="229"/>
      <c r="G339" s="229"/>
      <c r="H339" s="229"/>
      <c r="I339" s="229"/>
      <c r="J339" s="229"/>
      <c r="K339" s="229"/>
      <c r="L339" s="229"/>
      <c r="M339" s="229"/>
      <c r="N339" s="229"/>
      <c r="O339" s="229"/>
      <c r="P339" s="229"/>
      <c r="Q339" s="229"/>
      <c r="R339" s="229"/>
      <c r="S339" s="242"/>
      <c r="T339" s="243"/>
      <c r="U339" s="1"/>
      <c r="V339" s="1"/>
      <c r="W339" s="1"/>
      <c r="X339" s="1"/>
      <c r="Y339" s="1"/>
      <c r="Z339" s="1"/>
      <c r="AA339" s="1"/>
      <c r="AB339" s="1"/>
    </row>
    <row r="340" spans="2:28" ht="9.9499999999999993" customHeight="1">
      <c r="B340" s="241"/>
      <c r="C340" s="281"/>
      <c r="D340" s="229"/>
      <c r="E340" s="229"/>
      <c r="F340" s="229"/>
      <c r="G340" s="229"/>
      <c r="H340" s="229"/>
      <c r="I340" s="229"/>
      <c r="J340" s="229"/>
      <c r="K340" s="229"/>
      <c r="L340" s="229"/>
      <c r="M340" s="229"/>
      <c r="N340" s="229"/>
      <c r="O340" s="229"/>
      <c r="P340" s="229"/>
      <c r="Q340" s="229"/>
      <c r="R340" s="229"/>
      <c r="S340" s="242"/>
      <c r="T340" s="243"/>
      <c r="U340" s="1"/>
      <c r="V340" s="1"/>
      <c r="W340" s="1"/>
      <c r="X340" s="1"/>
      <c r="Y340" s="1"/>
      <c r="Z340" s="1"/>
      <c r="AA340" s="1"/>
      <c r="AB340" s="1"/>
    </row>
    <row r="341" spans="2:28" ht="9.9499999999999993" customHeight="1">
      <c r="B341" s="241"/>
      <c r="C341" s="281"/>
      <c r="D341" s="229"/>
      <c r="E341" s="229"/>
      <c r="F341" s="229"/>
      <c r="G341" s="229"/>
      <c r="H341" s="229"/>
      <c r="I341" s="229"/>
      <c r="J341" s="229"/>
      <c r="K341" s="229"/>
      <c r="L341" s="229"/>
      <c r="M341" s="229"/>
      <c r="N341" s="229"/>
      <c r="O341" s="229"/>
      <c r="P341" s="229"/>
      <c r="Q341" s="229"/>
      <c r="R341" s="229"/>
      <c r="S341" s="242"/>
      <c r="T341" s="243"/>
      <c r="U341" s="1"/>
      <c r="V341" s="1"/>
      <c r="W341" s="1"/>
      <c r="X341" s="1"/>
      <c r="Y341" s="1"/>
      <c r="Z341" s="1"/>
      <c r="AA341" s="1"/>
      <c r="AB341" s="1"/>
    </row>
    <row r="342" spans="2:28" ht="15.75">
      <c r="B342" s="241"/>
      <c r="C342" s="1848" t="s">
        <v>147</v>
      </c>
      <c r="D342" s="1848"/>
      <c r="E342" s="1848"/>
      <c r="F342" s="1848"/>
      <c r="G342" s="1852"/>
      <c r="H342" s="1852" t="s">
        <v>82</v>
      </c>
      <c r="I342" s="1848"/>
      <c r="J342" s="1852" t="s">
        <v>156</v>
      </c>
      <c r="K342" s="230"/>
      <c r="L342" s="1852"/>
      <c r="M342" s="1852" t="s">
        <v>161</v>
      </c>
      <c r="N342" s="1852"/>
      <c r="O342" s="1848"/>
      <c r="P342" s="1848"/>
      <c r="Q342" s="1848" t="s">
        <v>83</v>
      </c>
      <c r="R342" s="1848"/>
      <c r="S342" s="242"/>
      <c r="T342" s="243"/>
      <c r="U342" s="1"/>
      <c r="V342" s="1"/>
      <c r="W342" s="1"/>
      <c r="X342" s="1"/>
      <c r="Y342" s="1"/>
      <c r="Z342" s="1"/>
      <c r="AA342" s="1"/>
      <c r="AB342" s="1"/>
    </row>
    <row r="343" spans="2:28" ht="15.75">
      <c r="B343" s="241"/>
      <c r="C343" s="282"/>
      <c r="D343" s="1848"/>
      <c r="E343" s="1848"/>
      <c r="F343" s="1848"/>
      <c r="G343" s="1852"/>
      <c r="H343" s="1852"/>
      <c r="I343" s="1848"/>
      <c r="J343" s="1852"/>
      <c r="K343" s="230"/>
      <c r="L343" s="1852"/>
      <c r="M343" s="1852"/>
      <c r="N343" s="1852"/>
      <c r="O343" s="1848"/>
      <c r="P343" s="1848"/>
      <c r="Q343" s="1848"/>
      <c r="R343" s="1848"/>
      <c r="S343" s="242"/>
      <c r="T343" s="243"/>
      <c r="U343" s="1"/>
      <c r="V343" s="1"/>
      <c r="W343" s="1"/>
      <c r="X343" s="1"/>
      <c r="Y343" s="1"/>
      <c r="Z343" s="1"/>
      <c r="AA343" s="1"/>
      <c r="AB343" s="1"/>
    </row>
    <row r="344" spans="2:28" customFormat="1" ht="15" customHeight="1">
      <c r="B344" s="121" t="s">
        <v>418</v>
      </c>
      <c r="C344" s="284"/>
      <c r="D344" s="122"/>
      <c r="E344" s="122"/>
      <c r="F344" s="122"/>
      <c r="G344" s="122"/>
      <c r="H344" s="1229"/>
      <c r="I344" s="122"/>
      <c r="J344" s="123"/>
      <c r="K344" s="122"/>
      <c r="L344" s="124"/>
      <c r="M344" s="122"/>
      <c r="N344" s="122"/>
      <c r="O344" s="122"/>
      <c r="P344" s="122"/>
      <c r="Q344" s="122"/>
      <c r="R344" s="125"/>
      <c r="S344" s="125"/>
      <c r="T344" s="126" t="s">
        <v>417</v>
      </c>
      <c r="U344" s="232"/>
    </row>
    <row r="345" spans="2:28" ht="17.25" customHeight="1"/>
    <row r="346" spans="2:28" s="139" customFormat="1" ht="24.95" customHeight="1">
      <c r="B346" s="2155" t="s">
        <v>25</v>
      </c>
      <c r="C346" s="2156"/>
      <c r="D346" s="2156"/>
      <c r="E346" s="2157"/>
      <c r="F346" s="2161" t="s">
        <v>146</v>
      </c>
      <c r="G346" s="2162"/>
      <c r="H346" s="2162"/>
      <c r="I346" s="2162"/>
      <c r="J346" s="2162"/>
      <c r="K346" s="2162"/>
      <c r="L346" s="2162"/>
      <c r="M346" s="2162"/>
      <c r="N346" s="2163"/>
      <c r="O346" s="417" t="s">
        <v>111</v>
      </c>
      <c r="P346" s="428" t="s">
        <v>1586</v>
      </c>
      <c r="Q346" s="92" t="s">
        <v>1601</v>
      </c>
      <c r="R346" s="92"/>
      <c r="S346" s="41"/>
      <c r="T346" s="42" t="s">
        <v>25</v>
      </c>
    </row>
    <row r="347" spans="2:28" s="139" customFormat="1" ht="24" customHeight="1">
      <c r="B347" s="2158"/>
      <c r="C347" s="2159"/>
      <c r="D347" s="2159"/>
      <c r="E347" s="2160"/>
      <c r="F347" s="2164" t="s">
        <v>416</v>
      </c>
      <c r="G347" s="2165"/>
      <c r="H347" s="2165"/>
      <c r="I347" s="2165"/>
      <c r="J347" s="2165"/>
      <c r="K347" s="2165"/>
      <c r="L347" s="2165"/>
      <c r="M347" s="2165"/>
      <c r="N347" s="2166"/>
      <c r="O347" s="419" t="s">
        <v>33</v>
      </c>
      <c r="P347" s="429" t="s">
        <v>58</v>
      </c>
      <c r="Q347" s="94"/>
      <c r="R347" s="94"/>
      <c r="S347" s="45"/>
      <c r="T347" s="46"/>
    </row>
    <row r="348" spans="2:28" s="139" customFormat="1" ht="7.5" customHeight="1">
      <c r="B348" s="47"/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9"/>
      <c r="Q348" s="49"/>
      <c r="R348" s="49"/>
      <c r="S348" s="49"/>
      <c r="T348" s="50"/>
    </row>
    <row r="349" spans="2:28" s="139" customFormat="1" ht="15.75">
      <c r="B349" s="51"/>
      <c r="C349" s="289" t="s">
        <v>59</v>
      </c>
      <c r="D349" s="55"/>
      <c r="E349" s="55" t="s">
        <v>60</v>
      </c>
      <c r="F349" s="1670" t="s">
        <v>1617</v>
      </c>
      <c r="G349" s="55"/>
      <c r="H349" s="53"/>
      <c r="I349" s="360"/>
      <c r="J349" s="342"/>
      <c r="K349" s="55"/>
      <c r="L349" s="54"/>
      <c r="M349" s="55"/>
      <c r="N349" s="118"/>
      <c r="O349" s="56"/>
      <c r="P349" s="81" t="s">
        <v>61</v>
      </c>
      <c r="Q349" s="249" t="s">
        <v>1614</v>
      </c>
      <c r="R349" s="297"/>
      <c r="S349" s="55"/>
      <c r="T349" s="59"/>
      <c r="U349" s="158"/>
    </row>
    <row r="350" spans="2:28" s="139" customFormat="1" ht="5.0999999999999996" customHeight="1">
      <c r="B350" s="51"/>
      <c r="C350" s="289"/>
      <c r="D350" s="55"/>
      <c r="E350" s="55"/>
      <c r="F350" s="623"/>
      <c r="G350" s="55"/>
      <c r="H350" s="53"/>
      <c r="I350" s="52"/>
      <c r="J350" s="55"/>
      <c r="K350" s="55"/>
      <c r="L350" s="54"/>
      <c r="M350" s="55"/>
      <c r="N350" s="84"/>
      <c r="O350" s="56"/>
      <c r="P350" s="167"/>
      <c r="Q350" s="58"/>
      <c r="R350" s="58"/>
      <c r="S350" s="58"/>
      <c r="T350" s="59"/>
      <c r="U350" s="158"/>
    </row>
    <row r="351" spans="2:28" s="139" customFormat="1" ht="14.1" customHeight="1">
      <c r="B351" s="2190" t="s">
        <v>26</v>
      </c>
      <c r="C351" s="275" t="s">
        <v>27</v>
      </c>
      <c r="D351" s="2169" t="s">
        <v>62</v>
      </c>
      <c r="E351" s="175" t="s">
        <v>28</v>
      </c>
      <c r="F351" s="2169" t="s">
        <v>29</v>
      </c>
      <c r="G351" s="174" t="s">
        <v>30</v>
      </c>
      <c r="H351" s="174" t="s">
        <v>30</v>
      </c>
      <c r="I351" s="176" t="s">
        <v>30</v>
      </c>
      <c r="J351" s="2171" t="s">
        <v>31</v>
      </c>
      <c r="K351" s="2172"/>
      <c r="L351" s="174" t="s">
        <v>30</v>
      </c>
      <c r="M351" s="176" t="s">
        <v>32</v>
      </c>
      <c r="N351" s="177" t="s">
        <v>8</v>
      </c>
      <c r="O351" s="2176" t="s">
        <v>182</v>
      </c>
      <c r="P351" s="2178" t="s">
        <v>181</v>
      </c>
      <c r="Q351" s="177" t="s">
        <v>8</v>
      </c>
      <c r="R351" s="2180" t="s">
        <v>44</v>
      </c>
      <c r="S351" s="178" t="s">
        <v>8</v>
      </c>
      <c r="T351" s="2182" t="s">
        <v>10</v>
      </c>
      <c r="U351" s="158"/>
    </row>
    <row r="352" spans="2:28" s="139" customFormat="1" ht="14.1" customHeight="1">
      <c r="B352" s="2191"/>
      <c r="C352" s="276" t="s">
        <v>11</v>
      </c>
      <c r="D352" s="2170"/>
      <c r="E352" s="180" t="s">
        <v>12</v>
      </c>
      <c r="F352" s="2170"/>
      <c r="G352" s="180" t="s">
        <v>13</v>
      </c>
      <c r="H352" s="180" t="s">
        <v>14</v>
      </c>
      <c r="I352" s="181" t="s">
        <v>15</v>
      </c>
      <c r="J352" s="182" t="s">
        <v>16</v>
      </c>
      <c r="K352" s="183" t="s">
        <v>17</v>
      </c>
      <c r="L352" s="180" t="s">
        <v>18</v>
      </c>
      <c r="M352" s="184" t="s">
        <v>19</v>
      </c>
      <c r="N352" s="185" t="s">
        <v>177</v>
      </c>
      <c r="O352" s="2177"/>
      <c r="P352" s="2179"/>
      <c r="Q352" s="185" t="s">
        <v>22</v>
      </c>
      <c r="R352" s="2181"/>
      <c r="S352" s="186" t="s">
        <v>45</v>
      </c>
      <c r="T352" s="2183"/>
      <c r="U352" s="158"/>
    </row>
    <row r="353" spans="2:28" s="139" customFormat="1" ht="14.1" customHeight="1" thickBot="1">
      <c r="B353" s="187">
        <v>1</v>
      </c>
      <c r="C353" s="277">
        <v>2</v>
      </c>
      <c r="D353" s="189">
        <v>3</v>
      </c>
      <c r="E353" s="188">
        <v>4</v>
      </c>
      <c r="F353" s="188">
        <v>5</v>
      </c>
      <c r="G353" s="188">
        <v>6</v>
      </c>
      <c r="H353" s="188">
        <v>7</v>
      </c>
      <c r="I353" s="190" t="s">
        <v>63</v>
      </c>
      <c r="J353" s="191">
        <v>9</v>
      </c>
      <c r="K353" s="192" t="s">
        <v>64</v>
      </c>
      <c r="L353" s="191" t="s">
        <v>65</v>
      </c>
      <c r="M353" s="192">
        <v>12</v>
      </c>
      <c r="N353" s="193" t="s">
        <v>66</v>
      </c>
      <c r="O353" s="252" t="s">
        <v>176</v>
      </c>
      <c r="P353" s="193" t="s">
        <v>178</v>
      </c>
      <c r="Q353" s="193" t="s">
        <v>185</v>
      </c>
      <c r="R353" s="193" t="s">
        <v>183</v>
      </c>
      <c r="S353" s="193" t="s">
        <v>179</v>
      </c>
      <c r="T353" s="193">
        <v>18</v>
      </c>
      <c r="U353" s="158"/>
    </row>
    <row r="354" spans="2:28" s="850" customFormat="1" ht="35.1" customHeight="1" thickTop="1">
      <c r="B354" s="912">
        <v>1</v>
      </c>
      <c r="C354" s="1609" t="s">
        <v>1616</v>
      </c>
      <c r="D354" s="1613" t="s">
        <v>67</v>
      </c>
      <c r="E354" s="1614" t="s">
        <v>92</v>
      </c>
      <c r="F354" s="1611" t="s">
        <v>117</v>
      </c>
      <c r="G354" s="1787">
        <v>7790</v>
      </c>
      <c r="H354" s="1787">
        <v>3790</v>
      </c>
      <c r="I354" s="918">
        <f t="shared" ref="I354" si="162">G354-H354</f>
        <v>4000</v>
      </c>
      <c r="J354" s="1615">
        <v>6</v>
      </c>
      <c r="K354" s="919">
        <f t="shared" ref="K354" si="163">I354*J354%</f>
        <v>240</v>
      </c>
      <c r="L354" s="919">
        <f t="shared" ref="L354" si="164">I354-K354</f>
        <v>3760</v>
      </c>
      <c r="M354" s="1612">
        <v>2850</v>
      </c>
      <c r="N354" s="921">
        <f t="shared" ref="N354" si="165">ROUND((L354*M354),0)</f>
        <v>10716000</v>
      </c>
      <c r="O354" s="921">
        <f t="shared" ref="O354" si="166">ROUND(M354*0.5025%,2)</f>
        <v>14.32</v>
      </c>
      <c r="P354" s="921">
        <f t="shared" ref="P354" si="167">M354+O354</f>
        <v>2864.32</v>
      </c>
      <c r="Q354" s="922">
        <f t="shared" ref="Q354" si="168">ROUND((L354*+P354),0)</f>
        <v>10769843</v>
      </c>
      <c r="R354" s="922">
        <f t="shared" ref="R354" si="169">ROUND((Q354*0.5%),0)</f>
        <v>53849</v>
      </c>
      <c r="S354" s="922">
        <f t="shared" ref="S354" si="170">ROUND((Q354-R354),0)</f>
        <v>10715994</v>
      </c>
      <c r="T354" s="1072" t="s">
        <v>77</v>
      </c>
    </row>
    <row r="355" spans="2:28" ht="5.0999999999999996" customHeight="1">
      <c r="B355" s="1550"/>
      <c r="C355" s="1551"/>
      <c r="D355" s="1552"/>
      <c r="E355" s="1553"/>
      <c r="F355" s="1554"/>
      <c r="G355" s="1555"/>
      <c r="H355" s="1555"/>
      <c r="I355" s="1556"/>
      <c r="J355" s="1557"/>
      <c r="K355" s="1556"/>
      <c r="L355" s="1556"/>
      <c r="M355" s="1558"/>
      <c r="N355" s="1558"/>
      <c r="O355" s="1559"/>
      <c r="P355" s="1559"/>
      <c r="Q355" s="1556"/>
      <c r="R355" s="1556"/>
      <c r="S355" s="1556"/>
      <c r="T355" s="1560"/>
      <c r="U355" s="1"/>
      <c r="V355" s="1"/>
      <c r="W355" s="1"/>
      <c r="X355" s="1"/>
      <c r="Y355" s="1"/>
      <c r="Z355" s="1"/>
      <c r="AA355" s="1"/>
      <c r="AB355" s="1"/>
    </row>
    <row r="356" spans="2:28" ht="35.1" customHeight="1">
      <c r="B356" s="2173" t="s">
        <v>1428</v>
      </c>
      <c r="C356" s="2174"/>
      <c r="D356" s="2174"/>
      <c r="E356" s="2174"/>
      <c r="F356" s="2175"/>
      <c r="G356" s="402">
        <f>SUM(G354:G354)</f>
        <v>7790</v>
      </c>
      <c r="H356" s="402">
        <f>SUM(H354:H354)</f>
        <v>3790</v>
      </c>
      <c r="I356" s="402">
        <f>SUM(I354:I354)</f>
        <v>4000</v>
      </c>
      <c r="J356" s="402">
        <f>+K356/I356%</f>
        <v>6</v>
      </c>
      <c r="K356" s="402">
        <f>SUM(K354:K354)</f>
        <v>240</v>
      </c>
      <c r="L356" s="402">
        <f>SUM(L354:L354)</f>
        <v>3760</v>
      </c>
      <c r="M356" s="402"/>
      <c r="N356" s="402">
        <f>SUM(N354:N354)</f>
        <v>10716000</v>
      </c>
      <c r="O356" s="402"/>
      <c r="P356" s="402">
        <f>+Q356/L356</f>
        <v>2864.3199468085108</v>
      </c>
      <c r="Q356" s="402">
        <f>SUM(Q354:Q354)</f>
        <v>10769843</v>
      </c>
      <c r="R356" s="402">
        <f>SUM(R354:R354)</f>
        <v>53849</v>
      </c>
      <c r="S356" s="402">
        <f>SUM(S354:S354)</f>
        <v>10715994</v>
      </c>
      <c r="T356" s="402"/>
      <c r="U356" s="1"/>
      <c r="V356" s="1"/>
      <c r="W356" s="1"/>
      <c r="X356" s="1"/>
      <c r="Y356" s="1"/>
      <c r="Z356" s="1"/>
      <c r="AA356" s="1"/>
      <c r="AB356" s="1"/>
    </row>
    <row r="357" spans="2:28" s="139" customFormat="1" ht="7.5" customHeight="1">
      <c r="B357" s="47"/>
      <c r="C357" s="48"/>
      <c r="D357" s="48"/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9"/>
      <c r="Q357" s="49"/>
      <c r="R357" s="49"/>
      <c r="S357" s="49"/>
      <c r="T357" s="50"/>
    </row>
    <row r="358" spans="2:28" s="139" customFormat="1" ht="15.75">
      <c r="B358" s="51"/>
      <c r="C358" s="289" t="s">
        <v>59</v>
      </c>
      <c r="D358" s="55"/>
      <c r="E358" s="55" t="s">
        <v>60</v>
      </c>
      <c r="F358" s="1670" t="s">
        <v>1619</v>
      </c>
      <c r="G358" s="55"/>
      <c r="H358" s="53"/>
      <c r="I358" s="360"/>
      <c r="J358" s="342"/>
      <c r="K358" s="55"/>
      <c r="L358" s="54"/>
      <c r="M358" s="55"/>
      <c r="N358" s="118"/>
      <c r="O358" s="56"/>
      <c r="P358" s="81"/>
      <c r="Q358" s="249"/>
      <c r="R358" s="297"/>
      <c r="S358" s="55"/>
      <c r="T358" s="59"/>
      <c r="U358" s="158"/>
    </row>
    <row r="359" spans="2:28" s="139" customFormat="1" ht="5.0999999999999996" customHeight="1">
      <c r="B359" s="51"/>
      <c r="C359" s="289"/>
      <c r="D359" s="55"/>
      <c r="E359" s="55"/>
      <c r="F359" s="623"/>
      <c r="G359" s="55"/>
      <c r="H359" s="53"/>
      <c r="I359" s="52"/>
      <c r="J359" s="55"/>
      <c r="K359" s="55"/>
      <c r="L359" s="54"/>
      <c r="M359" s="55"/>
      <c r="N359" s="84"/>
      <c r="O359" s="56"/>
      <c r="P359" s="167"/>
      <c r="Q359" s="58"/>
      <c r="R359" s="58"/>
      <c r="S359" s="58"/>
      <c r="T359" s="59"/>
      <c r="U359" s="158"/>
    </row>
    <row r="360" spans="2:28" s="139" customFormat="1" ht="14.1" customHeight="1">
      <c r="B360" s="2190" t="s">
        <v>26</v>
      </c>
      <c r="C360" s="275" t="s">
        <v>27</v>
      </c>
      <c r="D360" s="2169" t="s">
        <v>62</v>
      </c>
      <c r="E360" s="175" t="s">
        <v>28</v>
      </c>
      <c r="F360" s="2169" t="s">
        <v>29</v>
      </c>
      <c r="G360" s="174" t="s">
        <v>30</v>
      </c>
      <c r="H360" s="174" t="s">
        <v>30</v>
      </c>
      <c r="I360" s="176" t="s">
        <v>30</v>
      </c>
      <c r="J360" s="2171" t="s">
        <v>31</v>
      </c>
      <c r="K360" s="2172"/>
      <c r="L360" s="174" t="s">
        <v>30</v>
      </c>
      <c r="M360" s="176" t="s">
        <v>32</v>
      </c>
      <c r="N360" s="177" t="s">
        <v>8</v>
      </c>
      <c r="O360" s="2176" t="s">
        <v>182</v>
      </c>
      <c r="P360" s="2178" t="s">
        <v>181</v>
      </c>
      <c r="Q360" s="177" t="s">
        <v>8</v>
      </c>
      <c r="R360" s="2180" t="s">
        <v>44</v>
      </c>
      <c r="S360" s="178" t="s">
        <v>8</v>
      </c>
      <c r="T360" s="2182" t="s">
        <v>10</v>
      </c>
      <c r="U360" s="158"/>
    </row>
    <row r="361" spans="2:28" s="139" customFormat="1" ht="14.1" customHeight="1">
      <c r="B361" s="2191"/>
      <c r="C361" s="276" t="s">
        <v>11</v>
      </c>
      <c r="D361" s="2170"/>
      <c r="E361" s="180" t="s">
        <v>12</v>
      </c>
      <c r="F361" s="2170"/>
      <c r="G361" s="180" t="s">
        <v>13</v>
      </c>
      <c r="H361" s="180" t="s">
        <v>14</v>
      </c>
      <c r="I361" s="181" t="s">
        <v>15</v>
      </c>
      <c r="J361" s="182" t="s">
        <v>16</v>
      </c>
      <c r="K361" s="183" t="s">
        <v>17</v>
      </c>
      <c r="L361" s="180" t="s">
        <v>18</v>
      </c>
      <c r="M361" s="184" t="s">
        <v>19</v>
      </c>
      <c r="N361" s="185" t="s">
        <v>177</v>
      </c>
      <c r="O361" s="2177"/>
      <c r="P361" s="2179"/>
      <c r="Q361" s="185" t="s">
        <v>22</v>
      </c>
      <c r="R361" s="2181"/>
      <c r="S361" s="186" t="s">
        <v>45</v>
      </c>
      <c r="T361" s="2183"/>
      <c r="U361" s="158"/>
    </row>
    <row r="362" spans="2:28" s="139" customFormat="1" ht="14.1" customHeight="1" thickBot="1">
      <c r="B362" s="187">
        <v>1</v>
      </c>
      <c r="C362" s="277">
        <v>2</v>
      </c>
      <c r="D362" s="189">
        <v>3</v>
      </c>
      <c r="E362" s="188">
        <v>4</v>
      </c>
      <c r="F362" s="188">
        <v>5</v>
      </c>
      <c r="G362" s="188">
        <v>6</v>
      </c>
      <c r="H362" s="188">
        <v>7</v>
      </c>
      <c r="I362" s="190" t="s">
        <v>63</v>
      </c>
      <c r="J362" s="191">
        <v>9</v>
      </c>
      <c r="K362" s="192" t="s">
        <v>64</v>
      </c>
      <c r="L362" s="191" t="s">
        <v>65</v>
      </c>
      <c r="M362" s="192">
        <v>12</v>
      </c>
      <c r="N362" s="193" t="s">
        <v>66</v>
      </c>
      <c r="O362" s="252" t="s">
        <v>176</v>
      </c>
      <c r="P362" s="193" t="s">
        <v>178</v>
      </c>
      <c r="Q362" s="193" t="s">
        <v>185</v>
      </c>
      <c r="R362" s="193" t="s">
        <v>183</v>
      </c>
      <c r="S362" s="193" t="s">
        <v>179</v>
      </c>
      <c r="T362" s="193">
        <v>18</v>
      </c>
      <c r="U362" s="158"/>
    </row>
    <row r="363" spans="2:28" s="850" customFormat="1" ht="35.1" customHeight="1" thickTop="1">
      <c r="B363" s="912">
        <v>1</v>
      </c>
      <c r="C363" s="1609" t="s">
        <v>1618</v>
      </c>
      <c r="D363" s="1613" t="s">
        <v>73</v>
      </c>
      <c r="E363" s="1614" t="s">
        <v>86</v>
      </c>
      <c r="F363" s="1611" t="s">
        <v>117</v>
      </c>
      <c r="G363" s="1787">
        <v>7140</v>
      </c>
      <c r="H363" s="1787">
        <v>4010</v>
      </c>
      <c r="I363" s="918">
        <f t="shared" ref="I363" si="171">G363-H363</f>
        <v>3130</v>
      </c>
      <c r="J363" s="1615">
        <v>6</v>
      </c>
      <c r="K363" s="919">
        <f t="shared" ref="K363" si="172">I363*J363%</f>
        <v>187.79999999999998</v>
      </c>
      <c r="L363" s="919">
        <f t="shared" ref="L363" si="173">I363-K363</f>
        <v>2942.2</v>
      </c>
      <c r="M363" s="1612">
        <v>2850</v>
      </c>
      <c r="N363" s="921">
        <f t="shared" ref="N363" si="174">ROUND((L363*M363),0)</f>
        <v>8385270</v>
      </c>
      <c r="O363" s="921">
        <f t="shared" ref="O363" si="175">ROUND(M363*0.5025%,2)</f>
        <v>14.32</v>
      </c>
      <c r="P363" s="921">
        <f t="shared" ref="P363" si="176">M363+O363</f>
        <v>2864.32</v>
      </c>
      <c r="Q363" s="922">
        <f t="shared" ref="Q363" si="177">ROUND((L363*+P363),0)</f>
        <v>8427402</v>
      </c>
      <c r="R363" s="922">
        <f t="shared" ref="R363" si="178">ROUND((Q363*0.5%),0)</f>
        <v>42137</v>
      </c>
      <c r="S363" s="922">
        <f t="shared" ref="S363" si="179">ROUND((Q363-R363),0)</f>
        <v>8385265</v>
      </c>
      <c r="T363" s="1072" t="s">
        <v>77</v>
      </c>
    </row>
    <row r="364" spans="2:28" ht="5.0999999999999996" customHeight="1">
      <c r="B364" s="1550"/>
      <c r="C364" s="1551"/>
      <c r="D364" s="1552"/>
      <c r="E364" s="1553"/>
      <c r="F364" s="1554"/>
      <c r="G364" s="1555"/>
      <c r="H364" s="1555"/>
      <c r="I364" s="1556"/>
      <c r="J364" s="1557"/>
      <c r="K364" s="1556"/>
      <c r="L364" s="1556"/>
      <c r="M364" s="1558"/>
      <c r="N364" s="1558"/>
      <c r="O364" s="1559"/>
      <c r="P364" s="1559"/>
      <c r="Q364" s="1556"/>
      <c r="R364" s="1556"/>
      <c r="S364" s="1556"/>
      <c r="T364" s="1560"/>
      <c r="U364" s="1"/>
      <c r="V364" s="1"/>
      <c r="W364" s="1"/>
      <c r="X364" s="1"/>
      <c r="Y364" s="1"/>
      <c r="Z364" s="1"/>
      <c r="AA364" s="1"/>
      <c r="AB364" s="1"/>
    </row>
    <row r="365" spans="2:28" ht="35.1" customHeight="1">
      <c r="B365" s="2173" t="s">
        <v>1429</v>
      </c>
      <c r="C365" s="2174"/>
      <c r="D365" s="2174"/>
      <c r="E365" s="2174"/>
      <c r="F365" s="2175"/>
      <c r="G365" s="402">
        <f>SUM(G363:G363)</f>
        <v>7140</v>
      </c>
      <c r="H365" s="402">
        <f>SUM(H363:H363)</f>
        <v>4010</v>
      </c>
      <c r="I365" s="402">
        <f>SUM(I363:I363)</f>
        <v>3130</v>
      </c>
      <c r="J365" s="402">
        <f>+K365/I365%</f>
        <v>5.9999999999999991</v>
      </c>
      <c r="K365" s="402">
        <f>SUM(K363:K363)</f>
        <v>187.79999999999998</v>
      </c>
      <c r="L365" s="402">
        <f>SUM(L363:L363)</f>
        <v>2942.2</v>
      </c>
      <c r="M365" s="402"/>
      <c r="N365" s="402">
        <f>SUM(N363:N363)</f>
        <v>8385270</v>
      </c>
      <c r="O365" s="402"/>
      <c r="P365" s="402">
        <f>+Q365/L365</f>
        <v>2864.3198966759569</v>
      </c>
      <c r="Q365" s="402">
        <f>SUM(Q363:Q363)</f>
        <v>8427402</v>
      </c>
      <c r="R365" s="402">
        <f>SUM(R363:R363)</f>
        <v>42137</v>
      </c>
      <c r="S365" s="402">
        <f>SUM(S363:S363)</f>
        <v>8385265</v>
      </c>
      <c r="T365" s="402"/>
      <c r="U365" s="1"/>
      <c r="V365" s="1"/>
      <c r="W365" s="1"/>
      <c r="X365" s="1"/>
      <c r="Y365" s="1"/>
      <c r="Z365" s="1"/>
      <c r="AA365" s="1"/>
      <c r="AB365" s="1"/>
    </row>
    <row r="366" spans="2:28" s="139" customFormat="1" ht="7.5" customHeight="1">
      <c r="B366" s="47"/>
      <c r="C366" s="48"/>
      <c r="D366" s="48"/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9"/>
      <c r="Q366" s="49"/>
      <c r="R366" s="49"/>
      <c r="S366" s="49"/>
      <c r="T366" s="50"/>
    </row>
    <row r="367" spans="2:28" s="139" customFormat="1" ht="15.75">
      <c r="B367" s="51"/>
      <c r="C367" s="289" t="s">
        <v>59</v>
      </c>
      <c r="D367" s="55"/>
      <c r="E367" s="55" t="s">
        <v>60</v>
      </c>
      <c r="F367" s="1670" t="s">
        <v>1619</v>
      </c>
      <c r="G367" s="55"/>
      <c r="H367" s="53"/>
      <c r="I367" s="360"/>
      <c r="J367" s="342"/>
      <c r="K367" s="55"/>
      <c r="L367" s="54"/>
      <c r="M367" s="55"/>
      <c r="N367" s="118"/>
      <c r="O367" s="56"/>
      <c r="P367" s="81"/>
      <c r="Q367" s="249"/>
      <c r="R367" s="297"/>
      <c r="S367" s="55"/>
      <c r="T367" s="59"/>
      <c r="U367" s="158"/>
    </row>
    <row r="368" spans="2:28" s="139" customFormat="1" ht="5.0999999999999996" customHeight="1">
      <c r="B368" s="51"/>
      <c r="C368" s="289"/>
      <c r="D368" s="55"/>
      <c r="E368" s="55"/>
      <c r="F368" s="623"/>
      <c r="G368" s="55"/>
      <c r="H368" s="53"/>
      <c r="I368" s="52"/>
      <c r="J368" s="55"/>
      <c r="K368" s="55"/>
      <c r="L368" s="54"/>
      <c r="M368" s="55"/>
      <c r="N368" s="84"/>
      <c r="O368" s="56"/>
      <c r="P368" s="167"/>
      <c r="Q368" s="58"/>
      <c r="R368" s="58"/>
      <c r="S368" s="58"/>
      <c r="T368" s="59"/>
      <c r="U368" s="158"/>
    </row>
    <row r="369" spans="2:28" s="139" customFormat="1" ht="14.1" customHeight="1">
      <c r="B369" s="2190" t="s">
        <v>26</v>
      </c>
      <c r="C369" s="275" t="s">
        <v>27</v>
      </c>
      <c r="D369" s="2169" t="s">
        <v>62</v>
      </c>
      <c r="E369" s="175" t="s">
        <v>28</v>
      </c>
      <c r="F369" s="2169" t="s">
        <v>29</v>
      </c>
      <c r="G369" s="174" t="s">
        <v>30</v>
      </c>
      <c r="H369" s="174" t="s">
        <v>30</v>
      </c>
      <c r="I369" s="176" t="s">
        <v>30</v>
      </c>
      <c r="J369" s="2171" t="s">
        <v>31</v>
      </c>
      <c r="K369" s="2172"/>
      <c r="L369" s="174" t="s">
        <v>30</v>
      </c>
      <c r="M369" s="176" t="s">
        <v>32</v>
      </c>
      <c r="N369" s="177" t="s">
        <v>8</v>
      </c>
      <c r="O369" s="2176" t="s">
        <v>182</v>
      </c>
      <c r="P369" s="2178" t="s">
        <v>181</v>
      </c>
      <c r="Q369" s="177" t="s">
        <v>8</v>
      </c>
      <c r="R369" s="2180" t="s">
        <v>44</v>
      </c>
      <c r="S369" s="178" t="s">
        <v>8</v>
      </c>
      <c r="T369" s="2182" t="s">
        <v>10</v>
      </c>
      <c r="U369" s="158"/>
    </row>
    <row r="370" spans="2:28" s="139" customFormat="1" ht="14.1" customHeight="1">
      <c r="B370" s="2191"/>
      <c r="C370" s="276" t="s">
        <v>11</v>
      </c>
      <c r="D370" s="2170"/>
      <c r="E370" s="180" t="s">
        <v>12</v>
      </c>
      <c r="F370" s="2170"/>
      <c r="G370" s="180" t="s">
        <v>13</v>
      </c>
      <c r="H370" s="180" t="s">
        <v>14</v>
      </c>
      <c r="I370" s="181" t="s">
        <v>15</v>
      </c>
      <c r="J370" s="182" t="s">
        <v>16</v>
      </c>
      <c r="K370" s="183" t="s">
        <v>17</v>
      </c>
      <c r="L370" s="180" t="s">
        <v>18</v>
      </c>
      <c r="M370" s="184" t="s">
        <v>19</v>
      </c>
      <c r="N370" s="185" t="s">
        <v>177</v>
      </c>
      <c r="O370" s="2177"/>
      <c r="P370" s="2179"/>
      <c r="Q370" s="185" t="s">
        <v>22</v>
      </c>
      <c r="R370" s="2181"/>
      <c r="S370" s="186" t="s">
        <v>45</v>
      </c>
      <c r="T370" s="2183"/>
      <c r="U370" s="158"/>
    </row>
    <row r="371" spans="2:28" s="139" customFormat="1" ht="14.1" customHeight="1" thickBot="1">
      <c r="B371" s="187">
        <v>1</v>
      </c>
      <c r="C371" s="277">
        <v>2</v>
      </c>
      <c r="D371" s="189">
        <v>3</v>
      </c>
      <c r="E371" s="188">
        <v>4</v>
      </c>
      <c r="F371" s="188">
        <v>5</v>
      </c>
      <c r="G371" s="188">
        <v>6</v>
      </c>
      <c r="H371" s="188">
        <v>7</v>
      </c>
      <c r="I371" s="190" t="s">
        <v>63</v>
      </c>
      <c r="J371" s="191">
        <v>9</v>
      </c>
      <c r="K371" s="192" t="s">
        <v>64</v>
      </c>
      <c r="L371" s="191" t="s">
        <v>65</v>
      </c>
      <c r="M371" s="192">
        <v>12</v>
      </c>
      <c r="N371" s="193" t="s">
        <v>66</v>
      </c>
      <c r="O371" s="252" t="s">
        <v>176</v>
      </c>
      <c r="P371" s="193" t="s">
        <v>178</v>
      </c>
      <c r="Q371" s="193" t="s">
        <v>185</v>
      </c>
      <c r="R371" s="193" t="s">
        <v>183</v>
      </c>
      <c r="S371" s="193" t="s">
        <v>179</v>
      </c>
      <c r="T371" s="193">
        <v>18</v>
      </c>
      <c r="U371" s="158"/>
    </row>
    <row r="372" spans="2:28" s="850" customFormat="1" ht="35.1" customHeight="1" thickTop="1">
      <c r="B372" s="912">
        <v>1</v>
      </c>
      <c r="C372" s="1609" t="s">
        <v>1620</v>
      </c>
      <c r="D372" s="1613" t="s">
        <v>116</v>
      </c>
      <c r="E372" s="1614" t="s">
        <v>1252</v>
      </c>
      <c r="F372" s="1611" t="s">
        <v>117</v>
      </c>
      <c r="G372" s="1787">
        <v>5570</v>
      </c>
      <c r="H372" s="1787">
        <v>3890</v>
      </c>
      <c r="I372" s="918">
        <f t="shared" ref="I372" si="180">G372-H372</f>
        <v>1680</v>
      </c>
      <c r="J372" s="1615">
        <v>6</v>
      </c>
      <c r="K372" s="919">
        <f t="shared" ref="K372" si="181">I372*J372%</f>
        <v>100.8</v>
      </c>
      <c r="L372" s="919">
        <f t="shared" ref="L372" si="182">I372-K372</f>
        <v>1579.2</v>
      </c>
      <c r="M372" s="1612">
        <v>2850</v>
      </c>
      <c r="N372" s="921">
        <f t="shared" ref="N372" si="183">ROUND((L372*M372),0)</f>
        <v>4500720</v>
      </c>
      <c r="O372" s="921">
        <f t="shared" ref="O372" si="184">ROUND(M372*0.5025%,2)</f>
        <v>14.32</v>
      </c>
      <c r="P372" s="921">
        <f t="shared" ref="P372" si="185">M372+O372</f>
        <v>2864.32</v>
      </c>
      <c r="Q372" s="922">
        <f t="shared" ref="Q372" si="186">ROUND((L372*+P372),0)</f>
        <v>4523334</v>
      </c>
      <c r="R372" s="922">
        <f t="shared" ref="R372" si="187">ROUND((Q372*0.5%),0)</f>
        <v>22617</v>
      </c>
      <c r="S372" s="922">
        <f t="shared" ref="S372" si="188">ROUND((Q372-R372),0)</f>
        <v>4500717</v>
      </c>
      <c r="T372" s="1072" t="s">
        <v>77</v>
      </c>
    </row>
    <row r="373" spans="2:28" ht="5.0999999999999996" customHeight="1">
      <c r="B373" s="1550"/>
      <c r="C373" s="1551"/>
      <c r="D373" s="1552"/>
      <c r="E373" s="1553"/>
      <c r="F373" s="1554"/>
      <c r="G373" s="1555"/>
      <c r="H373" s="1555"/>
      <c r="I373" s="1556"/>
      <c r="J373" s="1557"/>
      <c r="K373" s="1556"/>
      <c r="L373" s="1556"/>
      <c r="M373" s="1558"/>
      <c r="N373" s="1558"/>
      <c r="O373" s="1559"/>
      <c r="P373" s="1559"/>
      <c r="Q373" s="1556"/>
      <c r="R373" s="1556"/>
      <c r="S373" s="1556"/>
      <c r="T373" s="1560"/>
      <c r="U373" s="1"/>
      <c r="V373" s="1"/>
      <c r="W373" s="1"/>
      <c r="X373" s="1"/>
      <c r="Y373" s="1"/>
      <c r="Z373" s="1"/>
      <c r="AA373" s="1"/>
      <c r="AB373" s="1"/>
    </row>
    <row r="374" spans="2:28" ht="35.1" customHeight="1">
      <c r="B374" s="2173" t="s">
        <v>1623</v>
      </c>
      <c r="C374" s="2174"/>
      <c r="D374" s="2174"/>
      <c r="E374" s="2174"/>
      <c r="F374" s="2175"/>
      <c r="G374" s="402">
        <f>SUM(G372:G372)</f>
        <v>5570</v>
      </c>
      <c r="H374" s="402">
        <f>SUM(H372:H372)</f>
        <v>3890</v>
      </c>
      <c r="I374" s="402">
        <f>SUM(I372:I372)</f>
        <v>1680</v>
      </c>
      <c r="J374" s="402">
        <f>+K374/I374%</f>
        <v>6</v>
      </c>
      <c r="K374" s="402">
        <f>SUM(K372:K372)</f>
        <v>100.8</v>
      </c>
      <c r="L374" s="402">
        <f>SUM(L372:L372)</f>
        <v>1579.2</v>
      </c>
      <c r="M374" s="402"/>
      <c r="N374" s="402">
        <f>SUM(N372:N372)</f>
        <v>4500720</v>
      </c>
      <c r="O374" s="402"/>
      <c r="P374" s="402">
        <f>+Q374/L374</f>
        <v>2864.3199088145898</v>
      </c>
      <c r="Q374" s="402">
        <f>SUM(Q372:Q372)</f>
        <v>4523334</v>
      </c>
      <c r="R374" s="402">
        <f>SUM(R372:R372)</f>
        <v>22617</v>
      </c>
      <c r="S374" s="402">
        <f>SUM(S372:S372)</f>
        <v>4500717</v>
      </c>
      <c r="T374" s="402"/>
      <c r="U374" s="1"/>
      <c r="V374" s="1"/>
      <c r="W374" s="1"/>
      <c r="X374" s="1"/>
      <c r="Y374" s="1"/>
      <c r="Z374" s="1"/>
      <c r="AA374" s="1"/>
      <c r="AB374" s="1"/>
    </row>
    <row r="375" spans="2:28" s="139" customFormat="1" ht="7.5" customHeight="1">
      <c r="B375" s="47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9"/>
      <c r="Q375" s="49"/>
      <c r="R375" s="49"/>
      <c r="S375" s="49"/>
      <c r="T375" s="50"/>
    </row>
    <row r="376" spans="2:28" s="139" customFormat="1" ht="15.75">
      <c r="B376" s="51"/>
      <c r="C376" s="289" t="s">
        <v>59</v>
      </c>
      <c r="D376" s="55"/>
      <c r="E376" s="55" t="s">
        <v>60</v>
      </c>
      <c r="F376" s="1670" t="s">
        <v>1621</v>
      </c>
      <c r="G376" s="55"/>
      <c r="H376" s="53"/>
      <c r="I376" s="360"/>
      <c r="J376" s="342"/>
      <c r="K376" s="55"/>
      <c r="L376" s="54"/>
      <c r="M376" s="55"/>
      <c r="N376" s="118"/>
      <c r="O376" s="56"/>
      <c r="P376" s="81"/>
      <c r="Q376" s="249"/>
      <c r="R376" s="297"/>
      <c r="S376" s="55"/>
      <c r="T376" s="59"/>
      <c r="U376" s="158"/>
    </row>
    <row r="377" spans="2:28" s="139" customFormat="1" ht="5.0999999999999996" customHeight="1">
      <c r="B377" s="51"/>
      <c r="C377" s="289"/>
      <c r="D377" s="55"/>
      <c r="E377" s="55"/>
      <c r="F377" s="623"/>
      <c r="G377" s="55"/>
      <c r="H377" s="53"/>
      <c r="I377" s="52"/>
      <c r="J377" s="55"/>
      <c r="K377" s="55"/>
      <c r="L377" s="54"/>
      <c r="M377" s="55"/>
      <c r="N377" s="84"/>
      <c r="O377" s="56"/>
      <c r="P377" s="167"/>
      <c r="Q377" s="58"/>
      <c r="R377" s="58"/>
      <c r="S377" s="58"/>
      <c r="T377" s="59"/>
      <c r="U377" s="158"/>
    </row>
    <row r="378" spans="2:28" s="139" customFormat="1" ht="14.1" customHeight="1">
      <c r="B378" s="2190" t="s">
        <v>26</v>
      </c>
      <c r="C378" s="275" t="s">
        <v>27</v>
      </c>
      <c r="D378" s="2169" t="s">
        <v>62</v>
      </c>
      <c r="E378" s="175" t="s">
        <v>28</v>
      </c>
      <c r="F378" s="2169" t="s">
        <v>29</v>
      </c>
      <c r="G378" s="174" t="s">
        <v>30</v>
      </c>
      <c r="H378" s="174" t="s">
        <v>30</v>
      </c>
      <c r="I378" s="176" t="s">
        <v>30</v>
      </c>
      <c r="J378" s="2171" t="s">
        <v>31</v>
      </c>
      <c r="K378" s="2172"/>
      <c r="L378" s="174" t="s">
        <v>30</v>
      </c>
      <c r="M378" s="176" t="s">
        <v>32</v>
      </c>
      <c r="N378" s="177" t="s">
        <v>8</v>
      </c>
      <c r="O378" s="2176" t="s">
        <v>182</v>
      </c>
      <c r="P378" s="2178" t="s">
        <v>181</v>
      </c>
      <c r="Q378" s="177" t="s">
        <v>8</v>
      </c>
      <c r="R378" s="2180" t="s">
        <v>44</v>
      </c>
      <c r="S378" s="178" t="s">
        <v>8</v>
      </c>
      <c r="T378" s="2182" t="s">
        <v>10</v>
      </c>
      <c r="U378" s="158"/>
    </row>
    <row r="379" spans="2:28" s="139" customFormat="1" ht="14.1" customHeight="1">
      <c r="B379" s="2191"/>
      <c r="C379" s="276" t="s">
        <v>11</v>
      </c>
      <c r="D379" s="2170"/>
      <c r="E379" s="180" t="s">
        <v>12</v>
      </c>
      <c r="F379" s="2170"/>
      <c r="G379" s="180" t="s">
        <v>13</v>
      </c>
      <c r="H379" s="180" t="s">
        <v>14</v>
      </c>
      <c r="I379" s="181" t="s">
        <v>15</v>
      </c>
      <c r="J379" s="182" t="s">
        <v>16</v>
      </c>
      <c r="K379" s="183" t="s">
        <v>17</v>
      </c>
      <c r="L379" s="180" t="s">
        <v>18</v>
      </c>
      <c r="M379" s="184" t="s">
        <v>19</v>
      </c>
      <c r="N379" s="185" t="s">
        <v>177</v>
      </c>
      <c r="O379" s="2177"/>
      <c r="P379" s="2179"/>
      <c r="Q379" s="185" t="s">
        <v>22</v>
      </c>
      <c r="R379" s="2181"/>
      <c r="S379" s="186" t="s">
        <v>45</v>
      </c>
      <c r="T379" s="2183"/>
      <c r="U379" s="158"/>
    </row>
    <row r="380" spans="2:28" s="139" customFormat="1" ht="14.1" customHeight="1" thickBot="1">
      <c r="B380" s="187">
        <v>1</v>
      </c>
      <c r="C380" s="277">
        <v>2</v>
      </c>
      <c r="D380" s="189">
        <v>3</v>
      </c>
      <c r="E380" s="188">
        <v>4</v>
      </c>
      <c r="F380" s="188">
        <v>5</v>
      </c>
      <c r="G380" s="188">
        <v>6</v>
      </c>
      <c r="H380" s="188">
        <v>7</v>
      </c>
      <c r="I380" s="190" t="s">
        <v>63</v>
      </c>
      <c r="J380" s="191">
        <v>9</v>
      </c>
      <c r="K380" s="192" t="s">
        <v>64</v>
      </c>
      <c r="L380" s="191" t="s">
        <v>65</v>
      </c>
      <c r="M380" s="192">
        <v>12</v>
      </c>
      <c r="N380" s="193" t="s">
        <v>66</v>
      </c>
      <c r="O380" s="252" t="s">
        <v>176</v>
      </c>
      <c r="P380" s="193" t="s">
        <v>178</v>
      </c>
      <c r="Q380" s="193" t="s">
        <v>185</v>
      </c>
      <c r="R380" s="193" t="s">
        <v>183</v>
      </c>
      <c r="S380" s="193" t="s">
        <v>179</v>
      </c>
      <c r="T380" s="193">
        <v>18</v>
      </c>
      <c r="U380" s="158"/>
    </row>
    <row r="381" spans="2:28" s="850" customFormat="1" ht="35.1" customHeight="1" thickTop="1">
      <c r="B381" s="912">
        <v>1</v>
      </c>
      <c r="C381" s="1609" t="s">
        <v>1622</v>
      </c>
      <c r="D381" s="1613" t="s">
        <v>67</v>
      </c>
      <c r="E381" s="1614" t="s">
        <v>92</v>
      </c>
      <c r="F381" s="1611" t="s">
        <v>117</v>
      </c>
      <c r="G381" s="1787">
        <v>6860</v>
      </c>
      <c r="H381" s="1787">
        <v>3790</v>
      </c>
      <c r="I381" s="918">
        <f t="shared" ref="I381" si="189">G381-H381</f>
        <v>3070</v>
      </c>
      <c r="J381" s="1615">
        <v>6</v>
      </c>
      <c r="K381" s="919">
        <f t="shared" ref="K381" si="190">I381*J381%</f>
        <v>184.2</v>
      </c>
      <c r="L381" s="919">
        <f t="shared" ref="L381" si="191">I381-K381</f>
        <v>2885.8</v>
      </c>
      <c r="M381" s="1612">
        <v>2850</v>
      </c>
      <c r="N381" s="921">
        <f t="shared" ref="N381" si="192">ROUND((L381*M381),0)</f>
        <v>8224530</v>
      </c>
      <c r="O381" s="921">
        <f t="shared" ref="O381" si="193">ROUND(M381*0.5025%,2)</f>
        <v>14.32</v>
      </c>
      <c r="P381" s="921">
        <f t="shared" ref="P381" si="194">M381+O381</f>
        <v>2864.32</v>
      </c>
      <c r="Q381" s="922">
        <f t="shared" ref="Q381" si="195">ROUND((L381*+P381),0)</f>
        <v>8265855</v>
      </c>
      <c r="R381" s="922">
        <f t="shared" ref="R381" si="196">ROUND((Q381*0.5%),0)</f>
        <v>41329</v>
      </c>
      <c r="S381" s="922">
        <f t="shared" ref="S381" si="197">ROUND((Q381-R381),0)</f>
        <v>8224526</v>
      </c>
      <c r="T381" s="1072" t="s">
        <v>77</v>
      </c>
    </row>
    <row r="382" spans="2:28" ht="5.0999999999999996" customHeight="1">
      <c r="B382" s="1550"/>
      <c r="C382" s="1551"/>
      <c r="D382" s="1552"/>
      <c r="E382" s="1553"/>
      <c r="F382" s="1554"/>
      <c r="G382" s="1555"/>
      <c r="H382" s="1555"/>
      <c r="I382" s="1556"/>
      <c r="J382" s="1557"/>
      <c r="K382" s="1556"/>
      <c r="L382" s="1556"/>
      <c r="M382" s="1558"/>
      <c r="N382" s="1558"/>
      <c r="O382" s="1559"/>
      <c r="P382" s="1559"/>
      <c r="Q382" s="1556"/>
      <c r="R382" s="1556"/>
      <c r="S382" s="1556"/>
      <c r="T382" s="1560"/>
      <c r="U382" s="1"/>
      <c r="V382" s="1"/>
      <c r="W382" s="1"/>
      <c r="X382" s="1"/>
      <c r="Y382" s="1"/>
      <c r="Z382" s="1"/>
      <c r="AA382" s="1"/>
      <c r="AB382" s="1"/>
    </row>
    <row r="383" spans="2:28" ht="35.1" customHeight="1">
      <c r="B383" s="2173" t="s">
        <v>1624</v>
      </c>
      <c r="C383" s="2174"/>
      <c r="D383" s="2174"/>
      <c r="E383" s="2174"/>
      <c r="F383" s="2175"/>
      <c r="G383" s="402">
        <f>SUM(G381:G381)</f>
        <v>6860</v>
      </c>
      <c r="H383" s="402">
        <f>SUM(H381:H381)</f>
        <v>3790</v>
      </c>
      <c r="I383" s="402">
        <f>SUM(I381:I381)</f>
        <v>3070</v>
      </c>
      <c r="J383" s="402">
        <f>+K383/I383%</f>
        <v>6</v>
      </c>
      <c r="K383" s="402">
        <f>SUM(K381:K381)</f>
        <v>184.2</v>
      </c>
      <c r="L383" s="402">
        <f>SUM(L381:L381)</f>
        <v>2885.8</v>
      </c>
      <c r="M383" s="402"/>
      <c r="N383" s="402">
        <f>SUM(N381:N381)</f>
        <v>8224530</v>
      </c>
      <c r="O383" s="402"/>
      <c r="P383" s="402">
        <f>+Q383/L383</f>
        <v>2864.3201192043798</v>
      </c>
      <c r="Q383" s="402">
        <f>SUM(Q381:Q381)</f>
        <v>8265855</v>
      </c>
      <c r="R383" s="402">
        <f>SUM(R381:R381)</f>
        <v>41329</v>
      </c>
      <c r="S383" s="402">
        <f>SUM(S381:S381)</f>
        <v>8224526</v>
      </c>
      <c r="T383" s="402"/>
      <c r="U383" s="1"/>
      <c r="V383" s="1"/>
      <c r="W383" s="1"/>
      <c r="X383" s="1"/>
      <c r="Y383" s="1"/>
      <c r="Z383" s="1"/>
      <c r="AA383" s="1"/>
      <c r="AB383" s="1"/>
    </row>
    <row r="384" spans="2:28" ht="35.1" customHeight="1">
      <c r="B384" s="2173" t="s">
        <v>1536</v>
      </c>
      <c r="C384" s="2174"/>
      <c r="D384" s="2174"/>
      <c r="E384" s="2174"/>
      <c r="F384" s="2175"/>
      <c r="G384" s="402">
        <f>SUM(G383+G374+G365+G356)</f>
        <v>27360</v>
      </c>
      <c r="H384" s="402">
        <f t="shared" ref="H384:S384" si="198">SUM(H383+H374+H365+H356)</f>
        <v>15480</v>
      </c>
      <c r="I384" s="402">
        <f t="shared" si="198"/>
        <v>11880</v>
      </c>
      <c r="J384" s="402">
        <f>+K384/I384%</f>
        <v>6</v>
      </c>
      <c r="K384" s="402">
        <f t="shared" si="198"/>
        <v>712.8</v>
      </c>
      <c r="L384" s="402">
        <f t="shared" si="198"/>
        <v>11167.2</v>
      </c>
      <c r="M384" s="402"/>
      <c r="N384" s="402">
        <f t="shared" si="198"/>
        <v>31826520</v>
      </c>
      <c r="O384" s="402"/>
      <c r="P384" s="402">
        <f>+Q384/L384</f>
        <v>2864.3199727774195</v>
      </c>
      <c r="Q384" s="402">
        <f t="shared" si="198"/>
        <v>31986434</v>
      </c>
      <c r="R384" s="402">
        <f t="shared" si="198"/>
        <v>159932</v>
      </c>
      <c r="S384" s="402">
        <f t="shared" si="198"/>
        <v>31826502</v>
      </c>
      <c r="T384" s="402"/>
      <c r="U384" s="1"/>
      <c r="V384" s="1"/>
      <c r="W384" s="1"/>
      <c r="X384" s="1"/>
      <c r="Y384" s="1"/>
      <c r="Z384" s="1"/>
      <c r="AA384" s="1"/>
      <c r="AB384" s="1"/>
    </row>
    <row r="385" spans="2:28" ht="9" customHeight="1">
      <c r="B385" s="603"/>
      <c r="C385" s="458"/>
      <c r="D385" s="458"/>
      <c r="E385" s="458"/>
      <c r="F385" s="458"/>
      <c r="G385" s="597"/>
      <c r="H385" s="597"/>
      <c r="I385" s="597"/>
      <c r="J385" s="597"/>
      <c r="K385" s="597"/>
      <c r="L385" s="597"/>
      <c r="M385" s="597"/>
      <c r="N385" s="597"/>
      <c r="O385" s="597"/>
      <c r="P385" s="597"/>
      <c r="Q385" s="597"/>
      <c r="R385" s="597"/>
      <c r="S385" s="597"/>
      <c r="T385" s="460"/>
      <c r="U385" s="1"/>
      <c r="V385" s="1"/>
      <c r="W385" s="1"/>
      <c r="X385" s="1"/>
      <c r="Y385" s="1"/>
      <c r="Z385" s="1"/>
      <c r="AA385" s="1"/>
      <c r="AB385" s="1"/>
    </row>
    <row r="386" spans="2:28" ht="20.100000000000001" customHeight="1">
      <c r="B386" s="201"/>
      <c r="C386" s="202"/>
      <c r="D386" s="202"/>
      <c r="E386" s="202"/>
      <c r="F386" s="202"/>
      <c r="G386" s="202"/>
      <c r="H386" s="202"/>
      <c r="I386" s="226"/>
      <c r="J386" s="226"/>
      <c r="K386" s="226"/>
      <c r="L386" s="226"/>
      <c r="M386" s="226"/>
      <c r="N386" s="226"/>
      <c r="O386" s="226"/>
      <c r="P386" s="226"/>
      <c r="Q386" s="587" t="s">
        <v>1615</v>
      </c>
      <c r="R386" s="226"/>
      <c r="S386" s="226"/>
      <c r="T386" s="209"/>
      <c r="U386" s="1"/>
      <c r="V386" s="1"/>
      <c r="W386" s="1"/>
      <c r="X386" s="1"/>
      <c r="Y386" s="1"/>
      <c r="Z386" s="1"/>
      <c r="AA386" s="1"/>
      <c r="AB386" s="1"/>
    </row>
    <row r="387" spans="2:28" ht="15.75">
      <c r="B387" s="241"/>
      <c r="C387" s="280" t="s">
        <v>80</v>
      </c>
      <c r="D387" s="227"/>
      <c r="E387" s="227" t="s">
        <v>1386</v>
      </c>
      <c r="F387" s="227"/>
      <c r="G387" s="1805"/>
      <c r="H387" s="1805"/>
      <c r="I387" s="1805" t="s">
        <v>105</v>
      </c>
      <c r="J387" s="1805"/>
      <c r="K387" s="228"/>
      <c r="L387" s="1805"/>
      <c r="M387" s="1805" t="s">
        <v>106</v>
      </c>
      <c r="N387" s="1805"/>
      <c r="O387" s="227"/>
      <c r="P387" s="227"/>
      <c r="Q387" s="227" t="s">
        <v>81</v>
      </c>
      <c r="R387" s="227"/>
      <c r="S387" s="242"/>
      <c r="T387" s="243"/>
      <c r="U387" s="1"/>
      <c r="V387" s="1"/>
      <c r="W387" s="1"/>
      <c r="X387" s="1"/>
      <c r="Y387" s="1"/>
      <c r="Z387" s="1"/>
      <c r="AA387" s="1"/>
      <c r="AB387" s="1"/>
    </row>
    <row r="388" spans="2:28" ht="15.75">
      <c r="B388" s="241"/>
      <c r="C388" s="281"/>
      <c r="D388" s="229"/>
      <c r="E388" s="229"/>
      <c r="F388" s="229"/>
      <c r="G388" s="229"/>
      <c r="H388" s="229"/>
      <c r="I388" s="229"/>
      <c r="J388" s="229"/>
      <c r="K388" s="229"/>
      <c r="L388" s="229"/>
      <c r="M388" s="229"/>
      <c r="N388" s="229"/>
      <c r="O388" s="229"/>
      <c r="P388" s="229"/>
      <c r="Q388" s="229"/>
      <c r="R388" s="229"/>
      <c r="S388" s="242"/>
      <c r="T388" s="243"/>
      <c r="U388" s="1"/>
      <c r="V388" s="1"/>
      <c r="W388" s="1"/>
      <c r="X388" s="1"/>
      <c r="Y388" s="1"/>
      <c r="Z388" s="1"/>
      <c r="AA388" s="1"/>
      <c r="AB388" s="1"/>
    </row>
    <row r="389" spans="2:28" ht="9.9499999999999993" customHeight="1">
      <c r="B389" s="241"/>
      <c r="C389" s="281"/>
      <c r="D389" s="229"/>
      <c r="E389" s="229"/>
      <c r="F389" s="229"/>
      <c r="G389" s="229"/>
      <c r="H389" s="229"/>
      <c r="I389" s="229"/>
      <c r="J389" s="229"/>
      <c r="K389" s="229"/>
      <c r="L389" s="229"/>
      <c r="M389" s="229"/>
      <c r="N389" s="229"/>
      <c r="O389" s="229"/>
      <c r="P389" s="229"/>
      <c r="Q389" s="229"/>
      <c r="R389" s="229"/>
      <c r="S389" s="242"/>
      <c r="T389" s="243"/>
      <c r="U389" s="1"/>
      <c r="V389" s="1"/>
      <c r="W389" s="1"/>
      <c r="X389" s="1"/>
      <c r="Y389" s="1"/>
      <c r="Z389" s="1"/>
      <c r="AA389" s="1"/>
      <c r="AB389" s="1"/>
    </row>
    <row r="390" spans="2:28" ht="9.9499999999999993" customHeight="1">
      <c r="B390" s="241"/>
      <c r="C390" s="281"/>
      <c r="D390" s="229"/>
      <c r="E390" s="229"/>
      <c r="F390" s="229"/>
      <c r="G390" s="229"/>
      <c r="H390" s="229"/>
      <c r="I390" s="229"/>
      <c r="J390" s="229"/>
      <c r="K390" s="229"/>
      <c r="L390" s="229"/>
      <c r="M390" s="229"/>
      <c r="N390" s="229"/>
      <c r="O390" s="229"/>
      <c r="P390" s="229"/>
      <c r="Q390" s="229"/>
      <c r="R390" s="229"/>
      <c r="S390" s="242"/>
      <c r="T390" s="243"/>
      <c r="U390" s="1"/>
      <c r="V390" s="1"/>
      <c r="W390" s="1"/>
      <c r="X390" s="1"/>
      <c r="Y390" s="1"/>
      <c r="Z390" s="1"/>
      <c r="AA390" s="1"/>
      <c r="AB390" s="1"/>
    </row>
    <row r="391" spans="2:28" ht="15.75">
      <c r="B391" s="241"/>
      <c r="C391" s="1804" t="s">
        <v>147</v>
      </c>
      <c r="D391" s="1804"/>
      <c r="E391" s="1804"/>
      <c r="F391" s="1804"/>
      <c r="G391" s="1806"/>
      <c r="H391" s="1806" t="s">
        <v>82</v>
      </c>
      <c r="I391" s="1804"/>
      <c r="J391" s="1806" t="s">
        <v>156</v>
      </c>
      <c r="K391" s="230"/>
      <c r="L391" s="1806"/>
      <c r="M391" s="1806" t="s">
        <v>161</v>
      </c>
      <c r="N391" s="1806"/>
      <c r="O391" s="1804"/>
      <c r="P391" s="1804"/>
      <c r="Q391" s="1804" t="s">
        <v>83</v>
      </c>
      <c r="R391" s="1804"/>
      <c r="S391" s="242"/>
      <c r="T391" s="243"/>
      <c r="U391" s="1"/>
      <c r="V391" s="1"/>
      <c r="W391" s="1"/>
      <c r="X391" s="1"/>
      <c r="Y391" s="1"/>
      <c r="Z391" s="1"/>
      <c r="AA391" s="1"/>
      <c r="AB391" s="1"/>
    </row>
    <row r="392" spans="2:28" ht="15.75">
      <c r="B392" s="241"/>
      <c r="C392" s="282"/>
      <c r="D392" s="1804"/>
      <c r="E392" s="1804"/>
      <c r="F392" s="1804"/>
      <c r="G392" s="1806"/>
      <c r="H392" s="1806"/>
      <c r="I392" s="1804"/>
      <c r="J392" s="1806"/>
      <c r="K392" s="230"/>
      <c r="L392" s="1806"/>
      <c r="M392" s="1806"/>
      <c r="N392" s="1806"/>
      <c r="O392" s="1804"/>
      <c r="P392" s="1804"/>
      <c r="Q392" s="1804"/>
      <c r="R392" s="1804"/>
      <c r="S392" s="242"/>
      <c r="T392" s="243"/>
      <c r="U392" s="1"/>
      <c r="V392" s="1"/>
      <c r="W392" s="1"/>
      <c r="X392" s="1"/>
      <c r="Y392" s="1"/>
      <c r="Z392" s="1"/>
      <c r="AA392" s="1"/>
      <c r="AB392" s="1"/>
    </row>
    <row r="393" spans="2:28" customFormat="1" ht="15" customHeight="1">
      <c r="B393" s="121" t="s">
        <v>418</v>
      </c>
      <c r="C393" s="284"/>
      <c r="D393" s="122"/>
      <c r="E393" s="122"/>
      <c r="F393" s="122"/>
      <c r="G393" s="122"/>
      <c r="H393" s="1229"/>
      <c r="I393" s="122"/>
      <c r="J393" s="123"/>
      <c r="K393" s="122"/>
      <c r="L393" s="124"/>
      <c r="M393" s="122"/>
      <c r="N393" s="122"/>
      <c r="O393" s="122"/>
      <c r="P393" s="122"/>
      <c r="Q393" s="122"/>
      <c r="R393" s="125"/>
      <c r="S393" s="125"/>
      <c r="T393" s="126" t="s">
        <v>417</v>
      </c>
      <c r="U393" s="232"/>
    </row>
  </sheetData>
  <sortState ref="B10:T13">
    <sortCondition ref="C10:C13"/>
  </sortState>
  <mergeCells count="272">
    <mergeCell ref="R60:R61"/>
    <mergeCell ref="T60:T61"/>
    <mergeCell ref="B65:F65"/>
    <mergeCell ref="B55:E56"/>
    <mergeCell ref="F55:N55"/>
    <mergeCell ref="F56:N56"/>
    <mergeCell ref="B60:B61"/>
    <mergeCell ref="D60:D61"/>
    <mergeCell ref="F60:F61"/>
    <mergeCell ref="J60:K60"/>
    <mergeCell ref="O60:O61"/>
    <mergeCell ref="P60:P61"/>
    <mergeCell ref="B24:E25"/>
    <mergeCell ref="F24:N24"/>
    <mergeCell ref="B127:F127"/>
    <mergeCell ref="F76:N76"/>
    <mergeCell ref="F77:N77"/>
    <mergeCell ref="B81:B82"/>
    <mergeCell ref="D81:D82"/>
    <mergeCell ref="F81:F82"/>
    <mergeCell ref="J81:K81"/>
    <mergeCell ref="B122:B123"/>
    <mergeCell ref="D122:D123"/>
    <mergeCell ref="F122:F123"/>
    <mergeCell ref="J122:K122"/>
    <mergeCell ref="B34:F34"/>
    <mergeCell ref="B38:B39"/>
    <mergeCell ref="D38:D39"/>
    <mergeCell ref="F38:F39"/>
    <mergeCell ref="J38:K38"/>
    <mergeCell ref="O81:O82"/>
    <mergeCell ref="P81:P82"/>
    <mergeCell ref="B87:F87"/>
    <mergeCell ref="B91:B92"/>
    <mergeCell ref="D91:D92"/>
    <mergeCell ref="R7:R8"/>
    <mergeCell ref="T7:T8"/>
    <mergeCell ref="B13:F13"/>
    <mergeCell ref="B117:E118"/>
    <mergeCell ref="F117:N117"/>
    <mergeCell ref="F118:N118"/>
    <mergeCell ref="R38:R39"/>
    <mergeCell ref="T38:T39"/>
    <mergeCell ref="F25:N25"/>
    <mergeCell ref="B29:B30"/>
    <mergeCell ref="D29:D30"/>
    <mergeCell ref="F29:F30"/>
    <mergeCell ref="J29:K29"/>
    <mergeCell ref="O29:O30"/>
    <mergeCell ref="P29:P30"/>
    <mergeCell ref="R29:R30"/>
    <mergeCell ref="T29:T30"/>
    <mergeCell ref="B43:F43"/>
    <mergeCell ref="B44:F44"/>
    <mergeCell ref="O122:O123"/>
    <mergeCell ref="P122:P123"/>
    <mergeCell ref="R122:R123"/>
    <mergeCell ref="T122:T123"/>
    <mergeCell ref="B76:E77"/>
    <mergeCell ref="R81:R82"/>
    <mergeCell ref="T81:T82"/>
    <mergeCell ref="B105:F105"/>
    <mergeCell ref="B106:F106"/>
    <mergeCell ref="F91:F92"/>
    <mergeCell ref="J91:K91"/>
    <mergeCell ref="O91:O92"/>
    <mergeCell ref="P91:P92"/>
    <mergeCell ref="R91:R92"/>
    <mergeCell ref="T91:T92"/>
    <mergeCell ref="B96:F96"/>
    <mergeCell ref="B100:B101"/>
    <mergeCell ref="D100:D101"/>
    <mergeCell ref="F100:F101"/>
    <mergeCell ref="J100:K100"/>
    <mergeCell ref="O100:O101"/>
    <mergeCell ref="P100:P101"/>
    <mergeCell ref="R100:R101"/>
    <mergeCell ref="T100:T101"/>
    <mergeCell ref="B2:E3"/>
    <mergeCell ref="F2:N2"/>
    <mergeCell ref="F3:N3"/>
    <mergeCell ref="B7:B8"/>
    <mergeCell ref="D7:D8"/>
    <mergeCell ref="F7:F8"/>
    <mergeCell ref="J7:K7"/>
    <mergeCell ref="O7:O8"/>
    <mergeCell ref="P7:P8"/>
    <mergeCell ref="P256:P257"/>
    <mergeCell ref="R256:R257"/>
    <mergeCell ref="T256:T257"/>
    <mergeCell ref="B261:F261"/>
    <mergeCell ref="B262:F262"/>
    <mergeCell ref="B256:B257"/>
    <mergeCell ref="D256:D257"/>
    <mergeCell ref="F256:F257"/>
    <mergeCell ref="J256:K256"/>
    <mergeCell ref="O256:O257"/>
    <mergeCell ref="B334:F334"/>
    <mergeCell ref="B329:B330"/>
    <mergeCell ref="D329:D330"/>
    <mergeCell ref="F329:F330"/>
    <mergeCell ref="J329:K329"/>
    <mergeCell ref="T360:T361"/>
    <mergeCell ref="B325:F325"/>
    <mergeCell ref="R351:R352"/>
    <mergeCell ref="T351:T352"/>
    <mergeCell ref="B356:F356"/>
    <mergeCell ref="B346:E347"/>
    <mergeCell ref="F346:N346"/>
    <mergeCell ref="F347:N347"/>
    <mergeCell ref="B351:B352"/>
    <mergeCell ref="D351:D352"/>
    <mergeCell ref="F351:F352"/>
    <mergeCell ref="J351:K351"/>
    <mergeCell ref="O351:O352"/>
    <mergeCell ref="P351:P352"/>
    <mergeCell ref="B384:F384"/>
    <mergeCell ref="O378:O379"/>
    <mergeCell ref="P378:P379"/>
    <mergeCell ref="R378:R379"/>
    <mergeCell ref="O369:O370"/>
    <mergeCell ref="P369:P370"/>
    <mergeCell ref="R369:R370"/>
    <mergeCell ref="T369:T370"/>
    <mergeCell ref="B360:B361"/>
    <mergeCell ref="D360:D361"/>
    <mergeCell ref="F360:F361"/>
    <mergeCell ref="J360:K360"/>
    <mergeCell ref="B365:F365"/>
    <mergeCell ref="B369:B370"/>
    <mergeCell ref="D369:D370"/>
    <mergeCell ref="F369:F370"/>
    <mergeCell ref="J369:K369"/>
    <mergeCell ref="O360:O361"/>
    <mergeCell ref="P360:P361"/>
    <mergeCell ref="R360:R361"/>
    <mergeCell ref="T378:T379"/>
    <mergeCell ref="B383:F383"/>
    <mergeCell ref="B294:E295"/>
    <mergeCell ref="F294:N294"/>
    <mergeCell ref="F295:N295"/>
    <mergeCell ref="B299:B300"/>
    <mergeCell ref="D299:D300"/>
    <mergeCell ref="F299:F300"/>
    <mergeCell ref="J299:K299"/>
    <mergeCell ref="O299:O300"/>
    <mergeCell ref="P299:P300"/>
    <mergeCell ref="R299:R300"/>
    <mergeCell ref="T299:T300"/>
    <mergeCell ref="B304:F304"/>
    <mergeCell ref="B374:F374"/>
    <mergeCell ref="B378:B379"/>
    <mergeCell ref="D378:D379"/>
    <mergeCell ref="F378:F379"/>
    <mergeCell ref="J378:K378"/>
    <mergeCell ref="P320:P321"/>
    <mergeCell ref="R320:R321"/>
    <mergeCell ref="T320:T321"/>
    <mergeCell ref="P329:P330"/>
    <mergeCell ref="R329:R330"/>
    <mergeCell ref="B315:E316"/>
    <mergeCell ref="F315:N315"/>
    <mergeCell ref="F316:N316"/>
    <mergeCell ref="B320:B321"/>
    <mergeCell ref="D320:D321"/>
    <mergeCell ref="F320:F321"/>
    <mergeCell ref="J320:K320"/>
    <mergeCell ref="O329:O330"/>
    <mergeCell ref="O320:O321"/>
    <mergeCell ref="B335:F335"/>
    <mergeCell ref="T329:T330"/>
    <mergeCell ref="R278:R279"/>
    <mergeCell ref="T278:T279"/>
    <mergeCell ref="B283:F283"/>
    <mergeCell ref="B241:E242"/>
    <mergeCell ref="F241:N241"/>
    <mergeCell ref="F242:N242"/>
    <mergeCell ref="B246:B247"/>
    <mergeCell ref="D246:D247"/>
    <mergeCell ref="F246:F247"/>
    <mergeCell ref="J246:K246"/>
    <mergeCell ref="O246:O247"/>
    <mergeCell ref="P246:P247"/>
    <mergeCell ref="R246:R247"/>
    <mergeCell ref="T246:T247"/>
    <mergeCell ref="B252:F252"/>
    <mergeCell ref="B273:E274"/>
    <mergeCell ref="F273:N273"/>
    <mergeCell ref="F274:N274"/>
    <mergeCell ref="B278:B279"/>
    <mergeCell ref="D278:D279"/>
    <mergeCell ref="F278:F279"/>
    <mergeCell ref="J278:K278"/>
    <mergeCell ref="O278:O279"/>
    <mergeCell ref="P278:P279"/>
    <mergeCell ref="B209:E210"/>
    <mergeCell ref="F209:N209"/>
    <mergeCell ref="F210:N210"/>
    <mergeCell ref="B214:B215"/>
    <mergeCell ref="D214:D215"/>
    <mergeCell ref="F214:F215"/>
    <mergeCell ref="J214:K214"/>
    <mergeCell ref="O214:O215"/>
    <mergeCell ref="P214:P215"/>
    <mergeCell ref="B229:F229"/>
    <mergeCell ref="B230:F230"/>
    <mergeCell ref="R214:R215"/>
    <mergeCell ref="T214:T215"/>
    <mergeCell ref="B220:F220"/>
    <mergeCell ref="B224:B225"/>
    <mergeCell ref="D224:D225"/>
    <mergeCell ref="F224:F225"/>
    <mergeCell ref="J224:K224"/>
    <mergeCell ref="O224:O225"/>
    <mergeCell ref="P224:P225"/>
    <mergeCell ref="R224:R225"/>
    <mergeCell ref="T224:T225"/>
    <mergeCell ref="B178:E179"/>
    <mergeCell ref="F178:N178"/>
    <mergeCell ref="F179:N179"/>
    <mergeCell ref="B183:B184"/>
    <mergeCell ref="D183:D184"/>
    <mergeCell ref="F183:F184"/>
    <mergeCell ref="J183:K183"/>
    <mergeCell ref="O183:O184"/>
    <mergeCell ref="P183:P184"/>
    <mergeCell ref="B197:F197"/>
    <mergeCell ref="B198:F198"/>
    <mergeCell ref="R183:R184"/>
    <mergeCell ref="T183:T184"/>
    <mergeCell ref="B188:F188"/>
    <mergeCell ref="B192:B193"/>
    <mergeCell ref="D192:D193"/>
    <mergeCell ref="F192:F193"/>
    <mergeCell ref="J192:K192"/>
    <mergeCell ref="O192:O193"/>
    <mergeCell ref="P192:P193"/>
    <mergeCell ref="R192:R193"/>
    <mergeCell ref="T192:T193"/>
    <mergeCell ref="B138:E139"/>
    <mergeCell ref="F138:N138"/>
    <mergeCell ref="F139:N139"/>
    <mergeCell ref="B143:B144"/>
    <mergeCell ref="D143:D144"/>
    <mergeCell ref="F143:F144"/>
    <mergeCell ref="J143:K143"/>
    <mergeCell ref="O143:O144"/>
    <mergeCell ref="P143:P144"/>
    <mergeCell ref="O38:O39"/>
    <mergeCell ref="P38:P39"/>
    <mergeCell ref="B166:F166"/>
    <mergeCell ref="B167:F167"/>
    <mergeCell ref="R143:R144"/>
    <mergeCell ref="T143:T144"/>
    <mergeCell ref="B148:F148"/>
    <mergeCell ref="B161:B162"/>
    <mergeCell ref="D161:D162"/>
    <mergeCell ref="F161:F162"/>
    <mergeCell ref="J161:K161"/>
    <mergeCell ref="O161:O162"/>
    <mergeCell ref="P161:P162"/>
    <mergeCell ref="R161:R162"/>
    <mergeCell ref="T161:T162"/>
    <mergeCell ref="B152:B153"/>
    <mergeCell ref="D152:D153"/>
    <mergeCell ref="F152:F153"/>
    <mergeCell ref="J152:K152"/>
    <mergeCell ref="O152:O153"/>
    <mergeCell ref="P152:P153"/>
    <mergeCell ref="R152:R153"/>
    <mergeCell ref="T152:T153"/>
    <mergeCell ref="B157:F157"/>
  </mergeCells>
  <pageMargins left="0.05" right="0.03" top="0.46" bottom="0.05" header="0.5" footer="0.5"/>
  <pageSetup paperSize="256" scale="65" orientation="landscape" horizontalDpi="4294967294" verticalDpi="180" r:id="rId1"/>
  <headerFooter alignWithMargins="0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>
  <sheetPr codeName="Sheet3"/>
  <dimension ref="B2:U22"/>
  <sheetViews>
    <sheetView zoomScale="70" zoomScaleNormal="70" workbookViewId="0">
      <selection activeCell="H33" sqref="H33"/>
    </sheetView>
  </sheetViews>
  <sheetFormatPr defaultRowHeight="15"/>
  <cols>
    <col min="1" max="1" width="1.85546875" style="1" customWidth="1"/>
    <col min="2" max="2" width="3.42578125" style="1" customWidth="1"/>
    <col min="3" max="3" width="7.5703125" style="285" customWidth="1"/>
    <col min="4" max="4" width="12.42578125" style="1" customWidth="1"/>
    <col min="5" max="5" width="11.85546875" style="1" customWidth="1"/>
    <col min="6" max="6" width="9.85546875" style="1" customWidth="1"/>
    <col min="7" max="7" width="13.85546875" style="1" customWidth="1"/>
    <col min="8" max="8" width="13.42578125" style="1" customWidth="1"/>
    <col min="9" max="9" width="13" style="1" customWidth="1"/>
    <col min="10" max="10" width="8.140625" style="1" customWidth="1"/>
    <col min="11" max="11" width="11.28515625" style="1" customWidth="1"/>
    <col min="12" max="12" width="13.140625" style="1" customWidth="1"/>
    <col min="13" max="13" width="10.5703125" style="1" customWidth="1"/>
    <col min="14" max="14" width="17.140625" style="1" customWidth="1"/>
    <col min="15" max="15" width="9.28515625" style="1" customWidth="1"/>
    <col min="16" max="16" width="11.42578125" style="1" customWidth="1"/>
    <col min="17" max="17" width="18.140625" style="1" customWidth="1"/>
    <col min="18" max="18" width="14.140625" style="1" customWidth="1"/>
    <col min="19" max="19" width="18" style="1" customWidth="1"/>
    <col min="20" max="20" width="9.140625" style="1" customWidth="1"/>
    <col min="21" max="21" width="2.28515625" style="1" customWidth="1"/>
    <col min="22" max="22" width="11.140625" style="1" customWidth="1"/>
    <col min="23" max="23" width="15.7109375" style="1" bestFit="1" customWidth="1"/>
    <col min="24" max="24" width="14.7109375" style="1" bestFit="1" customWidth="1"/>
    <col min="25" max="16384" width="9.140625" style="1"/>
  </cols>
  <sheetData>
    <row r="2" spans="2:20" ht="24.95" customHeight="1">
      <c r="B2" s="2155" t="s">
        <v>159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979" t="s">
        <v>55</v>
      </c>
      <c r="P2" s="980" t="s">
        <v>1415</v>
      </c>
      <c r="Q2" s="983" t="s">
        <v>1425</v>
      </c>
      <c r="R2" s="530"/>
      <c r="S2" s="530"/>
      <c r="T2" s="531" t="s">
        <v>25</v>
      </c>
    </row>
    <row r="3" spans="2:20" ht="24.9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981" t="s">
        <v>57</v>
      </c>
      <c r="P3" s="982" t="s">
        <v>58</v>
      </c>
      <c r="Q3" s="984"/>
      <c r="R3" s="532"/>
      <c r="S3" s="532"/>
      <c r="T3" s="533"/>
    </row>
    <row r="4" spans="2:20" ht="9.9499999999999993" customHeight="1">
      <c r="B4" s="534"/>
      <c r="C4" s="535"/>
      <c r="D4" s="536"/>
      <c r="E4" s="536"/>
      <c r="F4" s="536"/>
      <c r="G4" s="536"/>
      <c r="H4" s="536"/>
      <c r="I4" s="536"/>
      <c r="J4" s="536" t="s">
        <v>25</v>
      </c>
      <c r="K4" s="536"/>
      <c r="L4" s="536"/>
      <c r="M4" s="536"/>
      <c r="N4" s="536"/>
      <c r="O4" s="536"/>
      <c r="P4" s="537" t="s">
        <v>25</v>
      </c>
      <c r="Q4" s="537"/>
      <c r="R4" s="537"/>
      <c r="S4" s="537"/>
      <c r="T4" s="538"/>
    </row>
    <row r="5" spans="2:20" ht="15.75">
      <c r="B5" s="539"/>
      <c r="C5" s="540" t="s">
        <v>59</v>
      </c>
      <c r="D5" s="13"/>
      <c r="E5" s="13" t="s">
        <v>60</v>
      </c>
      <c r="F5" s="541" t="s">
        <v>1413</v>
      </c>
      <c r="G5" s="13"/>
      <c r="H5" s="542"/>
      <c r="I5" s="543"/>
      <c r="J5" s="13"/>
      <c r="K5" s="13"/>
      <c r="L5" s="147"/>
      <c r="M5" s="544"/>
      <c r="N5" s="148"/>
      <c r="O5" s="545"/>
      <c r="P5" s="81" t="s">
        <v>61</v>
      </c>
      <c r="Q5" s="249" t="s">
        <v>1420</v>
      </c>
      <c r="R5" s="249"/>
      <c r="S5" s="547"/>
      <c r="T5" s="548"/>
    </row>
    <row r="6" spans="2:20" ht="9.9499999999999993" customHeight="1">
      <c r="B6" s="539"/>
      <c r="C6" s="540"/>
      <c r="D6" s="13"/>
      <c r="E6" s="13"/>
      <c r="F6" s="11"/>
      <c r="G6" s="549"/>
      <c r="H6" s="18"/>
      <c r="I6" s="542"/>
      <c r="J6" s="543"/>
      <c r="K6" s="13"/>
      <c r="L6" s="135"/>
      <c r="M6" s="550"/>
      <c r="N6" s="136"/>
      <c r="O6" s="551"/>
      <c r="P6" s="552"/>
      <c r="Q6" s="553"/>
      <c r="R6" s="249"/>
      <c r="S6" s="547"/>
      <c r="T6" s="548"/>
    </row>
    <row r="7" spans="2:20" ht="15" customHeight="1">
      <c r="B7" s="2259" t="s">
        <v>26</v>
      </c>
      <c r="C7" s="554" t="s">
        <v>27</v>
      </c>
      <c r="D7" s="2261" t="s">
        <v>62</v>
      </c>
      <c r="E7" s="555" t="s">
        <v>28</v>
      </c>
      <c r="F7" s="2261" t="s">
        <v>29</v>
      </c>
      <c r="G7" s="556" t="s">
        <v>30</v>
      </c>
      <c r="H7" s="556" t="s">
        <v>30</v>
      </c>
      <c r="I7" s="557" t="s">
        <v>30</v>
      </c>
      <c r="J7" s="2238" t="s">
        <v>31</v>
      </c>
      <c r="K7" s="2239"/>
      <c r="L7" s="556" t="s">
        <v>30</v>
      </c>
      <c r="M7" s="557" t="s">
        <v>32</v>
      </c>
      <c r="N7" s="558" t="s">
        <v>8</v>
      </c>
      <c r="O7" s="2253" t="s">
        <v>182</v>
      </c>
      <c r="P7" s="2254" t="s">
        <v>181</v>
      </c>
      <c r="Q7" s="558" t="s">
        <v>8</v>
      </c>
      <c r="R7" s="2255" t="s">
        <v>44</v>
      </c>
      <c r="S7" s="559"/>
      <c r="T7" s="2256" t="s">
        <v>10</v>
      </c>
    </row>
    <row r="8" spans="2:20">
      <c r="B8" s="2260"/>
      <c r="C8" s="560" t="s">
        <v>11</v>
      </c>
      <c r="D8" s="2237"/>
      <c r="E8" s="561" t="s">
        <v>12</v>
      </c>
      <c r="F8" s="2237"/>
      <c r="G8" s="561" t="s">
        <v>13</v>
      </c>
      <c r="H8" s="561" t="s">
        <v>14</v>
      </c>
      <c r="I8" s="562" t="s">
        <v>15</v>
      </c>
      <c r="J8" s="563" t="s">
        <v>16</v>
      </c>
      <c r="K8" s="564" t="s">
        <v>17</v>
      </c>
      <c r="L8" s="561" t="s">
        <v>18</v>
      </c>
      <c r="M8" s="565" t="s">
        <v>19</v>
      </c>
      <c r="N8" s="566" t="s">
        <v>177</v>
      </c>
      <c r="O8" s="2245"/>
      <c r="P8" s="2247"/>
      <c r="Q8" s="566" t="s">
        <v>22</v>
      </c>
      <c r="R8" s="2249"/>
      <c r="S8" s="567" t="s">
        <v>45</v>
      </c>
      <c r="T8" s="2220"/>
    </row>
    <row r="9" spans="2:20" ht="15.75" thickBot="1">
      <c r="B9" s="568">
        <v>1</v>
      </c>
      <c r="C9" s="569">
        <v>2</v>
      </c>
      <c r="D9" s="570">
        <v>3</v>
      </c>
      <c r="E9" s="571">
        <v>4</v>
      </c>
      <c r="F9" s="571">
        <v>5</v>
      </c>
      <c r="G9" s="571">
        <v>6</v>
      </c>
      <c r="H9" s="571">
        <v>7</v>
      </c>
      <c r="I9" s="572" t="s">
        <v>63</v>
      </c>
      <c r="J9" s="573">
        <v>9</v>
      </c>
      <c r="K9" s="574" t="s">
        <v>64</v>
      </c>
      <c r="L9" s="573" t="s">
        <v>65</v>
      </c>
      <c r="M9" s="574">
        <v>12</v>
      </c>
      <c r="N9" s="575" t="s">
        <v>66</v>
      </c>
      <c r="O9" s="576" t="s">
        <v>176</v>
      </c>
      <c r="P9" s="575" t="s">
        <v>178</v>
      </c>
      <c r="Q9" s="575" t="s">
        <v>186</v>
      </c>
      <c r="R9" s="575" t="s">
        <v>183</v>
      </c>
      <c r="S9" s="575" t="s">
        <v>179</v>
      </c>
      <c r="T9" s="575">
        <v>18</v>
      </c>
    </row>
    <row r="10" spans="2:20" s="865" customFormat="1" ht="30" customHeight="1" thickTop="1">
      <c r="B10" s="888">
        <v>1</v>
      </c>
      <c r="C10" s="901"/>
      <c r="D10" s="889"/>
      <c r="E10" s="890"/>
      <c r="F10" s="891" t="s">
        <v>1385</v>
      </c>
      <c r="G10" s="892"/>
      <c r="H10" s="892"/>
      <c r="I10" s="893">
        <f t="shared" ref="I10:I11" si="0">+G10-H10</f>
        <v>0</v>
      </c>
      <c r="J10" s="894"/>
      <c r="K10" s="895">
        <f>I10*J10%</f>
        <v>0</v>
      </c>
      <c r="L10" s="895">
        <f>I10-K10</f>
        <v>0</v>
      </c>
      <c r="M10" s="896">
        <v>1600</v>
      </c>
      <c r="N10" s="897">
        <f>ROUND((L10*M10),0)</f>
        <v>0</v>
      </c>
      <c r="O10" s="897">
        <f>ROUND(M10*0.5025%,2)</f>
        <v>8.0399999999999991</v>
      </c>
      <c r="P10" s="897">
        <f>M10+O10</f>
        <v>1608.04</v>
      </c>
      <c r="Q10" s="898">
        <f>ROUND((L10*+P10),0)</f>
        <v>0</v>
      </c>
      <c r="R10" s="898">
        <f>ROUND((Q10*0.5%),0)</f>
        <v>0</v>
      </c>
      <c r="S10" s="898">
        <f>ROUND((Q10-R10),0)</f>
        <v>0</v>
      </c>
      <c r="T10" s="899" t="s">
        <v>77</v>
      </c>
    </row>
    <row r="11" spans="2:20" s="865" customFormat="1" ht="30" customHeight="1">
      <c r="B11" s="888">
        <v>2</v>
      </c>
      <c r="C11" s="901"/>
      <c r="D11" s="889"/>
      <c r="E11" s="890"/>
      <c r="F11" s="891" t="s">
        <v>1385</v>
      </c>
      <c r="G11" s="892"/>
      <c r="H11" s="892"/>
      <c r="I11" s="893">
        <f t="shared" si="0"/>
        <v>0</v>
      </c>
      <c r="J11" s="894"/>
      <c r="K11" s="895">
        <f t="shared" ref="K11" si="1">I11*J11%</f>
        <v>0</v>
      </c>
      <c r="L11" s="895">
        <f t="shared" ref="L11" si="2">I11-K11</f>
        <v>0</v>
      </c>
      <c r="M11" s="896">
        <v>1600</v>
      </c>
      <c r="N11" s="897">
        <f t="shared" ref="N11" si="3">ROUND((L11*M11),0)</f>
        <v>0</v>
      </c>
      <c r="O11" s="897">
        <f t="shared" ref="O11" si="4">ROUND(M11*0.5025%,2)</f>
        <v>8.0399999999999991</v>
      </c>
      <c r="P11" s="897">
        <f t="shared" ref="P11" si="5">M11+O11</f>
        <v>1608.04</v>
      </c>
      <c r="Q11" s="898">
        <f t="shared" ref="Q11" si="6">ROUND((L11*+P11),0)</f>
        <v>0</v>
      </c>
      <c r="R11" s="898">
        <f t="shared" ref="R11" si="7">ROUND((Q11*0.5%),0)</f>
        <v>0</v>
      </c>
      <c r="S11" s="898">
        <f t="shared" ref="S11" si="8">ROUND((Q11-R11),0)</f>
        <v>0</v>
      </c>
      <c r="T11" s="899" t="s">
        <v>77</v>
      </c>
    </row>
    <row r="12" spans="2:20" s="865" customFormat="1" ht="4.5" customHeight="1">
      <c r="B12" s="902"/>
      <c r="C12" s="885"/>
      <c r="D12" s="903"/>
      <c r="E12" s="904"/>
      <c r="F12" s="905"/>
      <c r="G12" s="906"/>
      <c r="H12" s="906"/>
      <c r="I12" s="907"/>
      <c r="J12" s="894"/>
      <c r="K12" s="907"/>
      <c r="L12" s="907"/>
      <c r="M12" s="896"/>
      <c r="N12" s="908"/>
      <c r="O12" s="2257"/>
      <c r="P12" s="2258"/>
      <c r="Q12" s="907"/>
      <c r="R12" s="907"/>
      <c r="S12" s="907"/>
      <c r="T12" s="899"/>
    </row>
    <row r="13" spans="2:20" ht="30" customHeight="1">
      <c r="B13" s="2250" t="s">
        <v>203</v>
      </c>
      <c r="C13" s="2251"/>
      <c r="D13" s="2251"/>
      <c r="E13" s="2251"/>
      <c r="F13" s="2252"/>
      <c r="G13" s="993">
        <f>SUM(G10:G12)</f>
        <v>0</v>
      </c>
      <c r="H13" s="993">
        <f>SUM(H10:H12)</f>
        <v>0</v>
      </c>
      <c r="I13" s="993">
        <f>SUM(I10:I12)</f>
        <v>0</v>
      </c>
      <c r="J13" s="993" t="e">
        <f>+K13/I13%</f>
        <v>#DIV/0!</v>
      </c>
      <c r="K13" s="993">
        <f>SUM(K10:K12)</f>
        <v>0</v>
      </c>
      <c r="L13" s="993">
        <f>SUM(L10:L12)</f>
        <v>0</v>
      </c>
      <c r="M13" s="993"/>
      <c r="N13" s="993">
        <f>SUM(N10:N12)</f>
        <v>0</v>
      </c>
      <c r="O13" s="994"/>
      <c r="P13" s="993" t="e">
        <f>Q13/L13</f>
        <v>#DIV/0!</v>
      </c>
      <c r="Q13" s="993">
        <f>SUM(Q10:Q12)</f>
        <v>0</v>
      </c>
      <c r="R13" s="993">
        <f>SUM(R10:R12)</f>
        <v>0</v>
      </c>
      <c r="S13" s="993">
        <f>SUM(S10:S12)</f>
        <v>0</v>
      </c>
      <c r="T13" s="993"/>
    </row>
    <row r="14" spans="2:20" ht="20.100000000000001" customHeight="1">
      <c r="B14" s="1038"/>
      <c r="C14" s="1039"/>
      <c r="D14" s="1039"/>
      <c r="E14" s="1039"/>
      <c r="F14" s="1039"/>
      <c r="G14" s="1040"/>
      <c r="H14" s="1040"/>
      <c r="I14" s="1040"/>
      <c r="J14" s="1040"/>
      <c r="K14" s="1040"/>
      <c r="L14" s="1040"/>
      <c r="M14" s="1040"/>
      <c r="N14" s="1040"/>
      <c r="O14" s="1040"/>
      <c r="P14" s="1040"/>
      <c r="Q14" s="1040"/>
      <c r="R14" s="1040"/>
      <c r="S14" s="1040"/>
      <c r="T14" s="1041"/>
    </row>
    <row r="15" spans="2:20" ht="15.75">
      <c r="B15" s="582"/>
      <c r="C15" s="583"/>
      <c r="D15" s="584"/>
      <c r="E15" s="584"/>
      <c r="F15" s="584"/>
      <c r="G15" s="584"/>
      <c r="H15" s="584"/>
      <c r="I15" s="584"/>
      <c r="J15" s="585"/>
      <c r="K15" s="585"/>
      <c r="L15" s="586"/>
      <c r="M15" s="584"/>
      <c r="N15" s="584"/>
      <c r="O15" s="584"/>
      <c r="P15" s="584"/>
      <c r="Q15" s="587" t="s">
        <v>1421</v>
      </c>
      <c r="R15" s="587"/>
      <c r="S15" s="588"/>
      <c r="T15" s="589"/>
    </row>
    <row r="16" spans="2:20" ht="15.75">
      <c r="B16" s="590"/>
      <c r="C16" s="280" t="s">
        <v>80</v>
      </c>
      <c r="D16" s="227"/>
      <c r="E16" s="227"/>
      <c r="F16" s="227"/>
      <c r="G16" s="1540"/>
      <c r="H16" s="1540"/>
      <c r="I16" s="1540" t="s">
        <v>105</v>
      </c>
      <c r="J16" s="1540"/>
      <c r="K16" s="228"/>
      <c r="L16" s="1540"/>
      <c r="M16" s="1540" t="s">
        <v>106</v>
      </c>
      <c r="N16" s="1540"/>
      <c r="O16" s="227"/>
      <c r="P16" s="227"/>
      <c r="Q16" s="227" t="s">
        <v>81</v>
      </c>
      <c r="R16" s="227"/>
      <c r="S16" s="591"/>
      <c r="T16" s="592"/>
    </row>
    <row r="17" spans="2:21" ht="9.9499999999999993" customHeight="1">
      <c r="B17" s="590"/>
      <c r="C17" s="281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591"/>
      <c r="T17" s="592"/>
    </row>
    <row r="18" spans="2:21" ht="15.75">
      <c r="B18" s="590"/>
      <c r="C18" s="281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591"/>
      <c r="T18" s="592"/>
    </row>
    <row r="19" spans="2:21" ht="15.75">
      <c r="B19" s="590"/>
      <c r="C19" s="281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591"/>
      <c r="T19" s="592"/>
    </row>
    <row r="20" spans="2:21" ht="15.75">
      <c r="B20" s="590"/>
      <c r="C20" s="2195" t="s">
        <v>147</v>
      </c>
      <c r="D20" s="2195"/>
      <c r="E20" s="2195"/>
      <c r="F20" s="1538"/>
      <c r="G20" s="1541"/>
      <c r="H20" s="1541" t="s">
        <v>82</v>
      </c>
      <c r="I20" s="1538"/>
      <c r="J20" s="1541" t="s">
        <v>156</v>
      </c>
      <c r="K20" s="230"/>
      <c r="L20" s="1541"/>
      <c r="M20" s="1541" t="s">
        <v>161</v>
      </c>
      <c r="N20" s="1541"/>
      <c r="O20" s="1538"/>
      <c r="P20" s="1538"/>
      <c r="Q20" s="1538" t="s">
        <v>83</v>
      </c>
      <c r="R20" s="1538"/>
      <c r="S20" s="591"/>
      <c r="T20" s="592"/>
    </row>
    <row r="21" spans="2:21" ht="15.75">
      <c r="B21" s="593"/>
      <c r="C21" s="283"/>
      <c r="D21" s="231"/>
      <c r="E21" s="231"/>
      <c r="F21" s="231"/>
      <c r="G21" s="1539"/>
      <c r="H21" s="231"/>
      <c r="I21" s="1539"/>
      <c r="J21" s="594"/>
      <c r="K21" s="594"/>
      <c r="L21" s="1539"/>
      <c r="M21" s="1539"/>
      <c r="N21" s="1539"/>
      <c r="O21" s="231"/>
      <c r="P21" s="231"/>
      <c r="Q21" s="231"/>
      <c r="R21" s="231"/>
      <c r="S21" s="595"/>
      <c r="T21" s="596"/>
    </row>
    <row r="22" spans="2:21" customFormat="1" ht="15" customHeight="1">
      <c r="B22" s="121" t="s">
        <v>418</v>
      </c>
      <c r="C22" s="284"/>
      <c r="D22" s="122"/>
      <c r="E22" s="122"/>
      <c r="F22" s="122"/>
      <c r="G22" s="122"/>
      <c r="H22" s="122"/>
      <c r="I22" s="122"/>
      <c r="J22" s="123"/>
      <c r="K22" s="122"/>
      <c r="L22" s="124"/>
      <c r="M22" s="122"/>
      <c r="N22" s="122"/>
      <c r="O22" s="122"/>
      <c r="P22" s="122"/>
      <c r="Q22" s="122"/>
      <c r="R22" s="125"/>
      <c r="S22" s="125"/>
      <c r="T22" s="126" t="s">
        <v>417</v>
      </c>
      <c r="U22" s="232"/>
    </row>
  </sheetData>
  <mergeCells count="14">
    <mergeCell ref="T7:T8"/>
    <mergeCell ref="O12:P12"/>
    <mergeCell ref="B2:E3"/>
    <mergeCell ref="F2:N2"/>
    <mergeCell ref="F3:N3"/>
    <mergeCell ref="B7:B8"/>
    <mergeCell ref="D7:D8"/>
    <mergeCell ref="F7:F8"/>
    <mergeCell ref="J7:K7"/>
    <mergeCell ref="B13:F13"/>
    <mergeCell ref="C20:E20"/>
    <mergeCell ref="O7:O8"/>
    <mergeCell ref="P7:P8"/>
    <mergeCell ref="R7:R8"/>
  </mergeCells>
  <pageMargins left="0.05" right="0.03" top="0.5" bottom="0.05" header="0.5" footer="0.5"/>
  <pageSetup paperSize="256" scale="60" orientation="landscape" horizontalDpi="4294967294" verticalDpi="180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>
  <sheetPr codeName="Sheet129"/>
  <dimension ref="B2:U405"/>
  <sheetViews>
    <sheetView topLeftCell="A13" zoomScale="90" zoomScaleNormal="90" workbookViewId="0">
      <selection activeCell="E33" sqref="E33"/>
    </sheetView>
  </sheetViews>
  <sheetFormatPr defaultRowHeight="15"/>
  <cols>
    <col min="1" max="1" width="1.85546875" style="139" customWidth="1"/>
    <col min="2" max="2" width="3.7109375" style="139" customWidth="1"/>
    <col min="3" max="3" width="7.5703125" style="139" customWidth="1"/>
    <col min="4" max="4" width="11.140625" style="139" customWidth="1"/>
    <col min="5" max="5" width="12" style="139" customWidth="1"/>
    <col min="6" max="6" width="8" style="139" customWidth="1"/>
    <col min="7" max="7" width="14.5703125" style="139" customWidth="1"/>
    <col min="8" max="8" width="12.42578125" style="139" customWidth="1"/>
    <col min="9" max="9" width="12.5703125" style="139" customWidth="1"/>
    <col min="10" max="10" width="9" style="139" customWidth="1"/>
    <col min="11" max="11" width="11.85546875" style="139" customWidth="1"/>
    <col min="12" max="12" width="12.85546875" style="139" customWidth="1"/>
    <col min="13" max="13" width="10.85546875" style="139" customWidth="1"/>
    <col min="14" max="14" width="18.42578125" style="139" customWidth="1"/>
    <col min="15" max="15" width="9.85546875" style="139" customWidth="1"/>
    <col min="16" max="16" width="11.28515625" style="225" customWidth="1"/>
    <col min="17" max="17" width="17.28515625" style="139" customWidth="1"/>
    <col min="18" max="18" width="15.5703125" style="139" customWidth="1"/>
    <col min="19" max="19" width="16.7109375" style="139" customWidth="1"/>
    <col min="20" max="20" width="9.85546875" style="139" customWidth="1"/>
    <col min="21" max="21" width="8.42578125" style="158" customWidth="1"/>
    <col min="22" max="22" width="22" style="139" bestFit="1" customWidth="1"/>
    <col min="23" max="23" width="15.7109375" style="139" bestFit="1" customWidth="1"/>
    <col min="24" max="24" width="14.7109375" style="139" bestFit="1" customWidth="1"/>
    <col min="25" max="16384" width="9.140625" style="139"/>
  </cols>
  <sheetData>
    <row r="2" spans="2:21" ht="24.95" customHeight="1">
      <c r="B2" s="2264" t="s">
        <v>25</v>
      </c>
      <c r="C2" s="2265"/>
      <c r="D2" s="2265"/>
      <c r="E2" s="2266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417" t="s">
        <v>55</v>
      </c>
      <c r="P2" s="418" t="s">
        <v>854</v>
      </c>
      <c r="Q2" s="92" t="s">
        <v>427</v>
      </c>
      <c r="R2" s="92"/>
      <c r="S2" s="41"/>
      <c r="T2" s="42" t="s">
        <v>25</v>
      </c>
    </row>
    <row r="3" spans="2:21" ht="24.75" customHeight="1">
      <c r="B3" s="2267"/>
      <c r="C3" s="2268"/>
      <c r="D3" s="2268"/>
      <c r="E3" s="2269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419" t="s">
        <v>57</v>
      </c>
      <c r="P3" s="420" t="s">
        <v>58</v>
      </c>
      <c r="Q3" s="94"/>
      <c r="R3" s="94"/>
      <c r="S3" s="45"/>
      <c r="T3" s="46"/>
    </row>
    <row r="4" spans="2:21" ht="9.9499999999999993" customHeight="1">
      <c r="B4" s="47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622"/>
      <c r="P4" s="224"/>
      <c r="Q4" s="49"/>
      <c r="R4" s="49"/>
      <c r="S4" s="49"/>
      <c r="T4" s="50"/>
      <c r="U4" s="139"/>
    </row>
    <row r="5" spans="2:21" ht="15.75">
      <c r="B5" s="51"/>
      <c r="C5" s="52" t="s">
        <v>59</v>
      </c>
      <c r="D5" s="55"/>
      <c r="E5" s="55" t="s">
        <v>60</v>
      </c>
      <c r="F5" s="165" t="s">
        <v>339</v>
      </c>
      <c r="G5" s="55"/>
      <c r="H5" s="645"/>
      <c r="I5" s="362"/>
      <c r="J5" s="55"/>
      <c r="K5" s="55"/>
      <c r="L5" s="55"/>
      <c r="M5" s="55"/>
      <c r="N5" s="118"/>
      <c r="O5" s="56"/>
      <c r="P5" s="54" t="s">
        <v>61</v>
      </c>
      <c r="Q5" s="249" t="s">
        <v>855</v>
      </c>
      <c r="R5" s="249"/>
      <c r="S5" s="55"/>
      <c r="T5" s="59"/>
      <c r="U5" s="139"/>
    </row>
    <row r="6" spans="2:21" ht="15.75">
      <c r="B6" s="51"/>
      <c r="C6" s="52"/>
      <c r="D6" s="55"/>
      <c r="E6" s="342"/>
      <c r="F6" s="55"/>
      <c r="G6" s="55"/>
      <c r="H6" s="53"/>
      <c r="I6" s="52"/>
      <c r="J6" s="55"/>
      <c r="K6" s="55"/>
      <c r="L6" s="54"/>
      <c r="M6" s="55"/>
      <c r="N6" s="84"/>
      <c r="O6" s="56"/>
      <c r="P6" s="167"/>
      <c r="Q6" s="58"/>
      <c r="R6" s="58"/>
      <c r="S6" s="58"/>
      <c r="T6" s="59"/>
      <c r="U6" s="139"/>
    </row>
    <row r="7" spans="2:21" ht="15" customHeight="1">
      <c r="B7" s="808" t="s">
        <v>26</v>
      </c>
      <c r="C7" s="174" t="s">
        <v>27</v>
      </c>
      <c r="D7" s="806" t="s">
        <v>62</v>
      </c>
      <c r="E7" s="175" t="s">
        <v>28</v>
      </c>
      <c r="F7" s="806" t="s">
        <v>29</v>
      </c>
      <c r="G7" s="174" t="s">
        <v>30</v>
      </c>
      <c r="H7" s="174" t="s">
        <v>30</v>
      </c>
      <c r="I7" s="176" t="s">
        <v>30</v>
      </c>
      <c r="J7" s="2262" t="s">
        <v>31</v>
      </c>
      <c r="K7" s="2263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804" t="s">
        <v>10</v>
      </c>
      <c r="U7" s="139"/>
    </row>
    <row r="8" spans="2:21" ht="15" customHeight="1">
      <c r="B8" s="809"/>
      <c r="C8" s="180" t="s">
        <v>11</v>
      </c>
      <c r="D8" s="807"/>
      <c r="E8" s="180" t="s">
        <v>12</v>
      </c>
      <c r="F8" s="807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805"/>
      <c r="U8" s="139"/>
    </row>
    <row r="9" spans="2:21" ht="15" customHeight="1" thickBot="1">
      <c r="B9" s="187">
        <v>1</v>
      </c>
      <c r="C9" s="188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88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  <c r="U9" s="139"/>
    </row>
    <row r="10" spans="2:21" ht="30" customHeight="1" thickTop="1">
      <c r="B10" s="432">
        <v>1</v>
      </c>
      <c r="C10" s="607"/>
      <c r="D10" s="608" t="s">
        <v>372</v>
      </c>
      <c r="E10" s="609" t="s">
        <v>373</v>
      </c>
      <c r="F10" s="610" t="s">
        <v>35</v>
      </c>
      <c r="G10" s="606"/>
      <c r="H10" s="606"/>
      <c r="I10" s="117">
        <f t="shared" ref="I10:I14" si="0">+G10-H10</f>
        <v>0</v>
      </c>
      <c r="J10" s="88"/>
      <c r="K10" s="87">
        <f t="shared" ref="K10:K14" si="1">I10*J10%</f>
        <v>0</v>
      </c>
      <c r="L10" s="87">
        <f t="shared" ref="L10:L14" si="2">I10-K10</f>
        <v>0</v>
      </c>
      <c r="M10" s="89">
        <v>2650</v>
      </c>
      <c r="N10" s="237">
        <f t="shared" ref="N10:N14" si="3">ROUND((L10*M10),0)</f>
        <v>0</v>
      </c>
      <c r="O10" s="237">
        <f t="shared" ref="O10:O14" si="4">ROUND(M10*0.5025%,2)</f>
        <v>13.32</v>
      </c>
      <c r="P10" s="237">
        <f t="shared" ref="P10:P14" si="5">M10+O10</f>
        <v>2663.32</v>
      </c>
      <c r="Q10" s="238">
        <f t="shared" ref="Q10:Q14" si="6">ROUND((L10*+P10),0)</f>
        <v>0</v>
      </c>
      <c r="R10" s="238">
        <f t="shared" ref="R10:R14" si="7">ROUND((Q10*0.5%),0)</f>
        <v>0</v>
      </c>
      <c r="S10" s="238">
        <f t="shared" ref="S10:S14" si="8">ROUND((Q10-R10),0)</f>
        <v>0</v>
      </c>
      <c r="T10" s="257" t="s">
        <v>199</v>
      </c>
      <c r="U10" s="139"/>
    </row>
    <row r="11" spans="2:21" ht="30" customHeight="1">
      <c r="B11" s="432">
        <v>2</v>
      </c>
      <c r="C11" s="607"/>
      <c r="D11" s="608" t="s">
        <v>395</v>
      </c>
      <c r="E11" s="609" t="s">
        <v>396</v>
      </c>
      <c r="F11" s="610" t="s">
        <v>35</v>
      </c>
      <c r="G11" s="606"/>
      <c r="H11" s="606"/>
      <c r="I11" s="117">
        <f t="shared" si="0"/>
        <v>0</v>
      </c>
      <c r="J11" s="88"/>
      <c r="K11" s="87">
        <f t="shared" si="1"/>
        <v>0</v>
      </c>
      <c r="L11" s="87">
        <f t="shared" si="2"/>
        <v>0</v>
      </c>
      <c r="M11" s="89">
        <v>2650</v>
      </c>
      <c r="N11" s="237">
        <f t="shared" si="3"/>
        <v>0</v>
      </c>
      <c r="O11" s="237">
        <f t="shared" si="4"/>
        <v>13.32</v>
      </c>
      <c r="P11" s="237">
        <f t="shared" si="5"/>
        <v>2663.32</v>
      </c>
      <c r="Q11" s="238">
        <f t="shared" si="6"/>
        <v>0</v>
      </c>
      <c r="R11" s="238">
        <f t="shared" si="7"/>
        <v>0</v>
      </c>
      <c r="S11" s="238">
        <f t="shared" si="8"/>
        <v>0</v>
      </c>
      <c r="T11" s="257" t="s">
        <v>199</v>
      </c>
      <c r="U11" s="139"/>
    </row>
    <row r="12" spans="2:21" ht="30" customHeight="1">
      <c r="B12" s="432">
        <v>3</v>
      </c>
      <c r="C12" s="607"/>
      <c r="D12" s="608" t="s">
        <v>384</v>
      </c>
      <c r="E12" s="609" t="s">
        <v>408</v>
      </c>
      <c r="F12" s="610" t="s">
        <v>35</v>
      </c>
      <c r="G12" s="606"/>
      <c r="H12" s="606"/>
      <c r="I12" s="117">
        <f t="shared" si="0"/>
        <v>0</v>
      </c>
      <c r="J12" s="88"/>
      <c r="K12" s="87">
        <f t="shared" si="1"/>
        <v>0</v>
      </c>
      <c r="L12" s="87">
        <f t="shared" si="2"/>
        <v>0</v>
      </c>
      <c r="M12" s="89">
        <v>2650</v>
      </c>
      <c r="N12" s="237">
        <f t="shared" si="3"/>
        <v>0</v>
      </c>
      <c r="O12" s="237">
        <f t="shared" si="4"/>
        <v>13.32</v>
      </c>
      <c r="P12" s="237">
        <f t="shared" si="5"/>
        <v>2663.32</v>
      </c>
      <c r="Q12" s="238">
        <f t="shared" si="6"/>
        <v>0</v>
      </c>
      <c r="R12" s="238">
        <f t="shared" si="7"/>
        <v>0</v>
      </c>
      <c r="S12" s="238">
        <f t="shared" si="8"/>
        <v>0</v>
      </c>
      <c r="T12" s="257" t="s">
        <v>199</v>
      </c>
      <c r="U12" s="139"/>
    </row>
    <row r="13" spans="2:21" ht="30" customHeight="1">
      <c r="B13" s="432">
        <v>4</v>
      </c>
      <c r="C13" s="607"/>
      <c r="D13" s="608" t="s">
        <v>487</v>
      </c>
      <c r="E13" s="609" t="s">
        <v>488</v>
      </c>
      <c r="F13" s="610" t="s">
        <v>35</v>
      </c>
      <c r="G13" s="606"/>
      <c r="H13" s="606"/>
      <c r="I13" s="117">
        <f t="shared" si="0"/>
        <v>0</v>
      </c>
      <c r="J13" s="88"/>
      <c r="K13" s="87">
        <f t="shared" si="1"/>
        <v>0</v>
      </c>
      <c r="L13" s="87">
        <f t="shared" si="2"/>
        <v>0</v>
      </c>
      <c r="M13" s="89">
        <v>2650</v>
      </c>
      <c r="N13" s="237">
        <f t="shared" si="3"/>
        <v>0</v>
      </c>
      <c r="O13" s="237">
        <f t="shared" si="4"/>
        <v>13.32</v>
      </c>
      <c r="P13" s="237">
        <f t="shared" si="5"/>
        <v>2663.32</v>
      </c>
      <c r="Q13" s="238">
        <f t="shared" si="6"/>
        <v>0</v>
      </c>
      <c r="R13" s="238">
        <f t="shared" si="7"/>
        <v>0</v>
      </c>
      <c r="S13" s="238">
        <f t="shared" si="8"/>
        <v>0</v>
      </c>
      <c r="T13" s="257" t="s">
        <v>199</v>
      </c>
      <c r="U13" s="139"/>
    </row>
    <row r="14" spans="2:21" ht="30" customHeight="1">
      <c r="B14" s="432">
        <v>5</v>
      </c>
      <c r="C14" s="607"/>
      <c r="D14" s="608" t="s">
        <v>651</v>
      </c>
      <c r="E14" s="609" t="s">
        <v>652</v>
      </c>
      <c r="F14" s="610" t="s">
        <v>35</v>
      </c>
      <c r="G14" s="606"/>
      <c r="H14" s="606"/>
      <c r="I14" s="117">
        <f t="shared" si="0"/>
        <v>0</v>
      </c>
      <c r="J14" s="88"/>
      <c r="K14" s="87">
        <f t="shared" si="1"/>
        <v>0</v>
      </c>
      <c r="L14" s="87">
        <f t="shared" si="2"/>
        <v>0</v>
      </c>
      <c r="M14" s="89">
        <v>2650</v>
      </c>
      <c r="N14" s="237">
        <f t="shared" si="3"/>
        <v>0</v>
      </c>
      <c r="O14" s="237">
        <f t="shared" si="4"/>
        <v>13.32</v>
      </c>
      <c r="P14" s="237">
        <f t="shared" si="5"/>
        <v>2663.32</v>
      </c>
      <c r="Q14" s="238">
        <f t="shared" si="6"/>
        <v>0</v>
      </c>
      <c r="R14" s="238">
        <f t="shared" si="7"/>
        <v>0</v>
      </c>
      <c r="S14" s="238">
        <f t="shared" si="8"/>
        <v>0</v>
      </c>
      <c r="T14" s="257" t="s">
        <v>199</v>
      </c>
      <c r="U14" s="139"/>
    </row>
    <row r="15" spans="2:21" ht="9.9499999999999993" customHeight="1">
      <c r="B15" s="392"/>
      <c r="C15" s="393"/>
      <c r="D15" s="394"/>
      <c r="E15" s="395"/>
      <c r="F15" s="396"/>
      <c r="G15" s="397"/>
      <c r="H15" s="397"/>
      <c r="I15" s="398"/>
      <c r="J15" s="88"/>
      <c r="K15" s="398"/>
      <c r="L15" s="398"/>
      <c r="M15" s="89"/>
      <c r="N15" s="400"/>
      <c r="O15" s="401"/>
      <c r="P15" s="401"/>
      <c r="Q15" s="398"/>
      <c r="R15" s="398"/>
      <c r="S15" s="398"/>
      <c r="T15" s="415"/>
      <c r="U15" s="139"/>
    </row>
    <row r="16" spans="2:21" ht="30" customHeight="1">
      <c r="B16" s="2173" t="s">
        <v>191</v>
      </c>
      <c r="C16" s="2174"/>
      <c r="D16" s="2174"/>
      <c r="E16" s="2174"/>
      <c r="F16" s="2175"/>
      <c r="G16" s="406">
        <f>SUM(G10:G15)</f>
        <v>0</v>
      </c>
      <c r="H16" s="406">
        <f>SUM(H10:H15)</f>
        <v>0</v>
      </c>
      <c r="I16" s="406">
        <f>SUM(I10:I15)</f>
        <v>0</v>
      </c>
      <c r="J16" s="406" t="e">
        <f>+K16/I16%</f>
        <v>#DIV/0!</v>
      </c>
      <c r="K16" s="406">
        <f>SUM(K10:K15)</f>
        <v>0</v>
      </c>
      <c r="L16" s="406">
        <f>SUM(L10:L15)</f>
        <v>0</v>
      </c>
      <c r="M16" s="406" t="s">
        <v>362</v>
      </c>
      <c r="N16" s="406">
        <f>SUM(N10:N15)</f>
        <v>0</v>
      </c>
      <c r="O16" s="453"/>
      <c r="P16" s="442" t="e">
        <f>Q16/L16</f>
        <v>#DIV/0!</v>
      </c>
      <c r="Q16" s="406">
        <f>SUM(Q10:Q15)</f>
        <v>0</v>
      </c>
      <c r="R16" s="406">
        <f>SUM(R10:R15)</f>
        <v>0</v>
      </c>
      <c r="S16" s="406">
        <f>SUM(S10:S15)</f>
        <v>0</v>
      </c>
      <c r="T16" s="402"/>
      <c r="U16" s="139"/>
    </row>
    <row r="17" spans="2:21" ht="9.9499999999999993" customHeight="1">
      <c r="B17" s="306"/>
      <c r="C17" s="308"/>
      <c r="D17" s="308"/>
      <c r="E17" s="308"/>
      <c r="F17" s="308"/>
      <c r="G17" s="233"/>
      <c r="H17" s="308"/>
      <c r="I17" s="308"/>
      <c r="J17" s="315"/>
      <c r="K17" s="315"/>
      <c r="L17" s="316"/>
      <c r="M17" s="308"/>
      <c r="N17" s="308"/>
      <c r="O17" s="308"/>
      <c r="P17" s="307"/>
      <c r="Q17" s="317"/>
      <c r="R17" s="318"/>
      <c r="S17" s="319"/>
      <c r="T17" s="310"/>
      <c r="U17" s="139"/>
    </row>
    <row r="18" spans="2:21" ht="15.75">
      <c r="B18" s="201"/>
      <c r="C18" s="202"/>
      <c r="D18" s="202"/>
      <c r="E18" s="202"/>
      <c r="F18" s="202"/>
      <c r="G18" s="202"/>
      <c r="H18" s="202"/>
      <c r="I18" s="202"/>
      <c r="J18" s="203"/>
      <c r="K18" s="203"/>
      <c r="L18" s="204"/>
      <c r="M18" s="202"/>
      <c r="N18" s="202"/>
      <c r="O18" s="202"/>
      <c r="P18" s="202"/>
      <c r="Q18" s="211" t="s">
        <v>856</v>
      </c>
      <c r="R18" s="211"/>
      <c r="S18" s="211"/>
      <c r="T18" s="209"/>
      <c r="U18" s="139"/>
    </row>
    <row r="19" spans="2:21" ht="15.75">
      <c r="B19" s="241"/>
      <c r="C19" s="280" t="s">
        <v>80</v>
      </c>
      <c r="D19" s="227"/>
      <c r="E19" s="227"/>
      <c r="F19" s="227"/>
      <c r="G19" s="811"/>
      <c r="H19" s="811"/>
      <c r="I19" s="811" t="s">
        <v>105</v>
      </c>
      <c r="J19" s="811"/>
      <c r="K19" s="228"/>
      <c r="L19" s="811"/>
      <c r="M19" s="811" t="s">
        <v>106</v>
      </c>
      <c r="N19" s="811"/>
      <c r="O19" s="227"/>
      <c r="P19" s="227"/>
      <c r="Q19" s="227" t="s">
        <v>81</v>
      </c>
      <c r="R19" s="227"/>
      <c r="S19" s="242"/>
      <c r="T19" s="243"/>
      <c r="U19" s="139"/>
    </row>
    <row r="20" spans="2:21" ht="15.75">
      <c r="B20" s="241"/>
      <c r="C20" s="281"/>
      <c r="D20" s="229"/>
      <c r="E20" s="229"/>
      <c r="F20" s="229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42"/>
      <c r="T20" s="243"/>
      <c r="U20" s="139"/>
    </row>
    <row r="21" spans="2:21" ht="15.75">
      <c r="B21" s="241"/>
      <c r="C21" s="281"/>
      <c r="D21" s="229"/>
      <c r="E21" s="229"/>
      <c r="F21" s="229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42"/>
      <c r="T21" s="243"/>
      <c r="U21" s="139"/>
    </row>
    <row r="22" spans="2:21" ht="15.75">
      <c r="B22" s="241"/>
      <c r="C22" s="281"/>
      <c r="D22" s="229"/>
      <c r="E22" s="229"/>
      <c r="F22" s="229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242"/>
      <c r="T22" s="243"/>
      <c r="U22" s="139"/>
    </row>
    <row r="23" spans="2:21" ht="15.75">
      <c r="B23" s="241"/>
      <c r="C23" s="281"/>
      <c r="D23" s="229"/>
      <c r="E23" s="229"/>
      <c r="F23" s="229"/>
      <c r="G23" s="229"/>
      <c r="H23" s="229"/>
      <c r="I23" s="229"/>
      <c r="J23" s="229"/>
      <c r="K23" s="229"/>
      <c r="L23" s="229"/>
      <c r="M23" s="229"/>
      <c r="N23" s="229"/>
      <c r="O23" s="229"/>
      <c r="P23" s="229"/>
      <c r="Q23" s="229"/>
      <c r="R23" s="229"/>
      <c r="S23" s="242"/>
      <c r="T23" s="243"/>
      <c r="U23" s="139"/>
    </row>
    <row r="24" spans="2:21" ht="15.75">
      <c r="B24" s="241"/>
      <c r="C24" s="810" t="s">
        <v>147</v>
      </c>
      <c r="D24" s="810"/>
      <c r="E24" s="810"/>
      <c r="F24" s="810"/>
      <c r="G24" s="812"/>
      <c r="H24" s="812" t="s">
        <v>82</v>
      </c>
      <c r="I24" s="810"/>
      <c r="J24" s="812" t="s">
        <v>156</v>
      </c>
      <c r="K24" s="230"/>
      <c r="L24" s="812"/>
      <c r="M24" s="812" t="s">
        <v>161</v>
      </c>
      <c r="N24" s="812"/>
      <c r="O24" s="810"/>
      <c r="P24" s="810"/>
      <c r="Q24" s="810" t="s">
        <v>83</v>
      </c>
      <c r="R24" s="810"/>
      <c r="S24" s="242"/>
      <c r="T24" s="243"/>
      <c r="U24" s="139"/>
    </row>
    <row r="25" spans="2:21" ht="15.75">
      <c r="B25" s="241"/>
      <c r="C25" s="282"/>
      <c r="D25" s="810"/>
      <c r="E25" s="810"/>
      <c r="F25" s="810"/>
      <c r="G25" s="812"/>
      <c r="H25" s="812"/>
      <c r="I25" s="810"/>
      <c r="J25" s="812"/>
      <c r="K25" s="230"/>
      <c r="L25" s="812"/>
      <c r="M25" s="812"/>
      <c r="N25" s="812"/>
      <c r="O25" s="810"/>
      <c r="P25" s="810"/>
      <c r="Q25" s="810"/>
      <c r="R25" s="810"/>
      <c r="S25" s="242"/>
      <c r="T25" s="243"/>
      <c r="U25" s="139"/>
    </row>
    <row r="26" spans="2:21" customFormat="1" ht="15" customHeight="1">
      <c r="B26" s="121" t="s">
        <v>418</v>
      </c>
      <c r="C26" s="284"/>
      <c r="D26" s="122"/>
      <c r="E26" s="122"/>
      <c r="F26" s="122"/>
      <c r="G26" s="122"/>
      <c r="H26" s="122"/>
      <c r="I26" s="122"/>
      <c r="J26" s="123"/>
      <c r="K26" s="122"/>
      <c r="L26" s="124"/>
      <c r="M26" s="122"/>
      <c r="N26" s="122"/>
      <c r="O26" s="122"/>
      <c r="P26" s="122"/>
      <c r="Q26" s="122"/>
      <c r="R26" s="125"/>
      <c r="S26" s="125"/>
      <c r="T26" s="126" t="s">
        <v>417</v>
      </c>
      <c r="U26" s="232"/>
    </row>
    <row r="28" spans="2:21" ht="24.95" customHeight="1">
      <c r="B28" s="2264" t="s">
        <v>25</v>
      </c>
      <c r="C28" s="2265"/>
      <c r="D28" s="2265"/>
      <c r="E28" s="2266"/>
      <c r="F28" s="2161" t="s">
        <v>146</v>
      </c>
      <c r="G28" s="2162"/>
      <c r="H28" s="2162"/>
      <c r="I28" s="2162"/>
      <c r="J28" s="2162"/>
      <c r="K28" s="2162"/>
      <c r="L28" s="2162"/>
      <c r="M28" s="2162"/>
      <c r="N28" s="2163"/>
      <c r="O28" s="417" t="s">
        <v>55</v>
      </c>
      <c r="P28" s="418" t="s">
        <v>790</v>
      </c>
      <c r="Q28" s="92" t="s">
        <v>427</v>
      </c>
      <c r="R28" s="92"/>
      <c r="S28" s="41"/>
      <c r="T28" s="42" t="s">
        <v>25</v>
      </c>
    </row>
    <row r="29" spans="2:21" ht="24.75" customHeight="1">
      <c r="B29" s="2267"/>
      <c r="C29" s="2268"/>
      <c r="D29" s="2268"/>
      <c r="E29" s="2269"/>
      <c r="F29" s="2164" t="s">
        <v>416</v>
      </c>
      <c r="G29" s="2165"/>
      <c r="H29" s="2165"/>
      <c r="I29" s="2165"/>
      <c r="J29" s="2165"/>
      <c r="K29" s="2165"/>
      <c r="L29" s="2165"/>
      <c r="M29" s="2165"/>
      <c r="N29" s="2166"/>
      <c r="O29" s="419" t="s">
        <v>57</v>
      </c>
      <c r="P29" s="420" t="s">
        <v>58</v>
      </c>
      <c r="Q29" s="94"/>
      <c r="R29" s="94"/>
      <c r="S29" s="45"/>
      <c r="T29" s="46"/>
    </row>
    <row r="30" spans="2:21" ht="9.9499999999999993" customHeight="1">
      <c r="B30" s="47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622"/>
      <c r="P30" s="224"/>
      <c r="Q30" s="49"/>
      <c r="R30" s="49"/>
      <c r="S30" s="49"/>
      <c r="T30" s="50"/>
      <c r="U30" s="139"/>
    </row>
    <row r="31" spans="2:21" ht="15.75">
      <c r="B31" s="51"/>
      <c r="C31" s="52" t="s">
        <v>59</v>
      </c>
      <c r="D31" s="55"/>
      <c r="E31" s="55" t="s">
        <v>60</v>
      </c>
      <c r="F31" s="165" t="s">
        <v>339</v>
      </c>
      <c r="G31" s="55"/>
      <c r="H31" s="645"/>
      <c r="I31" s="362"/>
      <c r="J31" s="55"/>
      <c r="K31" s="55"/>
      <c r="L31" s="55"/>
      <c r="M31" s="55"/>
      <c r="N31" s="118"/>
      <c r="O31" s="56"/>
      <c r="P31" s="54" t="s">
        <v>61</v>
      </c>
      <c r="Q31" s="249" t="s">
        <v>788</v>
      </c>
      <c r="R31" s="249"/>
      <c r="S31" s="55"/>
      <c r="T31" s="59"/>
      <c r="U31" s="139"/>
    </row>
    <row r="32" spans="2:21" ht="15.75">
      <c r="B32" s="51"/>
      <c r="C32" s="52"/>
      <c r="D32" s="55"/>
      <c r="E32" s="342" t="s">
        <v>857</v>
      </c>
      <c r="F32" s="55"/>
      <c r="G32" s="55"/>
      <c r="H32" s="53"/>
      <c r="I32" s="52"/>
      <c r="J32" s="55"/>
      <c r="K32" s="55"/>
      <c r="L32" s="54"/>
      <c r="M32" s="55"/>
      <c r="N32" s="84"/>
      <c r="O32" s="56"/>
      <c r="P32" s="167"/>
      <c r="Q32" s="58"/>
      <c r="R32" s="58"/>
      <c r="S32" s="58"/>
      <c r="T32" s="59"/>
      <c r="U32" s="139"/>
    </row>
    <row r="33" spans="2:21" ht="15" customHeight="1">
      <c r="B33" s="778" t="s">
        <v>26</v>
      </c>
      <c r="C33" s="174" t="s">
        <v>27</v>
      </c>
      <c r="D33" s="776" t="s">
        <v>62</v>
      </c>
      <c r="E33" s="175" t="s">
        <v>28</v>
      </c>
      <c r="F33" s="776" t="s">
        <v>29</v>
      </c>
      <c r="G33" s="174" t="s">
        <v>30</v>
      </c>
      <c r="H33" s="174" t="s">
        <v>30</v>
      </c>
      <c r="I33" s="176" t="s">
        <v>30</v>
      </c>
      <c r="J33" s="2262" t="s">
        <v>31</v>
      </c>
      <c r="K33" s="2263"/>
      <c r="L33" s="174" t="s">
        <v>30</v>
      </c>
      <c r="M33" s="176" t="s">
        <v>32</v>
      </c>
      <c r="N33" s="177" t="s">
        <v>8</v>
      </c>
      <c r="O33" s="2176" t="s">
        <v>182</v>
      </c>
      <c r="P33" s="2178" t="s">
        <v>181</v>
      </c>
      <c r="Q33" s="177" t="s">
        <v>8</v>
      </c>
      <c r="R33" s="2180" t="s">
        <v>44</v>
      </c>
      <c r="S33" s="178" t="s">
        <v>8</v>
      </c>
      <c r="T33" s="774" t="s">
        <v>10</v>
      </c>
      <c r="U33" s="139"/>
    </row>
    <row r="34" spans="2:21" ht="15" customHeight="1">
      <c r="B34" s="779"/>
      <c r="C34" s="180" t="s">
        <v>11</v>
      </c>
      <c r="D34" s="777"/>
      <c r="E34" s="180" t="s">
        <v>12</v>
      </c>
      <c r="F34" s="777"/>
      <c r="G34" s="180" t="s">
        <v>13</v>
      </c>
      <c r="H34" s="180" t="s">
        <v>14</v>
      </c>
      <c r="I34" s="181" t="s">
        <v>15</v>
      </c>
      <c r="J34" s="182" t="s">
        <v>16</v>
      </c>
      <c r="K34" s="183" t="s">
        <v>17</v>
      </c>
      <c r="L34" s="180" t="s">
        <v>18</v>
      </c>
      <c r="M34" s="184" t="s">
        <v>19</v>
      </c>
      <c r="N34" s="185" t="s">
        <v>177</v>
      </c>
      <c r="O34" s="2177"/>
      <c r="P34" s="2179"/>
      <c r="Q34" s="185" t="s">
        <v>22</v>
      </c>
      <c r="R34" s="2181"/>
      <c r="S34" s="186" t="s">
        <v>45</v>
      </c>
      <c r="T34" s="775"/>
      <c r="U34" s="139"/>
    </row>
    <row r="35" spans="2:21" ht="15" customHeight="1" thickBot="1">
      <c r="B35" s="187">
        <v>1</v>
      </c>
      <c r="C35" s="188">
        <v>2</v>
      </c>
      <c r="D35" s="189">
        <v>3</v>
      </c>
      <c r="E35" s="188">
        <v>4</v>
      </c>
      <c r="F35" s="188">
        <v>5</v>
      </c>
      <c r="G35" s="188">
        <v>6</v>
      </c>
      <c r="H35" s="188">
        <v>7</v>
      </c>
      <c r="I35" s="190" t="s">
        <v>63</v>
      </c>
      <c r="J35" s="188">
        <v>9</v>
      </c>
      <c r="K35" s="192" t="s">
        <v>64</v>
      </c>
      <c r="L35" s="191" t="s">
        <v>65</v>
      </c>
      <c r="M35" s="192">
        <v>12</v>
      </c>
      <c r="N35" s="193" t="s">
        <v>66</v>
      </c>
      <c r="O35" s="252" t="s">
        <v>176</v>
      </c>
      <c r="P35" s="193" t="s">
        <v>178</v>
      </c>
      <c r="Q35" s="193" t="s">
        <v>186</v>
      </c>
      <c r="R35" s="193" t="s">
        <v>183</v>
      </c>
      <c r="S35" s="193" t="s">
        <v>179</v>
      </c>
      <c r="T35" s="193">
        <v>18</v>
      </c>
      <c r="U35" s="139"/>
    </row>
    <row r="36" spans="2:21" ht="30" customHeight="1" thickTop="1">
      <c r="B36" s="432">
        <v>1</v>
      </c>
      <c r="C36" s="607" t="s">
        <v>794</v>
      </c>
      <c r="D36" s="608" t="s">
        <v>372</v>
      </c>
      <c r="E36" s="609" t="s">
        <v>373</v>
      </c>
      <c r="F36" s="610" t="s">
        <v>35</v>
      </c>
      <c r="G36" s="606">
        <v>8050</v>
      </c>
      <c r="H36" s="606">
        <v>4220</v>
      </c>
      <c r="I36" s="117">
        <f t="shared" ref="I36:I40" si="9">+G36-H36</f>
        <v>3830</v>
      </c>
      <c r="J36" s="88">
        <v>5</v>
      </c>
      <c r="K36" s="87">
        <f t="shared" ref="K36:K40" si="10">I36*J36%</f>
        <v>191.5</v>
      </c>
      <c r="L36" s="87">
        <f t="shared" ref="L36:L40" si="11">I36-K36</f>
        <v>3638.5</v>
      </c>
      <c r="M36" s="89">
        <v>2650</v>
      </c>
      <c r="N36" s="237">
        <f t="shared" ref="N36:N40" si="12">ROUND((L36*M36),0)</f>
        <v>9642025</v>
      </c>
      <c r="O36" s="237">
        <f t="shared" ref="O36:O40" si="13">ROUND(M36*0.5025%,2)</f>
        <v>13.32</v>
      </c>
      <c r="P36" s="237">
        <f t="shared" ref="P36:P40" si="14">M36+O36</f>
        <v>2663.32</v>
      </c>
      <c r="Q36" s="238">
        <f t="shared" ref="Q36:Q40" si="15">ROUND((L36*+P36),0)</f>
        <v>9690490</v>
      </c>
      <c r="R36" s="238">
        <f t="shared" ref="R36:R40" si="16">ROUND((Q36*0.5%),0)</f>
        <v>48452</v>
      </c>
      <c r="S36" s="238">
        <f t="shared" ref="S36:S40" si="17">ROUND((Q36-R36),0)</f>
        <v>9642038</v>
      </c>
      <c r="T36" s="257" t="s">
        <v>199</v>
      </c>
      <c r="U36" s="139"/>
    </row>
    <row r="37" spans="2:21" ht="30" customHeight="1">
      <c r="B37" s="432">
        <v>2</v>
      </c>
      <c r="C37" s="607" t="s">
        <v>795</v>
      </c>
      <c r="D37" s="608" t="s">
        <v>395</v>
      </c>
      <c r="E37" s="609" t="s">
        <v>396</v>
      </c>
      <c r="F37" s="610" t="s">
        <v>35</v>
      </c>
      <c r="G37" s="606">
        <v>4870</v>
      </c>
      <c r="H37" s="606">
        <v>1490</v>
      </c>
      <c r="I37" s="117">
        <f t="shared" si="9"/>
        <v>3380</v>
      </c>
      <c r="J37" s="88">
        <v>5</v>
      </c>
      <c r="K37" s="87">
        <f t="shared" si="10"/>
        <v>169</v>
      </c>
      <c r="L37" s="87">
        <f t="shared" si="11"/>
        <v>3211</v>
      </c>
      <c r="M37" s="89">
        <v>2650</v>
      </c>
      <c r="N37" s="237">
        <f t="shared" si="12"/>
        <v>8509150</v>
      </c>
      <c r="O37" s="237">
        <f t="shared" si="13"/>
        <v>13.32</v>
      </c>
      <c r="P37" s="237">
        <f t="shared" si="14"/>
        <v>2663.32</v>
      </c>
      <c r="Q37" s="238">
        <f t="shared" si="15"/>
        <v>8551921</v>
      </c>
      <c r="R37" s="238">
        <f t="shared" si="16"/>
        <v>42760</v>
      </c>
      <c r="S37" s="238">
        <f t="shared" si="17"/>
        <v>8509161</v>
      </c>
      <c r="T37" s="257" t="s">
        <v>199</v>
      </c>
      <c r="U37" s="139"/>
    </row>
    <row r="38" spans="2:21" ht="30" customHeight="1">
      <c r="B38" s="432">
        <v>3</v>
      </c>
      <c r="C38" s="607" t="s">
        <v>796</v>
      </c>
      <c r="D38" s="608" t="s">
        <v>384</v>
      </c>
      <c r="E38" s="609" t="s">
        <v>408</v>
      </c>
      <c r="F38" s="610" t="s">
        <v>35</v>
      </c>
      <c r="G38" s="606">
        <v>12610</v>
      </c>
      <c r="H38" s="606">
        <v>3490</v>
      </c>
      <c r="I38" s="117">
        <f t="shared" si="9"/>
        <v>9120</v>
      </c>
      <c r="J38" s="88">
        <v>5</v>
      </c>
      <c r="K38" s="87">
        <f t="shared" si="10"/>
        <v>456</v>
      </c>
      <c r="L38" s="87">
        <f t="shared" si="11"/>
        <v>8664</v>
      </c>
      <c r="M38" s="89">
        <v>2650</v>
      </c>
      <c r="N38" s="237">
        <f t="shared" si="12"/>
        <v>22959600</v>
      </c>
      <c r="O38" s="237">
        <f t="shared" si="13"/>
        <v>13.32</v>
      </c>
      <c r="P38" s="237">
        <f t="shared" si="14"/>
        <v>2663.32</v>
      </c>
      <c r="Q38" s="238">
        <f t="shared" si="15"/>
        <v>23075004</v>
      </c>
      <c r="R38" s="238">
        <f t="shared" si="16"/>
        <v>115375</v>
      </c>
      <c r="S38" s="238">
        <f t="shared" si="17"/>
        <v>22959629</v>
      </c>
      <c r="T38" s="257" t="s">
        <v>199</v>
      </c>
      <c r="U38" s="139"/>
    </row>
    <row r="39" spans="2:21" ht="30" customHeight="1">
      <c r="B39" s="432">
        <v>4</v>
      </c>
      <c r="C39" s="607" t="s">
        <v>797</v>
      </c>
      <c r="D39" s="608" t="s">
        <v>487</v>
      </c>
      <c r="E39" s="609" t="s">
        <v>488</v>
      </c>
      <c r="F39" s="610" t="s">
        <v>35</v>
      </c>
      <c r="G39" s="606">
        <v>4130</v>
      </c>
      <c r="H39" s="606">
        <v>1440</v>
      </c>
      <c r="I39" s="117">
        <f t="shared" si="9"/>
        <v>2690</v>
      </c>
      <c r="J39" s="88">
        <v>5</v>
      </c>
      <c r="K39" s="87">
        <f t="shared" si="10"/>
        <v>134.5</v>
      </c>
      <c r="L39" s="87">
        <f t="shared" si="11"/>
        <v>2555.5</v>
      </c>
      <c r="M39" s="89">
        <v>2650</v>
      </c>
      <c r="N39" s="237">
        <f t="shared" si="12"/>
        <v>6772075</v>
      </c>
      <c r="O39" s="237">
        <f t="shared" si="13"/>
        <v>13.32</v>
      </c>
      <c r="P39" s="237">
        <f t="shared" si="14"/>
        <v>2663.32</v>
      </c>
      <c r="Q39" s="238">
        <f t="shared" si="15"/>
        <v>6806114</v>
      </c>
      <c r="R39" s="238">
        <f t="shared" si="16"/>
        <v>34031</v>
      </c>
      <c r="S39" s="238">
        <f t="shared" si="17"/>
        <v>6772083</v>
      </c>
      <c r="T39" s="257" t="s">
        <v>199</v>
      </c>
      <c r="U39" s="139"/>
    </row>
    <row r="40" spans="2:21" ht="30" customHeight="1">
      <c r="B40" s="432">
        <v>5</v>
      </c>
      <c r="C40" s="607" t="s">
        <v>798</v>
      </c>
      <c r="D40" s="608" t="s">
        <v>651</v>
      </c>
      <c r="E40" s="609" t="s">
        <v>652</v>
      </c>
      <c r="F40" s="610" t="s">
        <v>35</v>
      </c>
      <c r="G40" s="606">
        <v>12360</v>
      </c>
      <c r="H40" s="606">
        <v>4310</v>
      </c>
      <c r="I40" s="117">
        <f t="shared" si="9"/>
        <v>8050</v>
      </c>
      <c r="J40" s="88">
        <v>5</v>
      </c>
      <c r="K40" s="87">
        <f t="shared" si="10"/>
        <v>402.5</v>
      </c>
      <c r="L40" s="87">
        <f t="shared" si="11"/>
        <v>7647.5</v>
      </c>
      <c r="M40" s="89">
        <v>2650</v>
      </c>
      <c r="N40" s="237">
        <f t="shared" si="12"/>
        <v>20265875</v>
      </c>
      <c r="O40" s="237">
        <f t="shared" si="13"/>
        <v>13.32</v>
      </c>
      <c r="P40" s="237">
        <f t="shared" si="14"/>
        <v>2663.32</v>
      </c>
      <c r="Q40" s="238">
        <f t="shared" si="15"/>
        <v>20367740</v>
      </c>
      <c r="R40" s="238">
        <f t="shared" si="16"/>
        <v>101839</v>
      </c>
      <c r="S40" s="238">
        <f t="shared" si="17"/>
        <v>20265901</v>
      </c>
      <c r="T40" s="257" t="s">
        <v>199</v>
      </c>
      <c r="U40" s="139"/>
    </row>
    <row r="41" spans="2:21" ht="9.9499999999999993" customHeight="1">
      <c r="B41" s="392"/>
      <c r="C41" s="393"/>
      <c r="D41" s="394"/>
      <c r="E41" s="395"/>
      <c r="F41" s="396"/>
      <c r="G41" s="397"/>
      <c r="H41" s="397"/>
      <c r="I41" s="398"/>
      <c r="J41" s="88"/>
      <c r="K41" s="398"/>
      <c r="L41" s="398"/>
      <c r="M41" s="89"/>
      <c r="N41" s="400"/>
      <c r="O41" s="401"/>
      <c r="P41" s="401"/>
      <c r="Q41" s="398"/>
      <c r="R41" s="398"/>
      <c r="S41" s="398"/>
      <c r="T41" s="415"/>
      <c r="U41" s="139"/>
    </row>
    <row r="42" spans="2:21" ht="30" customHeight="1">
      <c r="B42" s="2173" t="s">
        <v>191</v>
      </c>
      <c r="C42" s="2174"/>
      <c r="D42" s="2174"/>
      <c r="E42" s="2174"/>
      <c r="F42" s="2175"/>
      <c r="G42" s="406">
        <f>SUM(G36:G41)</f>
        <v>42020</v>
      </c>
      <c r="H42" s="406">
        <f>SUM(H36:H41)</f>
        <v>14950</v>
      </c>
      <c r="I42" s="406">
        <f>SUM(I36:I41)</f>
        <v>27070</v>
      </c>
      <c r="J42" s="406">
        <f>+K42/I42%</f>
        <v>5</v>
      </c>
      <c r="K42" s="406">
        <f>SUM(K36:K41)</f>
        <v>1353.5</v>
      </c>
      <c r="L42" s="406">
        <f>SUM(L36:L41)</f>
        <v>25716.5</v>
      </c>
      <c r="M42" s="406" t="s">
        <v>362</v>
      </c>
      <c r="N42" s="406">
        <f>SUM(N36:N41)</f>
        <v>68148725</v>
      </c>
      <c r="O42" s="453"/>
      <c r="P42" s="442">
        <f>Q42/L42</f>
        <v>2663.3200085548187</v>
      </c>
      <c r="Q42" s="406">
        <f>SUM(Q36:Q41)</f>
        <v>68491269</v>
      </c>
      <c r="R42" s="406">
        <f>SUM(R36:R41)</f>
        <v>342457</v>
      </c>
      <c r="S42" s="406">
        <f>SUM(S36:S41)</f>
        <v>68148812</v>
      </c>
      <c r="T42" s="402"/>
      <c r="U42" s="139"/>
    </row>
    <row r="43" spans="2:21" ht="9.9499999999999993" customHeight="1">
      <c r="B43" s="306"/>
      <c r="C43" s="308"/>
      <c r="D43" s="308"/>
      <c r="E43" s="308"/>
      <c r="F43" s="308"/>
      <c r="G43" s="233"/>
      <c r="H43" s="308"/>
      <c r="I43" s="308"/>
      <c r="J43" s="315"/>
      <c r="K43" s="315"/>
      <c r="L43" s="316"/>
      <c r="M43" s="308"/>
      <c r="N43" s="308"/>
      <c r="O43" s="308"/>
      <c r="P43" s="307"/>
      <c r="Q43" s="317"/>
      <c r="R43" s="318"/>
      <c r="S43" s="319"/>
      <c r="T43" s="310"/>
      <c r="U43" s="139"/>
    </row>
    <row r="44" spans="2:21" ht="15.75">
      <c r="B44" s="201"/>
      <c r="C44" s="202"/>
      <c r="D44" s="202"/>
      <c r="E44" s="202"/>
      <c r="F44" s="202"/>
      <c r="G44" s="202"/>
      <c r="H44" s="202"/>
      <c r="I44" s="202"/>
      <c r="J44" s="203"/>
      <c r="K44" s="203"/>
      <c r="L44" s="204"/>
      <c r="M44" s="202"/>
      <c r="N44" s="202"/>
      <c r="O44" s="202"/>
      <c r="P44" s="202"/>
      <c r="Q44" s="211" t="s">
        <v>789</v>
      </c>
      <c r="R44" s="211"/>
      <c r="S44" s="211"/>
      <c r="T44" s="209"/>
      <c r="U44" s="139"/>
    </row>
    <row r="45" spans="2:21" ht="15.75">
      <c r="B45" s="241"/>
      <c r="C45" s="280" t="s">
        <v>80</v>
      </c>
      <c r="D45" s="227"/>
      <c r="E45" s="227"/>
      <c r="F45" s="227"/>
      <c r="G45" s="781"/>
      <c r="H45" s="781"/>
      <c r="I45" s="781" t="s">
        <v>105</v>
      </c>
      <c r="J45" s="781"/>
      <c r="K45" s="228"/>
      <c r="L45" s="781"/>
      <c r="M45" s="781" t="s">
        <v>106</v>
      </c>
      <c r="N45" s="781"/>
      <c r="O45" s="227"/>
      <c r="P45" s="227"/>
      <c r="Q45" s="227" t="s">
        <v>81</v>
      </c>
      <c r="R45" s="227"/>
      <c r="S45" s="242"/>
      <c r="T45" s="243"/>
      <c r="U45" s="139"/>
    </row>
    <row r="46" spans="2:21" ht="15.75">
      <c r="B46" s="241"/>
      <c r="C46" s="281"/>
      <c r="D46" s="229"/>
      <c r="E46" s="229"/>
      <c r="F46" s="229"/>
      <c r="G46" s="229"/>
      <c r="H46" s="229"/>
      <c r="I46" s="229"/>
      <c r="J46" s="229"/>
      <c r="K46" s="229"/>
      <c r="L46" s="229"/>
      <c r="M46" s="229"/>
      <c r="N46" s="229"/>
      <c r="O46" s="229"/>
      <c r="P46" s="229"/>
      <c r="Q46" s="229"/>
      <c r="R46" s="229"/>
      <c r="S46" s="242"/>
      <c r="T46" s="243"/>
      <c r="U46" s="139"/>
    </row>
    <row r="47" spans="2:21" ht="15.75">
      <c r="B47" s="241"/>
      <c r="C47" s="281"/>
      <c r="D47" s="229"/>
      <c r="E47" s="229"/>
      <c r="F47" s="229"/>
      <c r="G47" s="229"/>
      <c r="H47" s="229"/>
      <c r="I47" s="229"/>
      <c r="J47" s="229"/>
      <c r="K47" s="229"/>
      <c r="L47" s="229"/>
      <c r="M47" s="229"/>
      <c r="N47" s="229"/>
      <c r="O47" s="229"/>
      <c r="P47" s="229"/>
      <c r="Q47" s="229"/>
      <c r="R47" s="229"/>
      <c r="S47" s="242"/>
      <c r="T47" s="243"/>
      <c r="U47" s="139"/>
    </row>
    <row r="48" spans="2:21" ht="15.75">
      <c r="B48" s="241"/>
      <c r="C48" s="281"/>
      <c r="D48" s="229"/>
      <c r="E48" s="229"/>
      <c r="F48" s="229"/>
      <c r="G48" s="229"/>
      <c r="H48" s="229"/>
      <c r="I48" s="229"/>
      <c r="J48" s="229"/>
      <c r="K48" s="229"/>
      <c r="L48" s="229"/>
      <c r="M48" s="229"/>
      <c r="N48" s="229"/>
      <c r="O48" s="229"/>
      <c r="P48" s="229"/>
      <c r="Q48" s="229"/>
      <c r="R48" s="229"/>
      <c r="S48" s="242"/>
      <c r="T48" s="243"/>
      <c r="U48" s="139"/>
    </row>
    <row r="49" spans="2:21" ht="15.75">
      <c r="B49" s="241"/>
      <c r="C49" s="281"/>
      <c r="D49" s="229"/>
      <c r="E49" s="229"/>
      <c r="F49" s="229"/>
      <c r="G49" s="229"/>
      <c r="H49" s="229"/>
      <c r="I49" s="229"/>
      <c r="J49" s="229"/>
      <c r="K49" s="229"/>
      <c r="L49" s="229"/>
      <c r="M49" s="229"/>
      <c r="N49" s="229"/>
      <c r="O49" s="229"/>
      <c r="P49" s="229"/>
      <c r="Q49" s="229"/>
      <c r="R49" s="229"/>
      <c r="S49" s="242"/>
      <c r="T49" s="243"/>
      <c r="U49" s="139"/>
    </row>
    <row r="50" spans="2:21" ht="15.75">
      <c r="B50" s="241"/>
      <c r="C50" s="780" t="s">
        <v>147</v>
      </c>
      <c r="D50" s="780"/>
      <c r="E50" s="780"/>
      <c r="F50" s="780"/>
      <c r="G50" s="782"/>
      <c r="H50" s="782" t="s">
        <v>82</v>
      </c>
      <c r="I50" s="780"/>
      <c r="J50" s="782" t="s">
        <v>156</v>
      </c>
      <c r="K50" s="230"/>
      <c r="L50" s="782"/>
      <c r="M50" s="782" t="s">
        <v>161</v>
      </c>
      <c r="N50" s="782"/>
      <c r="O50" s="780"/>
      <c r="P50" s="780"/>
      <c r="Q50" s="780" t="s">
        <v>83</v>
      </c>
      <c r="R50" s="780"/>
      <c r="S50" s="242"/>
      <c r="T50" s="243"/>
      <c r="U50" s="139"/>
    </row>
    <row r="51" spans="2:21" ht="15.75">
      <c r="B51" s="241"/>
      <c r="C51" s="282"/>
      <c r="D51" s="780"/>
      <c r="E51" s="780"/>
      <c r="F51" s="780"/>
      <c r="G51" s="782"/>
      <c r="H51" s="782"/>
      <c r="I51" s="780"/>
      <c r="J51" s="782"/>
      <c r="K51" s="230"/>
      <c r="L51" s="782"/>
      <c r="M51" s="782"/>
      <c r="N51" s="782"/>
      <c r="O51" s="780"/>
      <c r="P51" s="780"/>
      <c r="Q51" s="780"/>
      <c r="R51" s="780"/>
      <c r="S51" s="242"/>
      <c r="T51" s="243"/>
      <c r="U51" s="139"/>
    </row>
    <row r="52" spans="2:21" customFormat="1" ht="15" customHeight="1">
      <c r="B52" s="121" t="s">
        <v>418</v>
      </c>
      <c r="C52" s="284"/>
      <c r="D52" s="122"/>
      <c r="E52" s="122"/>
      <c r="F52" s="122"/>
      <c r="G52" s="122"/>
      <c r="H52" s="122"/>
      <c r="I52" s="122"/>
      <c r="J52" s="123"/>
      <c r="K52" s="122"/>
      <c r="L52" s="124"/>
      <c r="M52" s="122"/>
      <c r="N52" s="122"/>
      <c r="O52" s="122"/>
      <c r="P52" s="122"/>
      <c r="Q52" s="122"/>
      <c r="R52" s="125"/>
      <c r="S52" s="125"/>
      <c r="T52" s="126" t="s">
        <v>417</v>
      </c>
      <c r="U52" s="232"/>
    </row>
    <row r="54" spans="2:21" ht="24.95" customHeight="1">
      <c r="B54" s="2264" t="s">
        <v>25</v>
      </c>
      <c r="C54" s="2265"/>
      <c r="D54" s="2265"/>
      <c r="E54" s="2266"/>
      <c r="F54" s="2161" t="s">
        <v>146</v>
      </c>
      <c r="G54" s="2162"/>
      <c r="H54" s="2162"/>
      <c r="I54" s="2162"/>
      <c r="J54" s="2162"/>
      <c r="K54" s="2162"/>
      <c r="L54" s="2162"/>
      <c r="M54" s="2162"/>
      <c r="N54" s="2163"/>
      <c r="O54" s="417" t="s">
        <v>55</v>
      </c>
      <c r="P54" s="418" t="s">
        <v>779</v>
      </c>
      <c r="Q54" s="92" t="s">
        <v>427</v>
      </c>
      <c r="R54" s="92"/>
      <c r="S54" s="41"/>
      <c r="T54" s="42" t="s">
        <v>25</v>
      </c>
    </row>
    <row r="55" spans="2:21" ht="24.75" customHeight="1">
      <c r="B55" s="2267"/>
      <c r="C55" s="2268"/>
      <c r="D55" s="2268"/>
      <c r="E55" s="2269"/>
      <c r="F55" s="2164" t="s">
        <v>416</v>
      </c>
      <c r="G55" s="2165"/>
      <c r="H55" s="2165"/>
      <c r="I55" s="2165"/>
      <c r="J55" s="2165"/>
      <c r="K55" s="2165"/>
      <c r="L55" s="2165"/>
      <c r="M55" s="2165"/>
      <c r="N55" s="2166"/>
      <c r="O55" s="419" t="s">
        <v>57</v>
      </c>
      <c r="P55" s="420" t="s">
        <v>58</v>
      </c>
      <c r="Q55" s="94"/>
      <c r="R55" s="94"/>
      <c r="S55" s="45"/>
      <c r="T55" s="46"/>
    </row>
    <row r="56" spans="2:21" ht="9.9499999999999993" customHeight="1">
      <c r="B56" s="47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622"/>
      <c r="P56" s="224"/>
      <c r="Q56" s="49"/>
      <c r="R56" s="49"/>
      <c r="S56" s="49"/>
      <c r="T56" s="50"/>
      <c r="U56" s="139"/>
    </row>
    <row r="57" spans="2:21" ht="15.75">
      <c r="B57" s="51"/>
      <c r="C57" s="52" t="s">
        <v>59</v>
      </c>
      <c r="D57" s="55"/>
      <c r="E57" s="55" t="s">
        <v>60</v>
      </c>
      <c r="F57" s="165" t="s">
        <v>339</v>
      </c>
      <c r="G57" s="55"/>
      <c r="H57" s="645"/>
      <c r="I57" s="362"/>
      <c r="J57" s="55"/>
      <c r="K57" s="55"/>
      <c r="L57" s="55"/>
      <c r="M57" s="55"/>
      <c r="N57" s="118"/>
      <c r="O57" s="56"/>
      <c r="P57" s="54" t="s">
        <v>61</v>
      </c>
      <c r="Q57" s="249" t="s">
        <v>777</v>
      </c>
      <c r="R57" s="249"/>
      <c r="S57" s="55"/>
      <c r="T57" s="59"/>
      <c r="U57" s="139"/>
    </row>
    <row r="58" spans="2:21" ht="15.75">
      <c r="B58" s="51"/>
      <c r="C58" s="52"/>
      <c r="D58" s="55"/>
      <c r="E58" s="342"/>
      <c r="F58" s="55"/>
      <c r="G58" s="55"/>
      <c r="H58" s="53"/>
      <c r="I58" s="52"/>
      <c r="J58" s="55"/>
      <c r="K58" s="55"/>
      <c r="L58" s="54"/>
      <c r="M58" s="55"/>
      <c r="N58" s="84"/>
      <c r="O58" s="56"/>
      <c r="P58" s="167"/>
      <c r="Q58" s="58"/>
      <c r="R58" s="58"/>
      <c r="S58" s="58"/>
      <c r="T58" s="59"/>
      <c r="U58" s="139"/>
    </row>
    <row r="59" spans="2:21" ht="15" customHeight="1">
      <c r="B59" s="799" t="s">
        <v>26</v>
      </c>
      <c r="C59" s="174" t="s">
        <v>27</v>
      </c>
      <c r="D59" s="797" t="s">
        <v>62</v>
      </c>
      <c r="E59" s="175" t="s">
        <v>28</v>
      </c>
      <c r="F59" s="797" t="s">
        <v>29</v>
      </c>
      <c r="G59" s="174" t="s">
        <v>30</v>
      </c>
      <c r="H59" s="174" t="s">
        <v>30</v>
      </c>
      <c r="I59" s="176" t="s">
        <v>30</v>
      </c>
      <c r="J59" s="2262" t="s">
        <v>31</v>
      </c>
      <c r="K59" s="2263"/>
      <c r="L59" s="174" t="s">
        <v>30</v>
      </c>
      <c r="M59" s="176" t="s">
        <v>32</v>
      </c>
      <c r="N59" s="177" t="s">
        <v>8</v>
      </c>
      <c r="O59" s="2176" t="s">
        <v>182</v>
      </c>
      <c r="P59" s="2178" t="s">
        <v>181</v>
      </c>
      <c r="Q59" s="177" t="s">
        <v>8</v>
      </c>
      <c r="R59" s="2180" t="s">
        <v>44</v>
      </c>
      <c r="S59" s="178" t="s">
        <v>8</v>
      </c>
      <c r="T59" s="795" t="s">
        <v>10</v>
      </c>
      <c r="U59" s="139"/>
    </row>
    <row r="60" spans="2:21" ht="15" customHeight="1">
      <c r="B60" s="800"/>
      <c r="C60" s="180" t="s">
        <v>11</v>
      </c>
      <c r="D60" s="798"/>
      <c r="E60" s="180" t="s">
        <v>12</v>
      </c>
      <c r="F60" s="798"/>
      <c r="G60" s="180" t="s">
        <v>13</v>
      </c>
      <c r="H60" s="180" t="s">
        <v>14</v>
      </c>
      <c r="I60" s="181" t="s">
        <v>15</v>
      </c>
      <c r="J60" s="182" t="s">
        <v>16</v>
      </c>
      <c r="K60" s="183" t="s">
        <v>17</v>
      </c>
      <c r="L60" s="180" t="s">
        <v>18</v>
      </c>
      <c r="M60" s="184" t="s">
        <v>19</v>
      </c>
      <c r="N60" s="185" t="s">
        <v>177</v>
      </c>
      <c r="O60" s="2177"/>
      <c r="P60" s="2179"/>
      <c r="Q60" s="185" t="s">
        <v>22</v>
      </c>
      <c r="R60" s="2181"/>
      <c r="S60" s="186" t="s">
        <v>45</v>
      </c>
      <c r="T60" s="796"/>
      <c r="U60" s="139"/>
    </row>
    <row r="61" spans="2:21" ht="15" customHeight="1" thickBot="1">
      <c r="B61" s="187">
        <v>1</v>
      </c>
      <c r="C61" s="188">
        <v>2</v>
      </c>
      <c r="D61" s="189">
        <v>3</v>
      </c>
      <c r="E61" s="188">
        <v>4</v>
      </c>
      <c r="F61" s="188">
        <v>5</v>
      </c>
      <c r="G61" s="188">
        <v>6</v>
      </c>
      <c r="H61" s="188">
        <v>7</v>
      </c>
      <c r="I61" s="190" t="s">
        <v>63</v>
      </c>
      <c r="J61" s="188">
        <v>9</v>
      </c>
      <c r="K61" s="192" t="s">
        <v>64</v>
      </c>
      <c r="L61" s="191" t="s">
        <v>65</v>
      </c>
      <c r="M61" s="192">
        <v>12</v>
      </c>
      <c r="N61" s="193" t="s">
        <v>66</v>
      </c>
      <c r="O61" s="252" t="s">
        <v>176</v>
      </c>
      <c r="P61" s="193" t="s">
        <v>178</v>
      </c>
      <c r="Q61" s="193" t="s">
        <v>186</v>
      </c>
      <c r="R61" s="193" t="s">
        <v>183</v>
      </c>
      <c r="S61" s="193" t="s">
        <v>179</v>
      </c>
      <c r="T61" s="193">
        <v>18</v>
      </c>
      <c r="U61" s="139"/>
    </row>
    <row r="62" spans="2:21" ht="15" customHeight="1" thickTop="1">
      <c r="B62" s="432">
        <v>1</v>
      </c>
      <c r="C62" s="607" t="s">
        <v>782</v>
      </c>
      <c r="D62" s="608" t="s">
        <v>384</v>
      </c>
      <c r="E62" s="609" t="s">
        <v>408</v>
      </c>
      <c r="F62" s="610" t="s">
        <v>35</v>
      </c>
      <c r="G62" s="606">
        <v>11920</v>
      </c>
      <c r="H62" s="606">
        <v>3460</v>
      </c>
      <c r="I62" s="117">
        <f t="shared" ref="I62:I67" si="18">+G62-H62</f>
        <v>8460</v>
      </c>
      <c r="J62" s="88">
        <v>5</v>
      </c>
      <c r="K62" s="87">
        <f t="shared" ref="K62:K67" si="19">I62*J62%</f>
        <v>423</v>
      </c>
      <c r="L62" s="87">
        <f t="shared" ref="L62:L67" si="20">I62-K62</f>
        <v>8037</v>
      </c>
      <c r="M62" s="89">
        <v>2650</v>
      </c>
      <c r="N62" s="237">
        <f t="shared" ref="N62:N67" si="21">ROUND((L62*M62),0)</f>
        <v>21298050</v>
      </c>
      <c r="O62" s="237">
        <f t="shared" ref="O62:O67" si="22">ROUND(M62*0.5025%,2)</f>
        <v>13.32</v>
      </c>
      <c r="P62" s="237">
        <f t="shared" ref="P62:P67" si="23">M62+O62</f>
        <v>2663.32</v>
      </c>
      <c r="Q62" s="238">
        <f t="shared" ref="Q62:Q67" si="24">ROUND((L62*+P62),0)</f>
        <v>21405103</v>
      </c>
      <c r="R62" s="238">
        <f t="shared" ref="R62:R67" si="25">ROUND((Q62*0.5%),0)</f>
        <v>107026</v>
      </c>
      <c r="S62" s="238">
        <f t="shared" ref="S62:S67" si="26">ROUND((Q62-R62),0)</f>
        <v>21298077</v>
      </c>
      <c r="T62" s="257" t="s">
        <v>412</v>
      </c>
      <c r="U62" s="139"/>
    </row>
    <row r="63" spans="2:21" ht="15" customHeight="1">
      <c r="B63" s="432">
        <v>2</v>
      </c>
      <c r="C63" s="607" t="s">
        <v>783</v>
      </c>
      <c r="D63" s="608" t="s">
        <v>717</v>
      </c>
      <c r="E63" s="609" t="s">
        <v>718</v>
      </c>
      <c r="F63" s="610" t="s">
        <v>35</v>
      </c>
      <c r="G63" s="606">
        <v>10910</v>
      </c>
      <c r="H63" s="606">
        <v>4410</v>
      </c>
      <c r="I63" s="117">
        <f t="shared" si="18"/>
        <v>6500</v>
      </c>
      <c r="J63" s="88">
        <v>5</v>
      </c>
      <c r="K63" s="87">
        <f t="shared" si="19"/>
        <v>325</v>
      </c>
      <c r="L63" s="87">
        <f t="shared" si="20"/>
        <v>6175</v>
      </c>
      <c r="M63" s="89">
        <v>2650</v>
      </c>
      <c r="N63" s="237">
        <f t="shared" si="21"/>
        <v>16363750</v>
      </c>
      <c r="O63" s="237">
        <f t="shared" si="22"/>
        <v>13.32</v>
      </c>
      <c r="P63" s="237">
        <f t="shared" si="23"/>
        <v>2663.32</v>
      </c>
      <c r="Q63" s="238">
        <f t="shared" si="24"/>
        <v>16446001</v>
      </c>
      <c r="R63" s="238">
        <f t="shared" si="25"/>
        <v>82230</v>
      </c>
      <c r="S63" s="238">
        <f t="shared" si="26"/>
        <v>16363771</v>
      </c>
      <c r="T63" s="257" t="s">
        <v>412</v>
      </c>
      <c r="U63" s="139"/>
    </row>
    <row r="64" spans="2:21" ht="15" customHeight="1">
      <c r="B64" s="432">
        <v>3</v>
      </c>
      <c r="C64" s="607" t="s">
        <v>784</v>
      </c>
      <c r="D64" s="608" t="s">
        <v>581</v>
      </c>
      <c r="E64" s="609" t="s">
        <v>582</v>
      </c>
      <c r="F64" s="610" t="s">
        <v>35</v>
      </c>
      <c r="G64" s="606">
        <v>3750</v>
      </c>
      <c r="H64" s="606">
        <v>1420</v>
      </c>
      <c r="I64" s="117">
        <f t="shared" si="18"/>
        <v>2330</v>
      </c>
      <c r="J64" s="88">
        <v>5</v>
      </c>
      <c r="K64" s="87">
        <f t="shared" si="19"/>
        <v>116.5</v>
      </c>
      <c r="L64" s="87">
        <f t="shared" si="20"/>
        <v>2213.5</v>
      </c>
      <c r="M64" s="89">
        <v>2650</v>
      </c>
      <c r="N64" s="237">
        <f t="shared" si="21"/>
        <v>5865775</v>
      </c>
      <c r="O64" s="237">
        <f t="shared" si="22"/>
        <v>13.32</v>
      </c>
      <c r="P64" s="237">
        <f t="shared" si="23"/>
        <v>2663.32</v>
      </c>
      <c r="Q64" s="238">
        <f t="shared" si="24"/>
        <v>5895259</v>
      </c>
      <c r="R64" s="238">
        <f t="shared" si="25"/>
        <v>29476</v>
      </c>
      <c r="S64" s="238">
        <f t="shared" si="26"/>
        <v>5865783</v>
      </c>
      <c r="T64" s="257" t="s">
        <v>412</v>
      </c>
      <c r="U64" s="139"/>
    </row>
    <row r="65" spans="2:21" ht="15" customHeight="1">
      <c r="B65" s="432">
        <v>4</v>
      </c>
      <c r="C65" s="607" t="s">
        <v>785</v>
      </c>
      <c r="D65" s="608" t="s">
        <v>395</v>
      </c>
      <c r="E65" s="609" t="s">
        <v>410</v>
      </c>
      <c r="F65" s="610" t="s">
        <v>35</v>
      </c>
      <c r="G65" s="606">
        <v>4230</v>
      </c>
      <c r="H65" s="606">
        <v>1510</v>
      </c>
      <c r="I65" s="117">
        <f t="shared" si="18"/>
        <v>2720</v>
      </c>
      <c r="J65" s="88">
        <v>5</v>
      </c>
      <c r="K65" s="87">
        <f t="shared" si="19"/>
        <v>136</v>
      </c>
      <c r="L65" s="87">
        <f t="shared" si="20"/>
        <v>2584</v>
      </c>
      <c r="M65" s="89">
        <v>2650</v>
      </c>
      <c r="N65" s="237">
        <f t="shared" si="21"/>
        <v>6847600</v>
      </c>
      <c r="O65" s="237">
        <f t="shared" si="22"/>
        <v>13.32</v>
      </c>
      <c r="P65" s="237">
        <f t="shared" si="23"/>
        <v>2663.32</v>
      </c>
      <c r="Q65" s="238">
        <f t="shared" si="24"/>
        <v>6882019</v>
      </c>
      <c r="R65" s="238">
        <f t="shared" si="25"/>
        <v>34410</v>
      </c>
      <c r="S65" s="238">
        <f t="shared" si="26"/>
        <v>6847609</v>
      </c>
      <c r="T65" s="257" t="s">
        <v>412</v>
      </c>
      <c r="U65" s="139"/>
    </row>
    <row r="66" spans="2:21" ht="15" customHeight="1">
      <c r="B66" s="432">
        <v>5</v>
      </c>
      <c r="C66" s="607" t="s">
        <v>786</v>
      </c>
      <c r="D66" s="608" t="s">
        <v>598</v>
      </c>
      <c r="E66" s="609" t="s">
        <v>399</v>
      </c>
      <c r="F66" s="610" t="s">
        <v>35</v>
      </c>
      <c r="G66" s="606">
        <v>4030</v>
      </c>
      <c r="H66" s="606">
        <v>1590</v>
      </c>
      <c r="I66" s="117">
        <f t="shared" si="18"/>
        <v>2440</v>
      </c>
      <c r="J66" s="88">
        <v>5</v>
      </c>
      <c r="K66" s="87">
        <f t="shared" si="19"/>
        <v>122</v>
      </c>
      <c r="L66" s="87">
        <f t="shared" si="20"/>
        <v>2318</v>
      </c>
      <c r="M66" s="89">
        <v>2650</v>
      </c>
      <c r="N66" s="237">
        <f t="shared" si="21"/>
        <v>6142700</v>
      </c>
      <c r="O66" s="237">
        <f t="shared" si="22"/>
        <v>13.32</v>
      </c>
      <c r="P66" s="237">
        <f t="shared" si="23"/>
        <v>2663.32</v>
      </c>
      <c r="Q66" s="238">
        <f t="shared" si="24"/>
        <v>6173576</v>
      </c>
      <c r="R66" s="238">
        <f t="shared" si="25"/>
        <v>30868</v>
      </c>
      <c r="S66" s="238">
        <f t="shared" si="26"/>
        <v>6142708</v>
      </c>
      <c r="T66" s="257" t="s">
        <v>199</v>
      </c>
      <c r="U66" s="139"/>
    </row>
    <row r="67" spans="2:21" ht="15" customHeight="1">
      <c r="B67" s="432">
        <v>6</v>
      </c>
      <c r="C67" s="607" t="s">
        <v>787</v>
      </c>
      <c r="D67" s="608" t="s">
        <v>382</v>
      </c>
      <c r="E67" s="609" t="s">
        <v>490</v>
      </c>
      <c r="F67" s="610" t="s">
        <v>35</v>
      </c>
      <c r="G67" s="606">
        <v>3740</v>
      </c>
      <c r="H67" s="606">
        <v>1750</v>
      </c>
      <c r="I67" s="117">
        <f t="shared" si="18"/>
        <v>1990</v>
      </c>
      <c r="J67" s="88">
        <v>5</v>
      </c>
      <c r="K67" s="87">
        <f t="shared" si="19"/>
        <v>99.5</v>
      </c>
      <c r="L67" s="87">
        <f t="shared" si="20"/>
        <v>1890.5</v>
      </c>
      <c r="M67" s="89">
        <v>2650</v>
      </c>
      <c r="N67" s="237">
        <f t="shared" si="21"/>
        <v>5009825</v>
      </c>
      <c r="O67" s="237">
        <f t="shared" si="22"/>
        <v>13.32</v>
      </c>
      <c r="P67" s="237">
        <f t="shared" si="23"/>
        <v>2663.32</v>
      </c>
      <c r="Q67" s="238">
        <f t="shared" si="24"/>
        <v>5035006</v>
      </c>
      <c r="R67" s="238">
        <f t="shared" si="25"/>
        <v>25175</v>
      </c>
      <c r="S67" s="238">
        <f t="shared" si="26"/>
        <v>5009831</v>
      </c>
      <c r="T67" s="257" t="s">
        <v>199</v>
      </c>
      <c r="U67" s="139"/>
    </row>
    <row r="68" spans="2:21" ht="15" customHeight="1">
      <c r="B68" s="392"/>
      <c r="C68" s="393"/>
      <c r="D68" s="394"/>
      <c r="E68" s="395"/>
      <c r="F68" s="396"/>
      <c r="G68" s="397"/>
      <c r="H68" s="397"/>
      <c r="I68" s="398"/>
      <c r="J68" s="88"/>
      <c r="K68" s="398"/>
      <c r="L68" s="398"/>
      <c r="M68" s="89"/>
      <c r="N68" s="400"/>
      <c r="O68" s="401"/>
      <c r="P68" s="401"/>
      <c r="Q68" s="398"/>
      <c r="R68" s="398"/>
      <c r="S68" s="398"/>
      <c r="T68" s="415"/>
      <c r="U68" s="139"/>
    </row>
    <row r="69" spans="2:21" ht="15" customHeight="1">
      <c r="B69" s="2173" t="s">
        <v>191</v>
      </c>
      <c r="C69" s="2174"/>
      <c r="D69" s="2174"/>
      <c r="E69" s="2174"/>
      <c r="F69" s="2175"/>
      <c r="G69" s="406">
        <f>SUM(G62:G68)</f>
        <v>38580</v>
      </c>
      <c r="H69" s="406">
        <f>SUM(H62:H68)</f>
        <v>14140</v>
      </c>
      <c r="I69" s="406">
        <f>SUM(I62:I68)</f>
        <v>24440</v>
      </c>
      <c r="J69" s="406">
        <f>+K69/I69%</f>
        <v>5</v>
      </c>
      <c r="K69" s="406">
        <f>SUM(K62:K68)</f>
        <v>1222</v>
      </c>
      <c r="L69" s="406">
        <f>SUM(L62:L68)</f>
        <v>23218</v>
      </c>
      <c r="M69" s="406" t="s">
        <v>362</v>
      </c>
      <c r="N69" s="406">
        <f>SUM(N62:N68)</f>
        <v>61527700</v>
      </c>
      <c r="O69" s="453"/>
      <c r="P69" s="442">
        <f>Q69/L69</f>
        <v>2663.3200103368076</v>
      </c>
      <c r="Q69" s="406">
        <f>SUM(Q62:Q68)</f>
        <v>61836964</v>
      </c>
      <c r="R69" s="406">
        <f>SUM(R62:R68)</f>
        <v>309185</v>
      </c>
      <c r="S69" s="406">
        <f>SUM(S62:S68)</f>
        <v>61527779</v>
      </c>
      <c r="T69" s="402"/>
      <c r="U69" s="139"/>
    </row>
    <row r="70" spans="2:21" ht="9.9499999999999993" hidden="1" customHeight="1">
      <c r="B70" s="306"/>
      <c r="C70" s="308"/>
      <c r="D70" s="308"/>
      <c r="E70" s="308"/>
      <c r="F70" s="308"/>
      <c r="G70" s="233"/>
      <c r="H70" s="308"/>
      <c r="I70" s="308"/>
      <c r="J70" s="315"/>
      <c r="K70" s="315"/>
      <c r="L70" s="316"/>
      <c r="M70" s="308"/>
      <c r="N70" s="308"/>
      <c r="O70" s="308"/>
      <c r="P70" s="307"/>
      <c r="Q70" s="317"/>
      <c r="R70" s="318"/>
      <c r="S70" s="319"/>
      <c r="T70" s="310"/>
      <c r="U70" s="139"/>
    </row>
    <row r="71" spans="2:21" ht="15.75" hidden="1">
      <c r="B71" s="201"/>
      <c r="C71" s="202"/>
      <c r="D71" s="202"/>
      <c r="E71" s="202"/>
      <c r="F71" s="202"/>
      <c r="G71" s="202"/>
      <c r="H71" s="202"/>
      <c r="I71" s="202"/>
      <c r="J71" s="203"/>
      <c r="K71" s="203"/>
      <c r="L71" s="204"/>
      <c r="M71" s="202"/>
      <c r="N71" s="202"/>
      <c r="O71" s="202"/>
      <c r="P71" s="202"/>
      <c r="Q71" s="211" t="s">
        <v>778</v>
      </c>
      <c r="R71" s="211"/>
      <c r="S71" s="211"/>
      <c r="T71" s="209"/>
      <c r="U71" s="139"/>
    </row>
    <row r="72" spans="2:21" ht="15.75" hidden="1">
      <c r="B72" s="241"/>
      <c r="C72" s="280" t="s">
        <v>80</v>
      </c>
      <c r="D72" s="227"/>
      <c r="E72" s="227"/>
      <c r="F72" s="227"/>
      <c r="G72" s="802"/>
      <c r="H72" s="802"/>
      <c r="I72" s="802" t="s">
        <v>105</v>
      </c>
      <c r="J72" s="802"/>
      <c r="K72" s="228"/>
      <c r="L72" s="802"/>
      <c r="M72" s="802" t="s">
        <v>106</v>
      </c>
      <c r="N72" s="802"/>
      <c r="O72" s="227"/>
      <c r="P72" s="227"/>
      <c r="Q72" s="227" t="s">
        <v>81</v>
      </c>
      <c r="R72" s="227"/>
      <c r="S72" s="242"/>
      <c r="T72" s="243"/>
      <c r="U72" s="139"/>
    </row>
    <row r="73" spans="2:21" ht="15.75" hidden="1">
      <c r="B73" s="241"/>
      <c r="C73" s="281"/>
      <c r="D73" s="229"/>
      <c r="E73" s="229"/>
      <c r="F73" s="229"/>
      <c r="G73" s="229"/>
      <c r="H73" s="229"/>
      <c r="I73" s="229"/>
      <c r="J73" s="229"/>
      <c r="K73" s="229"/>
      <c r="L73" s="229"/>
      <c r="M73" s="229"/>
      <c r="N73" s="229"/>
      <c r="O73" s="229"/>
      <c r="P73" s="229"/>
      <c r="Q73" s="229"/>
      <c r="R73" s="229"/>
      <c r="S73" s="242"/>
      <c r="T73" s="243"/>
      <c r="U73" s="139"/>
    </row>
    <row r="74" spans="2:21" ht="15.75" hidden="1">
      <c r="B74" s="241"/>
      <c r="C74" s="281"/>
      <c r="D74" s="229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229"/>
      <c r="Q74" s="229"/>
      <c r="R74" s="229"/>
      <c r="S74" s="242"/>
      <c r="T74" s="243"/>
      <c r="U74" s="139"/>
    </row>
    <row r="75" spans="2:21" ht="15.75" hidden="1">
      <c r="B75" s="241"/>
      <c r="C75" s="281"/>
      <c r="D75" s="229"/>
      <c r="E75" s="229"/>
      <c r="F75" s="229"/>
      <c r="G75" s="229"/>
      <c r="H75" s="229"/>
      <c r="I75" s="229"/>
      <c r="J75" s="229"/>
      <c r="K75" s="229"/>
      <c r="L75" s="229"/>
      <c r="M75" s="229"/>
      <c r="N75" s="229"/>
      <c r="O75" s="229"/>
      <c r="P75" s="229"/>
      <c r="Q75" s="229"/>
      <c r="R75" s="229"/>
      <c r="S75" s="242"/>
      <c r="T75" s="243"/>
      <c r="U75" s="139"/>
    </row>
    <row r="76" spans="2:21" ht="15.75" hidden="1">
      <c r="B76" s="241"/>
      <c r="C76" s="281"/>
      <c r="D76" s="229"/>
      <c r="E76" s="229"/>
      <c r="F76" s="229"/>
      <c r="G76" s="229"/>
      <c r="H76" s="229"/>
      <c r="I76" s="229"/>
      <c r="J76" s="229"/>
      <c r="K76" s="229"/>
      <c r="L76" s="229"/>
      <c r="M76" s="229"/>
      <c r="N76" s="229"/>
      <c r="O76" s="229"/>
      <c r="P76" s="229"/>
      <c r="Q76" s="229"/>
      <c r="R76" s="229"/>
      <c r="S76" s="242"/>
      <c r="T76" s="243"/>
      <c r="U76" s="139"/>
    </row>
    <row r="77" spans="2:21" ht="15.75" hidden="1">
      <c r="B77" s="241"/>
      <c r="C77" s="801" t="s">
        <v>147</v>
      </c>
      <c r="D77" s="801"/>
      <c r="E77" s="801"/>
      <c r="F77" s="801"/>
      <c r="G77" s="803"/>
      <c r="H77" s="803" t="s">
        <v>82</v>
      </c>
      <c r="I77" s="801"/>
      <c r="J77" s="803" t="s">
        <v>156</v>
      </c>
      <c r="K77" s="230"/>
      <c r="L77" s="803"/>
      <c r="M77" s="803" t="s">
        <v>161</v>
      </c>
      <c r="N77" s="803"/>
      <c r="O77" s="801"/>
      <c r="P77" s="801"/>
      <c r="Q77" s="801" t="s">
        <v>83</v>
      </c>
      <c r="R77" s="801"/>
      <c r="S77" s="242"/>
      <c r="T77" s="243"/>
      <c r="U77" s="139"/>
    </row>
    <row r="78" spans="2:21" ht="15.75" hidden="1">
      <c r="B78" s="241"/>
      <c r="C78" s="282"/>
      <c r="D78" s="801"/>
      <c r="E78" s="801"/>
      <c r="F78" s="801"/>
      <c r="G78" s="803"/>
      <c r="H78" s="803"/>
      <c r="I78" s="801"/>
      <c r="J78" s="803"/>
      <c r="K78" s="230"/>
      <c r="L78" s="803"/>
      <c r="M78" s="803"/>
      <c r="N78" s="803"/>
      <c r="O78" s="801"/>
      <c r="P78" s="801"/>
      <c r="Q78" s="801"/>
      <c r="R78" s="801"/>
      <c r="S78" s="242"/>
      <c r="T78" s="243"/>
      <c r="U78" s="139"/>
    </row>
    <row r="79" spans="2:21" customFormat="1" ht="15" hidden="1" customHeight="1">
      <c r="B79" s="121" t="s">
        <v>418</v>
      </c>
      <c r="C79" s="284"/>
      <c r="D79" s="122"/>
      <c r="E79" s="122"/>
      <c r="F79" s="122"/>
      <c r="G79" s="122"/>
      <c r="H79" s="122"/>
      <c r="I79" s="122"/>
      <c r="J79" s="123"/>
      <c r="K79" s="122"/>
      <c r="L79" s="124"/>
      <c r="M79" s="122"/>
      <c r="N79" s="122"/>
      <c r="O79" s="122"/>
      <c r="P79" s="122"/>
      <c r="Q79" s="122"/>
      <c r="R79" s="125"/>
      <c r="S79" s="125"/>
      <c r="T79" s="126" t="s">
        <v>417</v>
      </c>
      <c r="U79" s="232"/>
    </row>
    <row r="80" spans="2:21" hidden="1"/>
    <row r="81" spans="2:21" ht="24.95" hidden="1" customHeight="1">
      <c r="B81" s="2264" t="s">
        <v>25</v>
      </c>
      <c r="C81" s="2265"/>
      <c r="D81" s="2265"/>
      <c r="E81" s="2266"/>
      <c r="F81" s="2161" t="s">
        <v>146</v>
      </c>
      <c r="G81" s="2162"/>
      <c r="H81" s="2162"/>
      <c r="I81" s="2162"/>
      <c r="J81" s="2162"/>
      <c r="K81" s="2162"/>
      <c r="L81" s="2162"/>
      <c r="M81" s="2162"/>
      <c r="N81" s="2163"/>
      <c r="O81" s="417" t="s">
        <v>55</v>
      </c>
      <c r="P81" s="418" t="s">
        <v>752</v>
      </c>
      <c r="Q81" s="92" t="s">
        <v>427</v>
      </c>
      <c r="R81" s="92"/>
      <c r="S81" s="41"/>
      <c r="T81" s="42" t="s">
        <v>25</v>
      </c>
    </row>
    <row r="82" spans="2:21" ht="24.75" hidden="1" customHeight="1">
      <c r="B82" s="2267"/>
      <c r="C82" s="2268"/>
      <c r="D82" s="2268"/>
      <c r="E82" s="2269"/>
      <c r="F82" s="2164" t="s">
        <v>416</v>
      </c>
      <c r="G82" s="2165"/>
      <c r="H82" s="2165"/>
      <c r="I82" s="2165"/>
      <c r="J82" s="2165"/>
      <c r="K82" s="2165"/>
      <c r="L82" s="2165"/>
      <c r="M82" s="2165"/>
      <c r="N82" s="2166"/>
      <c r="O82" s="419" t="s">
        <v>57</v>
      </c>
      <c r="P82" s="420" t="s">
        <v>58</v>
      </c>
      <c r="Q82" s="94"/>
      <c r="R82" s="94"/>
      <c r="S82" s="45"/>
      <c r="T82" s="46"/>
    </row>
    <row r="83" spans="2:21" ht="9.9499999999999993" hidden="1" customHeight="1">
      <c r="B83" s="47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622"/>
      <c r="P83" s="224"/>
      <c r="Q83" s="49"/>
      <c r="R83" s="49"/>
      <c r="S83" s="49"/>
      <c r="T83" s="50"/>
      <c r="U83" s="139"/>
    </row>
    <row r="84" spans="2:21" ht="15.75">
      <c r="B84" s="51"/>
      <c r="C84" s="52" t="s">
        <v>59</v>
      </c>
      <c r="D84" s="55"/>
      <c r="E84" s="55" t="s">
        <v>60</v>
      </c>
      <c r="F84" s="165" t="s">
        <v>339</v>
      </c>
      <c r="G84" s="55"/>
      <c r="H84" s="645"/>
      <c r="I84" s="362"/>
      <c r="J84" s="55"/>
      <c r="K84" s="55"/>
      <c r="L84" s="55"/>
      <c r="M84" s="55"/>
      <c r="N84" s="118"/>
      <c r="O84" s="56"/>
      <c r="P84" s="54" t="s">
        <v>61</v>
      </c>
      <c r="Q84" s="249" t="s">
        <v>750</v>
      </c>
      <c r="R84" s="249"/>
      <c r="S84" s="55"/>
      <c r="T84" s="59"/>
      <c r="U84" s="139"/>
    </row>
    <row r="85" spans="2:21" ht="15.75">
      <c r="B85" s="51"/>
      <c r="C85" s="52"/>
      <c r="D85" s="55"/>
      <c r="E85" s="342"/>
      <c r="F85" s="55"/>
      <c r="G85" s="55"/>
      <c r="H85" s="53"/>
      <c r="I85" s="52"/>
      <c r="J85" s="55"/>
      <c r="K85" s="55"/>
      <c r="L85" s="54"/>
      <c r="M85" s="55"/>
      <c r="N85" s="84"/>
      <c r="O85" s="56"/>
      <c r="P85" s="167"/>
      <c r="Q85" s="58"/>
      <c r="R85" s="58"/>
      <c r="S85" s="58"/>
      <c r="T85" s="59"/>
      <c r="U85" s="139"/>
    </row>
    <row r="86" spans="2:21" ht="15" customHeight="1">
      <c r="B86" s="791" t="s">
        <v>26</v>
      </c>
      <c r="C86" s="174" t="s">
        <v>27</v>
      </c>
      <c r="D86" s="788" t="s">
        <v>62</v>
      </c>
      <c r="E86" s="175" t="s">
        <v>28</v>
      </c>
      <c r="F86" s="788" t="s">
        <v>29</v>
      </c>
      <c r="G86" s="174" t="s">
        <v>30</v>
      </c>
      <c r="H86" s="174" t="s">
        <v>30</v>
      </c>
      <c r="I86" s="176" t="s">
        <v>30</v>
      </c>
      <c r="J86" s="2262" t="s">
        <v>31</v>
      </c>
      <c r="K86" s="2263"/>
      <c r="L86" s="174" t="s">
        <v>30</v>
      </c>
      <c r="M86" s="176" t="s">
        <v>32</v>
      </c>
      <c r="N86" s="177" t="s">
        <v>8</v>
      </c>
      <c r="O86" s="2176" t="s">
        <v>182</v>
      </c>
      <c r="P86" s="2178" t="s">
        <v>181</v>
      </c>
      <c r="Q86" s="177" t="s">
        <v>8</v>
      </c>
      <c r="R86" s="2180" t="s">
        <v>44</v>
      </c>
      <c r="S86" s="178" t="s">
        <v>8</v>
      </c>
      <c r="T86" s="786" t="s">
        <v>10</v>
      </c>
      <c r="U86" s="139"/>
    </row>
    <row r="87" spans="2:21" ht="15" customHeight="1">
      <c r="B87" s="792"/>
      <c r="C87" s="180" t="s">
        <v>11</v>
      </c>
      <c r="D87" s="789"/>
      <c r="E87" s="180" t="s">
        <v>12</v>
      </c>
      <c r="F87" s="789"/>
      <c r="G87" s="180" t="s">
        <v>13</v>
      </c>
      <c r="H87" s="180" t="s">
        <v>14</v>
      </c>
      <c r="I87" s="181" t="s">
        <v>15</v>
      </c>
      <c r="J87" s="182" t="s">
        <v>16</v>
      </c>
      <c r="K87" s="183" t="s">
        <v>17</v>
      </c>
      <c r="L87" s="180" t="s">
        <v>18</v>
      </c>
      <c r="M87" s="184" t="s">
        <v>19</v>
      </c>
      <c r="N87" s="185" t="s">
        <v>177</v>
      </c>
      <c r="O87" s="2177"/>
      <c r="P87" s="2179"/>
      <c r="Q87" s="185" t="s">
        <v>22</v>
      </c>
      <c r="R87" s="2181"/>
      <c r="S87" s="186" t="s">
        <v>45</v>
      </c>
      <c r="T87" s="787"/>
      <c r="U87" s="139"/>
    </row>
    <row r="88" spans="2:21" ht="15" customHeight="1" thickBot="1">
      <c r="B88" s="187">
        <v>1</v>
      </c>
      <c r="C88" s="188">
        <v>2</v>
      </c>
      <c r="D88" s="189">
        <v>3</v>
      </c>
      <c r="E88" s="188">
        <v>4</v>
      </c>
      <c r="F88" s="188">
        <v>5</v>
      </c>
      <c r="G88" s="188">
        <v>6</v>
      </c>
      <c r="H88" s="188">
        <v>7</v>
      </c>
      <c r="I88" s="190" t="s">
        <v>63</v>
      </c>
      <c r="J88" s="188">
        <v>9</v>
      </c>
      <c r="K88" s="192" t="s">
        <v>64</v>
      </c>
      <c r="L88" s="191" t="s">
        <v>65</v>
      </c>
      <c r="M88" s="192">
        <v>12</v>
      </c>
      <c r="N88" s="193" t="s">
        <v>66</v>
      </c>
      <c r="O88" s="252" t="s">
        <v>176</v>
      </c>
      <c r="P88" s="193" t="s">
        <v>178</v>
      </c>
      <c r="Q88" s="193" t="s">
        <v>186</v>
      </c>
      <c r="R88" s="193" t="s">
        <v>183</v>
      </c>
      <c r="S88" s="193" t="s">
        <v>179</v>
      </c>
      <c r="T88" s="193">
        <v>18</v>
      </c>
      <c r="U88" s="139"/>
    </row>
    <row r="89" spans="2:21" ht="15" customHeight="1" thickTop="1">
      <c r="B89" s="432">
        <v>1</v>
      </c>
      <c r="C89" s="607" t="s">
        <v>754</v>
      </c>
      <c r="D89" s="608" t="s">
        <v>402</v>
      </c>
      <c r="E89" s="609" t="s">
        <v>407</v>
      </c>
      <c r="F89" s="610" t="s">
        <v>35</v>
      </c>
      <c r="G89" s="606">
        <v>11720</v>
      </c>
      <c r="H89" s="606">
        <v>4510</v>
      </c>
      <c r="I89" s="117">
        <f t="shared" ref="I89:I98" si="27">+G89-H89</f>
        <v>7210</v>
      </c>
      <c r="J89" s="88">
        <v>5</v>
      </c>
      <c r="K89" s="87">
        <f t="shared" ref="K89:K98" si="28">I89*J89%</f>
        <v>360.5</v>
      </c>
      <c r="L89" s="87">
        <f t="shared" ref="L89:L98" si="29">I89-K89</f>
        <v>6849.5</v>
      </c>
      <c r="M89" s="89">
        <v>2650</v>
      </c>
      <c r="N89" s="237">
        <f t="shared" ref="N89:N98" si="30">ROUND((L89*M89),0)</f>
        <v>18151175</v>
      </c>
      <c r="O89" s="237">
        <f t="shared" ref="O89:O98" si="31">ROUND(M89*0.5025%,2)</f>
        <v>13.32</v>
      </c>
      <c r="P89" s="237">
        <f t="shared" ref="P89:P98" si="32">M89+O89</f>
        <v>2663.32</v>
      </c>
      <c r="Q89" s="238">
        <f t="shared" ref="Q89:Q98" si="33">ROUND((L89*+P89),0)</f>
        <v>18242410</v>
      </c>
      <c r="R89" s="238">
        <f t="shared" ref="R89:R98" si="34">ROUND((Q89*0.5%),0)</f>
        <v>91212</v>
      </c>
      <c r="S89" s="238">
        <f t="shared" ref="S89:S98" si="35">ROUND((Q89-R89),0)</f>
        <v>18151198</v>
      </c>
      <c r="T89" s="257" t="s">
        <v>412</v>
      </c>
      <c r="U89" s="139"/>
    </row>
    <row r="90" spans="2:21" ht="15" customHeight="1">
      <c r="B90" s="432">
        <v>2</v>
      </c>
      <c r="C90" s="607" t="s">
        <v>755</v>
      </c>
      <c r="D90" s="608" t="s">
        <v>384</v>
      </c>
      <c r="E90" s="609" t="s">
        <v>408</v>
      </c>
      <c r="F90" s="610" t="s">
        <v>35</v>
      </c>
      <c r="G90" s="606">
        <v>12200</v>
      </c>
      <c r="H90" s="606">
        <v>3500</v>
      </c>
      <c r="I90" s="117">
        <f t="shared" si="27"/>
        <v>8700</v>
      </c>
      <c r="J90" s="88">
        <v>5</v>
      </c>
      <c r="K90" s="87">
        <f t="shared" si="28"/>
        <v>435</v>
      </c>
      <c r="L90" s="87">
        <f t="shared" si="29"/>
        <v>8265</v>
      </c>
      <c r="M90" s="89">
        <v>2650</v>
      </c>
      <c r="N90" s="237">
        <f t="shared" si="30"/>
        <v>21902250</v>
      </c>
      <c r="O90" s="237">
        <f t="shared" si="31"/>
        <v>13.32</v>
      </c>
      <c r="P90" s="237">
        <f t="shared" si="32"/>
        <v>2663.32</v>
      </c>
      <c r="Q90" s="238">
        <f t="shared" si="33"/>
        <v>22012340</v>
      </c>
      <c r="R90" s="238">
        <f t="shared" si="34"/>
        <v>110062</v>
      </c>
      <c r="S90" s="238">
        <f t="shared" si="35"/>
        <v>21902278</v>
      </c>
      <c r="T90" s="257" t="s">
        <v>412</v>
      </c>
      <c r="U90" s="139"/>
    </row>
    <row r="91" spans="2:21" ht="15" customHeight="1">
      <c r="B91" s="432">
        <v>3</v>
      </c>
      <c r="C91" s="607" t="s">
        <v>756</v>
      </c>
      <c r="D91" s="608" t="s">
        <v>757</v>
      </c>
      <c r="E91" s="609" t="s">
        <v>758</v>
      </c>
      <c r="F91" s="610" t="s">
        <v>35</v>
      </c>
      <c r="G91" s="606">
        <v>12440</v>
      </c>
      <c r="H91" s="606">
        <v>7520</v>
      </c>
      <c r="I91" s="117">
        <f t="shared" si="27"/>
        <v>4920</v>
      </c>
      <c r="J91" s="88">
        <v>5</v>
      </c>
      <c r="K91" s="87">
        <f t="shared" si="28"/>
        <v>246</v>
      </c>
      <c r="L91" s="87">
        <f t="shared" si="29"/>
        <v>4674</v>
      </c>
      <c r="M91" s="89">
        <v>2650</v>
      </c>
      <c r="N91" s="237">
        <f t="shared" si="30"/>
        <v>12386100</v>
      </c>
      <c r="O91" s="237">
        <f t="shared" si="31"/>
        <v>13.32</v>
      </c>
      <c r="P91" s="237">
        <f t="shared" si="32"/>
        <v>2663.32</v>
      </c>
      <c r="Q91" s="238">
        <f t="shared" si="33"/>
        <v>12448358</v>
      </c>
      <c r="R91" s="238">
        <f t="shared" si="34"/>
        <v>62242</v>
      </c>
      <c r="S91" s="238">
        <f t="shared" si="35"/>
        <v>12386116</v>
      </c>
      <c r="T91" s="257" t="s">
        <v>77</v>
      </c>
      <c r="U91" s="139"/>
    </row>
    <row r="92" spans="2:21" ht="15" customHeight="1">
      <c r="B92" s="432">
        <v>4</v>
      </c>
      <c r="C92" s="607" t="s">
        <v>759</v>
      </c>
      <c r="D92" s="608" t="s">
        <v>384</v>
      </c>
      <c r="E92" s="609" t="s">
        <v>518</v>
      </c>
      <c r="F92" s="610" t="s">
        <v>35</v>
      </c>
      <c r="G92" s="606">
        <v>12390</v>
      </c>
      <c r="H92" s="606">
        <v>6120</v>
      </c>
      <c r="I92" s="117">
        <f t="shared" si="27"/>
        <v>6270</v>
      </c>
      <c r="J92" s="88">
        <v>6</v>
      </c>
      <c r="K92" s="87">
        <f t="shared" si="28"/>
        <v>376.2</v>
      </c>
      <c r="L92" s="87">
        <f t="shared" si="29"/>
        <v>5893.8</v>
      </c>
      <c r="M92" s="89">
        <v>2650</v>
      </c>
      <c r="N92" s="237">
        <f t="shared" si="30"/>
        <v>15618570</v>
      </c>
      <c r="O92" s="237">
        <f t="shared" si="31"/>
        <v>13.32</v>
      </c>
      <c r="P92" s="237">
        <f t="shared" si="32"/>
        <v>2663.32</v>
      </c>
      <c r="Q92" s="238">
        <f t="shared" si="33"/>
        <v>15697075</v>
      </c>
      <c r="R92" s="238">
        <f t="shared" si="34"/>
        <v>78485</v>
      </c>
      <c r="S92" s="238">
        <f t="shared" si="35"/>
        <v>15618590</v>
      </c>
      <c r="T92" s="257" t="s">
        <v>77</v>
      </c>
      <c r="U92" s="139"/>
    </row>
    <row r="93" spans="2:21" ht="15" customHeight="1">
      <c r="B93" s="432">
        <v>5</v>
      </c>
      <c r="C93" s="607" t="s">
        <v>760</v>
      </c>
      <c r="D93" s="608" t="s">
        <v>397</v>
      </c>
      <c r="E93" s="609" t="s">
        <v>398</v>
      </c>
      <c r="F93" s="610" t="s">
        <v>35</v>
      </c>
      <c r="G93" s="606">
        <v>4450</v>
      </c>
      <c r="H93" s="606">
        <v>1490</v>
      </c>
      <c r="I93" s="117">
        <f t="shared" si="27"/>
        <v>2960</v>
      </c>
      <c r="J93" s="88">
        <v>5</v>
      </c>
      <c r="K93" s="87">
        <f t="shared" si="28"/>
        <v>148</v>
      </c>
      <c r="L93" s="87">
        <f t="shared" si="29"/>
        <v>2812</v>
      </c>
      <c r="M93" s="89">
        <v>2650</v>
      </c>
      <c r="N93" s="237">
        <f t="shared" si="30"/>
        <v>7451800</v>
      </c>
      <c r="O93" s="237">
        <f t="shared" si="31"/>
        <v>13.32</v>
      </c>
      <c r="P93" s="237">
        <f t="shared" si="32"/>
        <v>2663.32</v>
      </c>
      <c r="Q93" s="238">
        <f t="shared" si="33"/>
        <v>7489256</v>
      </c>
      <c r="R93" s="238">
        <f t="shared" si="34"/>
        <v>37446</v>
      </c>
      <c r="S93" s="238">
        <f t="shared" si="35"/>
        <v>7451810</v>
      </c>
      <c r="T93" s="257" t="s">
        <v>412</v>
      </c>
      <c r="U93" s="139"/>
    </row>
    <row r="94" spans="2:21" ht="15" customHeight="1">
      <c r="B94" s="432">
        <v>6</v>
      </c>
      <c r="C94" s="607" t="s">
        <v>761</v>
      </c>
      <c r="D94" s="608" t="s">
        <v>374</v>
      </c>
      <c r="E94" s="609" t="s">
        <v>375</v>
      </c>
      <c r="F94" s="610" t="s">
        <v>35</v>
      </c>
      <c r="G94" s="606">
        <v>4620</v>
      </c>
      <c r="H94" s="606">
        <v>1620</v>
      </c>
      <c r="I94" s="117">
        <f t="shared" si="27"/>
        <v>3000</v>
      </c>
      <c r="J94" s="88">
        <v>5</v>
      </c>
      <c r="K94" s="87">
        <f t="shared" si="28"/>
        <v>150</v>
      </c>
      <c r="L94" s="87">
        <f t="shared" si="29"/>
        <v>2850</v>
      </c>
      <c r="M94" s="89">
        <v>2650</v>
      </c>
      <c r="N94" s="237">
        <f t="shared" si="30"/>
        <v>7552500</v>
      </c>
      <c r="O94" s="237">
        <f t="shared" si="31"/>
        <v>13.32</v>
      </c>
      <c r="P94" s="237">
        <f t="shared" si="32"/>
        <v>2663.32</v>
      </c>
      <c r="Q94" s="238">
        <f t="shared" si="33"/>
        <v>7590462</v>
      </c>
      <c r="R94" s="238">
        <f t="shared" si="34"/>
        <v>37952</v>
      </c>
      <c r="S94" s="238">
        <f t="shared" si="35"/>
        <v>7552510</v>
      </c>
      <c r="T94" s="257" t="s">
        <v>412</v>
      </c>
      <c r="U94" s="139"/>
    </row>
    <row r="95" spans="2:21" ht="15" customHeight="1">
      <c r="B95" s="432">
        <v>7</v>
      </c>
      <c r="C95" s="607" t="s">
        <v>762</v>
      </c>
      <c r="D95" s="608" t="s">
        <v>395</v>
      </c>
      <c r="E95" s="609" t="s">
        <v>396</v>
      </c>
      <c r="F95" s="610" t="s">
        <v>35</v>
      </c>
      <c r="G95" s="606">
        <v>4990</v>
      </c>
      <c r="H95" s="606">
        <v>1510</v>
      </c>
      <c r="I95" s="117">
        <f t="shared" si="27"/>
        <v>3480</v>
      </c>
      <c r="J95" s="88">
        <v>5</v>
      </c>
      <c r="K95" s="87">
        <f t="shared" si="28"/>
        <v>174</v>
      </c>
      <c r="L95" s="87">
        <f t="shared" si="29"/>
        <v>3306</v>
      </c>
      <c r="M95" s="89">
        <v>2650</v>
      </c>
      <c r="N95" s="237">
        <f t="shared" si="30"/>
        <v>8760900</v>
      </c>
      <c r="O95" s="237">
        <f t="shared" si="31"/>
        <v>13.32</v>
      </c>
      <c r="P95" s="237">
        <f t="shared" si="32"/>
        <v>2663.32</v>
      </c>
      <c r="Q95" s="238">
        <f t="shared" si="33"/>
        <v>8804936</v>
      </c>
      <c r="R95" s="238">
        <f t="shared" si="34"/>
        <v>44025</v>
      </c>
      <c r="S95" s="238">
        <f t="shared" si="35"/>
        <v>8760911</v>
      </c>
      <c r="T95" s="257" t="s">
        <v>412</v>
      </c>
      <c r="U95" s="139"/>
    </row>
    <row r="96" spans="2:21" ht="15" customHeight="1">
      <c r="B96" s="432">
        <v>8</v>
      </c>
      <c r="C96" s="607" t="s">
        <v>763</v>
      </c>
      <c r="D96" s="608" t="s">
        <v>598</v>
      </c>
      <c r="E96" s="609" t="s">
        <v>399</v>
      </c>
      <c r="F96" s="610" t="s">
        <v>35</v>
      </c>
      <c r="G96" s="606">
        <v>4170</v>
      </c>
      <c r="H96" s="606">
        <v>1570</v>
      </c>
      <c r="I96" s="117">
        <f t="shared" si="27"/>
        <v>2600</v>
      </c>
      <c r="J96" s="88">
        <v>5</v>
      </c>
      <c r="K96" s="87">
        <f t="shared" si="28"/>
        <v>130</v>
      </c>
      <c r="L96" s="87">
        <f t="shared" si="29"/>
        <v>2470</v>
      </c>
      <c r="M96" s="89">
        <v>2650</v>
      </c>
      <c r="N96" s="237">
        <f t="shared" si="30"/>
        <v>6545500</v>
      </c>
      <c r="O96" s="237">
        <f t="shared" si="31"/>
        <v>13.32</v>
      </c>
      <c r="P96" s="237">
        <f t="shared" si="32"/>
        <v>2663.32</v>
      </c>
      <c r="Q96" s="238">
        <f t="shared" si="33"/>
        <v>6578400</v>
      </c>
      <c r="R96" s="238">
        <f t="shared" si="34"/>
        <v>32892</v>
      </c>
      <c r="S96" s="238">
        <f t="shared" si="35"/>
        <v>6545508</v>
      </c>
      <c r="T96" s="257" t="s">
        <v>412</v>
      </c>
      <c r="U96" s="139"/>
    </row>
    <row r="97" spans="2:21" ht="15" customHeight="1">
      <c r="B97" s="432">
        <v>9</v>
      </c>
      <c r="C97" s="607" t="s">
        <v>764</v>
      </c>
      <c r="D97" s="608" t="s">
        <v>521</v>
      </c>
      <c r="E97" s="609" t="s">
        <v>721</v>
      </c>
      <c r="F97" s="610" t="s">
        <v>35</v>
      </c>
      <c r="G97" s="606">
        <v>3120</v>
      </c>
      <c r="H97" s="606">
        <v>1460</v>
      </c>
      <c r="I97" s="117">
        <f t="shared" si="27"/>
        <v>1660</v>
      </c>
      <c r="J97" s="88">
        <v>5</v>
      </c>
      <c r="K97" s="87">
        <f t="shared" si="28"/>
        <v>83</v>
      </c>
      <c r="L97" s="87">
        <f t="shared" si="29"/>
        <v>1577</v>
      </c>
      <c r="M97" s="89">
        <v>2650</v>
      </c>
      <c r="N97" s="237">
        <f t="shared" si="30"/>
        <v>4179050</v>
      </c>
      <c r="O97" s="237">
        <f t="shared" si="31"/>
        <v>13.32</v>
      </c>
      <c r="P97" s="237">
        <f t="shared" si="32"/>
        <v>2663.32</v>
      </c>
      <c r="Q97" s="238">
        <f t="shared" si="33"/>
        <v>4200056</v>
      </c>
      <c r="R97" s="238">
        <f t="shared" si="34"/>
        <v>21000</v>
      </c>
      <c r="S97" s="238">
        <f t="shared" si="35"/>
        <v>4179056</v>
      </c>
      <c r="T97" s="257" t="s">
        <v>412</v>
      </c>
      <c r="U97" s="139"/>
    </row>
    <row r="98" spans="2:21" ht="15" customHeight="1">
      <c r="B98" s="432">
        <v>10</v>
      </c>
      <c r="C98" s="607" t="s">
        <v>765</v>
      </c>
      <c r="D98" s="608" t="s">
        <v>581</v>
      </c>
      <c r="E98" s="609" t="s">
        <v>582</v>
      </c>
      <c r="F98" s="610" t="s">
        <v>35</v>
      </c>
      <c r="G98" s="606">
        <v>4330</v>
      </c>
      <c r="H98" s="606">
        <v>1430</v>
      </c>
      <c r="I98" s="117">
        <f t="shared" si="27"/>
        <v>2900</v>
      </c>
      <c r="J98" s="88">
        <v>5</v>
      </c>
      <c r="K98" s="87">
        <f t="shared" si="28"/>
        <v>145</v>
      </c>
      <c r="L98" s="87">
        <f t="shared" si="29"/>
        <v>2755</v>
      </c>
      <c r="M98" s="89">
        <v>2650</v>
      </c>
      <c r="N98" s="237">
        <f t="shared" si="30"/>
        <v>7300750</v>
      </c>
      <c r="O98" s="237">
        <f t="shared" si="31"/>
        <v>13.32</v>
      </c>
      <c r="P98" s="237">
        <f t="shared" si="32"/>
        <v>2663.32</v>
      </c>
      <c r="Q98" s="238">
        <f t="shared" si="33"/>
        <v>7337447</v>
      </c>
      <c r="R98" s="238">
        <f t="shared" si="34"/>
        <v>36687</v>
      </c>
      <c r="S98" s="238">
        <f t="shared" si="35"/>
        <v>7300760</v>
      </c>
      <c r="T98" s="257" t="s">
        <v>412</v>
      </c>
      <c r="U98" s="139"/>
    </row>
    <row r="99" spans="2:21" ht="15" customHeight="1">
      <c r="B99" s="392"/>
      <c r="C99" s="393"/>
      <c r="D99" s="394"/>
      <c r="E99" s="395"/>
      <c r="F99" s="396"/>
      <c r="G99" s="397"/>
      <c r="H99" s="397"/>
      <c r="I99" s="398"/>
      <c r="J99" s="88"/>
      <c r="K99" s="398"/>
      <c r="L99" s="398"/>
      <c r="M99" s="89"/>
      <c r="N99" s="400"/>
      <c r="O99" s="401"/>
      <c r="P99" s="401"/>
      <c r="Q99" s="398"/>
      <c r="R99" s="398"/>
      <c r="S99" s="398"/>
      <c r="T99" s="415"/>
      <c r="U99" s="139"/>
    </row>
    <row r="100" spans="2:21" ht="15" customHeight="1">
      <c r="B100" s="2173" t="s">
        <v>191</v>
      </c>
      <c r="C100" s="2174"/>
      <c r="D100" s="2174"/>
      <c r="E100" s="2174"/>
      <c r="F100" s="2175"/>
      <c r="G100" s="406">
        <f>SUM(G89:G99)</f>
        <v>74430</v>
      </c>
      <c r="H100" s="406">
        <f>SUM(H89:H99)</f>
        <v>30730</v>
      </c>
      <c r="I100" s="406">
        <f>SUM(I89:I99)</f>
        <v>43700</v>
      </c>
      <c r="J100" s="406">
        <f>+K100/I100%</f>
        <v>5.1434782608695651</v>
      </c>
      <c r="K100" s="406">
        <f>SUM(K89:K99)</f>
        <v>2247.6999999999998</v>
      </c>
      <c r="L100" s="406">
        <f>SUM(L89:L99)</f>
        <v>41452.300000000003</v>
      </c>
      <c r="M100" s="406" t="s">
        <v>362</v>
      </c>
      <c r="N100" s="406">
        <f>SUM(N89:N99)</f>
        <v>109848595</v>
      </c>
      <c r="O100" s="453"/>
      <c r="P100" s="442">
        <f>Q100/L100</f>
        <v>2663.3200087811774</v>
      </c>
      <c r="Q100" s="406">
        <f>SUM(Q89:Q99)</f>
        <v>110400740</v>
      </c>
      <c r="R100" s="406">
        <f>SUM(R89:R99)</f>
        <v>552003</v>
      </c>
      <c r="S100" s="406">
        <f>SUM(S89:S99)</f>
        <v>109848737</v>
      </c>
      <c r="T100" s="402"/>
      <c r="U100" s="139"/>
    </row>
    <row r="101" spans="2:21" ht="9.9499999999999993" customHeight="1">
      <c r="B101" s="306"/>
      <c r="C101" s="308"/>
      <c r="D101" s="308"/>
      <c r="E101" s="308"/>
      <c r="F101" s="308"/>
      <c r="G101" s="233"/>
      <c r="H101" s="308"/>
      <c r="I101" s="308"/>
      <c r="J101" s="315"/>
      <c r="K101" s="315"/>
      <c r="L101" s="316"/>
      <c r="M101" s="308"/>
      <c r="N101" s="308"/>
      <c r="O101" s="308"/>
      <c r="P101" s="307"/>
      <c r="Q101" s="317"/>
      <c r="R101" s="318"/>
      <c r="S101" s="319"/>
      <c r="T101" s="310"/>
      <c r="U101" s="139"/>
    </row>
    <row r="102" spans="2:21" ht="15.75">
      <c r="B102" s="201"/>
      <c r="C102" s="202"/>
      <c r="D102" s="202"/>
      <c r="E102" s="202"/>
      <c r="F102" s="202"/>
      <c r="G102" s="202"/>
      <c r="H102" s="202"/>
      <c r="I102" s="202"/>
      <c r="J102" s="203"/>
      <c r="K102" s="203"/>
      <c r="L102" s="204"/>
      <c r="M102" s="202"/>
      <c r="N102" s="202"/>
      <c r="O102" s="202"/>
      <c r="P102" s="202"/>
      <c r="Q102" s="211" t="s">
        <v>751</v>
      </c>
      <c r="R102" s="211"/>
      <c r="S102" s="211"/>
      <c r="T102" s="209"/>
      <c r="U102" s="139"/>
    </row>
    <row r="103" spans="2:21" ht="15.75">
      <c r="B103" s="241"/>
      <c r="C103" s="280" t="s">
        <v>80</v>
      </c>
      <c r="D103" s="227"/>
      <c r="E103" s="227"/>
      <c r="F103" s="227"/>
      <c r="G103" s="793"/>
      <c r="H103" s="793"/>
      <c r="I103" s="793" t="s">
        <v>105</v>
      </c>
      <c r="J103" s="793"/>
      <c r="K103" s="228"/>
      <c r="L103" s="793"/>
      <c r="M103" s="793" t="s">
        <v>106</v>
      </c>
      <c r="N103" s="793"/>
      <c r="O103" s="227"/>
      <c r="P103" s="227"/>
      <c r="Q103" s="227" t="s">
        <v>81</v>
      </c>
      <c r="R103" s="227"/>
      <c r="S103" s="242"/>
      <c r="T103" s="243"/>
      <c r="U103" s="139"/>
    </row>
    <row r="104" spans="2:21" ht="15.75">
      <c r="B104" s="241"/>
      <c r="C104" s="281"/>
      <c r="D104" s="229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229"/>
      <c r="Q104" s="229"/>
      <c r="R104" s="229"/>
      <c r="S104" s="242"/>
      <c r="T104" s="243"/>
      <c r="U104" s="139"/>
    </row>
    <row r="105" spans="2:21" ht="15.75">
      <c r="B105" s="241"/>
      <c r="C105" s="281"/>
      <c r="D105" s="229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  <c r="Q105" s="229"/>
      <c r="R105" s="229"/>
      <c r="S105" s="242"/>
      <c r="T105" s="243"/>
      <c r="U105" s="139"/>
    </row>
    <row r="106" spans="2:21" ht="15.75">
      <c r="B106" s="241"/>
      <c r="C106" s="281"/>
      <c r="D106" s="229"/>
      <c r="E106" s="229"/>
      <c r="F106" s="229"/>
      <c r="G106" s="229"/>
      <c r="H106" s="229"/>
      <c r="I106" s="229"/>
      <c r="J106" s="229"/>
      <c r="K106" s="229"/>
      <c r="L106" s="229"/>
      <c r="M106" s="229"/>
      <c r="N106" s="229"/>
      <c r="O106" s="229"/>
      <c r="P106" s="229"/>
      <c r="Q106" s="229"/>
      <c r="R106" s="229"/>
      <c r="S106" s="242"/>
      <c r="T106" s="243"/>
      <c r="U106" s="139"/>
    </row>
    <row r="107" spans="2:21" ht="15.75">
      <c r="B107" s="241"/>
      <c r="C107" s="281"/>
      <c r="D107" s="229"/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  <c r="Q107" s="229"/>
      <c r="R107" s="229"/>
      <c r="S107" s="242"/>
      <c r="T107" s="243"/>
      <c r="U107" s="139"/>
    </row>
    <row r="108" spans="2:21" ht="15.75">
      <c r="B108" s="241"/>
      <c r="C108" s="790" t="s">
        <v>147</v>
      </c>
      <c r="D108" s="790"/>
      <c r="E108" s="790"/>
      <c r="F108" s="790"/>
      <c r="G108" s="794"/>
      <c r="H108" s="794" t="s">
        <v>82</v>
      </c>
      <c r="I108" s="790"/>
      <c r="J108" s="794" t="s">
        <v>156</v>
      </c>
      <c r="K108" s="230"/>
      <c r="L108" s="794"/>
      <c r="M108" s="794" t="s">
        <v>161</v>
      </c>
      <c r="N108" s="794"/>
      <c r="O108" s="790"/>
      <c r="P108" s="790"/>
      <c r="Q108" s="790" t="s">
        <v>83</v>
      </c>
      <c r="R108" s="790"/>
      <c r="S108" s="242"/>
      <c r="T108" s="243"/>
      <c r="U108" s="139"/>
    </row>
    <row r="109" spans="2:21" ht="15.75">
      <c r="B109" s="241"/>
      <c r="C109" s="282"/>
      <c r="D109" s="790"/>
      <c r="E109" s="790"/>
      <c r="F109" s="790"/>
      <c r="G109" s="794"/>
      <c r="H109" s="794"/>
      <c r="I109" s="790"/>
      <c r="J109" s="794"/>
      <c r="K109" s="230"/>
      <c r="L109" s="794"/>
      <c r="M109" s="794"/>
      <c r="N109" s="794"/>
      <c r="O109" s="790"/>
      <c r="P109" s="790"/>
      <c r="Q109" s="790"/>
      <c r="R109" s="790"/>
      <c r="S109" s="242"/>
      <c r="T109" s="243"/>
      <c r="U109" s="139"/>
    </row>
    <row r="110" spans="2:21" customFormat="1" ht="15" customHeight="1">
      <c r="B110" s="121" t="s">
        <v>418</v>
      </c>
      <c r="C110" s="284"/>
      <c r="D110" s="122"/>
      <c r="E110" s="122"/>
      <c r="F110" s="122"/>
      <c r="G110" s="122"/>
      <c r="H110" s="122"/>
      <c r="I110" s="122"/>
      <c r="J110" s="123"/>
      <c r="K110" s="122"/>
      <c r="L110" s="124"/>
      <c r="M110" s="122"/>
      <c r="N110" s="122"/>
      <c r="O110" s="122"/>
      <c r="P110" s="122"/>
      <c r="Q110" s="122"/>
      <c r="R110" s="125"/>
      <c r="S110" s="125"/>
      <c r="T110" s="126" t="s">
        <v>417</v>
      </c>
      <c r="U110" s="232"/>
    </row>
    <row r="112" spans="2:21" ht="24.95" customHeight="1">
      <c r="B112" s="2264" t="s">
        <v>25</v>
      </c>
      <c r="C112" s="2265"/>
      <c r="D112" s="2265"/>
      <c r="E112" s="2266"/>
      <c r="F112" s="2161" t="s">
        <v>146</v>
      </c>
      <c r="G112" s="2162"/>
      <c r="H112" s="2162"/>
      <c r="I112" s="2162"/>
      <c r="J112" s="2162"/>
      <c r="K112" s="2162"/>
      <c r="L112" s="2162"/>
      <c r="M112" s="2162"/>
      <c r="N112" s="2163"/>
      <c r="O112" s="417" t="s">
        <v>55</v>
      </c>
      <c r="P112" s="418" t="s">
        <v>706</v>
      </c>
      <c r="Q112" s="92" t="s">
        <v>427</v>
      </c>
      <c r="R112" s="92"/>
      <c r="S112" s="41"/>
      <c r="T112" s="42" t="s">
        <v>25</v>
      </c>
    </row>
    <row r="113" spans="2:21" ht="24.75" customHeight="1">
      <c r="B113" s="2267"/>
      <c r="C113" s="2268"/>
      <c r="D113" s="2268"/>
      <c r="E113" s="2269"/>
      <c r="F113" s="2164" t="s">
        <v>416</v>
      </c>
      <c r="G113" s="2165"/>
      <c r="H113" s="2165"/>
      <c r="I113" s="2165"/>
      <c r="J113" s="2165"/>
      <c r="K113" s="2165"/>
      <c r="L113" s="2165"/>
      <c r="M113" s="2165"/>
      <c r="N113" s="2166"/>
      <c r="O113" s="419" t="s">
        <v>57</v>
      </c>
      <c r="P113" s="420" t="s">
        <v>58</v>
      </c>
      <c r="Q113" s="94"/>
      <c r="R113" s="94"/>
      <c r="S113" s="45"/>
      <c r="T113" s="46"/>
    </row>
    <row r="114" spans="2:21" ht="9.9499999999999993" customHeight="1">
      <c r="B114" s="47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622"/>
      <c r="P114" s="224"/>
      <c r="Q114" s="49"/>
      <c r="R114" s="49"/>
      <c r="S114" s="49"/>
      <c r="T114" s="50"/>
      <c r="U114" s="139"/>
    </row>
    <row r="115" spans="2:21" ht="15.75">
      <c r="B115" s="51"/>
      <c r="C115" s="52" t="s">
        <v>59</v>
      </c>
      <c r="D115" s="55"/>
      <c r="E115" s="55" t="s">
        <v>60</v>
      </c>
      <c r="F115" s="165" t="s">
        <v>339</v>
      </c>
      <c r="G115" s="55"/>
      <c r="H115" s="645"/>
      <c r="I115" s="362"/>
      <c r="J115" s="55"/>
      <c r="K115" s="55"/>
      <c r="L115" s="55"/>
      <c r="M115" s="55"/>
      <c r="N115" s="118"/>
      <c r="O115" s="56"/>
      <c r="P115" s="54" t="s">
        <v>61</v>
      </c>
      <c r="Q115" s="249" t="s">
        <v>707</v>
      </c>
      <c r="R115" s="249"/>
      <c r="S115" s="55"/>
      <c r="T115" s="59"/>
      <c r="U115" s="139"/>
    </row>
    <row r="116" spans="2:21" ht="15" customHeight="1">
      <c r="B116" s="767" t="s">
        <v>26</v>
      </c>
      <c r="C116" s="174" t="s">
        <v>27</v>
      </c>
      <c r="D116" s="765" t="s">
        <v>62</v>
      </c>
      <c r="E116" s="175" t="s">
        <v>28</v>
      </c>
      <c r="F116" s="765" t="s">
        <v>29</v>
      </c>
      <c r="G116" s="174" t="s">
        <v>30</v>
      </c>
      <c r="H116" s="174" t="s">
        <v>30</v>
      </c>
      <c r="I116" s="176" t="s">
        <v>30</v>
      </c>
      <c r="J116" s="2262" t="s">
        <v>31</v>
      </c>
      <c r="K116" s="2263"/>
      <c r="L116" s="174" t="s">
        <v>30</v>
      </c>
      <c r="M116" s="176" t="s">
        <v>32</v>
      </c>
      <c r="N116" s="177" t="s">
        <v>8</v>
      </c>
      <c r="O116" s="2176" t="s">
        <v>182</v>
      </c>
      <c r="P116" s="2178" t="s">
        <v>181</v>
      </c>
      <c r="Q116" s="177" t="s">
        <v>8</v>
      </c>
      <c r="R116" s="2180" t="s">
        <v>44</v>
      </c>
      <c r="S116" s="178" t="s">
        <v>8</v>
      </c>
      <c r="T116" s="763" t="s">
        <v>10</v>
      </c>
      <c r="U116" s="139"/>
    </row>
    <row r="117" spans="2:21" ht="15" customHeight="1">
      <c r="B117" s="768"/>
      <c r="C117" s="180" t="s">
        <v>11</v>
      </c>
      <c r="D117" s="766"/>
      <c r="E117" s="180" t="s">
        <v>12</v>
      </c>
      <c r="F117" s="766"/>
      <c r="G117" s="180" t="s">
        <v>13</v>
      </c>
      <c r="H117" s="180" t="s">
        <v>14</v>
      </c>
      <c r="I117" s="181" t="s">
        <v>15</v>
      </c>
      <c r="J117" s="182" t="s">
        <v>16</v>
      </c>
      <c r="K117" s="183" t="s">
        <v>17</v>
      </c>
      <c r="L117" s="180" t="s">
        <v>18</v>
      </c>
      <c r="M117" s="184" t="s">
        <v>19</v>
      </c>
      <c r="N117" s="185" t="s">
        <v>177</v>
      </c>
      <c r="O117" s="2177"/>
      <c r="P117" s="2179"/>
      <c r="Q117" s="185" t="s">
        <v>22</v>
      </c>
      <c r="R117" s="2181"/>
      <c r="S117" s="186" t="s">
        <v>45</v>
      </c>
      <c r="T117" s="764"/>
      <c r="U117" s="139"/>
    </row>
    <row r="118" spans="2:21" ht="15" customHeight="1" thickBot="1">
      <c r="B118" s="187">
        <v>1</v>
      </c>
      <c r="C118" s="188">
        <v>2</v>
      </c>
      <c r="D118" s="189">
        <v>3</v>
      </c>
      <c r="E118" s="188">
        <v>4</v>
      </c>
      <c r="F118" s="188">
        <v>5</v>
      </c>
      <c r="G118" s="188">
        <v>6</v>
      </c>
      <c r="H118" s="188">
        <v>7</v>
      </c>
      <c r="I118" s="190" t="s">
        <v>63</v>
      </c>
      <c r="J118" s="188">
        <v>9</v>
      </c>
      <c r="K118" s="192" t="s">
        <v>64</v>
      </c>
      <c r="L118" s="191" t="s">
        <v>65</v>
      </c>
      <c r="M118" s="192">
        <v>12</v>
      </c>
      <c r="N118" s="193" t="s">
        <v>66</v>
      </c>
      <c r="O118" s="252" t="s">
        <v>176</v>
      </c>
      <c r="P118" s="193" t="s">
        <v>178</v>
      </c>
      <c r="Q118" s="193" t="s">
        <v>186</v>
      </c>
      <c r="R118" s="193" t="s">
        <v>183</v>
      </c>
      <c r="S118" s="193" t="s">
        <v>179</v>
      </c>
      <c r="T118" s="193">
        <v>18</v>
      </c>
      <c r="U118" s="139"/>
    </row>
    <row r="119" spans="2:21" ht="15" customHeight="1" thickTop="1">
      <c r="B119" s="432">
        <v>1</v>
      </c>
      <c r="C119" s="607" t="s">
        <v>710</v>
      </c>
      <c r="D119" s="608" t="s">
        <v>384</v>
      </c>
      <c r="E119" s="609" t="s">
        <v>408</v>
      </c>
      <c r="F119" s="610" t="s">
        <v>35</v>
      </c>
      <c r="G119" s="606">
        <v>12660</v>
      </c>
      <c r="H119" s="606">
        <v>3440</v>
      </c>
      <c r="I119" s="117">
        <f t="shared" ref="I119:I129" si="36">+G119-H119</f>
        <v>9220</v>
      </c>
      <c r="J119" s="88">
        <v>5</v>
      </c>
      <c r="K119" s="87">
        <f t="shared" ref="K119:K129" si="37">I119*J119%</f>
        <v>461</v>
      </c>
      <c r="L119" s="87">
        <f t="shared" ref="L119:L129" si="38">I119-K119</f>
        <v>8759</v>
      </c>
      <c r="M119" s="89">
        <v>2650</v>
      </c>
      <c r="N119" s="237">
        <f t="shared" ref="N119:N129" si="39">ROUND((L119*M119),0)</f>
        <v>23211350</v>
      </c>
      <c r="O119" s="237">
        <f t="shared" ref="O119:O129" si="40">ROUND(M119*0.5025%,2)</f>
        <v>13.32</v>
      </c>
      <c r="P119" s="237">
        <f t="shared" ref="P119:P129" si="41">M119+O119</f>
        <v>2663.32</v>
      </c>
      <c r="Q119" s="238">
        <f t="shared" ref="Q119:Q129" si="42">ROUND((L119*+P119),0)</f>
        <v>23328020</v>
      </c>
      <c r="R119" s="238">
        <f t="shared" ref="R119:R129" si="43">ROUND((Q119*0.5%),0)</f>
        <v>116640</v>
      </c>
      <c r="S119" s="238">
        <f t="shared" ref="S119:S129" si="44">ROUND((Q119-R119),0)</f>
        <v>23211380</v>
      </c>
      <c r="T119" s="257" t="s">
        <v>412</v>
      </c>
      <c r="U119" s="139"/>
    </row>
    <row r="120" spans="2:21" ht="15" customHeight="1">
      <c r="B120" s="432">
        <v>2</v>
      </c>
      <c r="C120" s="607" t="s">
        <v>711</v>
      </c>
      <c r="D120" s="608" t="s">
        <v>651</v>
      </c>
      <c r="E120" s="609" t="s">
        <v>652</v>
      </c>
      <c r="F120" s="610" t="s">
        <v>35</v>
      </c>
      <c r="G120" s="606">
        <v>11900</v>
      </c>
      <c r="H120" s="606">
        <v>4270</v>
      </c>
      <c r="I120" s="117">
        <f t="shared" si="36"/>
        <v>7630</v>
      </c>
      <c r="J120" s="88">
        <v>5</v>
      </c>
      <c r="K120" s="87">
        <f t="shared" si="37"/>
        <v>381.5</v>
      </c>
      <c r="L120" s="87">
        <f t="shared" si="38"/>
        <v>7248.5</v>
      </c>
      <c r="M120" s="89">
        <v>2650</v>
      </c>
      <c r="N120" s="237">
        <f t="shared" si="39"/>
        <v>19208525</v>
      </c>
      <c r="O120" s="237">
        <f t="shared" si="40"/>
        <v>13.32</v>
      </c>
      <c r="P120" s="237">
        <f t="shared" si="41"/>
        <v>2663.32</v>
      </c>
      <c r="Q120" s="238">
        <f t="shared" si="42"/>
        <v>19305075</v>
      </c>
      <c r="R120" s="238">
        <f t="shared" si="43"/>
        <v>96525</v>
      </c>
      <c r="S120" s="238">
        <f t="shared" si="44"/>
        <v>19208550</v>
      </c>
      <c r="T120" s="257" t="s">
        <v>412</v>
      </c>
      <c r="U120" s="139"/>
    </row>
    <row r="121" spans="2:21" ht="15" customHeight="1">
      <c r="B121" s="432">
        <v>3</v>
      </c>
      <c r="C121" s="607" t="s">
        <v>712</v>
      </c>
      <c r="D121" s="608" t="s">
        <v>409</v>
      </c>
      <c r="E121" s="609" t="s">
        <v>410</v>
      </c>
      <c r="F121" s="610" t="s">
        <v>35</v>
      </c>
      <c r="G121" s="606">
        <v>4290</v>
      </c>
      <c r="H121" s="606">
        <v>1510</v>
      </c>
      <c r="I121" s="117">
        <f t="shared" si="36"/>
        <v>2780</v>
      </c>
      <c r="J121" s="88">
        <v>5</v>
      </c>
      <c r="K121" s="87">
        <f t="shared" si="37"/>
        <v>139</v>
      </c>
      <c r="L121" s="87">
        <f t="shared" si="38"/>
        <v>2641</v>
      </c>
      <c r="M121" s="89">
        <v>2650</v>
      </c>
      <c r="N121" s="237">
        <f t="shared" si="39"/>
        <v>6998650</v>
      </c>
      <c r="O121" s="237">
        <f t="shared" si="40"/>
        <v>13.32</v>
      </c>
      <c r="P121" s="237">
        <f t="shared" si="41"/>
        <v>2663.32</v>
      </c>
      <c r="Q121" s="238">
        <f t="shared" si="42"/>
        <v>7033828</v>
      </c>
      <c r="R121" s="238">
        <f t="shared" si="43"/>
        <v>35169</v>
      </c>
      <c r="S121" s="238">
        <f t="shared" si="44"/>
        <v>6998659</v>
      </c>
      <c r="T121" s="257" t="s">
        <v>412</v>
      </c>
      <c r="U121" s="139"/>
    </row>
    <row r="122" spans="2:21" ht="15" customHeight="1">
      <c r="B122" s="432">
        <v>4</v>
      </c>
      <c r="C122" s="607" t="s">
        <v>713</v>
      </c>
      <c r="D122" s="608" t="s">
        <v>374</v>
      </c>
      <c r="E122" s="609" t="s">
        <v>375</v>
      </c>
      <c r="F122" s="610" t="s">
        <v>35</v>
      </c>
      <c r="G122" s="606">
        <v>4640</v>
      </c>
      <c r="H122" s="606">
        <v>1620</v>
      </c>
      <c r="I122" s="117">
        <f t="shared" si="36"/>
        <v>3020</v>
      </c>
      <c r="J122" s="88">
        <v>5</v>
      </c>
      <c r="K122" s="87">
        <f t="shared" si="37"/>
        <v>151</v>
      </c>
      <c r="L122" s="87">
        <f t="shared" si="38"/>
        <v>2869</v>
      </c>
      <c r="M122" s="89">
        <v>2650</v>
      </c>
      <c r="N122" s="237">
        <f t="shared" si="39"/>
        <v>7602850</v>
      </c>
      <c r="O122" s="237">
        <f t="shared" si="40"/>
        <v>13.32</v>
      </c>
      <c r="P122" s="237">
        <f t="shared" si="41"/>
        <v>2663.32</v>
      </c>
      <c r="Q122" s="238">
        <f t="shared" si="42"/>
        <v>7641065</v>
      </c>
      <c r="R122" s="238">
        <f t="shared" si="43"/>
        <v>38205</v>
      </c>
      <c r="S122" s="238">
        <f t="shared" si="44"/>
        <v>7602860</v>
      </c>
      <c r="T122" s="257" t="s">
        <v>412</v>
      </c>
      <c r="U122" s="139"/>
    </row>
    <row r="123" spans="2:21" ht="15" customHeight="1">
      <c r="B123" s="432">
        <v>5</v>
      </c>
      <c r="C123" s="607" t="s">
        <v>714</v>
      </c>
      <c r="D123" s="608" t="s">
        <v>397</v>
      </c>
      <c r="E123" s="609" t="s">
        <v>398</v>
      </c>
      <c r="F123" s="610" t="s">
        <v>35</v>
      </c>
      <c r="G123" s="606">
        <v>4510</v>
      </c>
      <c r="H123" s="606">
        <v>1500</v>
      </c>
      <c r="I123" s="117">
        <f t="shared" ref="I123:I125" si="45">+G123-H123</f>
        <v>3010</v>
      </c>
      <c r="J123" s="88">
        <v>5</v>
      </c>
      <c r="K123" s="87">
        <f t="shared" ref="K123:K125" si="46">I123*J123%</f>
        <v>150.5</v>
      </c>
      <c r="L123" s="87">
        <f t="shared" ref="L123:L125" si="47">I123-K123</f>
        <v>2859.5</v>
      </c>
      <c r="M123" s="89">
        <v>2650</v>
      </c>
      <c r="N123" s="237">
        <f t="shared" ref="N123:N125" si="48">ROUND((L123*M123),0)</f>
        <v>7577675</v>
      </c>
      <c r="O123" s="237">
        <f t="shared" ref="O123:O125" si="49">ROUND(M123*0.5025%,2)</f>
        <v>13.32</v>
      </c>
      <c r="P123" s="237">
        <f t="shared" ref="P123:P125" si="50">M123+O123</f>
        <v>2663.32</v>
      </c>
      <c r="Q123" s="238">
        <f t="shared" ref="Q123:Q125" si="51">ROUND((L123*+P123),0)</f>
        <v>7615764</v>
      </c>
      <c r="R123" s="238">
        <f t="shared" ref="R123:R125" si="52">ROUND((Q123*0.5%),0)</f>
        <v>38079</v>
      </c>
      <c r="S123" s="238">
        <f t="shared" ref="S123:S125" si="53">ROUND((Q123-R123),0)</f>
        <v>7577685</v>
      </c>
      <c r="T123" s="257" t="s">
        <v>412</v>
      </c>
      <c r="U123" s="139"/>
    </row>
    <row r="124" spans="2:21" ht="15" customHeight="1">
      <c r="B124" s="432">
        <v>6</v>
      </c>
      <c r="C124" s="607" t="s">
        <v>715</v>
      </c>
      <c r="D124" s="608" t="s">
        <v>76</v>
      </c>
      <c r="E124" s="609" t="s">
        <v>548</v>
      </c>
      <c r="F124" s="610" t="s">
        <v>35</v>
      </c>
      <c r="G124" s="606">
        <v>11090</v>
      </c>
      <c r="H124" s="606">
        <v>4250</v>
      </c>
      <c r="I124" s="117">
        <f t="shared" si="45"/>
        <v>6840</v>
      </c>
      <c r="J124" s="88">
        <v>5</v>
      </c>
      <c r="K124" s="87">
        <f t="shared" si="46"/>
        <v>342</v>
      </c>
      <c r="L124" s="87">
        <f t="shared" si="47"/>
        <v>6498</v>
      </c>
      <c r="M124" s="89">
        <v>2650</v>
      </c>
      <c r="N124" s="237">
        <f t="shared" si="48"/>
        <v>17219700</v>
      </c>
      <c r="O124" s="237">
        <f t="shared" si="49"/>
        <v>13.32</v>
      </c>
      <c r="P124" s="237">
        <f t="shared" si="50"/>
        <v>2663.32</v>
      </c>
      <c r="Q124" s="238">
        <f t="shared" si="51"/>
        <v>17306253</v>
      </c>
      <c r="R124" s="238">
        <f t="shared" si="52"/>
        <v>86531</v>
      </c>
      <c r="S124" s="238">
        <f t="shared" si="53"/>
        <v>17219722</v>
      </c>
      <c r="T124" s="257" t="s">
        <v>412</v>
      </c>
      <c r="U124" s="139"/>
    </row>
    <row r="125" spans="2:21" ht="15" customHeight="1">
      <c r="B125" s="432">
        <v>7</v>
      </c>
      <c r="C125" s="607" t="s">
        <v>716</v>
      </c>
      <c r="D125" s="608" t="s">
        <v>717</v>
      </c>
      <c r="E125" s="609" t="s">
        <v>718</v>
      </c>
      <c r="F125" s="610" t="s">
        <v>35</v>
      </c>
      <c r="G125" s="606">
        <v>11950</v>
      </c>
      <c r="H125" s="606">
        <v>4680</v>
      </c>
      <c r="I125" s="117">
        <f t="shared" si="45"/>
        <v>7270</v>
      </c>
      <c r="J125" s="88">
        <v>5</v>
      </c>
      <c r="K125" s="87">
        <f t="shared" si="46"/>
        <v>363.5</v>
      </c>
      <c r="L125" s="87">
        <f t="shared" si="47"/>
        <v>6906.5</v>
      </c>
      <c r="M125" s="89">
        <v>2650</v>
      </c>
      <c r="N125" s="237">
        <f t="shared" si="48"/>
        <v>18302225</v>
      </c>
      <c r="O125" s="237">
        <f t="shared" si="49"/>
        <v>13.32</v>
      </c>
      <c r="P125" s="237">
        <f t="shared" si="50"/>
        <v>2663.32</v>
      </c>
      <c r="Q125" s="238">
        <f t="shared" si="51"/>
        <v>18394220</v>
      </c>
      <c r="R125" s="238">
        <f t="shared" si="52"/>
        <v>91971</v>
      </c>
      <c r="S125" s="238">
        <f t="shared" si="53"/>
        <v>18302249</v>
      </c>
      <c r="T125" s="257" t="s">
        <v>412</v>
      </c>
      <c r="U125" s="139"/>
    </row>
    <row r="126" spans="2:21" ht="15" customHeight="1">
      <c r="B126" s="432">
        <v>8</v>
      </c>
      <c r="C126" s="607" t="s">
        <v>719</v>
      </c>
      <c r="D126" s="608" t="s">
        <v>720</v>
      </c>
      <c r="E126" s="609" t="s">
        <v>721</v>
      </c>
      <c r="F126" s="610" t="s">
        <v>35</v>
      </c>
      <c r="G126" s="606">
        <v>3280</v>
      </c>
      <c r="H126" s="606">
        <v>1490</v>
      </c>
      <c r="I126" s="117">
        <f t="shared" si="36"/>
        <v>1790</v>
      </c>
      <c r="J126" s="88">
        <v>5</v>
      </c>
      <c r="K126" s="87">
        <f t="shared" si="37"/>
        <v>89.5</v>
      </c>
      <c r="L126" s="87">
        <f t="shared" si="38"/>
        <v>1700.5</v>
      </c>
      <c r="M126" s="89">
        <v>2650</v>
      </c>
      <c r="N126" s="237">
        <f t="shared" si="39"/>
        <v>4506325</v>
      </c>
      <c r="O126" s="237">
        <f t="shared" si="40"/>
        <v>13.32</v>
      </c>
      <c r="P126" s="237">
        <f t="shared" si="41"/>
        <v>2663.32</v>
      </c>
      <c r="Q126" s="238">
        <f t="shared" si="42"/>
        <v>4528976</v>
      </c>
      <c r="R126" s="238">
        <f t="shared" si="43"/>
        <v>22645</v>
      </c>
      <c r="S126" s="238">
        <f t="shared" si="44"/>
        <v>4506331</v>
      </c>
      <c r="T126" s="257" t="s">
        <v>412</v>
      </c>
      <c r="U126" s="139"/>
    </row>
    <row r="127" spans="2:21" ht="15" customHeight="1">
      <c r="B127" s="432">
        <v>9</v>
      </c>
      <c r="C127" s="607" t="s">
        <v>722</v>
      </c>
      <c r="D127" s="608" t="s">
        <v>409</v>
      </c>
      <c r="E127" s="609" t="s">
        <v>410</v>
      </c>
      <c r="F127" s="610" t="s">
        <v>35</v>
      </c>
      <c r="G127" s="606">
        <v>4170</v>
      </c>
      <c r="H127" s="606">
        <v>1480</v>
      </c>
      <c r="I127" s="117">
        <f t="shared" si="36"/>
        <v>2690</v>
      </c>
      <c r="J127" s="88">
        <v>5</v>
      </c>
      <c r="K127" s="87">
        <f t="shared" si="37"/>
        <v>134.5</v>
      </c>
      <c r="L127" s="87">
        <f t="shared" si="38"/>
        <v>2555.5</v>
      </c>
      <c r="M127" s="89">
        <v>2650</v>
      </c>
      <c r="N127" s="237">
        <f t="shared" si="39"/>
        <v>6772075</v>
      </c>
      <c r="O127" s="237">
        <f t="shared" si="40"/>
        <v>13.32</v>
      </c>
      <c r="P127" s="237">
        <f t="shared" si="41"/>
        <v>2663.32</v>
      </c>
      <c r="Q127" s="238">
        <f t="shared" si="42"/>
        <v>6806114</v>
      </c>
      <c r="R127" s="238">
        <f t="shared" si="43"/>
        <v>34031</v>
      </c>
      <c r="S127" s="238">
        <f t="shared" si="44"/>
        <v>6772083</v>
      </c>
      <c r="T127" s="257" t="s">
        <v>412</v>
      </c>
      <c r="U127" s="139"/>
    </row>
    <row r="128" spans="2:21" ht="15" customHeight="1">
      <c r="B128" s="432">
        <v>10</v>
      </c>
      <c r="C128" s="607" t="s">
        <v>723</v>
      </c>
      <c r="D128" s="608" t="s">
        <v>717</v>
      </c>
      <c r="E128" s="609" t="s">
        <v>718</v>
      </c>
      <c r="F128" s="610" t="s">
        <v>35</v>
      </c>
      <c r="G128" s="606">
        <v>9970</v>
      </c>
      <c r="H128" s="606">
        <v>4390</v>
      </c>
      <c r="I128" s="117">
        <f t="shared" ref="I128" si="54">+G128-H128</f>
        <v>5580</v>
      </c>
      <c r="J128" s="88">
        <v>5</v>
      </c>
      <c r="K128" s="87">
        <f t="shared" ref="K128" si="55">I128*J128%</f>
        <v>279</v>
      </c>
      <c r="L128" s="87">
        <f t="shared" ref="L128" si="56">I128-K128</f>
        <v>5301</v>
      </c>
      <c r="M128" s="89">
        <v>2650</v>
      </c>
      <c r="N128" s="237">
        <f t="shared" ref="N128" si="57">ROUND((L128*M128),0)</f>
        <v>14047650</v>
      </c>
      <c r="O128" s="237">
        <f t="shared" ref="O128" si="58">ROUND(M128*0.5025%,2)</f>
        <v>13.32</v>
      </c>
      <c r="P128" s="237">
        <f t="shared" ref="P128" si="59">M128+O128</f>
        <v>2663.32</v>
      </c>
      <c r="Q128" s="238">
        <f t="shared" ref="Q128" si="60">ROUND((L128*+P128),0)</f>
        <v>14118259</v>
      </c>
      <c r="R128" s="238">
        <f t="shared" ref="R128" si="61">ROUND((Q128*0.5%),0)</f>
        <v>70591</v>
      </c>
      <c r="S128" s="238">
        <f t="shared" ref="S128" si="62">ROUND((Q128-R128),0)</f>
        <v>14047668</v>
      </c>
      <c r="T128" s="257" t="s">
        <v>412</v>
      </c>
      <c r="U128" s="139"/>
    </row>
    <row r="129" spans="2:21" ht="15" customHeight="1">
      <c r="B129" s="432">
        <v>11</v>
      </c>
      <c r="C129" s="607" t="s">
        <v>724</v>
      </c>
      <c r="D129" s="608" t="s">
        <v>76</v>
      </c>
      <c r="E129" s="609" t="s">
        <v>548</v>
      </c>
      <c r="F129" s="610" t="s">
        <v>35</v>
      </c>
      <c r="G129" s="606">
        <v>10720</v>
      </c>
      <c r="H129" s="606">
        <v>4210</v>
      </c>
      <c r="I129" s="117">
        <f t="shared" si="36"/>
        <v>6510</v>
      </c>
      <c r="J129" s="88">
        <v>5</v>
      </c>
      <c r="K129" s="87">
        <f t="shared" si="37"/>
        <v>325.5</v>
      </c>
      <c r="L129" s="87">
        <f t="shared" si="38"/>
        <v>6184.5</v>
      </c>
      <c r="M129" s="89">
        <v>2650</v>
      </c>
      <c r="N129" s="237">
        <f t="shared" si="39"/>
        <v>16388925</v>
      </c>
      <c r="O129" s="237">
        <f t="shared" si="40"/>
        <v>13.32</v>
      </c>
      <c r="P129" s="237">
        <f t="shared" si="41"/>
        <v>2663.32</v>
      </c>
      <c r="Q129" s="238">
        <f t="shared" si="42"/>
        <v>16471303</v>
      </c>
      <c r="R129" s="238">
        <f t="shared" si="43"/>
        <v>82357</v>
      </c>
      <c r="S129" s="238">
        <f t="shared" si="44"/>
        <v>16388946</v>
      </c>
      <c r="T129" s="257" t="s">
        <v>412</v>
      </c>
      <c r="U129" s="139"/>
    </row>
    <row r="130" spans="2:21" ht="15" customHeight="1">
      <c r="B130" s="392"/>
      <c r="C130" s="393"/>
      <c r="D130" s="394"/>
      <c r="E130" s="395"/>
      <c r="F130" s="396"/>
      <c r="G130" s="397"/>
      <c r="H130" s="397"/>
      <c r="I130" s="398"/>
      <c r="J130" s="88"/>
      <c r="K130" s="398"/>
      <c r="L130" s="398"/>
      <c r="M130" s="89"/>
      <c r="N130" s="400"/>
      <c r="O130" s="401"/>
      <c r="P130" s="401"/>
      <c r="Q130" s="398"/>
      <c r="R130" s="398"/>
      <c r="S130" s="398"/>
      <c r="T130" s="415"/>
      <c r="U130" s="139"/>
    </row>
    <row r="131" spans="2:21" ht="15" customHeight="1">
      <c r="B131" s="2173" t="s">
        <v>191</v>
      </c>
      <c r="C131" s="2174"/>
      <c r="D131" s="2174"/>
      <c r="E131" s="2174"/>
      <c r="F131" s="2175"/>
      <c r="G131" s="406">
        <f>SUM(G119:G130)</f>
        <v>89180</v>
      </c>
      <c r="H131" s="406">
        <f>SUM(H119:H130)</f>
        <v>32840</v>
      </c>
      <c r="I131" s="406">
        <f>SUM(I119:I130)</f>
        <v>56340</v>
      </c>
      <c r="J131" s="406">
        <f>+K131/I131%</f>
        <v>5</v>
      </c>
      <c r="K131" s="406">
        <f>SUM(K119:K130)</f>
        <v>2817</v>
      </c>
      <c r="L131" s="406">
        <f>SUM(L119:L130)</f>
        <v>53523</v>
      </c>
      <c r="M131" s="406" t="s">
        <v>362</v>
      </c>
      <c r="N131" s="406">
        <f>SUM(N119:N130)</f>
        <v>141835950</v>
      </c>
      <c r="O131" s="453"/>
      <c r="P131" s="442">
        <f>Q131/L131</f>
        <v>2663.3200119574763</v>
      </c>
      <c r="Q131" s="406">
        <f>SUM(Q119:Q130)</f>
        <v>142548877</v>
      </c>
      <c r="R131" s="406">
        <f>SUM(R119:R130)</f>
        <v>712744</v>
      </c>
      <c r="S131" s="406">
        <f>SUM(S119:S130)</f>
        <v>141836133</v>
      </c>
      <c r="T131" s="402"/>
      <c r="U131" s="139"/>
    </row>
    <row r="132" spans="2:21" ht="9.9499999999999993" hidden="1" customHeight="1">
      <c r="B132" s="306"/>
      <c r="C132" s="308"/>
      <c r="D132" s="308"/>
      <c r="E132" s="308"/>
      <c r="F132" s="308"/>
      <c r="G132" s="233"/>
      <c r="H132" s="308"/>
      <c r="I132" s="308"/>
      <c r="J132" s="315"/>
      <c r="K132" s="315"/>
      <c r="L132" s="316"/>
      <c r="M132" s="308"/>
      <c r="N132" s="308"/>
      <c r="O132" s="308"/>
      <c r="P132" s="307"/>
      <c r="Q132" s="317"/>
      <c r="R132" s="318"/>
      <c r="S132" s="319"/>
      <c r="T132" s="310"/>
      <c r="U132" s="139"/>
    </row>
    <row r="133" spans="2:21" ht="15.75" hidden="1">
      <c r="B133" s="201"/>
      <c r="C133" s="202"/>
      <c r="D133" s="202"/>
      <c r="E133" s="202"/>
      <c r="F133" s="202"/>
      <c r="G133" s="202"/>
      <c r="H133" s="202"/>
      <c r="I133" s="202"/>
      <c r="J133" s="203"/>
      <c r="K133" s="203"/>
      <c r="L133" s="204"/>
      <c r="M133" s="202"/>
      <c r="N133" s="202"/>
      <c r="O133" s="202"/>
      <c r="P133" s="202"/>
      <c r="Q133" s="211" t="s">
        <v>708</v>
      </c>
      <c r="R133" s="211"/>
      <c r="S133" s="211"/>
      <c r="T133" s="209"/>
      <c r="U133" s="139"/>
    </row>
    <row r="134" spans="2:21" ht="15.75" hidden="1">
      <c r="B134" s="241"/>
      <c r="C134" s="280" t="s">
        <v>80</v>
      </c>
      <c r="D134" s="227"/>
      <c r="E134" s="227"/>
      <c r="F134" s="227"/>
      <c r="G134" s="770"/>
      <c r="H134" s="770"/>
      <c r="I134" s="770" t="s">
        <v>105</v>
      </c>
      <c r="J134" s="770"/>
      <c r="K134" s="228"/>
      <c r="L134" s="770"/>
      <c r="M134" s="770" t="s">
        <v>106</v>
      </c>
      <c r="N134" s="770"/>
      <c r="O134" s="227"/>
      <c r="P134" s="227"/>
      <c r="Q134" s="227" t="s">
        <v>81</v>
      </c>
      <c r="R134" s="227"/>
      <c r="S134" s="242"/>
      <c r="T134" s="243"/>
      <c r="U134" s="139"/>
    </row>
    <row r="135" spans="2:21" ht="15.75" hidden="1">
      <c r="B135" s="241"/>
      <c r="C135" s="281"/>
      <c r="D135" s="229"/>
      <c r="E135" s="229"/>
      <c r="F135" s="229"/>
      <c r="G135" s="229"/>
      <c r="H135" s="229"/>
      <c r="I135" s="229"/>
      <c r="J135" s="229"/>
      <c r="K135" s="229"/>
      <c r="L135" s="229"/>
      <c r="M135" s="229"/>
      <c r="N135" s="229"/>
      <c r="O135" s="229"/>
      <c r="P135" s="229"/>
      <c r="Q135" s="229"/>
      <c r="R135" s="229"/>
      <c r="S135" s="242"/>
      <c r="T135" s="243"/>
      <c r="U135" s="139"/>
    </row>
    <row r="136" spans="2:21" ht="15.75" hidden="1">
      <c r="B136" s="241"/>
      <c r="C136" s="281"/>
      <c r="D136" s="229"/>
      <c r="E136" s="229"/>
      <c r="F136" s="229"/>
      <c r="G136" s="229"/>
      <c r="H136" s="229"/>
      <c r="I136" s="229"/>
      <c r="J136" s="229"/>
      <c r="K136" s="229"/>
      <c r="L136" s="229"/>
      <c r="M136" s="229"/>
      <c r="N136" s="229"/>
      <c r="O136" s="229"/>
      <c r="P136" s="229"/>
      <c r="Q136" s="229"/>
      <c r="R136" s="229"/>
      <c r="S136" s="242"/>
      <c r="T136" s="243"/>
      <c r="U136" s="139"/>
    </row>
    <row r="137" spans="2:21" ht="15.75" hidden="1">
      <c r="B137" s="241"/>
      <c r="C137" s="281"/>
      <c r="D137" s="229"/>
      <c r="E137" s="229"/>
      <c r="F137" s="229"/>
      <c r="G137" s="229"/>
      <c r="H137" s="229"/>
      <c r="I137" s="229"/>
      <c r="J137" s="229"/>
      <c r="K137" s="229"/>
      <c r="L137" s="229"/>
      <c r="M137" s="229"/>
      <c r="N137" s="229"/>
      <c r="O137" s="229"/>
      <c r="P137" s="229"/>
      <c r="Q137" s="229"/>
      <c r="R137" s="229"/>
      <c r="S137" s="242"/>
      <c r="T137" s="243"/>
      <c r="U137" s="139"/>
    </row>
    <row r="138" spans="2:21" ht="15.75" hidden="1">
      <c r="B138" s="241"/>
      <c r="C138" s="281"/>
      <c r="D138" s="229"/>
      <c r="E138" s="229"/>
      <c r="F138" s="229"/>
      <c r="G138" s="229"/>
      <c r="H138" s="229"/>
      <c r="I138" s="229"/>
      <c r="J138" s="229"/>
      <c r="K138" s="229"/>
      <c r="L138" s="229"/>
      <c r="M138" s="229"/>
      <c r="N138" s="229"/>
      <c r="O138" s="229"/>
      <c r="P138" s="229"/>
      <c r="Q138" s="229"/>
      <c r="R138" s="229"/>
      <c r="S138" s="242"/>
      <c r="T138" s="243"/>
      <c r="U138" s="139"/>
    </row>
    <row r="139" spans="2:21" ht="15.75" hidden="1">
      <c r="B139" s="241"/>
      <c r="C139" s="769" t="s">
        <v>147</v>
      </c>
      <c r="D139" s="769"/>
      <c r="E139" s="769"/>
      <c r="F139" s="769"/>
      <c r="G139" s="771"/>
      <c r="H139" s="771" t="s">
        <v>82</v>
      </c>
      <c r="I139" s="769"/>
      <c r="J139" s="771" t="s">
        <v>156</v>
      </c>
      <c r="K139" s="230"/>
      <c r="L139" s="771"/>
      <c r="M139" s="771" t="s">
        <v>161</v>
      </c>
      <c r="N139" s="771"/>
      <c r="O139" s="769"/>
      <c r="P139" s="769"/>
      <c r="Q139" s="769" t="s">
        <v>83</v>
      </c>
      <c r="R139" s="769"/>
      <c r="S139" s="242"/>
      <c r="T139" s="243"/>
      <c r="U139" s="139"/>
    </row>
    <row r="140" spans="2:21" ht="15.75" hidden="1">
      <c r="B140" s="241"/>
      <c r="C140" s="282"/>
      <c r="D140" s="769"/>
      <c r="E140" s="769"/>
      <c r="F140" s="769"/>
      <c r="G140" s="771"/>
      <c r="H140" s="771"/>
      <c r="I140" s="769"/>
      <c r="J140" s="771"/>
      <c r="K140" s="230"/>
      <c r="L140" s="771"/>
      <c r="M140" s="771"/>
      <c r="N140" s="771"/>
      <c r="O140" s="769"/>
      <c r="P140" s="769"/>
      <c r="Q140" s="769"/>
      <c r="R140" s="769"/>
      <c r="S140" s="242"/>
      <c r="T140" s="243"/>
      <c r="U140" s="139"/>
    </row>
    <row r="141" spans="2:21" customFormat="1" ht="15" hidden="1" customHeight="1">
      <c r="B141" s="121" t="s">
        <v>418</v>
      </c>
      <c r="C141" s="284"/>
      <c r="D141" s="122"/>
      <c r="E141" s="122"/>
      <c r="F141" s="122"/>
      <c r="G141" s="122"/>
      <c r="H141" s="122"/>
      <c r="I141" s="122"/>
      <c r="J141" s="123"/>
      <c r="K141" s="122"/>
      <c r="L141" s="124"/>
      <c r="M141" s="122"/>
      <c r="N141" s="122"/>
      <c r="O141" s="122"/>
      <c r="P141" s="122"/>
      <c r="Q141" s="122"/>
      <c r="R141" s="125"/>
      <c r="S141" s="125"/>
      <c r="T141" s="126" t="s">
        <v>417</v>
      </c>
      <c r="U141" s="232"/>
    </row>
    <row r="142" spans="2:21" hidden="1"/>
    <row r="143" spans="2:21" ht="24.95" hidden="1" customHeight="1">
      <c r="B143" s="2264" t="s">
        <v>25</v>
      </c>
      <c r="C143" s="2265"/>
      <c r="D143" s="2265"/>
      <c r="E143" s="2266"/>
      <c r="F143" s="2161" t="s">
        <v>146</v>
      </c>
      <c r="G143" s="2162"/>
      <c r="H143" s="2162"/>
      <c r="I143" s="2162"/>
      <c r="J143" s="2162"/>
      <c r="K143" s="2162"/>
      <c r="L143" s="2162"/>
      <c r="M143" s="2162"/>
      <c r="N143" s="2163"/>
      <c r="O143" s="417" t="s">
        <v>55</v>
      </c>
      <c r="P143" s="418" t="s">
        <v>656</v>
      </c>
      <c r="Q143" s="92" t="s">
        <v>427</v>
      </c>
      <c r="R143" s="92"/>
      <c r="S143" s="41"/>
      <c r="T143" s="42" t="s">
        <v>25</v>
      </c>
    </row>
    <row r="144" spans="2:21" ht="24.75" hidden="1" customHeight="1">
      <c r="B144" s="2267"/>
      <c r="C144" s="2268"/>
      <c r="D144" s="2268"/>
      <c r="E144" s="2269"/>
      <c r="F144" s="2164" t="s">
        <v>416</v>
      </c>
      <c r="G144" s="2165"/>
      <c r="H144" s="2165"/>
      <c r="I144" s="2165"/>
      <c r="J144" s="2165"/>
      <c r="K144" s="2165"/>
      <c r="L144" s="2165"/>
      <c r="M144" s="2165"/>
      <c r="N144" s="2166"/>
      <c r="O144" s="419" t="s">
        <v>57</v>
      </c>
      <c r="P144" s="420" t="s">
        <v>58</v>
      </c>
      <c r="Q144" s="94"/>
      <c r="R144" s="94"/>
      <c r="S144" s="45"/>
      <c r="T144" s="46"/>
    </row>
    <row r="145" spans="2:21" ht="9.9499999999999993" hidden="1" customHeight="1">
      <c r="B145" s="47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622"/>
      <c r="P145" s="224"/>
      <c r="Q145" s="49"/>
      <c r="R145" s="49"/>
      <c r="S145" s="49"/>
      <c r="T145" s="50"/>
      <c r="U145" s="139"/>
    </row>
    <row r="146" spans="2:21" ht="15.75">
      <c r="B146" s="51"/>
      <c r="C146" s="52" t="s">
        <v>59</v>
      </c>
      <c r="D146" s="55"/>
      <c r="E146" s="55" t="s">
        <v>60</v>
      </c>
      <c r="F146" s="165" t="s">
        <v>339</v>
      </c>
      <c r="G146" s="55"/>
      <c r="H146" s="645"/>
      <c r="I146" s="362"/>
      <c r="J146" s="55"/>
      <c r="K146" s="55"/>
      <c r="L146" s="55"/>
      <c r="M146" s="55"/>
      <c r="N146" s="118"/>
      <c r="O146" s="56"/>
      <c r="P146" s="54" t="s">
        <v>61</v>
      </c>
      <c r="Q146" s="249" t="s">
        <v>657</v>
      </c>
      <c r="R146" s="249"/>
      <c r="S146" s="55"/>
      <c r="T146" s="59"/>
      <c r="U146" s="139"/>
    </row>
    <row r="147" spans="2:21" ht="15" customHeight="1">
      <c r="B147" s="752" t="s">
        <v>26</v>
      </c>
      <c r="C147" s="174" t="s">
        <v>27</v>
      </c>
      <c r="D147" s="750" t="s">
        <v>62</v>
      </c>
      <c r="E147" s="175" t="s">
        <v>28</v>
      </c>
      <c r="F147" s="750" t="s">
        <v>29</v>
      </c>
      <c r="G147" s="174" t="s">
        <v>30</v>
      </c>
      <c r="H147" s="174" t="s">
        <v>30</v>
      </c>
      <c r="I147" s="176" t="s">
        <v>30</v>
      </c>
      <c r="J147" s="2262" t="s">
        <v>31</v>
      </c>
      <c r="K147" s="2263"/>
      <c r="L147" s="174" t="s">
        <v>30</v>
      </c>
      <c r="M147" s="176" t="s">
        <v>32</v>
      </c>
      <c r="N147" s="177" t="s">
        <v>8</v>
      </c>
      <c r="O147" s="2176" t="s">
        <v>182</v>
      </c>
      <c r="P147" s="2178" t="s">
        <v>181</v>
      </c>
      <c r="Q147" s="177" t="s">
        <v>8</v>
      </c>
      <c r="R147" s="2180" t="s">
        <v>44</v>
      </c>
      <c r="S147" s="178" t="s">
        <v>8</v>
      </c>
      <c r="T147" s="748" t="s">
        <v>10</v>
      </c>
      <c r="U147" s="139"/>
    </row>
    <row r="148" spans="2:21" ht="15" customHeight="1">
      <c r="B148" s="753"/>
      <c r="C148" s="180" t="s">
        <v>11</v>
      </c>
      <c r="D148" s="751"/>
      <c r="E148" s="180" t="s">
        <v>12</v>
      </c>
      <c r="F148" s="751"/>
      <c r="G148" s="180" t="s">
        <v>13</v>
      </c>
      <c r="H148" s="180" t="s">
        <v>14</v>
      </c>
      <c r="I148" s="181" t="s">
        <v>15</v>
      </c>
      <c r="J148" s="182" t="s">
        <v>16</v>
      </c>
      <c r="K148" s="183" t="s">
        <v>17</v>
      </c>
      <c r="L148" s="180" t="s">
        <v>18</v>
      </c>
      <c r="M148" s="184" t="s">
        <v>19</v>
      </c>
      <c r="N148" s="185" t="s">
        <v>177</v>
      </c>
      <c r="O148" s="2177"/>
      <c r="P148" s="2179"/>
      <c r="Q148" s="185" t="s">
        <v>22</v>
      </c>
      <c r="R148" s="2181"/>
      <c r="S148" s="186" t="s">
        <v>45</v>
      </c>
      <c r="T148" s="749"/>
      <c r="U148" s="139"/>
    </row>
    <row r="149" spans="2:21" ht="15" customHeight="1" thickBot="1">
      <c r="B149" s="187">
        <v>1</v>
      </c>
      <c r="C149" s="188">
        <v>2</v>
      </c>
      <c r="D149" s="189">
        <v>3</v>
      </c>
      <c r="E149" s="188">
        <v>4</v>
      </c>
      <c r="F149" s="188">
        <v>5</v>
      </c>
      <c r="G149" s="188">
        <v>6</v>
      </c>
      <c r="H149" s="188">
        <v>7</v>
      </c>
      <c r="I149" s="190" t="s">
        <v>63</v>
      </c>
      <c r="J149" s="188">
        <v>9</v>
      </c>
      <c r="K149" s="192" t="s">
        <v>64</v>
      </c>
      <c r="L149" s="191" t="s">
        <v>65</v>
      </c>
      <c r="M149" s="192">
        <v>12</v>
      </c>
      <c r="N149" s="193" t="s">
        <v>66</v>
      </c>
      <c r="O149" s="252" t="s">
        <v>176</v>
      </c>
      <c r="P149" s="193" t="s">
        <v>178</v>
      </c>
      <c r="Q149" s="193" t="s">
        <v>186</v>
      </c>
      <c r="R149" s="193" t="s">
        <v>183</v>
      </c>
      <c r="S149" s="193" t="s">
        <v>179</v>
      </c>
      <c r="T149" s="193">
        <v>18</v>
      </c>
      <c r="U149" s="139"/>
    </row>
    <row r="150" spans="2:21" ht="15" customHeight="1" thickTop="1">
      <c r="B150" s="432">
        <v>1</v>
      </c>
      <c r="C150" s="607" t="s">
        <v>662</v>
      </c>
      <c r="D150" s="608" t="s">
        <v>402</v>
      </c>
      <c r="E150" s="609" t="s">
        <v>407</v>
      </c>
      <c r="F150" s="610" t="s">
        <v>35</v>
      </c>
      <c r="G150" s="606">
        <v>12320</v>
      </c>
      <c r="H150" s="606">
        <v>4500</v>
      </c>
      <c r="I150" s="117">
        <f t="shared" ref="I150:I156" si="63">+G150-H150</f>
        <v>7820</v>
      </c>
      <c r="J150" s="88">
        <v>6</v>
      </c>
      <c r="K150" s="87">
        <f t="shared" ref="K150:K156" si="64">I150*J150%</f>
        <v>469.2</v>
      </c>
      <c r="L150" s="87">
        <f t="shared" ref="L150:L156" si="65">I150-K150</f>
        <v>7350.8</v>
      </c>
      <c r="M150" s="89">
        <v>2650</v>
      </c>
      <c r="N150" s="237">
        <f t="shared" ref="N150:N156" si="66">ROUND((L150*M150),0)</f>
        <v>19479620</v>
      </c>
      <c r="O150" s="237">
        <f t="shared" ref="O150:O156" si="67">ROUND(M150*0.5025%,2)</f>
        <v>13.32</v>
      </c>
      <c r="P150" s="237">
        <f t="shared" ref="P150:P156" si="68">M150+O150</f>
        <v>2663.32</v>
      </c>
      <c r="Q150" s="238">
        <f t="shared" ref="Q150:Q156" si="69">ROUND((L150*+P150),0)</f>
        <v>19577533</v>
      </c>
      <c r="R150" s="238">
        <f t="shared" ref="R150:R156" si="70">ROUND((Q150*0.5%),0)</f>
        <v>97888</v>
      </c>
      <c r="S150" s="238">
        <f t="shared" ref="S150:S156" si="71">ROUND((Q150-R150),0)</f>
        <v>19479645</v>
      </c>
      <c r="T150" s="257" t="s">
        <v>335</v>
      </c>
      <c r="U150" s="139"/>
    </row>
    <row r="151" spans="2:21" ht="15" customHeight="1">
      <c r="B151" s="432">
        <v>2</v>
      </c>
      <c r="C151" s="607" t="s">
        <v>663</v>
      </c>
      <c r="D151" s="608" t="s">
        <v>651</v>
      </c>
      <c r="E151" s="609" t="s">
        <v>664</v>
      </c>
      <c r="F151" s="610" t="s">
        <v>35</v>
      </c>
      <c r="G151" s="606">
        <v>12110</v>
      </c>
      <c r="H151" s="606">
        <v>3690</v>
      </c>
      <c r="I151" s="117">
        <f t="shared" si="63"/>
        <v>8420</v>
      </c>
      <c r="J151" s="88">
        <v>5</v>
      </c>
      <c r="K151" s="87">
        <f t="shared" si="64"/>
        <v>421</v>
      </c>
      <c r="L151" s="87">
        <f t="shared" si="65"/>
        <v>7999</v>
      </c>
      <c r="M151" s="89">
        <v>2650</v>
      </c>
      <c r="N151" s="237">
        <f t="shared" si="66"/>
        <v>21197350</v>
      </c>
      <c r="O151" s="237">
        <f t="shared" si="67"/>
        <v>13.32</v>
      </c>
      <c r="P151" s="237">
        <f t="shared" si="68"/>
        <v>2663.32</v>
      </c>
      <c r="Q151" s="238">
        <f t="shared" si="69"/>
        <v>21303897</v>
      </c>
      <c r="R151" s="238">
        <f t="shared" si="70"/>
        <v>106519</v>
      </c>
      <c r="S151" s="238">
        <f t="shared" si="71"/>
        <v>21197378</v>
      </c>
      <c r="T151" s="257" t="s">
        <v>335</v>
      </c>
      <c r="U151" s="139"/>
    </row>
    <row r="152" spans="2:21" ht="15" customHeight="1">
      <c r="B152" s="432">
        <v>3</v>
      </c>
      <c r="C152" s="607" t="s">
        <v>665</v>
      </c>
      <c r="D152" s="608" t="s">
        <v>666</v>
      </c>
      <c r="E152" s="609" t="s">
        <v>667</v>
      </c>
      <c r="F152" s="610" t="s">
        <v>35</v>
      </c>
      <c r="G152" s="606">
        <v>12170</v>
      </c>
      <c r="H152" s="606">
        <v>3920</v>
      </c>
      <c r="I152" s="117">
        <f t="shared" si="63"/>
        <v>8250</v>
      </c>
      <c r="J152" s="88">
        <v>5</v>
      </c>
      <c r="K152" s="87">
        <f t="shared" si="64"/>
        <v>412.5</v>
      </c>
      <c r="L152" s="87">
        <f t="shared" si="65"/>
        <v>7837.5</v>
      </c>
      <c r="M152" s="89">
        <v>2650</v>
      </c>
      <c r="N152" s="237">
        <f t="shared" si="66"/>
        <v>20769375</v>
      </c>
      <c r="O152" s="237">
        <f t="shared" si="67"/>
        <v>13.32</v>
      </c>
      <c r="P152" s="237">
        <f t="shared" si="68"/>
        <v>2663.32</v>
      </c>
      <c r="Q152" s="238">
        <f t="shared" si="69"/>
        <v>20873771</v>
      </c>
      <c r="R152" s="238">
        <f t="shared" si="70"/>
        <v>104369</v>
      </c>
      <c r="S152" s="238">
        <f t="shared" si="71"/>
        <v>20769402</v>
      </c>
      <c r="T152" s="257" t="s">
        <v>335</v>
      </c>
      <c r="U152" s="139"/>
    </row>
    <row r="153" spans="2:21" ht="15" customHeight="1">
      <c r="B153" s="432">
        <v>4</v>
      </c>
      <c r="C153" s="607" t="s">
        <v>668</v>
      </c>
      <c r="D153" s="608" t="s">
        <v>581</v>
      </c>
      <c r="E153" s="609" t="s">
        <v>582</v>
      </c>
      <c r="F153" s="610" t="s">
        <v>35</v>
      </c>
      <c r="G153" s="606">
        <v>3820</v>
      </c>
      <c r="H153" s="606">
        <v>1450</v>
      </c>
      <c r="I153" s="117">
        <f t="shared" si="63"/>
        <v>2370</v>
      </c>
      <c r="J153" s="88">
        <v>5</v>
      </c>
      <c r="K153" s="87">
        <f t="shared" si="64"/>
        <v>118.5</v>
      </c>
      <c r="L153" s="87">
        <f t="shared" si="65"/>
        <v>2251.5</v>
      </c>
      <c r="M153" s="89">
        <v>2650</v>
      </c>
      <c r="N153" s="237">
        <f t="shared" si="66"/>
        <v>5966475</v>
      </c>
      <c r="O153" s="237">
        <f t="shared" si="67"/>
        <v>13.32</v>
      </c>
      <c r="P153" s="237">
        <f t="shared" si="68"/>
        <v>2663.32</v>
      </c>
      <c r="Q153" s="238">
        <f t="shared" si="69"/>
        <v>5996465</v>
      </c>
      <c r="R153" s="238">
        <f t="shared" si="70"/>
        <v>29982</v>
      </c>
      <c r="S153" s="238">
        <f t="shared" si="71"/>
        <v>5966483</v>
      </c>
      <c r="T153" s="257" t="s">
        <v>335</v>
      </c>
      <c r="U153" s="139"/>
    </row>
    <row r="154" spans="2:21" ht="15" customHeight="1">
      <c r="B154" s="432">
        <v>5</v>
      </c>
      <c r="C154" s="607" t="s">
        <v>669</v>
      </c>
      <c r="D154" s="608" t="s">
        <v>581</v>
      </c>
      <c r="E154" s="609" t="s">
        <v>582</v>
      </c>
      <c r="F154" s="610" t="s">
        <v>35</v>
      </c>
      <c r="G154" s="606">
        <v>3840</v>
      </c>
      <c r="H154" s="606">
        <v>1460</v>
      </c>
      <c r="I154" s="117">
        <f t="shared" ref="I154:I155" si="72">+G154-H154</f>
        <v>2380</v>
      </c>
      <c r="J154" s="88">
        <v>5</v>
      </c>
      <c r="K154" s="87">
        <f t="shared" ref="K154:K155" si="73">I154*J154%</f>
        <v>119</v>
      </c>
      <c r="L154" s="87">
        <f t="shared" ref="L154:L155" si="74">I154-K154</f>
        <v>2261</v>
      </c>
      <c r="M154" s="89">
        <v>2650</v>
      </c>
      <c r="N154" s="237">
        <f t="shared" ref="N154:N155" si="75">ROUND((L154*M154),0)</f>
        <v>5991650</v>
      </c>
      <c r="O154" s="237">
        <f t="shared" ref="O154:O155" si="76">ROUND(M154*0.5025%,2)</f>
        <v>13.32</v>
      </c>
      <c r="P154" s="237">
        <f t="shared" ref="P154:P155" si="77">M154+O154</f>
        <v>2663.32</v>
      </c>
      <c r="Q154" s="238">
        <f t="shared" ref="Q154:Q155" si="78">ROUND((L154*+P154),0)</f>
        <v>6021767</v>
      </c>
      <c r="R154" s="238">
        <f t="shared" ref="R154:R155" si="79">ROUND((Q154*0.5%),0)</f>
        <v>30109</v>
      </c>
      <c r="S154" s="238">
        <f t="shared" ref="S154:S155" si="80">ROUND((Q154-R154),0)</f>
        <v>5991658</v>
      </c>
      <c r="T154" s="257" t="s">
        <v>335</v>
      </c>
      <c r="U154" s="139"/>
    </row>
    <row r="155" spans="2:21" ht="15" customHeight="1">
      <c r="B155" s="432">
        <v>6</v>
      </c>
      <c r="C155" s="607" t="s">
        <v>670</v>
      </c>
      <c r="D155" s="608" t="s">
        <v>487</v>
      </c>
      <c r="E155" s="609" t="s">
        <v>488</v>
      </c>
      <c r="F155" s="610" t="s">
        <v>35</v>
      </c>
      <c r="G155" s="606">
        <v>4120</v>
      </c>
      <c r="H155" s="606">
        <v>1390</v>
      </c>
      <c r="I155" s="117">
        <f t="shared" si="72"/>
        <v>2730</v>
      </c>
      <c r="J155" s="88">
        <v>5</v>
      </c>
      <c r="K155" s="87">
        <f t="shared" si="73"/>
        <v>136.5</v>
      </c>
      <c r="L155" s="87">
        <f t="shared" si="74"/>
        <v>2593.5</v>
      </c>
      <c r="M155" s="89">
        <v>2650</v>
      </c>
      <c r="N155" s="237">
        <f t="shared" si="75"/>
        <v>6872775</v>
      </c>
      <c r="O155" s="237">
        <f t="shared" si="76"/>
        <v>13.32</v>
      </c>
      <c r="P155" s="237">
        <f t="shared" si="77"/>
        <v>2663.32</v>
      </c>
      <c r="Q155" s="238">
        <f t="shared" si="78"/>
        <v>6907320</v>
      </c>
      <c r="R155" s="238">
        <f t="shared" si="79"/>
        <v>34537</v>
      </c>
      <c r="S155" s="238">
        <f t="shared" si="80"/>
        <v>6872783</v>
      </c>
      <c r="T155" s="257" t="s">
        <v>335</v>
      </c>
      <c r="U155" s="139"/>
    </row>
    <row r="156" spans="2:21" ht="15" customHeight="1">
      <c r="B156" s="432">
        <v>7</v>
      </c>
      <c r="C156" s="607" t="s">
        <v>671</v>
      </c>
      <c r="D156" s="608" t="s">
        <v>382</v>
      </c>
      <c r="E156" s="609" t="s">
        <v>383</v>
      </c>
      <c r="F156" s="610" t="s">
        <v>35</v>
      </c>
      <c r="G156" s="606">
        <v>4440</v>
      </c>
      <c r="H156" s="606">
        <v>1800</v>
      </c>
      <c r="I156" s="117">
        <f t="shared" si="63"/>
        <v>2640</v>
      </c>
      <c r="J156" s="88">
        <v>5</v>
      </c>
      <c r="K156" s="87">
        <f t="shared" si="64"/>
        <v>132</v>
      </c>
      <c r="L156" s="87">
        <f t="shared" si="65"/>
        <v>2508</v>
      </c>
      <c r="M156" s="89">
        <v>2650</v>
      </c>
      <c r="N156" s="237">
        <f t="shared" si="66"/>
        <v>6646200</v>
      </c>
      <c r="O156" s="237">
        <f t="shared" si="67"/>
        <v>13.32</v>
      </c>
      <c r="P156" s="237">
        <f t="shared" si="68"/>
        <v>2663.32</v>
      </c>
      <c r="Q156" s="238">
        <f t="shared" si="69"/>
        <v>6679607</v>
      </c>
      <c r="R156" s="238">
        <f t="shared" si="70"/>
        <v>33398</v>
      </c>
      <c r="S156" s="238">
        <f t="shared" si="71"/>
        <v>6646209</v>
      </c>
      <c r="T156" s="257" t="s">
        <v>335</v>
      </c>
      <c r="U156" s="139"/>
    </row>
    <row r="157" spans="2:21" ht="15" customHeight="1">
      <c r="B157" s="392"/>
      <c r="C157" s="393"/>
      <c r="D157" s="394"/>
      <c r="E157" s="395"/>
      <c r="F157" s="396"/>
      <c r="G157" s="397"/>
      <c r="H157" s="397"/>
      <c r="I157" s="398"/>
      <c r="J157" s="88"/>
      <c r="K157" s="398"/>
      <c r="L157" s="398"/>
      <c r="M157" s="89"/>
      <c r="N157" s="400"/>
      <c r="O157" s="401"/>
      <c r="P157" s="401"/>
      <c r="Q157" s="398"/>
      <c r="R157" s="398"/>
      <c r="S157" s="398"/>
      <c r="T157" s="415"/>
      <c r="U157" s="139"/>
    </row>
    <row r="158" spans="2:21" ht="15" customHeight="1">
      <c r="B158" s="2173" t="s">
        <v>204</v>
      </c>
      <c r="C158" s="2174"/>
      <c r="D158" s="2174"/>
      <c r="E158" s="2174"/>
      <c r="F158" s="2175"/>
      <c r="G158" s="406">
        <f>SUM(G150:G157)</f>
        <v>52820</v>
      </c>
      <c r="H158" s="406">
        <f>SUM(H150:H157)</f>
        <v>18210</v>
      </c>
      <c r="I158" s="406">
        <f>SUM(I150:I157)</f>
        <v>34610</v>
      </c>
      <c r="J158" s="406">
        <f>+K158/I158%</f>
        <v>5.2259462583068474</v>
      </c>
      <c r="K158" s="406">
        <f>SUM(K150:K157)</f>
        <v>1808.7</v>
      </c>
      <c r="L158" s="406">
        <f>SUM(L150:L157)</f>
        <v>32801.300000000003</v>
      </c>
      <c r="M158" s="406" t="s">
        <v>362</v>
      </c>
      <c r="N158" s="406">
        <f>SUM(N150:N157)</f>
        <v>86923445</v>
      </c>
      <c r="O158" s="453"/>
      <c r="P158" s="442">
        <f>Q158/L158</f>
        <v>2663.3200513394286</v>
      </c>
      <c r="Q158" s="406">
        <f>SUM(Q150:Q157)</f>
        <v>87360360</v>
      </c>
      <c r="R158" s="406">
        <f>SUM(R150:R157)</f>
        <v>436802</v>
      </c>
      <c r="S158" s="406">
        <f>SUM(S150:S157)</f>
        <v>86923558</v>
      </c>
      <c r="T158" s="402"/>
      <c r="U158" s="139"/>
    </row>
    <row r="159" spans="2:21" ht="9.9499999999999993" customHeight="1">
      <c r="B159" s="47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622"/>
      <c r="P159" s="224"/>
      <c r="Q159" s="49"/>
      <c r="R159" s="49"/>
      <c r="S159" s="49"/>
      <c r="T159" s="50"/>
      <c r="U159" s="139"/>
    </row>
    <row r="160" spans="2:21" ht="15.75">
      <c r="B160" s="51"/>
      <c r="C160" s="52" t="s">
        <v>59</v>
      </c>
      <c r="D160" s="55"/>
      <c r="E160" s="55" t="s">
        <v>60</v>
      </c>
      <c r="F160" s="165" t="s">
        <v>692</v>
      </c>
      <c r="G160" s="55"/>
      <c r="H160" s="645"/>
      <c r="I160" s="362"/>
      <c r="J160" s="55"/>
      <c r="K160" s="55"/>
      <c r="L160" s="55"/>
      <c r="M160" s="55"/>
      <c r="N160" s="118"/>
      <c r="O160" s="56"/>
      <c r="P160" s="54"/>
      <c r="Q160" s="249"/>
      <c r="R160" s="249"/>
      <c r="S160" s="55"/>
      <c r="T160" s="59"/>
      <c r="U160" s="139"/>
    </row>
    <row r="161" spans="2:21" ht="15" customHeight="1">
      <c r="B161" s="761" t="s">
        <v>26</v>
      </c>
      <c r="C161" s="174" t="s">
        <v>27</v>
      </c>
      <c r="D161" s="759" t="s">
        <v>62</v>
      </c>
      <c r="E161" s="175" t="s">
        <v>28</v>
      </c>
      <c r="F161" s="759" t="s">
        <v>29</v>
      </c>
      <c r="G161" s="174" t="s">
        <v>30</v>
      </c>
      <c r="H161" s="174" t="s">
        <v>30</v>
      </c>
      <c r="I161" s="176" t="s">
        <v>30</v>
      </c>
      <c r="J161" s="2262" t="s">
        <v>31</v>
      </c>
      <c r="K161" s="2263"/>
      <c r="L161" s="174" t="s">
        <v>30</v>
      </c>
      <c r="M161" s="176" t="s">
        <v>32</v>
      </c>
      <c r="N161" s="177" t="s">
        <v>8</v>
      </c>
      <c r="O161" s="2176" t="s">
        <v>182</v>
      </c>
      <c r="P161" s="2178" t="s">
        <v>181</v>
      </c>
      <c r="Q161" s="177" t="s">
        <v>8</v>
      </c>
      <c r="R161" s="2180" t="s">
        <v>44</v>
      </c>
      <c r="S161" s="178" t="s">
        <v>8</v>
      </c>
      <c r="T161" s="757" t="s">
        <v>10</v>
      </c>
      <c r="U161" s="139"/>
    </row>
    <row r="162" spans="2:21" ht="15" customHeight="1">
      <c r="B162" s="762"/>
      <c r="C162" s="180" t="s">
        <v>11</v>
      </c>
      <c r="D162" s="760"/>
      <c r="E162" s="180" t="s">
        <v>12</v>
      </c>
      <c r="F162" s="760"/>
      <c r="G162" s="180" t="s">
        <v>13</v>
      </c>
      <c r="H162" s="180" t="s">
        <v>14</v>
      </c>
      <c r="I162" s="181" t="s">
        <v>15</v>
      </c>
      <c r="J162" s="182" t="s">
        <v>16</v>
      </c>
      <c r="K162" s="183" t="s">
        <v>17</v>
      </c>
      <c r="L162" s="180" t="s">
        <v>18</v>
      </c>
      <c r="M162" s="184" t="s">
        <v>19</v>
      </c>
      <c r="N162" s="185" t="s">
        <v>177</v>
      </c>
      <c r="O162" s="2177"/>
      <c r="P162" s="2179"/>
      <c r="Q162" s="185" t="s">
        <v>22</v>
      </c>
      <c r="R162" s="2181"/>
      <c r="S162" s="186" t="s">
        <v>45</v>
      </c>
      <c r="T162" s="758"/>
      <c r="U162" s="139"/>
    </row>
    <row r="163" spans="2:21" ht="15" customHeight="1" thickBot="1">
      <c r="B163" s="187">
        <v>1</v>
      </c>
      <c r="C163" s="188">
        <v>2</v>
      </c>
      <c r="D163" s="189">
        <v>3</v>
      </c>
      <c r="E163" s="188">
        <v>4</v>
      </c>
      <c r="F163" s="188">
        <v>5</v>
      </c>
      <c r="G163" s="188">
        <v>6</v>
      </c>
      <c r="H163" s="188">
        <v>7</v>
      </c>
      <c r="I163" s="190" t="s">
        <v>63</v>
      </c>
      <c r="J163" s="188">
        <v>9</v>
      </c>
      <c r="K163" s="192" t="s">
        <v>64</v>
      </c>
      <c r="L163" s="191" t="s">
        <v>65</v>
      </c>
      <c r="M163" s="192">
        <v>12</v>
      </c>
      <c r="N163" s="193" t="s">
        <v>66</v>
      </c>
      <c r="O163" s="252" t="s">
        <v>176</v>
      </c>
      <c r="P163" s="193" t="s">
        <v>178</v>
      </c>
      <c r="Q163" s="193" t="s">
        <v>186</v>
      </c>
      <c r="R163" s="193" t="s">
        <v>183</v>
      </c>
      <c r="S163" s="193" t="s">
        <v>179</v>
      </c>
      <c r="T163" s="193">
        <v>18</v>
      </c>
      <c r="U163" s="139"/>
    </row>
    <row r="164" spans="2:21" ht="15" customHeight="1" thickTop="1">
      <c r="B164" s="432">
        <v>1</v>
      </c>
      <c r="C164" s="607" t="s">
        <v>693</v>
      </c>
      <c r="D164" s="608" t="s">
        <v>68</v>
      </c>
      <c r="E164" s="609" t="s">
        <v>69</v>
      </c>
      <c r="F164" s="610" t="s">
        <v>35</v>
      </c>
      <c r="G164" s="606">
        <v>8060</v>
      </c>
      <c r="H164" s="606">
        <v>3850</v>
      </c>
      <c r="I164" s="117">
        <f t="shared" ref="I164" si="81">+G164-H164</f>
        <v>4210</v>
      </c>
      <c r="J164" s="88">
        <v>6</v>
      </c>
      <c r="K164" s="87">
        <f t="shared" ref="K164" si="82">I164*J164%</f>
        <v>252.6</v>
      </c>
      <c r="L164" s="87">
        <f t="shared" ref="L164" si="83">I164-K164</f>
        <v>3957.4</v>
      </c>
      <c r="M164" s="89">
        <v>2600</v>
      </c>
      <c r="N164" s="237">
        <f t="shared" ref="N164" si="84">ROUND((L164*M164),0)</f>
        <v>10289240</v>
      </c>
      <c r="O164" s="237">
        <f t="shared" ref="O164" si="85">ROUND(M164*0.5025%,2)</f>
        <v>13.07</v>
      </c>
      <c r="P164" s="237">
        <f t="shared" ref="P164" si="86">M164+O164</f>
        <v>2613.0700000000002</v>
      </c>
      <c r="Q164" s="238">
        <f t="shared" ref="Q164" si="87">ROUND((L164*+P164),0)</f>
        <v>10340963</v>
      </c>
      <c r="R164" s="238">
        <f t="shared" ref="R164" si="88">ROUND((Q164*0.5%),0)</f>
        <v>51705</v>
      </c>
      <c r="S164" s="238">
        <f t="shared" ref="S164" si="89">ROUND((Q164-R164),0)</f>
        <v>10289258</v>
      </c>
      <c r="T164" s="257" t="s">
        <v>77</v>
      </c>
      <c r="U164" s="139"/>
    </row>
    <row r="165" spans="2:21" ht="15" customHeight="1">
      <c r="B165" s="392"/>
      <c r="C165" s="393"/>
      <c r="D165" s="394"/>
      <c r="E165" s="395"/>
      <c r="F165" s="396"/>
      <c r="G165" s="397"/>
      <c r="H165" s="397"/>
      <c r="I165" s="398"/>
      <c r="J165" s="88"/>
      <c r="K165" s="398"/>
      <c r="L165" s="398"/>
      <c r="M165" s="89"/>
      <c r="N165" s="400"/>
      <c r="O165" s="401"/>
      <c r="P165" s="401"/>
      <c r="Q165" s="398"/>
      <c r="R165" s="398"/>
      <c r="S165" s="398"/>
      <c r="T165" s="415"/>
      <c r="U165" s="139"/>
    </row>
    <row r="166" spans="2:21" ht="15" customHeight="1">
      <c r="B166" s="2173" t="s">
        <v>202</v>
      </c>
      <c r="C166" s="2174"/>
      <c r="D166" s="2174"/>
      <c r="E166" s="2174"/>
      <c r="F166" s="2175"/>
      <c r="G166" s="406">
        <f>SUM(G164:G165)</f>
        <v>8060</v>
      </c>
      <c r="H166" s="406">
        <f>SUM(H164:H165)</f>
        <v>3850</v>
      </c>
      <c r="I166" s="406">
        <f>SUM(I164:I165)</f>
        <v>4210</v>
      </c>
      <c r="J166" s="406">
        <f>+K166/I166%</f>
        <v>6</v>
      </c>
      <c r="K166" s="406">
        <f>SUM(K164:K165)</f>
        <v>252.6</v>
      </c>
      <c r="L166" s="406">
        <f>SUM(L164:L165)</f>
        <v>3957.4</v>
      </c>
      <c r="M166" s="406" t="s">
        <v>362</v>
      </c>
      <c r="N166" s="406">
        <f>SUM(N164:N165)</f>
        <v>10289240</v>
      </c>
      <c r="O166" s="453"/>
      <c r="P166" s="442">
        <f>Q166/L166</f>
        <v>2613.0699449133267</v>
      </c>
      <c r="Q166" s="406">
        <f>SUM(Q164:Q165)</f>
        <v>10340963</v>
      </c>
      <c r="R166" s="406">
        <f>SUM(R164:R165)</f>
        <v>51705</v>
      </c>
      <c r="S166" s="406">
        <f>SUM(S164:S165)</f>
        <v>10289258</v>
      </c>
      <c r="T166" s="402"/>
      <c r="U166" s="139"/>
    </row>
    <row r="167" spans="2:21" ht="15" customHeight="1">
      <c r="B167" s="2173" t="s">
        <v>637</v>
      </c>
      <c r="C167" s="2174"/>
      <c r="D167" s="2174"/>
      <c r="E167" s="2174"/>
      <c r="F167" s="2175"/>
      <c r="G167" s="406">
        <f>SUM(G166+G158)</f>
        <v>60880</v>
      </c>
      <c r="H167" s="406">
        <f>SUM(H166+H158)</f>
        <v>22060</v>
      </c>
      <c r="I167" s="406">
        <f>SUM(I166+I158)</f>
        <v>38820</v>
      </c>
      <c r="J167" s="406">
        <f>+K167/I167%</f>
        <v>5.3098918083462143</v>
      </c>
      <c r="K167" s="406">
        <f>SUM(K166+K158)</f>
        <v>2061.3000000000002</v>
      </c>
      <c r="L167" s="406">
        <f>SUM(L166+L158)</f>
        <v>36758.700000000004</v>
      </c>
      <c r="M167" s="406"/>
      <c r="N167" s="406">
        <f>SUM(N166+N158)</f>
        <v>97212685</v>
      </c>
      <c r="O167" s="453"/>
      <c r="P167" s="442">
        <f>Q167/L167</f>
        <v>2657.9101818072995</v>
      </c>
      <c r="Q167" s="406">
        <f>SUM(Q166+Q158)</f>
        <v>97701323</v>
      </c>
      <c r="R167" s="406">
        <f>SUM(R166+R158)</f>
        <v>488507</v>
      </c>
      <c r="S167" s="406">
        <f>SUM(S166+S158)</f>
        <v>97212816</v>
      </c>
      <c r="T167" s="402"/>
      <c r="U167" s="139"/>
    </row>
    <row r="168" spans="2:21" ht="9.9499999999999993" hidden="1" customHeight="1">
      <c r="B168" s="306"/>
      <c r="C168" s="308"/>
      <c r="D168" s="308"/>
      <c r="E168" s="308"/>
      <c r="F168" s="308"/>
      <c r="G168" s="233"/>
      <c r="H168" s="308"/>
      <c r="I168" s="308"/>
      <c r="J168" s="315"/>
      <c r="K168" s="315"/>
      <c r="L168" s="316"/>
      <c r="M168" s="308"/>
      <c r="N168" s="308"/>
      <c r="O168" s="308"/>
      <c r="P168" s="307"/>
      <c r="Q168" s="317"/>
      <c r="R168" s="318"/>
      <c r="S168" s="319"/>
      <c r="T168" s="310"/>
      <c r="U168" s="139"/>
    </row>
    <row r="169" spans="2:21" ht="15.75" hidden="1">
      <c r="B169" s="201"/>
      <c r="C169" s="202"/>
      <c r="D169" s="202"/>
      <c r="E169" s="202"/>
      <c r="F169" s="202"/>
      <c r="G169" s="202"/>
      <c r="H169" s="202"/>
      <c r="I169" s="202"/>
      <c r="J169" s="203"/>
      <c r="K169" s="203"/>
      <c r="L169" s="204"/>
      <c r="M169" s="202"/>
      <c r="N169" s="202"/>
      <c r="O169" s="202"/>
      <c r="P169" s="202"/>
      <c r="Q169" s="211" t="s">
        <v>658</v>
      </c>
      <c r="R169" s="211"/>
      <c r="S169" s="211"/>
      <c r="T169" s="209"/>
      <c r="U169" s="139"/>
    </row>
    <row r="170" spans="2:21" ht="15.75" hidden="1">
      <c r="B170" s="241"/>
      <c r="C170" s="280" t="s">
        <v>80</v>
      </c>
      <c r="D170" s="227"/>
      <c r="E170" s="227"/>
      <c r="F170" s="227"/>
      <c r="G170" s="755"/>
      <c r="H170" s="755"/>
      <c r="I170" s="755" t="s">
        <v>105</v>
      </c>
      <c r="J170" s="755"/>
      <c r="K170" s="228"/>
      <c r="L170" s="755"/>
      <c r="M170" s="755" t="s">
        <v>106</v>
      </c>
      <c r="N170" s="755"/>
      <c r="O170" s="227"/>
      <c r="P170" s="227"/>
      <c r="Q170" s="227" t="s">
        <v>81</v>
      </c>
      <c r="R170" s="227"/>
      <c r="S170" s="242"/>
      <c r="T170" s="243"/>
      <c r="U170" s="139"/>
    </row>
    <row r="171" spans="2:21" ht="15.75" hidden="1">
      <c r="B171" s="241"/>
      <c r="C171" s="281"/>
      <c r="D171" s="229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29"/>
      <c r="P171" s="229"/>
      <c r="Q171" s="229"/>
      <c r="R171" s="229"/>
      <c r="S171" s="242"/>
      <c r="T171" s="243"/>
      <c r="U171" s="139"/>
    </row>
    <row r="172" spans="2:21" ht="15.75" hidden="1">
      <c r="B172" s="241"/>
      <c r="C172" s="281"/>
      <c r="D172" s="229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29"/>
      <c r="P172" s="229"/>
      <c r="Q172" s="229"/>
      <c r="R172" s="229"/>
      <c r="S172" s="242"/>
      <c r="T172" s="243"/>
      <c r="U172" s="139"/>
    </row>
    <row r="173" spans="2:21" ht="15.75" hidden="1">
      <c r="B173" s="241"/>
      <c r="C173" s="281"/>
      <c r="D173" s="229"/>
      <c r="E173" s="229"/>
      <c r="F173" s="229"/>
      <c r="G173" s="229"/>
      <c r="H173" s="229"/>
      <c r="I173" s="229"/>
      <c r="J173" s="229"/>
      <c r="K173" s="229"/>
      <c r="L173" s="229"/>
      <c r="M173" s="229"/>
      <c r="N173" s="229"/>
      <c r="O173" s="229"/>
      <c r="P173" s="229"/>
      <c r="Q173" s="229"/>
      <c r="R173" s="229"/>
      <c r="S173" s="242"/>
      <c r="T173" s="243"/>
      <c r="U173" s="139"/>
    </row>
    <row r="174" spans="2:21" ht="15.75" hidden="1">
      <c r="B174" s="241"/>
      <c r="C174" s="281"/>
      <c r="D174" s="229"/>
      <c r="E174" s="229"/>
      <c r="F174" s="229"/>
      <c r="G174" s="229"/>
      <c r="H174" s="229"/>
      <c r="I174" s="229"/>
      <c r="J174" s="229"/>
      <c r="K174" s="229"/>
      <c r="L174" s="229"/>
      <c r="M174" s="229"/>
      <c r="N174" s="229"/>
      <c r="O174" s="229"/>
      <c r="P174" s="229"/>
      <c r="Q174" s="229"/>
      <c r="R174" s="229"/>
      <c r="S174" s="242"/>
      <c r="T174" s="243"/>
      <c r="U174" s="139"/>
    </row>
    <row r="175" spans="2:21" ht="15.75" hidden="1">
      <c r="B175" s="241"/>
      <c r="C175" s="754" t="s">
        <v>147</v>
      </c>
      <c r="D175" s="754"/>
      <c r="E175" s="754"/>
      <c r="F175" s="754"/>
      <c r="G175" s="756"/>
      <c r="H175" s="756" t="s">
        <v>82</v>
      </c>
      <c r="I175" s="754"/>
      <c r="J175" s="756" t="s">
        <v>156</v>
      </c>
      <c r="K175" s="230"/>
      <c r="L175" s="756"/>
      <c r="M175" s="756" t="s">
        <v>161</v>
      </c>
      <c r="N175" s="756"/>
      <c r="O175" s="754"/>
      <c r="P175" s="754"/>
      <c r="Q175" s="754" t="s">
        <v>83</v>
      </c>
      <c r="R175" s="754"/>
      <c r="S175" s="242"/>
      <c r="T175" s="243"/>
      <c r="U175" s="139"/>
    </row>
    <row r="176" spans="2:21" ht="15.75" hidden="1">
      <c r="B176" s="241"/>
      <c r="C176" s="282"/>
      <c r="D176" s="754"/>
      <c r="E176" s="754"/>
      <c r="F176" s="754"/>
      <c r="G176" s="756"/>
      <c r="H176" s="756"/>
      <c r="I176" s="754"/>
      <c r="J176" s="756"/>
      <c r="K176" s="230"/>
      <c r="L176" s="756"/>
      <c r="M176" s="756"/>
      <c r="N176" s="756"/>
      <c r="O176" s="754"/>
      <c r="P176" s="754"/>
      <c r="Q176" s="754"/>
      <c r="R176" s="754"/>
      <c r="S176" s="242"/>
      <c r="T176" s="243"/>
      <c r="U176" s="139"/>
    </row>
    <row r="177" spans="2:21" customFormat="1" ht="15" hidden="1" customHeight="1">
      <c r="B177" s="121" t="s">
        <v>418</v>
      </c>
      <c r="C177" s="284"/>
      <c r="D177" s="122"/>
      <c r="E177" s="122"/>
      <c r="F177" s="122"/>
      <c r="G177" s="122"/>
      <c r="H177" s="122"/>
      <c r="I177" s="122"/>
      <c r="J177" s="123"/>
      <c r="K177" s="122"/>
      <c r="L177" s="124"/>
      <c r="M177" s="122"/>
      <c r="N177" s="122"/>
      <c r="O177" s="122"/>
      <c r="P177" s="122"/>
      <c r="Q177" s="122"/>
      <c r="R177" s="125"/>
      <c r="S177" s="125"/>
      <c r="T177" s="126" t="s">
        <v>417</v>
      </c>
      <c r="U177" s="232"/>
    </row>
    <row r="178" spans="2:21" hidden="1"/>
    <row r="179" spans="2:21" ht="24.95" hidden="1" customHeight="1">
      <c r="B179" s="2264" t="s">
        <v>25</v>
      </c>
      <c r="C179" s="2265"/>
      <c r="D179" s="2265"/>
      <c r="E179" s="2266"/>
      <c r="F179" s="2161" t="s">
        <v>146</v>
      </c>
      <c r="G179" s="2162"/>
      <c r="H179" s="2162"/>
      <c r="I179" s="2162"/>
      <c r="J179" s="2162"/>
      <c r="K179" s="2162"/>
      <c r="L179" s="2162"/>
      <c r="M179" s="2162"/>
      <c r="N179" s="2163"/>
      <c r="O179" s="417" t="s">
        <v>55</v>
      </c>
      <c r="P179" s="418" t="s">
        <v>632</v>
      </c>
      <c r="Q179" s="92" t="s">
        <v>427</v>
      </c>
      <c r="R179" s="92"/>
      <c r="S179" s="41"/>
      <c r="T179" s="42" t="s">
        <v>25</v>
      </c>
    </row>
    <row r="180" spans="2:21" ht="24.75" hidden="1" customHeight="1">
      <c r="B180" s="2267"/>
      <c r="C180" s="2268"/>
      <c r="D180" s="2268"/>
      <c r="E180" s="2269"/>
      <c r="F180" s="2164" t="s">
        <v>416</v>
      </c>
      <c r="G180" s="2165"/>
      <c r="H180" s="2165"/>
      <c r="I180" s="2165"/>
      <c r="J180" s="2165"/>
      <c r="K180" s="2165"/>
      <c r="L180" s="2165"/>
      <c r="M180" s="2165"/>
      <c r="N180" s="2166"/>
      <c r="O180" s="419" t="s">
        <v>57</v>
      </c>
      <c r="P180" s="420" t="s">
        <v>58</v>
      </c>
      <c r="Q180" s="94"/>
      <c r="R180" s="94"/>
      <c r="S180" s="45"/>
      <c r="T180" s="46"/>
    </row>
    <row r="181" spans="2:21" ht="9.9499999999999993" hidden="1" customHeight="1">
      <c r="B181" s="47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622"/>
      <c r="P181" s="224"/>
      <c r="Q181" s="49"/>
      <c r="R181" s="49"/>
      <c r="S181" s="49"/>
      <c r="T181" s="50"/>
      <c r="U181" s="139"/>
    </row>
    <row r="182" spans="2:21" ht="15.75">
      <c r="B182" s="51"/>
      <c r="C182" s="52" t="s">
        <v>59</v>
      </c>
      <c r="D182" s="55"/>
      <c r="E182" s="55" t="s">
        <v>60</v>
      </c>
      <c r="F182" s="165" t="s">
        <v>339</v>
      </c>
      <c r="G182" s="55"/>
      <c r="H182" s="645"/>
      <c r="I182" s="362"/>
      <c r="J182" s="55"/>
      <c r="K182" s="55"/>
      <c r="L182" s="55"/>
      <c r="M182" s="55"/>
      <c r="N182" s="118"/>
      <c r="O182" s="56"/>
      <c r="P182" s="54" t="s">
        <v>61</v>
      </c>
      <c r="Q182" s="249" t="s">
        <v>630</v>
      </c>
      <c r="R182" s="249"/>
      <c r="S182" s="55"/>
      <c r="T182" s="59"/>
      <c r="U182" s="139"/>
    </row>
    <row r="183" spans="2:21" ht="15" customHeight="1">
      <c r="B183" s="743" t="s">
        <v>26</v>
      </c>
      <c r="C183" s="174" t="s">
        <v>27</v>
      </c>
      <c r="D183" s="741" t="s">
        <v>62</v>
      </c>
      <c r="E183" s="175" t="s">
        <v>28</v>
      </c>
      <c r="F183" s="741" t="s">
        <v>29</v>
      </c>
      <c r="G183" s="174" t="s">
        <v>30</v>
      </c>
      <c r="H183" s="174" t="s">
        <v>30</v>
      </c>
      <c r="I183" s="176" t="s">
        <v>30</v>
      </c>
      <c r="J183" s="2262" t="s">
        <v>31</v>
      </c>
      <c r="K183" s="2263"/>
      <c r="L183" s="174" t="s">
        <v>30</v>
      </c>
      <c r="M183" s="176" t="s">
        <v>32</v>
      </c>
      <c r="N183" s="177" t="s">
        <v>8</v>
      </c>
      <c r="O183" s="2176" t="s">
        <v>182</v>
      </c>
      <c r="P183" s="2178" t="s">
        <v>181</v>
      </c>
      <c r="Q183" s="177" t="s">
        <v>8</v>
      </c>
      <c r="R183" s="2180" t="s">
        <v>44</v>
      </c>
      <c r="S183" s="178" t="s">
        <v>8</v>
      </c>
      <c r="T183" s="739" t="s">
        <v>10</v>
      </c>
      <c r="U183" s="139"/>
    </row>
    <row r="184" spans="2:21" ht="15" customHeight="1">
      <c r="B184" s="744"/>
      <c r="C184" s="180" t="s">
        <v>11</v>
      </c>
      <c r="D184" s="742"/>
      <c r="E184" s="180" t="s">
        <v>12</v>
      </c>
      <c r="F184" s="742"/>
      <c r="G184" s="180" t="s">
        <v>13</v>
      </c>
      <c r="H184" s="180" t="s">
        <v>14</v>
      </c>
      <c r="I184" s="181" t="s">
        <v>15</v>
      </c>
      <c r="J184" s="182" t="s">
        <v>16</v>
      </c>
      <c r="K184" s="183" t="s">
        <v>17</v>
      </c>
      <c r="L184" s="180" t="s">
        <v>18</v>
      </c>
      <c r="M184" s="184" t="s">
        <v>19</v>
      </c>
      <c r="N184" s="185" t="s">
        <v>177</v>
      </c>
      <c r="O184" s="2177"/>
      <c r="P184" s="2179"/>
      <c r="Q184" s="185" t="s">
        <v>22</v>
      </c>
      <c r="R184" s="2181"/>
      <c r="S184" s="186" t="s">
        <v>45</v>
      </c>
      <c r="T184" s="740"/>
      <c r="U184" s="139"/>
    </row>
    <row r="185" spans="2:21" ht="15" customHeight="1" thickBot="1">
      <c r="B185" s="187">
        <v>1</v>
      </c>
      <c r="C185" s="188">
        <v>2</v>
      </c>
      <c r="D185" s="189">
        <v>3</v>
      </c>
      <c r="E185" s="188">
        <v>4</v>
      </c>
      <c r="F185" s="188">
        <v>5</v>
      </c>
      <c r="G185" s="188">
        <v>6</v>
      </c>
      <c r="H185" s="188">
        <v>7</v>
      </c>
      <c r="I185" s="190" t="s">
        <v>63</v>
      </c>
      <c r="J185" s="188">
        <v>9</v>
      </c>
      <c r="K185" s="192" t="s">
        <v>64</v>
      </c>
      <c r="L185" s="191" t="s">
        <v>65</v>
      </c>
      <c r="M185" s="192">
        <v>12</v>
      </c>
      <c r="N185" s="193" t="s">
        <v>66</v>
      </c>
      <c r="O185" s="252" t="s">
        <v>176</v>
      </c>
      <c r="P185" s="193" t="s">
        <v>178</v>
      </c>
      <c r="Q185" s="193" t="s">
        <v>186</v>
      </c>
      <c r="R185" s="193" t="s">
        <v>183</v>
      </c>
      <c r="S185" s="193" t="s">
        <v>179</v>
      </c>
      <c r="T185" s="193">
        <v>18</v>
      </c>
      <c r="U185" s="139"/>
    </row>
    <row r="186" spans="2:21" ht="15" customHeight="1" thickTop="1">
      <c r="B186" s="432">
        <v>1</v>
      </c>
      <c r="C186" s="607" t="s">
        <v>646</v>
      </c>
      <c r="D186" s="608" t="s">
        <v>487</v>
      </c>
      <c r="E186" s="609" t="s">
        <v>488</v>
      </c>
      <c r="F186" s="610" t="s">
        <v>35</v>
      </c>
      <c r="G186" s="606">
        <v>4530</v>
      </c>
      <c r="H186" s="606">
        <v>1410</v>
      </c>
      <c r="I186" s="117">
        <f t="shared" ref="I186:I187" si="90">+G186-H186</f>
        <v>3120</v>
      </c>
      <c r="J186" s="88">
        <v>5</v>
      </c>
      <c r="K186" s="87">
        <f t="shared" ref="K186:K187" si="91">I186*J186%</f>
        <v>156</v>
      </c>
      <c r="L186" s="87">
        <f t="shared" ref="L186:L187" si="92">I186-K186</f>
        <v>2964</v>
      </c>
      <c r="M186" s="89">
        <v>2550</v>
      </c>
      <c r="N186" s="237">
        <f t="shared" ref="N186:N187" si="93">ROUND((L186*M186),0)</f>
        <v>7558200</v>
      </c>
      <c r="O186" s="237">
        <f t="shared" ref="O186:O187" si="94">ROUND(M186*0.5025%,2)</f>
        <v>12.81</v>
      </c>
      <c r="P186" s="237">
        <f t="shared" ref="P186:P187" si="95">M186+O186</f>
        <v>2562.81</v>
      </c>
      <c r="Q186" s="238">
        <f t="shared" ref="Q186:Q187" si="96">ROUND((L186*+P186),0)</f>
        <v>7596169</v>
      </c>
      <c r="R186" s="238">
        <f t="shared" ref="R186:R187" si="97">ROUND((Q186*0.5%),0)</f>
        <v>37981</v>
      </c>
      <c r="S186" s="238">
        <f t="shared" ref="S186:S187" si="98">ROUND((Q186-R186),0)</f>
        <v>7558188</v>
      </c>
      <c r="T186" s="257" t="s">
        <v>199</v>
      </c>
      <c r="U186" s="139"/>
    </row>
    <row r="187" spans="2:21" ht="15" customHeight="1">
      <c r="B187" s="432">
        <v>2</v>
      </c>
      <c r="C187" s="607" t="s">
        <v>647</v>
      </c>
      <c r="D187" s="608" t="s">
        <v>205</v>
      </c>
      <c r="E187" s="609" t="s">
        <v>648</v>
      </c>
      <c r="F187" s="610" t="s">
        <v>35</v>
      </c>
      <c r="G187" s="606">
        <v>4070</v>
      </c>
      <c r="H187" s="606">
        <v>1530</v>
      </c>
      <c r="I187" s="117">
        <f t="shared" si="90"/>
        <v>2540</v>
      </c>
      <c r="J187" s="88">
        <v>5</v>
      </c>
      <c r="K187" s="87">
        <f t="shared" si="91"/>
        <v>127</v>
      </c>
      <c r="L187" s="87">
        <f t="shared" si="92"/>
        <v>2413</v>
      </c>
      <c r="M187" s="89">
        <v>2550</v>
      </c>
      <c r="N187" s="237">
        <f t="shared" si="93"/>
        <v>6153150</v>
      </c>
      <c r="O187" s="237">
        <f t="shared" si="94"/>
        <v>12.81</v>
      </c>
      <c r="P187" s="237">
        <f t="shared" si="95"/>
        <v>2562.81</v>
      </c>
      <c r="Q187" s="238">
        <f t="shared" si="96"/>
        <v>6184061</v>
      </c>
      <c r="R187" s="238">
        <f t="shared" si="97"/>
        <v>30920</v>
      </c>
      <c r="S187" s="238">
        <f t="shared" si="98"/>
        <v>6153141</v>
      </c>
      <c r="T187" s="257" t="s">
        <v>199</v>
      </c>
      <c r="U187" s="139"/>
    </row>
    <row r="188" spans="2:21" ht="15" customHeight="1">
      <c r="B188" s="432">
        <v>3</v>
      </c>
      <c r="C188" s="607" t="s">
        <v>649</v>
      </c>
      <c r="D188" s="608" t="s">
        <v>374</v>
      </c>
      <c r="E188" s="609" t="s">
        <v>375</v>
      </c>
      <c r="F188" s="610" t="s">
        <v>35</v>
      </c>
      <c r="G188" s="606">
        <v>4320</v>
      </c>
      <c r="H188" s="606">
        <v>1620</v>
      </c>
      <c r="I188" s="117">
        <f t="shared" ref="I188:I190" si="99">+G188-H188</f>
        <v>2700</v>
      </c>
      <c r="J188" s="88">
        <v>5</v>
      </c>
      <c r="K188" s="87">
        <f t="shared" ref="K188:K190" si="100">I188*J188%</f>
        <v>135</v>
      </c>
      <c r="L188" s="87">
        <f t="shared" ref="L188:L190" si="101">I188-K188</f>
        <v>2565</v>
      </c>
      <c r="M188" s="89">
        <v>2550</v>
      </c>
      <c r="N188" s="237">
        <f t="shared" ref="N188:N190" si="102">ROUND((L188*M188),0)</f>
        <v>6540750</v>
      </c>
      <c r="O188" s="237">
        <f t="shared" ref="O188:O190" si="103">ROUND(M188*0.5025%,2)</f>
        <v>12.81</v>
      </c>
      <c r="P188" s="237">
        <f t="shared" ref="P188:P190" si="104">M188+O188</f>
        <v>2562.81</v>
      </c>
      <c r="Q188" s="238">
        <f t="shared" ref="Q188:Q190" si="105">ROUND((L188*+P188),0)</f>
        <v>6573608</v>
      </c>
      <c r="R188" s="238">
        <f t="shared" ref="R188:R190" si="106">ROUND((Q188*0.5%),0)</f>
        <v>32868</v>
      </c>
      <c r="S188" s="238">
        <f t="shared" ref="S188:S190" si="107">ROUND((Q188-R188),0)</f>
        <v>6540740</v>
      </c>
      <c r="T188" s="257" t="s">
        <v>199</v>
      </c>
      <c r="U188" s="139"/>
    </row>
    <row r="189" spans="2:21" ht="15" customHeight="1">
      <c r="B189" s="432">
        <v>4</v>
      </c>
      <c r="C189" s="607" t="s">
        <v>650</v>
      </c>
      <c r="D189" s="608" t="s">
        <v>651</v>
      </c>
      <c r="E189" s="609" t="s">
        <v>652</v>
      </c>
      <c r="F189" s="610" t="s">
        <v>35</v>
      </c>
      <c r="G189" s="606">
        <v>10880</v>
      </c>
      <c r="H189" s="606">
        <v>4230</v>
      </c>
      <c r="I189" s="117">
        <f t="shared" si="99"/>
        <v>6650</v>
      </c>
      <c r="J189" s="88">
        <v>5</v>
      </c>
      <c r="K189" s="87">
        <f t="shared" si="100"/>
        <v>332.5</v>
      </c>
      <c r="L189" s="87">
        <f t="shared" si="101"/>
        <v>6317.5</v>
      </c>
      <c r="M189" s="89">
        <v>2550</v>
      </c>
      <c r="N189" s="237">
        <f t="shared" si="102"/>
        <v>16109625</v>
      </c>
      <c r="O189" s="237">
        <f t="shared" si="103"/>
        <v>12.81</v>
      </c>
      <c r="P189" s="237">
        <f t="shared" si="104"/>
        <v>2562.81</v>
      </c>
      <c r="Q189" s="238">
        <f t="shared" si="105"/>
        <v>16190552</v>
      </c>
      <c r="R189" s="238">
        <f t="shared" si="106"/>
        <v>80953</v>
      </c>
      <c r="S189" s="238">
        <f t="shared" si="107"/>
        <v>16109599</v>
      </c>
      <c r="T189" s="257" t="s">
        <v>199</v>
      </c>
      <c r="U189" s="139"/>
    </row>
    <row r="190" spans="2:21" ht="15" customHeight="1">
      <c r="B190" s="432">
        <v>5</v>
      </c>
      <c r="C190" s="607" t="s">
        <v>653</v>
      </c>
      <c r="D190" s="608" t="s">
        <v>411</v>
      </c>
      <c r="E190" s="609" t="s">
        <v>399</v>
      </c>
      <c r="F190" s="610" t="s">
        <v>35</v>
      </c>
      <c r="G190" s="606">
        <v>3620</v>
      </c>
      <c r="H190" s="606">
        <v>1600</v>
      </c>
      <c r="I190" s="117">
        <f t="shared" si="99"/>
        <v>2020</v>
      </c>
      <c r="J190" s="88">
        <v>5</v>
      </c>
      <c r="K190" s="87">
        <f t="shared" si="100"/>
        <v>101</v>
      </c>
      <c r="L190" s="87">
        <f t="shared" si="101"/>
        <v>1919</v>
      </c>
      <c r="M190" s="89">
        <v>2550</v>
      </c>
      <c r="N190" s="237">
        <f t="shared" si="102"/>
        <v>4893450</v>
      </c>
      <c r="O190" s="237">
        <f t="shared" si="103"/>
        <v>12.81</v>
      </c>
      <c r="P190" s="237">
        <f t="shared" si="104"/>
        <v>2562.81</v>
      </c>
      <c r="Q190" s="238">
        <f t="shared" si="105"/>
        <v>4918032</v>
      </c>
      <c r="R190" s="238">
        <f t="shared" si="106"/>
        <v>24590</v>
      </c>
      <c r="S190" s="238">
        <f t="shared" si="107"/>
        <v>4893442</v>
      </c>
      <c r="T190" s="257" t="s">
        <v>199</v>
      </c>
      <c r="U190" s="139"/>
    </row>
    <row r="191" spans="2:21" ht="15" customHeight="1">
      <c r="B191" s="392"/>
      <c r="C191" s="393"/>
      <c r="D191" s="394"/>
      <c r="E191" s="395"/>
      <c r="F191" s="396"/>
      <c r="G191" s="397"/>
      <c r="H191" s="397"/>
      <c r="I191" s="398"/>
      <c r="J191" s="88"/>
      <c r="K191" s="398"/>
      <c r="L191" s="398"/>
      <c r="M191" s="89"/>
      <c r="N191" s="400"/>
      <c r="O191" s="401"/>
      <c r="P191" s="401"/>
      <c r="Q191" s="398"/>
      <c r="R191" s="398"/>
      <c r="S191" s="398"/>
      <c r="T191" s="415"/>
      <c r="U191" s="139"/>
    </row>
    <row r="192" spans="2:21" ht="15" customHeight="1">
      <c r="B192" s="2173" t="s">
        <v>191</v>
      </c>
      <c r="C192" s="2174"/>
      <c r="D192" s="2174"/>
      <c r="E192" s="2174"/>
      <c r="F192" s="2175"/>
      <c r="G192" s="406">
        <f>SUM(G186:G191)</f>
        <v>27420</v>
      </c>
      <c r="H192" s="406">
        <f>SUM(H186:H191)</f>
        <v>10390</v>
      </c>
      <c r="I192" s="406">
        <f>SUM(I186:I191)</f>
        <v>17030</v>
      </c>
      <c r="J192" s="406">
        <f>+K192/I192%</f>
        <v>5</v>
      </c>
      <c r="K192" s="406">
        <f>SUM(K186:K191)</f>
        <v>851.5</v>
      </c>
      <c r="L192" s="406">
        <f>SUM(L186:L191)</f>
        <v>16178.5</v>
      </c>
      <c r="M192" s="406" t="s">
        <v>362</v>
      </c>
      <c r="N192" s="406">
        <f>SUM(N186:N191)</f>
        <v>41255175</v>
      </c>
      <c r="O192" s="453"/>
      <c r="P192" s="442">
        <f>Q192/L192</f>
        <v>2562.8100256513276</v>
      </c>
      <c r="Q192" s="406">
        <f>SUM(Q186:Q191)</f>
        <v>41462422</v>
      </c>
      <c r="R192" s="406">
        <f>SUM(R186:R191)</f>
        <v>207312</v>
      </c>
      <c r="S192" s="406">
        <f>SUM(S186:S191)</f>
        <v>41255110</v>
      </c>
      <c r="T192" s="402"/>
      <c r="U192" s="139"/>
    </row>
    <row r="193" spans="2:21" ht="9.9499999999999993" customHeight="1">
      <c r="B193" s="306"/>
      <c r="C193" s="308"/>
      <c r="D193" s="308"/>
      <c r="E193" s="308"/>
      <c r="F193" s="308"/>
      <c r="G193" s="233"/>
      <c r="H193" s="308"/>
      <c r="I193" s="308"/>
      <c r="J193" s="315"/>
      <c r="K193" s="315"/>
      <c r="L193" s="316"/>
      <c r="M193" s="308"/>
      <c r="N193" s="308"/>
      <c r="O193" s="308"/>
      <c r="P193" s="307"/>
      <c r="Q193" s="317"/>
      <c r="R193" s="318"/>
      <c r="S193" s="319"/>
      <c r="T193" s="310"/>
      <c r="U193" s="139"/>
    </row>
    <row r="194" spans="2:21" ht="15.75">
      <c r="B194" s="201"/>
      <c r="C194" s="202"/>
      <c r="D194" s="202"/>
      <c r="E194" s="202"/>
      <c r="F194" s="202"/>
      <c r="G194" s="202"/>
      <c r="H194" s="202"/>
      <c r="I194" s="202"/>
      <c r="J194" s="203"/>
      <c r="K194" s="203"/>
      <c r="L194" s="204"/>
      <c r="M194" s="202"/>
      <c r="N194" s="202"/>
      <c r="O194" s="202"/>
      <c r="P194" s="202"/>
      <c r="Q194" s="211" t="s">
        <v>631</v>
      </c>
      <c r="R194" s="211"/>
      <c r="S194" s="211"/>
      <c r="T194" s="209"/>
      <c r="U194" s="139"/>
    </row>
    <row r="195" spans="2:21" ht="15.75">
      <c r="B195" s="241"/>
      <c r="C195" s="280" t="s">
        <v>80</v>
      </c>
      <c r="D195" s="227"/>
      <c r="E195" s="227"/>
      <c r="F195" s="227"/>
      <c r="G195" s="746"/>
      <c r="H195" s="746"/>
      <c r="I195" s="746" t="s">
        <v>105</v>
      </c>
      <c r="J195" s="746"/>
      <c r="K195" s="228"/>
      <c r="L195" s="746"/>
      <c r="M195" s="746" t="s">
        <v>106</v>
      </c>
      <c r="N195" s="746"/>
      <c r="O195" s="227"/>
      <c r="P195" s="227"/>
      <c r="Q195" s="227" t="s">
        <v>81</v>
      </c>
      <c r="R195" s="227"/>
      <c r="S195" s="242"/>
      <c r="T195" s="243"/>
      <c r="U195" s="139"/>
    </row>
    <row r="196" spans="2:21" ht="15.75">
      <c r="B196" s="241"/>
      <c r="C196" s="281"/>
      <c r="D196" s="229"/>
      <c r="E196" s="229"/>
      <c r="F196" s="229"/>
      <c r="G196" s="229"/>
      <c r="H196" s="229"/>
      <c r="I196" s="229"/>
      <c r="J196" s="229"/>
      <c r="K196" s="229"/>
      <c r="L196" s="229"/>
      <c r="M196" s="229"/>
      <c r="N196" s="229"/>
      <c r="O196" s="229"/>
      <c r="P196" s="229"/>
      <c r="Q196" s="229"/>
      <c r="R196" s="229"/>
      <c r="S196" s="242"/>
      <c r="T196" s="243"/>
      <c r="U196" s="139"/>
    </row>
    <row r="197" spans="2:21" ht="15.75">
      <c r="B197" s="241"/>
      <c r="C197" s="281"/>
      <c r="D197" s="229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  <c r="Q197" s="229"/>
      <c r="R197" s="229"/>
      <c r="S197" s="242"/>
      <c r="T197" s="243"/>
      <c r="U197" s="139"/>
    </row>
    <row r="198" spans="2:21" ht="15.75">
      <c r="B198" s="241"/>
      <c r="C198" s="281"/>
      <c r="D198" s="229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229"/>
      <c r="Q198" s="229"/>
      <c r="R198" s="229"/>
      <c r="S198" s="242"/>
      <c r="T198" s="243"/>
      <c r="U198" s="139"/>
    </row>
    <row r="199" spans="2:21" ht="15.75">
      <c r="B199" s="241"/>
      <c r="C199" s="281"/>
      <c r="D199" s="229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229"/>
      <c r="Q199" s="229"/>
      <c r="R199" s="229"/>
      <c r="S199" s="242"/>
      <c r="T199" s="243"/>
      <c r="U199" s="139"/>
    </row>
    <row r="200" spans="2:21" ht="15.75">
      <c r="B200" s="241"/>
      <c r="C200" s="745" t="s">
        <v>147</v>
      </c>
      <c r="D200" s="745"/>
      <c r="E200" s="745"/>
      <c r="F200" s="745"/>
      <c r="G200" s="747"/>
      <c r="H200" s="747" t="s">
        <v>82</v>
      </c>
      <c r="I200" s="745"/>
      <c r="J200" s="747" t="s">
        <v>156</v>
      </c>
      <c r="K200" s="230"/>
      <c r="L200" s="747"/>
      <c r="M200" s="747" t="s">
        <v>161</v>
      </c>
      <c r="N200" s="747"/>
      <c r="O200" s="745"/>
      <c r="P200" s="745"/>
      <c r="Q200" s="745" t="s">
        <v>83</v>
      </c>
      <c r="R200" s="745"/>
      <c r="S200" s="242"/>
      <c r="T200" s="243"/>
      <c r="U200" s="139"/>
    </row>
    <row r="201" spans="2:21" ht="15.75">
      <c r="B201" s="241"/>
      <c r="C201" s="282"/>
      <c r="D201" s="745"/>
      <c r="E201" s="745"/>
      <c r="F201" s="745"/>
      <c r="G201" s="747"/>
      <c r="H201" s="747"/>
      <c r="I201" s="745"/>
      <c r="J201" s="747"/>
      <c r="K201" s="230"/>
      <c r="L201" s="747"/>
      <c r="M201" s="747"/>
      <c r="N201" s="747"/>
      <c r="O201" s="745"/>
      <c r="P201" s="745"/>
      <c r="Q201" s="745"/>
      <c r="R201" s="745"/>
      <c r="S201" s="242"/>
      <c r="T201" s="243"/>
      <c r="U201" s="139"/>
    </row>
    <row r="202" spans="2:21" customFormat="1" ht="15" customHeight="1">
      <c r="B202" s="121" t="s">
        <v>418</v>
      </c>
      <c r="C202" s="284"/>
      <c r="D202" s="122"/>
      <c r="E202" s="122"/>
      <c r="F202" s="122"/>
      <c r="G202" s="122"/>
      <c r="H202" s="122"/>
      <c r="I202" s="122"/>
      <c r="J202" s="123"/>
      <c r="K202" s="122"/>
      <c r="L202" s="124"/>
      <c r="M202" s="122"/>
      <c r="N202" s="122"/>
      <c r="O202" s="122"/>
      <c r="P202" s="122"/>
      <c r="Q202" s="122"/>
      <c r="R202" s="125"/>
      <c r="S202" s="125"/>
      <c r="T202" s="126" t="s">
        <v>417</v>
      </c>
      <c r="U202" s="232"/>
    </row>
    <row r="204" spans="2:21" ht="24.95" customHeight="1">
      <c r="B204" s="2264" t="s">
        <v>25</v>
      </c>
      <c r="C204" s="2265"/>
      <c r="D204" s="2265"/>
      <c r="E204" s="2266"/>
      <c r="F204" s="2161" t="s">
        <v>146</v>
      </c>
      <c r="G204" s="2162"/>
      <c r="H204" s="2162"/>
      <c r="I204" s="2162"/>
      <c r="J204" s="2162"/>
      <c r="K204" s="2162"/>
      <c r="L204" s="2162"/>
      <c r="M204" s="2162"/>
      <c r="N204" s="2163"/>
      <c r="O204" s="417" t="s">
        <v>55</v>
      </c>
      <c r="P204" s="418" t="s">
        <v>619</v>
      </c>
      <c r="Q204" s="92" t="s">
        <v>427</v>
      </c>
      <c r="R204" s="92"/>
      <c r="S204" s="41"/>
      <c r="T204" s="42" t="s">
        <v>25</v>
      </c>
    </row>
    <row r="205" spans="2:21" ht="24.75" customHeight="1">
      <c r="B205" s="2267"/>
      <c r="C205" s="2268"/>
      <c r="D205" s="2268"/>
      <c r="E205" s="2269"/>
      <c r="F205" s="2164" t="s">
        <v>416</v>
      </c>
      <c r="G205" s="2165"/>
      <c r="H205" s="2165"/>
      <c r="I205" s="2165"/>
      <c r="J205" s="2165"/>
      <c r="K205" s="2165"/>
      <c r="L205" s="2165"/>
      <c r="M205" s="2165"/>
      <c r="N205" s="2166"/>
      <c r="O205" s="419" t="s">
        <v>57</v>
      </c>
      <c r="P205" s="420" t="s">
        <v>58</v>
      </c>
      <c r="Q205" s="94"/>
      <c r="R205" s="94"/>
      <c r="S205" s="45"/>
      <c r="T205" s="46"/>
    </row>
    <row r="206" spans="2:21" ht="9.9499999999999993" customHeight="1">
      <c r="B206" s="47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622"/>
      <c r="P206" s="224"/>
      <c r="Q206" s="49"/>
      <c r="R206" s="49"/>
      <c r="S206" s="49"/>
      <c r="T206" s="50"/>
      <c r="U206" s="139"/>
    </row>
    <row r="207" spans="2:21" ht="15.75">
      <c r="B207" s="51"/>
      <c r="C207" s="52" t="s">
        <v>59</v>
      </c>
      <c r="D207" s="55"/>
      <c r="E207" s="55" t="s">
        <v>60</v>
      </c>
      <c r="F207" s="165" t="s">
        <v>339</v>
      </c>
      <c r="G207" s="55"/>
      <c r="H207" s="645"/>
      <c r="I207" s="362"/>
      <c r="J207" s="55"/>
      <c r="K207" s="55"/>
      <c r="L207" s="55"/>
      <c r="M207" s="55"/>
      <c r="N207" s="118"/>
      <c r="O207" s="56"/>
      <c r="P207" s="54" t="s">
        <v>61</v>
      </c>
      <c r="Q207" s="249" t="s">
        <v>620</v>
      </c>
      <c r="R207" s="249"/>
      <c r="S207" s="55"/>
      <c r="T207" s="59"/>
      <c r="U207" s="139"/>
    </row>
    <row r="208" spans="2:21" ht="15.75">
      <c r="B208" s="51"/>
      <c r="C208" s="52"/>
      <c r="D208" s="55"/>
      <c r="E208" s="342" t="s">
        <v>636</v>
      </c>
      <c r="F208" s="55"/>
      <c r="G208" s="55"/>
      <c r="H208" s="53"/>
      <c r="I208" s="52"/>
      <c r="J208" s="55"/>
      <c r="K208" s="55"/>
      <c r="L208" s="54"/>
      <c r="M208" s="55"/>
      <c r="N208" s="84"/>
      <c r="O208" s="56"/>
      <c r="P208" s="167"/>
      <c r="Q208" s="58"/>
      <c r="R208" s="58"/>
      <c r="S208" s="58"/>
      <c r="T208" s="59"/>
      <c r="U208" s="139"/>
    </row>
    <row r="209" spans="2:21" ht="15" customHeight="1">
      <c r="B209" s="734" t="s">
        <v>26</v>
      </c>
      <c r="C209" s="174" t="s">
        <v>27</v>
      </c>
      <c r="D209" s="732" t="s">
        <v>62</v>
      </c>
      <c r="E209" s="175" t="s">
        <v>28</v>
      </c>
      <c r="F209" s="732" t="s">
        <v>29</v>
      </c>
      <c r="G209" s="174" t="s">
        <v>30</v>
      </c>
      <c r="H209" s="174" t="s">
        <v>30</v>
      </c>
      <c r="I209" s="176" t="s">
        <v>30</v>
      </c>
      <c r="J209" s="2262" t="s">
        <v>31</v>
      </c>
      <c r="K209" s="2263"/>
      <c r="L209" s="174" t="s">
        <v>30</v>
      </c>
      <c r="M209" s="176" t="s">
        <v>32</v>
      </c>
      <c r="N209" s="177" t="s">
        <v>8</v>
      </c>
      <c r="O209" s="2176" t="s">
        <v>182</v>
      </c>
      <c r="P209" s="2178" t="s">
        <v>181</v>
      </c>
      <c r="Q209" s="177" t="s">
        <v>8</v>
      </c>
      <c r="R209" s="2180" t="s">
        <v>44</v>
      </c>
      <c r="S209" s="178" t="s">
        <v>8</v>
      </c>
      <c r="T209" s="730" t="s">
        <v>10</v>
      </c>
      <c r="U209" s="139"/>
    </row>
    <row r="210" spans="2:21" ht="15" customHeight="1">
      <c r="B210" s="735"/>
      <c r="C210" s="180" t="s">
        <v>11</v>
      </c>
      <c r="D210" s="733"/>
      <c r="E210" s="180" t="s">
        <v>12</v>
      </c>
      <c r="F210" s="733"/>
      <c r="G210" s="180" t="s">
        <v>13</v>
      </c>
      <c r="H210" s="180" t="s">
        <v>14</v>
      </c>
      <c r="I210" s="181" t="s">
        <v>15</v>
      </c>
      <c r="J210" s="182" t="s">
        <v>16</v>
      </c>
      <c r="K210" s="183" t="s">
        <v>17</v>
      </c>
      <c r="L210" s="180" t="s">
        <v>18</v>
      </c>
      <c r="M210" s="184" t="s">
        <v>19</v>
      </c>
      <c r="N210" s="185" t="s">
        <v>177</v>
      </c>
      <c r="O210" s="2177"/>
      <c r="P210" s="2179"/>
      <c r="Q210" s="185" t="s">
        <v>22</v>
      </c>
      <c r="R210" s="2181"/>
      <c r="S210" s="186" t="s">
        <v>45</v>
      </c>
      <c r="T210" s="731"/>
      <c r="U210" s="139"/>
    </row>
    <row r="211" spans="2:21" ht="15" customHeight="1" thickBot="1">
      <c r="B211" s="187">
        <v>1</v>
      </c>
      <c r="C211" s="188">
        <v>2</v>
      </c>
      <c r="D211" s="189">
        <v>3</v>
      </c>
      <c r="E211" s="188">
        <v>4</v>
      </c>
      <c r="F211" s="188">
        <v>5</v>
      </c>
      <c r="G211" s="188">
        <v>6</v>
      </c>
      <c r="H211" s="188">
        <v>7</v>
      </c>
      <c r="I211" s="190" t="s">
        <v>63</v>
      </c>
      <c r="J211" s="188">
        <v>9</v>
      </c>
      <c r="K211" s="192" t="s">
        <v>64</v>
      </c>
      <c r="L211" s="191" t="s">
        <v>65</v>
      </c>
      <c r="M211" s="192">
        <v>12</v>
      </c>
      <c r="N211" s="193" t="s">
        <v>66</v>
      </c>
      <c r="O211" s="252" t="s">
        <v>176</v>
      </c>
      <c r="P211" s="193" t="s">
        <v>178</v>
      </c>
      <c r="Q211" s="193" t="s">
        <v>186</v>
      </c>
      <c r="R211" s="193" t="s">
        <v>183</v>
      </c>
      <c r="S211" s="193" t="s">
        <v>179</v>
      </c>
      <c r="T211" s="193">
        <v>18</v>
      </c>
      <c r="U211" s="139"/>
    </row>
    <row r="212" spans="2:21" ht="30" customHeight="1" thickTop="1">
      <c r="B212" s="432">
        <v>1</v>
      </c>
      <c r="C212" s="607" t="s">
        <v>622</v>
      </c>
      <c r="D212" s="608" t="s">
        <v>487</v>
      </c>
      <c r="E212" s="609" t="s">
        <v>488</v>
      </c>
      <c r="F212" s="610" t="s">
        <v>35</v>
      </c>
      <c r="G212" s="606">
        <v>4540</v>
      </c>
      <c r="H212" s="606">
        <v>1550</v>
      </c>
      <c r="I212" s="117">
        <f t="shared" ref="I212:I213" si="108">+G212-H212</f>
        <v>2990</v>
      </c>
      <c r="J212" s="88">
        <v>5</v>
      </c>
      <c r="K212" s="87">
        <f t="shared" ref="K212:K213" si="109">I212*J212%</f>
        <v>149.5</v>
      </c>
      <c r="L212" s="87">
        <f t="shared" ref="L212:L213" si="110">I212-K212</f>
        <v>2840.5</v>
      </c>
      <c r="M212" s="89">
        <v>2450</v>
      </c>
      <c r="N212" s="237">
        <f t="shared" ref="N212:N213" si="111">ROUND((L212*M212),0)</f>
        <v>6959225</v>
      </c>
      <c r="O212" s="237">
        <f t="shared" ref="O212:O213" si="112">ROUND(M212*0.5025%,2)</f>
        <v>12.31</v>
      </c>
      <c r="P212" s="237">
        <f t="shared" ref="P212:P213" si="113">M212+O212</f>
        <v>2462.31</v>
      </c>
      <c r="Q212" s="238">
        <f t="shared" ref="Q212:Q213" si="114">ROUND((L212*+P212),0)</f>
        <v>6994192</v>
      </c>
      <c r="R212" s="238">
        <f t="shared" ref="R212:R213" si="115">ROUND((Q212*0.5%),0)</f>
        <v>34971</v>
      </c>
      <c r="S212" s="238">
        <f t="shared" ref="S212:S213" si="116">ROUND((Q212-R212),0)</f>
        <v>6959221</v>
      </c>
      <c r="T212" s="257" t="s">
        <v>199</v>
      </c>
      <c r="U212" s="139"/>
    </row>
    <row r="213" spans="2:21" ht="30" customHeight="1">
      <c r="B213" s="432">
        <v>2</v>
      </c>
      <c r="C213" s="607" t="s">
        <v>623</v>
      </c>
      <c r="D213" s="608" t="s">
        <v>624</v>
      </c>
      <c r="E213" s="609" t="s">
        <v>625</v>
      </c>
      <c r="F213" s="610" t="s">
        <v>35</v>
      </c>
      <c r="G213" s="606">
        <v>9580</v>
      </c>
      <c r="H213" s="606">
        <v>4450</v>
      </c>
      <c r="I213" s="117">
        <f t="shared" si="108"/>
        <v>5130</v>
      </c>
      <c r="J213" s="88">
        <v>5</v>
      </c>
      <c r="K213" s="87">
        <f t="shared" si="109"/>
        <v>256.5</v>
      </c>
      <c r="L213" s="87">
        <f t="shared" si="110"/>
        <v>4873.5</v>
      </c>
      <c r="M213" s="89">
        <v>2450</v>
      </c>
      <c r="N213" s="237">
        <f t="shared" si="111"/>
        <v>11940075</v>
      </c>
      <c r="O213" s="237">
        <f t="shared" si="112"/>
        <v>12.31</v>
      </c>
      <c r="P213" s="237">
        <f t="shared" si="113"/>
        <v>2462.31</v>
      </c>
      <c r="Q213" s="238">
        <f t="shared" si="114"/>
        <v>12000068</v>
      </c>
      <c r="R213" s="238">
        <f t="shared" si="115"/>
        <v>60000</v>
      </c>
      <c r="S213" s="238">
        <f t="shared" si="116"/>
        <v>11940068</v>
      </c>
      <c r="T213" s="257" t="s">
        <v>199</v>
      </c>
      <c r="U213" s="139"/>
    </row>
    <row r="214" spans="2:21" ht="9.9499999999999993" customHeight="1">
      <c r="B214" s="392"/>
      <c r="C214" s="393"/>
      <c r="D214" s="394"/>
      <c r="E214" s="395"/>
      <c r="F214" s="396"/>
      <c r="G214" s="397"/>
      <c r="H214" s="397"/>
      <c r="I214" s="398"/>
      <c r="J214" s="88"/>
      <c r="K214" s="398"/>
      <c r="L214" s="398"/>
      <c r="M214" s="89"/>
      <c r="N214" s="400"/>
      <c r="O214" s="401"/>
      <c r="P214" s="401"/>
      <c r="Q214" s="398"/>
      <c r="R214" s="398"/>
      <c r="S214" s="398"/>
      <c r="T214" s="415"/>
      <c r="U214" s="139"/>
    </row>
    <row r="215" spans="2:21" ht="30" customHeight="1">
      <c r="B215" s="2173" t="s">
        <v>191</v>
      </c>
      <c r="C215" s="2174"/>
      <c r="D215" s="2174"/>
      <c r="E215" s="2174"/>
      <c r="F215" s="2175"/>
      <c r="G215" s="406">
        <f>SUM(G212:G214)</f>
        <v>14120</v>
      </c>
      <c r="H215" s="406">
        <f>SUM(H212:H214)</f>
        <v>6000</v>
      </c>
      <c r="I215" s="406">
        <f>SUM(I212:I214)</f>
        <v>8120</v>
      </c>
      <c r="J215" s="406">
        <f>+K215/I215%</f>
        <v>5</v>
      </c>
      <c r="K215" s="406">
        <f>SUM(K212:K214)</f>
        <v>406</v>
      </c>
      <c r="L215" s="406">
        <f>SUM(L212:L214)</f>
        <v>7714</v>
      </c>
      <c r="M215" s="406" t="s">
        <v>362</v>
      </c>
      <c r="N215" s="406">
        <f>SUM(N212:N214)</f>
        <v>18899300</v>
      </c>
      <c r="O215" s="453"/>
      <c r="P215" s="442">
        <f>Q215/L215</f>
        <v>2462.3100855587245</v>
      </c>
      <c r="Q215" s="406">
        <f>SUM(Q212:Q214)</f>
        <v>18994260</v>
      </c>
      <c r="R215" s="406">
        <f>SUM(R212:R214)</f>
        <v>94971</v>
      </c>
      <c r="S215" s="406">
        <f>SUM(S212:S214)</f>
        <v>18899289</v>
      </c>
      <c r="T215" s="402"/>
      <c r="U215" s="139"/>
    </row>
    <row r="216" spans="2:21" ht="9.9499999999999993" customHeight="1">
      <c r="B216" s="306"/>
      <c r="C216" s="308"/>
      <c r="D216" s="308"/>
      <c r="E216" s="308"/>
      <c r="F216" s="308"/>
      <c r="G216" s="233"/>
      <c r="H216" s="308"/>
      <c r="I216" s="308"/>
      <c r="J216" s="315"/>
      <c r="K216" s="315"/>
      <c r="L216" s="316"/>
      <c r="M216" s="308"/>
      <c r="N216" s="308"/>
      <c r="O216" s="308"/>
      <c r="P216" s="307"/>
      <c r="Q216" s="317"/>
      <c r="R216" s="318"/>
      <c r="S216" s="319"/>
      <c r="T216" s="310"/>
      <c r="U216" s="139"/>
    </row>
    <row r="217" spans="2:21" ht="15.75">
      <c r="B217" s="201"/>
      <c r="C217" s="202"/>
      <c r="D217" s="202"/>
      <c r="E217" s="202"/>
      <c r="F217" s="202"/>
      <c r="G217" s="202"/>
      <c r="H217" s="202"/>
      <c r="I217" s="202"/>
      <c r="J217" s="203"/>
      <c r="K217" s="203"/>
      <c r="L217" s="204"/>
      <c r="M217" s="202"/>
      <c r="N217" s="202"/>
      <c r="O217" s="202"/>
      <c r="P217" s="202"/>
      <c r="Q217" s="211" t="s">
        <v>621</v>
      </c>
      <c r="R217" s="211"/>
      <c r="S217" s="211"/>
      <c r="T217" s="209"/>
      <c r="U217" s="139"/>
    </row>
    <row r="218" spans="2:21" ht="15.75">
      <c r="B218" s="241"/>
      <c r="C218" s="280" t="s">
        <v>80</v>
      </c>
      <c r="D218" s="227"/>
      <c r="E218" s="227"/>
      <c r="F218" s="227"/>
      <c r="G218" s="737"/>
      <c r="H218" s="737"/>
      <c r="I218" s="737" t="s">
        <v>105</v>
      </c>
      <c r="J218" s="737"/>
      <c r="K218" s="228"/>
      <c r="L218" s="737"/>
      <c r="M218" s="737" t="s">
        <v>106</v>
      </c>
      <c r="N218" s="737"/>
      <c r="O218" s="227"/>
      <c r="P218" s="227"/>
      <c r="Q218" s="227" t="s">
        <v>81</v>
      </c>
      <c r="R218" s="227"/>
      <c r="S218" s="242"/>
      <c r="T218" s="243"/>
      <c r="U218" s="139"/>
    </row>
    <row r="219" spans="2:21" ht="15.75">
      <c r="B219" s="241"/>
      <c r="C219" s="281"/>
      <c r="D219" s="229"/>
      <c r="E219" s="229"/>
      <c r="F219" s="229"/>
      <c r="G219" s="229"/>
      <c r="H219" s="229"/>
      <c r="I219" s="229"/>
      <c r="J219" s="229"/>
      <c r="K219" s="229"/>
      <c r="L219" s="229"/>
      <c r="M219" s="229"/>
      <c r="N219" s="229"/>
      <c r="O219" s="229"/>
      <c r="P219" s="229"/>
      <c r="Q219" s="229"/>
      <c r="R219" s="229"/>
      <c r="S219" s="242"/>
      <c r="T219" s="243"/>
      <c r="U219" s="139"/>
    </row>
    <row r="220" spans="2:21" ht="15.75">
      <c r="B220" s="241"/>
      <c r="C220" s="281"/>
      <c r="D220" s="229"/>
      <c r="E220" s="229"/>
      <c r="F220" s="229"/>
      <c r="G220" s="229"/>
      <c r="H220" s="229"/>
      <c r="I220" s="229"/>
      <c r="J220" s="229"/>
      <c r="K220" s="229"/>
      <c r="L220" s="229"/>
      <c r="M220" s="229"/>
      <c r="N220" s="229"/>
      <c r="O220" s="229"/>
      <c r="P220" s="229"/>
      <c r="Q220" s="229"/>
      <c r="R220" s="229"/>
      <c r="S220" s="242"/>
      <c r="T220" s="243"/>
      <c r="U220" s="139"/>
    </row>
    <row r="221" spans="2:21" ht="15.75">
      <c r="B221" s="241"/>
      <c r="C221" s="281"/>
      <c r="D221" s="229"/>
      <c r="E221" s="229"/>
      <c r="F221" s="229"/>
      <c r="G221" s="229"/>
      <c r="H221" s="229"/>
      <c r="I221" s="229"/>
      <c r="J221" s="229"/>
      <c r="K221" s="229"/>
      <c r="L221" s="229"/>
      <c r="M221" s="229"/>
      <c r="N221" s="229"/>
      <c r="O221" s="229"/>
      <c r="P221" s="229"/>
      <c r="Q221" s="229"/>
      <c r="R221" s="229"/>
      <c r="S221" s="242"/>
      <c r="T221" s="243"/>
      <c r="U221" s="139"/>
    </row>
    <row r="222" spans="2:21" ht="15.75">
      <c r="B222" s="241"/>
      <c r="C222" s="281"/>
      <c r="D222" s="229"/>
      <c r="E222" s="229"/>
      <c r="F222" s="229"/>
      <c r="G222" s="229"/>
      <c r="H222" s="229"/>
      <c r="I222" s="229"/>
      <c r="J222" s="229"/>
      <c r="K222" s="229"/>
      <c r="L222" s="229"/>
      <c r="M222" s="229"/>
      <c r="N222" s="229"/>
      <c r="O222" s="229"/>
      <c r="P222" s="229"/>
      <c r="Q222" s="229"/>
      <c r="R222" s="229"/>
      <c r="S222" s="242"/>
      <c r="T222" s="243"/>
      <c r="U222" s="139"/>
    </row>
    <row r="223" spans="2:21" ht="15.75">
      <c r="B223" s="241"/>
      <c r="C223" s="736" t="s">
        <v>147</v>
      </c>
      <c r="D223" s="736"/>
      <c r="E223" s="736"/>
      <c r="F223" s="736"/>
      <c r="G223" s="738"/>
      <c r="H223" s="738" t="s">
        <v>82</v>
      </c>
      <c r="I223" s="736"/>
      <c r="J223" s="738" t="s">
        <v>156</v>
      </c>
      <c r="K223" s="230"/>
      <c r="L223" s="738"/>
      <c r="M223" s="738" t="s">
        <v>161</v>
      </c>
      <c r="N223" s="738"/>
      <c r="O223" s="736"/>
      <c r="P223" s="736"/>
      <c r="Q223" s="736" t="s">
        <v>83</v>
      </c>
      <c r="R223" s="736"/>
      <c r="S223" s="242"/>
      <c r="T223" s="243"/>
      <c r="U223" s="139"/>
    </row>
    <row r="224" spans="2:21" ht="15.75">
      <c r="B224" s="241"/>
      <c r="C224" s="282"/>
      <c r="D224" s="736"/>
      <c r="E224" s="736"/>
      <c r="F224" s="736"/>
      <c r="G224" s="738"/>
      <c r="H224" s="738"/>
      <c r="I224" s="736"/>
      <c r="J224" s="738"/>
      <c r="K224" s="230"/>
      <c r="L224" s="738"/>
      <c r="M224" s="738"/>
      <c r="N224" s="738"/>
      <c r="O224" s="736"/>
      <c r="P224" s="736"/>
      <c r="Q224" s="736"/>
      <c r="R224" s="736"/>
      <c r="S224" s="242"/>
      <c r="T224" s="243"/>
      <c r="U224" s="139"/>
    </row>
    <row r="225" spans="2:21" customFormat="1" ht="15" customHeight="1">
      <c r="B225" s="121" t="s">
        <v>418</v>
      </c>
      <c r="C225" s="284"/>
      <c r="D225" s="122"/>
      <c r="E225" s="122"/>
      <c r="F225" s="122"/>
      <c r="G225" s="122"/>
      <c r="H225" s="122"/>
      <c r="I225" s="122"/>
      <c r="J225" s="123"/>
      <c r="K225" s="122"/>
      <c r="L225" s="124"/>
      <c r="M225" s="122"/>
      <c r="N225" s="122"/>
      <c r="O225" s="122"/>
      <c r="P225" s="122"/>
      <c r="Q225" s="122"/>
      <c r="R225" s="125"/>
      <c r="S225" s="125"/>
      <c r="T225" s="126" t="s">
        <v>417</v>
      </c>
      <c r="U225" s="232"/>
    </row>
    <row r="227" spans="2:21" ht="24.95" customHeight="1">
      <c r="B227" s="2264" t="s">
        <v>25</v>
      </c>
      <c r="C227" s="2265"/>
      <c r="D227" s="2265"/>
      <c r="E227" s="2266"/>
      <c r="F227" s="2161" t="s">
        <v>146</v>
      </c>
      <c r="G227" s="2162"/>
      <c r="H227" s="2162"/>
      <c r="I227" s="2162"/>
      <c r="J227" s="2162"/>
      <c r="K227" s="2162"/>
      <c r="L227" s="2162"/>
      <c r="M227" s="2162"/>
      <c r="N227" s="2163"/>
      <c r="O227" s="417" t="s">
        <v>55</v>
      </c>
      <c r="P227" s="418" t="s">
        <v>602</v>
      </c>
      <c r="Q227" s="92" t="s">
        <v>427</v>
      </c>
      <c r="R227" s="92"/>
      <c r="S227" s="41"/>
      <c r="T227" s="42" t="s">
        <v>25</v>
      </c>
    </row>
    <row r="228" spans="2:21" ht="24.75" customHeight="1">
      <c r="B228" s="2267"/>
      <c r="C228" s="2268"/>
      <c r="D228" s="2268"/>
      <c r="E228" s="2269"/>
      <c r="F228" s="2164" t="s">
        <v>416</v>
      </c>
      <c r="G228" s="2165"/>
      <c r="H228" s="2165"/>
      <c r="I228" s="2165"/>
      <c r="J228" s="2165"/>
      <c r="K228" s="2165"/>
      <c r="L228" s="2165"/>
      <c r="M228" s="2165"/>
      <c r="N228" s="2166"/>
      <c r="O228" s="419" t="s">
        <v>57</v>
      </c>
      <c r="P228" s="420" t="s">
        <v>58</v>
      </c>
      <c r="Q228" s="94"/>
      <c r="R228" s="94"/>
      <c r="S228" s="45"/>
      <c r="T228" s="46"/>
    </row>
    <row r="229" spans="2:21" ht="9.9499999999999993" customHeight="1">
      <c r="B229" s="47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622"/>
      <c r="P229" s="224"/>
      <c r="Q229" s="49"/>
      <c r="R229" s="49"/>
      <c r="S229" s="49"/>
      <c r="T229" s="50"/>
      <c r="U229" s="139"/>
    </row>
    <row r="230" spans="2:21" ht="15.75">
      <c r="B230" s="51"/>
      <c r="C230" s="52" t="s">
        <v>59</v>
      </c>
      <c r="D230" s="55"/>
      <c r="E230" s="55" t="s">
        <v>60</v>
      </c>
      <c r="F230" s="165" t="s">
        <v>339</v>
      </c>
      <c r="G230" s="55"/>
      <c r="H230" s="645"/>
      <c r="I230" s="362"/>
      <c r="J230" s="55"/>
      <c r="K230" s="55"/>
      <c r="L230" s="55"/>
      <c r="M230" s="55"/>
      <c r="N230" s="118"/>
      <c r="O230" s="56"/>
      <c r="P230" s="54" t="s">
        <v>61</v>
      </c>
      <c r="Q230" s="249" t="s">
        <v>603</v>
      </c>
      <c r="R230" s="249"/>
      <c r="S230" s="55"/>
      <c r="T230" s="59"/>
      <c r="U230" s="139"/>
    </row>
    <row r="231" spans="2:21" ht="15.75">
      <c r="B231" s="51"/>
      <c r="C231" s="52"/>
      <c r="D231" s="55"/>
      <c r="E231" s="342"/>
      <c r="F231" s="55"/>
      <c r="G231" s="55"/>
      <c r="H231" s="53"/>
      <c r="I231" s="52"/>
      <c r="J231" s="55"/>
      <c r="K231" s="55"/>
      <c r="L231" s="54"/>
      <c r="M231" s="55"/>
      <c r="N231" s="84"/>
      <c r="O231" s="56"/>
      <c r="P231" s="167"/>
      <c r="Q231" s="58"/>
      <c r="R231" s="58"/>
      <c r="S231" s="58"/>
      <c r="T231" s="59"/>
      <c r="U231" s="139"/>
    </row>
    <row r="232" spans="2:21" ht="15" customHeight="1">
      <c r="B232" s="725" t="s">
        <v>26</v>
      </c>
      <c r="C232" s="174" t="s">
        <v>27</v>
      </c>
      <c r="D232" s="722" t="s">
        <v>62</v>
      </c>
      <c r="E232" s="175" t="s">
        <v>28</v>
      </c>
      <c r="F232" s="722" t="s">
        <v>29</v>
      </c>
      <c r="G232" s="174" t="s">
        <v>30</v>
      </c>
      <c r="H232" s="174" t="s">
        <v>30</v>
      </c>
      <c r="I232" s="176" t="s">
        <v>30</v>
      </c>
      <c r="J232" s="2262" t="s">
        <v>31</v>
      </c>
      <c r="K232" s="2263"/>
      <c r="L232" s="174" t="s">
        <v>30</v>
      </c>
      <c r="M232" s="176" t="s">
        <v>32</v>
      </c>
      <c r="N232" s="177" t="s">
        <v>8</v>
      </c>
      <c r="O232" s="2176" t="s">
        <v>182</v>
      </c>
      <c r="P232" s="2178" t="s">
        <v>181</v>
      </c>
      <c r="Q232" s="177" t="s">
        <v>8</v>
      </c>
      <c r="R232" s="2180" t="s">
        <v>44</v>
      </c>
      <c r="S232" s="178" t="s">
        <v>8</v>
      </c>
      <c r="T232" s="720" t="s">
        <v>10</v>
      </c>
      <c r="U232" s="139"/>
    </row>
    <row r="233" spans="2:21" ht="15" customHeight="1">
      <c r="B233" s="726"/>
      <c r="C233" s="180" t="s">
        <v>11</v>
      </c>
      <c r="D233" s="723"/>
      <c r="E233" s="180" t="s">
        <v>12</v>
      </c>
      <c r="F233" s="723"/>
      <c r="G233" s="180" t="s">
        <v>13</v>
      </c>
      <c r="H233" s="180" t="s">
        <v>14</v>
      </c>
      <c r="I233" s="181" t="s">
        <v>15</v>
      </c>
      <c r="J233" s="182" t="s">
        <v>16</v>
      </c>
      <c r="K233" s="183" t="s">
        <v>17</v>
      </c>
      <c r="L233" s="180" t="s">
        <v>18</v>
      </c>
      <c r="M233" s="184" t="s">
        <v>19</v>
      </c>
      <c r="N233" s="185" t="s">
        <v>177</v>
      </c>
      <c r="O233" s="2177"/>
      <c r="P233" s="2179"/>
      <c r="Q233" s="185" t="s">
        <v>22</v>
      </c>
      <c r="R233" s="2181"/>
      <c r="S233" s="186" t="s">
        <v>45</v>
      </c>
      <c r="T233" s="721"/>
      <c r="U233" s="139"/>
    </row>
    <row r="234" spans="2:21" ht="15" customHeight="1" thickBot="1">
      <c r="B234" s="187">
        <v>1</v>
      </c>
      <c r="C234" s="188">
        <v>2</v>
      </c>
      <c r="D234" s="189">
        <v>3</v>
      </c>
      <c r="E234" s="188">
        <v>4</v>
      </c>
      <c r="F234" s="188">
        <v>5</v>
      </c>
      <c r="G234" s="188">
        <v>6</v>
      </c>
      <c r="H234" s="188">
        <v>7</v>
      </c>
      <c r="I234" s="190" t="s">
        <v>63</v>
      </c>
      <c r="J234" s="188">
        <v>9</v>
      </c>
      <c r="K234" s="192" t="s">
        <v>64</v>
      </c>
      <c r="L234" s="191" t="s">
        <v>65</v>
      </c>
      <c r="M234" s="192">
        <v>12</v>
      </c>
      <c r="N234" s="193" t="s">
        <v>66</v>
      </c>
      <c r="O234" s="252" t="s">
        <v>176</v>
      </c>
      <c r="P234" s="193" t="s">
        <v>178</v>
      </c>
      <c r="Q234" s="193" t="s">
        <v>186</v>
      </c>
      <c r="R234" s="193" t="s">
        <v>183</v>
      </c>
      <c r="S234" s="193" t="s">
        <v>179</v>
      </c>
      <c r="T234" s="193">
        <v>18</v>
      </c>
      <c r="U234" s="139"/>
    </row>
    <row r="235" spans="2:21" ht="30" customHeight="1" thickTop="1">
      <c r="B235" s="432">
        <v>1</v>
      </c>
      <c r="C235" s="607" t="s">
        <v>612</v>
      </c>
      <c r="D235" s="608" t="s">
        <v>557</v>
      </c>
      <c r="E235" s="609" t="s">
        <v>558</v>
      </c>
      <c r="F235" s="610" t="s">
        <v>35</v>
      </c>
      <c r="G235" s="606">
        <v>3990</v>
      </c>
      <c r="H235" s="606">
        <v>1570</v>
      </c>
      <c r="I235" s="117">
        <f t="shared" ref="I235:I241" si="117">+G235-H235</f>
        <v>2420</v>
      </c>
      <c r="J235" s="88">
        <v>5</v>
      </c>
      <c r="K235" s="87">
        <f t="shared" ref="K235:K241" si="118">I235*J235%</f>
        <v>121</v>
      </c>
      <c r="L235" s="87">
        <f t="shared" ref="L235:L241" si="119">I235-K235</f>
        <v>2299</v>
      </c>
      <c r="M235" s="89">
        <v>2450</v>
      </c>
      <c r="N235" s="237">
        <f t="shared" ref="N235:N241" si="120">ROUND((L235*M235),0)</f>
        <v>5632550</v>
      </c>
      <c r="O235" s="237">
        <f t="shared" ref="O235:O241" si="121">ROUND(M235*0.5025%,2)</f>
        <v>12.31</v>
      </c>
      <c r="P235" s="237">
        <f t="shared" ref="P235:P241" si="122">M235+O235</f>
        <v>2462.31</v>
      </c>
      <c r="Q235" s="238">
        <f t="shared" ref="Q235:Q241" si="123">ROUND((L235*+P235),0)</f>
        <v>5660851</v>
      </c>
      <c r="R235" s="238">
        <f t="shared" ref="R235:R241" si="124">ROUND((Q235*0.5%),0)</f>
        <v>28304</v>
      </c>
      <c r="S235" s="238">
        <f t="shared" ref="S235:S241" si="125">ROUND((Q235-R235),0)</f>
        <v>5632547</v>
      </c>
      <c r="T235" s="257" t="s">
        <v>412</v>
      </c>
      <c r="U235" s="139"/>
    </row>
    <row r="236" spans="2:21" ht="30" customHeight="1">
      <c r="B236" s="432">
        <v>2</v>
      </c>
      <c r="C236" s="607" t="s">
        <v>613</v>
      </c>
      <c r="D236" s="608" t="s">
        <v>487</v>
      </c>
      <c r="E236" s="609" t="s">
        <v>488</v>
      </c>
      <c r="F236" s="610" t="s">
        <v>35</v>
      </c>
      <c r="G236" s="606">
        <v>4680</v>
      </c>
      <c r="H236" s="606">
        <v>1570</v>
      </c>
      <c r="I236" s="117">
        <f t="shared" ref="I236:I238" si="126">+G236-H236</f>
        <v>3110</v>
      </c>
      <c r="J236" s="88">
        <v>5</v>
      </c>
      <c r="K236" s="87">
        <f t="shared" ref="K236:K238" si="127">I236*J236%</f>
        <v>155.5</v>
      </c>
      <c r="L236" s="87">
        <f t="shared" ref="L236:L238" si="128">I236-K236</f>
        <v>2954.5</v>
      </c>
      <c r="M236" s="89">
        <v>2450</v>
      </c>
      <c r="N236" s="237">
        <f t="shared" ref="N236:N238" si="129">ROUND((L236*M236),0)</f>
        <v>7238525</v>
      </c>
      <c r="O236" s="237">
        <f t="shared" ref="O236:O238" si="130">ROUND(M236*0.5025%,2)</f>
        <v>12.31</v>
      </c>
      <c r="P236" s="237">
        <f t="shared" ref="P236:P238" si="131">M236+O236</f>
        <v>2462.31</v>
      </c>
      <c r="Q236" s="238">
        <f t="shared" ref="Q236:Q238" si="132">ROUND((L236*+P236),0)</f>
        <v>7274895</v>
      </c>
      <c r="R236" s="238">
        <f t="shared" ref="R236:R238" si="133">ROUND((Q236*0.5%),0)</f>
        <v>36374</v>
      </c>
      <c r="S236" s="238">
        <f t="shared" ref="S236:S238" si="134">ROUND((Q236-R236),0)</f>
        <v>7238521</v>
      </c>
      <c r="T236" s="257" t="s">
        <v>412</v>
      </c>
      <c r="U236" s="139"/>
    </row>
    <row r="237" spans="2:21" ht="30" customHeight="1">
      <c r="B237" s="432">
        <v>3</v>
      </c>
      <c r="C237" s="607" t="s">
        <v>614</v>
      </c>
      <c r="D237" s="608" t="s">
        <v>402</v>
      </c>
      <c r="E237" s="609" t="s">
        <v>407</v>
      </c>
      <c r="F237" s="610" t="s">
        <v>35</v>
      </c>
      <c r="G237" s="606">
        <v>9240</v>
      </c>
      <c r="H237" s="606">
        <v>4470</v>
      </c>
      <c r="I237" s="117">
        <f t="shared" si="126"/>
        <v>4770</v>
      </c>
      <c r="J237" s="88">
        <v>6</v>
      </c>
      <c r="K237" s="87">
        <f t="shared" si="127"/>
        <v>286.2</v>
      </c>
      <c r="L237" s="87">
        <f t="shared" si="128"/>
        <v>4483.8</v>
      </c>
      <c r="M237" s="89">
        <v>2450</v>
      </c>
      <c r="N237" s="237">
        <f t="shared" si="129"/>
        <v>10985310</v>
      </c>
      <c r="O237" s="237">
        <f t="shared" si="130"/>
        <v>12.31</v>
      </c>
      <c r="P237" s="237">
        <f t="shared" si="131"/>
        <v>2462.31</v>
      </c>
      <c r="Q237" s="238">
        <f t="shared" si="132"/>
        <v>11040506</v>
      </c>
      <c r="R237" s="238">
        <f t="shared" si="133"/>
        <v>55203</v>
      </c>
      <c r="S237" s="238">
        <f t="shared" si="134"/>
        <v>10985303</v>
      </c>
      <c r="T237" s="257" t="s">
        <v>412</v>
      </c>
      <c r="U237" s="139"/>
    </row>
    <row r="238" spans="2:21" ht="30" customHeight="1">
      <c r="B238" s="432">
        <v>4</v>
      </c>
      <c r="C238" s="607" t="s">
        <v>615</v>
      </c>
      <c r="D238" s="608" t="s">
        <v>76</v>
      </c>
      <c r="E238" s="609" t="s">
        <v>548</v>
      </c>
      <c r="F238" s="610" t="s">
        <v>35</v>
      </c>
      <c r="G238" s="606">
        <v>9870</v>
      </c>
      <c r="H238" s="606">
        <v>4160</v>
      </c>
      <c r="I238" s="117">
        <f t="shared" si="126"/>
        <v>5710</v>
      </c>
      <c r="J238" s="88">
        <v>5</v>
      </c>
      <c r="K238" s="87">
        <f t="shared" si="127"/>
        <v>285.5</v>
      </c>
      <c r="L238" s="87">
        <f t="shared" si="128"/>
        <v>5424.5</v>
      </c>
      <c r="M238" s="89">
        <v>2450</v>
      </c>
      <c r="N238" s="237">
        <f t="shared" si="129"/>
        <v>13290025</v>
      </c>
      <c r="O238" s="237">
        <f t="shared" si="130"/>
        <v>12.31</v>
      </c>
      <c r="P238" s="237">
        <f t="shared" si="131"/>
        <v>2462.31</v>
      </c>
      <c r="Q238" s="238">
        <f t="shared" si="132"/>
        <v>13356801</v>
      </c>
      <c r="R238" s="238">
        <f t="shared" si="133"/>
        <v>66784</v>
      </c>
      <c r="S238" s="238">
        <f t="shared" si="134"/>
        <v>13290017</v>
      </c>
      <c r="T238" s="257" t="s">
        <v>412</v>
      </c>
      <c r="U238" s="139"/>
    </row>
    <row r="239" spans="2:21" ht="30" customHeight="1">
      <c r="B239" s="432">
        <v>5</v>
      </c>
      <c r="C239" s="607" t="s">
        <v>616</v>
      </c>
      <c r="D239" s="608" t="s">
        <v>374</v>
      </c>
      <c r="E239" s="609" t="s">
        <v>375</v>
      </c>
      <c r="F239" s="610" t="s">
        <v>35</v>
      </c>
      <c r="G239" s="606">
        <v>4820</v>
      </c>
      <c r="H239" s="606">
        <v>1660</v>
      </c>
      <c r="I239" s="117">
        <f t="shared" si="117"/>
        <v>3160</v>
      </c>
      <c r="J239" s="88">
        <v>5</v>
      </c>
      <c r="K239" s="87">
        <f t="shared" si="118"/>
        <v>158</v>
      </c>
      <c r="L239" s="87">
        <f t="shared" si="119"/>
        <v>3002</v>
      </c>
      <c r="M239" s="89">
        <v>2450</v>
      </c>
      <c r="N239" s="237">
        <f t="shared" si="120"/>
        <v>7354900</v>
      </c>
      <c r="O239" s="237">
        <f t="shared" si="121"/>
        <v>12.31</v>
      </c>
      <c r="P239" s="237">
        <f t="shared" si="122"/>
        <v>2462.31</v>
      </c>
      <c r="Q239" s="238">
        <f t="shared" si="123"/>
        <v>7391855</v>
      </c>
      <c r="R239" s="238">
        <f t="shared" si="124"/>
        <v>36959</v>
      </c>
      <c r="S239" s="238">
        <f t="shared" si="125"/>
        <v>7354896</v>
      </c>
      <c r="T239" s="257" t="s">
        <v>412</v>
      </c>
      <c r="U239" s="139"/>
    </row>
    <row r="240" spans="2:21" ht="30" customHeight="1">
      <c r="B240" s="432">
        <v>6</v>
      </c>
      <c r="C240" s="607" t="s">
        <v>617</v>
      </c>
      <c r="D240" s="608" t="s">
        <v>581</v>
      </c>
      <c r="E240" s="609" t="s">
        <v>582</v>
      </c>
      <c r="F240" s="610" t="s">
        <v>35</v>
      </c>
      <c r="G240" s="606">
        <v>3630</v>
      </c>
      <c r="H240" s="606">
        <v>1470</v>
      </c>
      <c r="I240" s="117">
        <f t="shared" si="117"/>
        <v>2160</v>
      </c>
      <c r="J240" s="88">
        <v>5</v>
      </c>
      <c r="K240" s="87">
        <f t="shared" si="118"/>
        <v>108</v>
      </c>
      <c r="L240" s="87">
        <f t="shared" si="119"/>
        <v>2052</v>
      </c>
      <c r="M240" s="89">
        <v>2450</v>
      </c>
      <c r="N240" s="237">
        <f t="shared" si="120"/>
        <v>5027400</v>
      </c>
      <c r="O240" s="237">
        <f t="shared" si="121"/>
        <v>12.31</v>
      </c>
      <c r="P240" s="237">
        <f t="shared" si="122"/>
        <v>2462.31</v>
      </c>
      <c r="Q240" s="238">
        <f t="shared" si="123"/>
        <v>5052660</v>
      </c>
      <c r="R240" s="238">
        <f t="shared" si="124"/>
        <v>25263</v>
      </c>
      <c r="S240" s="238">
        <f t="shared" si="125"/>
        <v>5027397</v>
      </c>
      <c r="T240" s="257" t="s">
        <v>412</v>
      </c>
      <c r="U240" s="139"/>
    </row>
    <row r="241" spans="2:21" ht="30" customHeight="1">
      <c r="B241" s="432">
        <v>7</v>
      </c>
      <c r="C241" s="607" t="s">
        <v>618</v>
      </c>
      <c r="D241" s="608" t="s">
        <v>598</v>
      </c>
      <c r="E241" s="609" t="s">
        <v>399</v>
      </c>
      <c r="F241" s="610" t="s">
        <v>35</v>
      </c>
      <c r="G241" s="606">
        <v>3820</v>
      </c>
      <c r="H241" s="606">
        <v>1600</v>
      </c>
      <c r="I241" s="117">
        <f t="shared" si="117"/>
        <v>2220</v>
      </c>
      <c r="J241" s="88">
        <v>5</v>
      </c>
      <c r="K241" s="87">
        <f t="shared" si="118"/>
        <v>111</v>
      </c>
      <c r="L241" s="87">
        <f t="shared" si="119"/>
        <v>2109</v>
      </c>
      <c r="M241" s="89">
        <v>2450</v>
      </c>
      <c r="N241" s="237">
        <f t="shared" si="120"/>
        <v>5167050</v>
      </c>
      <c r="O241" s="237">
        <f t="shared" si="121"/>
        <v>12.31</v>
      </c>
      <c r="P241" s="237">
        <f t="shared" si="122"/>
        <v>2462.31</v>
      </c>
      <c r="Q241" s="238">
        <f t="shared" si="123"/>
        <v>5193012</v>
      </c>
      <c r="R241" s="238">
        <f t="shared" si="124"/>
        <v>25965</v>
      </c>
      <c r="S241" s="238">
        <f t="shared" si="125"/>
        <v>5167047</v>
      </c>
      <c r="T241" s="257" t="s">
        <v>412</v>
      </c>
      <c r="U241" s="139"/>
    </row>
    <row r="242" spans="2:21" ht="9.9499999999999993" customHeight="1">
      <c r="B242" s="392"/>
      <c r="C242" s="393"/>
      <c r="D242" s="394"/>
      <c r="E242" s="395"/>
      <c r="F242" s="396"/>
      <c r="G242" s="397"/>
      <c r="H242" s="397"/>
      <c r="I242" s="398"/>
      <c r="J242" s="88"/>
      <c r="K242" s="398"/>
      <c r="L242" s="398"/>
      <c r="M242" s="89"/>
      <c r="N242" s="400"/>
      <c r="O242" s="401"/>
      <c r="P242" s="401"/>
      <c r="Q242" s="398"/>
      <c r="R242" s="398"/>
      <c r="S242" s="398"/>
      <c r="T242" s="415"/>
      <c r="U242" s="139"/>
    </row>
    <row r="243" spans="2:21" ht="30" customHeight="1">
      <c r="B243" s="2173" t="s">
        <v>191</v>
      </c>
      <c r="C243" s="2174"/>
      <c r="D243" s="2174"/>
      <c r="E243" s="2174"/>
      <c r="F243" s="2175"/>
      <c r="G243" s="406">
        <f>SUM(G235:G242)</f>
        <v>40050</v>
      </c>
      <c r="H243" s="406">
        <f>SUM(H235:H242)</f>
        <v>16500</v>
      </c>
      <c r="I243" s="406">
        <f>SUM(I235:I242)</f>
        <v>23550</v>
      </c>
      <c r="J243" s="406">
        <f>+K243/I243%</f>
        <v>5.2025477707006376</v>
      </c>
      <c r="K243" s="406">
        <f>SUM(K235:K242)</f>
        <v>1225.2</v>
      </c>
      <c r="L243" s="406">
        <f>SUM(L235:L242)</f>
        <v>22324.799999999999</v>
      </c>
      <c r="M243" s="406" t="s">
        <v>362</v>
      </c>
      <c r="N243" s="406">
        <f>SUM(N235:N242)</f>
        <v>54695760</v>
      </c>
      <c r="O243" s="453"/>
      <c r="P243" s="442">
        <f>Q243/L243</f>
        <v>2462.3100766860175</v>
      </c>
      <c r="Q243" s="406">
        <f>SUM(Q235:Q242)</f>
        <v>54970580</v>
      </c>
      <c r="R243" s="406">
        <f>SUM(R235:R242)</f>
        <v>274852</v>
      </c>
      <c r="S243" s="406">
        <f>SUM(S235:S242)</f>
        <v>54695728</v>
      </c>
      <c r="T243" s="402"/>
      <c r="U243" s="139"/>
    </row>
    <row r="244" spans="2:21" ht="9.9499999999999993" customHeight="1">
      <c r="B244" s="306"/>
      <c r="C244" s="308"/>
      <c r="D244" s="308"/>
      <c r="E244" s="308"/>
      <c r="F244" s="308"/>
      <c r="G244" s="233"/>
      <c r="H244" s="308"/>
      <c r="I244" s="308"/>
      <c r="J244" s="315"/>
      <c r="K244" s="315"/>
      <c r="L244" s="316"/>
      <c r="M244" s="308"/>
      <c r="N244" s="308"/>
      <c r="O244" s="308"/>
      <c r="P244" s="307"/>
      <c r="Q244" s="317"/>
      <c r="R244" s="318"/>
      <c r="S244" s="319"/>
      <c r="T244" s="310"/>
      <c r="U244" s="139"/>
    </row>
    <row r="245" spans="2:21" ht="15.75">
      <c r="B245" s="201"/>
      <c r="C245" s="202"/>
      <c r="D245" s="202"/>
      <c r="E245" s="202"/>
      <c r="F245" s="202"/>
      <c r="G245" s="202"/>
      <c r="H245" s="202"/>
      <c r="I245" s="202"/>
      <c r="J245" s="203"/>
      <c r="K245" s="203"/>
      <c r="L245" s="204"/>
      <c r="M245" s="202"/>
      <c r="N245" s="202"/>
      <c r="O245" s="202"/>
      <c r="P245" s="202"/>
      <c r="Q245" s="211" t="s">
        <v>604</v>
      </c>
      <c r="R245" s="211"/>
      <c r="S245" s="211"/>
      <c r="T245" s="209"/>
      <c r="U245" s="139"/>
    </row>
    <row r="246" spans="2:21" ht="15.75">
      <c r="B246" s="241"/>
      <c r="C246" s="280" t="s">
        <v>80</v>
      </c>
      <c r="D246" s="227"/>
      <c r="E246" s="227"/>
      <c r="F246" s="227"/>
      <c r="G246" s="727"/>
      <c r="H246" s="727"/>
      <c r="I246" s="727" t="s">
        <v>105</v>
      </c>
      <c r="J246" s="727"/>
      <c r="K246" s="228"/>
      <c r="L246" s="727"/>
      <c r="M246" s="727" t="s">
        <v>106</v>
      </c>
      <c r="N246" s="727"/>
      <c r="O246" s="227"/>
      <c r="P246" s="227"/>
      <c r="Q246" s="227" t="s">
        <v>81</v>
      </c>
      <c r="R246" s="227"/>
      <c r="S246" s="242"/>
      <c r="T246" s="243"/>
      <c r="U246" s="139"/>
    </row>
    <row r="247" spans="2:21" ht="15.75">
      <c r="B247" s="241"/>
      <c r="C247" s="281"/>
      <c r="D247" s="229"/>
      <c r="E247" s="229"/>
      <c r="F247" s="229"/>
      <c r="G247" s="229"/>
      <c r="H247" s="229"/>
      <c r="I247" s="229"/>
      <c r="J247" s="229"/>
      <c r="K247" s="229"/>
      <c r="L247" s="229"/>
      <c r="M247" s="229"/>
      <c r="N247" s="229"/>
      <c r="O247" s="229"/>
      <c r="P247" s="229"/>
      <c r="Q247" s="229"/>
      <c r="R247" s="229"/>
      <c r="S247" s="242"/>
      <c r="T247" s="243"/>
      <c r="U247" s="139"/>
    </row>
    <row r="248" spans="2:21" ht="15.75">
      <c r="B248" s="241"/>
      <c r="C248" s="281"/>
      <c r="D248" s="229"/>
      <c r="E248" s="229"/>
      <c r="F248" s="229"/>
      <c r="G248" s="229"/>
      <c r="H248" s="229"/>
      <c r="I248" s="229"/>
      <c r="J248" s="229"/>
      <c r="K248" s="229"/>
      <c r="L248" s="229"/>
      <c r="M248" s="229"/>
      <c r="N248" s="229"/>
      <c r="O248" s="229"/>
      <c r="P248" s="229"/>
      <c r="Q248" s="229"/>
      <c r="R248" s="229"/>
      <c r="S248" s="242"/>
      <c r="T248" s="243"/>
      <c r="U248" s="139"/>
    </row>
    <row r="249" spans="2:21" ht="15.75">
      <c r="B249" s="241"/>
      <c r="C249" s="281"/>
      <c r="D249" s="229"/>
      <c r="E249" s="229"/>
      <c r="F249" s="229"/>
      <c r="G249" s="229"/>
      <c r="H249" s="229"/>
      <c r="I249" s="229"/>
      <c r="J249" s="229"/>
      <c r="K249" s="229"/>
      <c r="L249" s="229"/>
      <c r="M249" s="229"/>
      <c r="N249" s="229"/>
      <c r="O249" s="229"/>
      <c r="P249" s="229"/>
      <c r="Q249" s="229"/>
      <c r="R249" s="229"/>
      <c r="S249" s="242"/>
      <c r="T249" s="243"/>
      <c r="U249" s="139"/>
    </row>
    <row r="250" spans="2:21" ht="15.75">
      <c r="B250" s="241"/>
      <c r="C250" s="281"/>
      <c r="D250" s="229"/>
      <c r="E250" s="229"/>
      <c r="F250" s="229"/>
      <c r="G250" s="229"/>
      <c r="H250" s="229"/>
      <c r="I250" s="229"/>
      <c r="J250" s="229"/>
      <c r="K250" s="229"/>
      <c r="L250" s="229"/>
      <c r="M250" s="229"/>
      <c r="N250" s="229"/>
      <c r="O250" s="229"/>
      <c r="P250" s="229"/>
      <c r="Q250" s="229"/>
      <c r="R250" s="229"/>
      <c r="S250" s="242"/>
      <c r="T250" s="243"/>
      <c r="U250" s="139"/>
    </row>
    <row r="251" spans="2:21" ht="15.75">
      <c r="B251" s="241"/>
      <c r="C251" s="724" t="s">
        <v>147</v>
      </c>
      <c r="D251" s="724"/>
      <c r="E251" s="724"/>
      <c r="F251" s="724"/>
      <c r="G251" s="728"/>
      <c r="H251" s="728" t="s">
        <v>82</v>
      </c>
      <c r="I251" s="724"/>
      <c r="J251" s="728" t="s">
        <v>156</v>
      </c>
      <c r="K251" s="230"/>
      <c r="L251" s="728"/>
      <c r="M251" s="728" t="s">
        <v>161</v>
      </c>
      <c r="N251" s="728"/>
      <c r="O251" s="724"/>
      <c r="P251" s="724"/>
      <c r="Q251" s="724" t="s">
        <v>83</v>
      </c>
      <c r="R251" s="724"/>
      <c r="S251" s="242"/>
      <c r="T251" s="243"/>
      <c r="U251" s="139"/>
    </row>
    <row r="252" spans="2:21" ht="15.75">
      <c r="B252" s="241"/>
      <c r="C252" s="282"/>
      <c r="D252" s="724"/>
      <c r="E252" s="724"/>
      <c r="F252" s="724"/>
      <c r="G252" s="728"/>
      <c r="H252" s="728"/>
      <c r="I252" s="724"/>
      <c r="J252" s="728"/>
      <c r="K252" s="230"/>
      <c r="L252" s="728"/>
      <c r="M252" s="728"/>
      <c r="N252" s="728"/>
      <c r="O252" s="724"/>
      <c r="P252" s="724"/>
      <c r="Q252" s="724"/>
      <c r="R252" s="724"/>
      <c r="S252" s="242"/>
      <c r="T252" s="243"/>
      <c r="U252" s="139"/>
    </row>
    <row r="253" spans="2:21" customFormat="1" ht="15" customHeight="1">
      <c r="B253" s="121" t="s">
        <v>418</v>
      </c>
      <c r="C253" s="284"/>
      <c r="D253" s="122"/>
      <c r="E253" s="122"/>
      <c r="F253" s="122"/>
      <c r="G253" s="122"/>
      <c r="H253" s="122"/>
      <c r="I253" s="122"/>
      <c r="J253" s="123"/>
      <c r="K253" s="122"/>
      <c r="L253" s="124"/>
      <c r="M253" s="122"/>
      <c r="N253" s="122"/>
      <c r="O253" s="122"/>
      <c r="P253" s="122"/>
      <c r="Q253" s="122"/>
      <c r="R253" s="125"/>
      <c r="S253" s="125"/>
      <c r="T253" s="126" t="s">
        <v>417</v>
      </c>
      <c r="U253" s="232"/>
    </row>
    <row r="255" spans="2:21" ht="24.95" customHeight="1">
      <c r="B255" s="2264" t="s">
        <v>25</v>
      </c>
      <c r="C255" s="2265"/>
      <c r="D255" s="2265"/>
      <c r="E255" s="2266"/>
      <c r="F255" s="2161" t="s">
        <v>146</v>
      </c>
      <c r="G255" s="2162"/>
      <c r="H255" s="2162"/>
      <c r="I255" s="2162"/>
      <c r="J255" s="2162"/>
      <c r="K255" s="2162"/>
      <c r="L255" s="2162"/>
      <c r="M255" s="2162"/>
      <c r="N255" s="2163"/>
      <c r="O255" s="417" t="s">
        <v>55</v>
      </c>
      <c r="P255" s="418" t="s">
        <v>595</v>
      </c>
      <c r="Q255" s="92" t="s">
        <v>427</v>
      </c>
      <c r="R255" s="92"/>
      <c r="S255" s="41"/>
      <c r="T255" s="42" t="s">
        <v>25</v>
      </c>
    </row>
    <row r="256" spans="2:21" ht="24.75" customHeight="1">
      <c r="B256" s="2267"/>
      <c r="C256" s="2268"/>
      <c r="D256" s="2268"/>
      <c r="E256" s="2269"/>
      <c r="F256" s="2164" t="s">
        <v>416</v>
      </c>
      <c r="G256" s="2165"/>
      <c r="H256" s="2165"/>
      <c r="I256" s="2165"/>
      <c r="J256" s="2165"/>
      <c r="K256" s="2165"/>
      <c r="L256" s="2165"/>
      <c r="M256" s="2165"/>
      <c r="N256" s="2166"/>
      <c r="O256" s="419" t="s">
        <v>57</v>
      </c>
      <c r="P256" s="420" t="s">
        <v>58</v>
      </c>
      <c r="Q256" s="94"/>
      <c r="R256" s="94"/>
      <c r="S256" s="45"/>
      <c r="T256" s="46"/>
    </row>
    <row r="257" spans="2:21" ht="9.9499999999999993" customHeight="1">
      <c r="B257" s="47"/>
      <c r="C257" s="48"/>
      <c r="D257" s="48"/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622"/>
      <c r="P257" s="224"/>
      <c r="Q257" s="49"/>
      <c r="R257" s="49"/>
      <c r="S257" s="49"/>
      <c r="T257" s="50"/>
      <c r="U257" s="139"/>
    </row>
    <row r="258" spans="2:21" ht="15.75">
      <c r="B258" s="51"/>
      <c r="C258" s="52" t="s">
        <v>59</v>
      </c>
      <c r="D258" s="55"/>
      <c r="E258" s="55" t="s">
        <v>60</v>
      </c>
      <c r="F258" s="165" t="s">
        <v>339</v>
      </c>
      <c r="G258" s="55"/>
      <c r="H258" s="645"/>
      <c r="I258" s="362"/>
      <c r="J258" s="55"/>
      <c r="K258" s="55"/>
      <c r="L258" s="55"/>
      <c r="M258" s="55"/>
      <c r="N258" s="118"/>
      <c r="O258" s="56"/>
      <c r="P258" s="54" t="s">
        <v>61</v>
      </c>
      <c r="Q258" s="249" t="s">
        <v>593</v>
      </c>
      <c r="R258" s="249"/>
      <c r="S258" s="55"/>
      <c r="T258" s="59"/>
      <c r="U258" s="139"/>
    </row>
    <row r="259" spans="2:21" ht="15.75">
      <c r="B259" s="51"/>
      <c r="C259" s="52"/>
      <c r="D259" s="55"/>
      <c r="E259" s="342"/>
      <c r="F259" s="55"/>
      <c r="G259" s="55"/>
      <c r="H259" s="53"/>
      <c r="I259" s="52"/>
      <c r="J259" s="55"/>
      <c r="K259" s="55"/>
      <c r="L259" s="54"/>
      <c r="M259" s="55"/>
      <c r="N259" s="84"/>
      <c r="O259" s="56"/>
      <c r="P259" s="167"/>
      <c r="Q259" s="58"/>
      <c r="R259" s="58"/>
      <c r="S259" s="58"/>
      <c r="T259" s="59"/>
      <c r="U259" s="139"/>
    </row>
    <row r="260" spans="2:21" ht="15" customHeight="1">
      <c r="B260" s="706" t="s">
        <v>26</v>
      </c>
      <c r="C260" s="174" t="s">
        <v>27</v>
      </c>
      <c r="D260" s="704" t="s">
        <v>62</v>
      </c>
      <c r="E260" s="175" t="s">
        <v>28</v>
      </c>
      <c r="F260" s="704" t="s">
        <v>29</v>
      </c>
      <c r="G260" s="174" t="s">
        <v>30</v>
      </c>
      <c r="H260" s="174" t="s">
        <v>30</v>
      </c>
      <c r="I260" s="176" t="s">
        <v>30</v>
      </c>
      <c r="J260" s="2262" t="s">
        <v>31</v>
      </c>
      <c r="K260" s="2263"/>
      <c r="L260" s="174" t="s">
        <v>30</v>
      </c>
      <c r="M260" s="176" t="s">
        <v>32</v>
      </c>
      <c r="N260" s="177" t="s">
        <v>8</v>
      </c>
      <c r="O260" s="2176" t="s">
        <v>182</v>
      </c>
      <c r="P260" s="2178" t="s">
        <v>181</v>
      </c>
      <c r="Q260" s="177" t="s">
        <v>8</v>
      </c>
      <c r="R260" s="2180" t="s">
        <v>44</v>
      </c>
      <c r="S260" s="178" t="s">
        <v>8</v>
      </c>
      <c r="T260" s="702" t="s">
        <v>10</v>
      </c>
      <c r="U260" s="139"/>
    </row>
    <row r="261" spans="2:21" ht="15" customHeight="1">
      <c r="B261" s="707"/>
      <c r="C261" s="180" t="s">
        <v>11</v>
      </c>
      <c r="D261" s="705"/>
      <c r="E261" s="180" t="s">
        <v>12</v>
      </c>
      <c r="F261" s="705"/>
      <c r="G261" s="180" t="s">
        <v>13</v>
      </c>
      <c r="H261" s="180" t="s">
        <v>14</v>
      </c>
      <c r="I261" s="181" t="s">
        <v>15</v>
      </c>
      <c r="J261" s="182" t="s">
        <v>16</v>
      </c>
      <c r="K261" s="183" t="s">
        <v>17</v>
      </c>
      <c r="L261" s="180" t="s">
        <v>18</v>
      </c>
      <c r="M261" s="184" t="s">
        <v>19</v>
      </c>
      <c r="N261" s="185" t="s">
        <v>177</v>
      </c>
      <c r="O261" s="2177"/>
      <c r="P261" s="2179"/>
      <c r="Q261" s="185" t="s">
        <v>22</v>
      </c>
      <c r="R261" s="2181"/>
      <c r="S261" s="186" t="s">
        <v>45</v>
      </c>
      <c r="T261" s="703"/>
      <c r="U261" s="139"/>
    </row>
    <row r="262" spans="2:21" ht="15" customHeight="1" thickBot="1">
      <c r="B262" s="187">
        <v>1</v>
      </c>
      <c r="C262" s="188">
        <v>2</v>
      </c>
      <c r="D262" s="189">
        <v>3</v>
      </c>
      <c r="E262" s="188">
        <v>4</v>
      </c>
      <c r="F262" s="188">
        <v>5</v>
      </c>
      <c r="G262" s="188">
        <v>6</v>
      </c>
      <c r="H262" s="188">
        <v>7</v>
      </c>
      <c r="I262" s="190" t="s">
        <v>63</v>
      </c>
      <c r="J262" s="188">
        <v>9</v>
      </c>
      <c r="K262" s="192" t="s">
        <v>64</v>
      </c>
      <c r="L262" s="191" t="s">
        <v>65</v>
      </c>
      <c r="M262" s="192">
        <v>12</v>
      </c>
      <c r="N262" s="193" t="s">
        <v>66</v>
      </c>
      <c r="O262" s="252" t="s">
        <v>176</v>
      </c>
      <c r="P262" s="193" t="s">
        <v>178</v>
      </c>
      <c r="Q262" s="193" t="s">
        <v>186</v>
      </c>
      <c r="R262" s="193" t="s">
        <v>183</v>
      </c>
      <c r="S262" s="193" t="s">
        <v>179</v>
      </c>
      <c r="T262" s="193">
        <v>18</v>
      </c>
      <c r="U262" s="139"/>
    </row>
    <row r="263" spans="2:21" ht="30" customHeight="1" thickTop="1">
      <c r="B263" s="432">
        <v>1</v>
      </c>
      <c r="C263" s="607" t="s">
        <v>597</v>
      </c>
      <c r="D263" s="608" t="s">
        <v>598</v>
      </c>
      <c r="E263" s="609" t="s">
        <v>399</v>
      </c>
      <c r="F263" s="610" t="s">
        <v>35</v>
      </c>
      <c r="G263" s="606">
        <v>4150</v>
      </c>
      <c r="H263" s="606">
        <v>1530</v>
      </c>
      <c r="I263" s="117">
        <f t="shared" ref="I263:I266" si="135">+G263-H263</f>
        <v>2620</v>
      </c>
      <c r="J263" s="88">
        <v>5</v>
      </c>
      <c r="K263" s="87">
        <f t="shared" ref="K263:K266" si="136">I263*J263%</f>
        <v>131</v>
      </c>
      <c r="L263" s="87">
        <f t="shared" ref="L263:L266" si="137">I263-K263</f>
        <v>2489</v>
      </c>
      <c r="M263" s="89">
        <v>2450</v>
      </c>
      <c r="N263" s="237">
        <f t="shared" ref="N263:N266" si="138">ROUND((L263*M263),0)</f>
        <v>6098050</v>
      </c>
      <c r="O263" s="237">
        <f t="shared" ref="O263:O266" si="139">ROUND(M263*0.5025%,2)</f>
        <v>12.31</v>
      </c>
      <c r="P263" s="237">
        <f t="shared" ref="P263:P266" si="140">M263+O263</f>
        <v>2462.31</v>
      </c>
      <c r="Q263" s="238">
        <f t="shared" ref="Q263:Q266" si="141">ROUND((L263*+P263),0)</f>
        <v>6128690</v>
      </c>
      <c r="R263" s="238">
        <f t="shared" ref="R263:R266" si="142">ROUND((Q263*0.5%),0)</f>
        <v>30643</v>
      </c>
      <c r="S263" s="238">
        <f t="shared" ref="S263:S266" si="143">ROUND((Q263-R263),0)</f>
        <v>6098047</v>
      </c>
      <c r="T263" s="257" t="s">
        <v>412</v>
      </c>
      <c r="U263" s="139"/>
    </row>
    <row r="264" spans="2:21" ht="30" customHeight="1">
      <c r="B264" s="432">
        <v>2</v>
      </c>
      <c r="C264" s="607" t="s">
        <v>599</v>
      </c>
      <c r="D264" s="608" t="s">
        <v>557</v>
      </c>
      <c r="E264" s="609" t="s">
        <v>558</v>
      </c>
      <c r="F264" s="610" t="s">
        <v>35</v>
      </c>
      <c r="G264" s="606">
        <v>4080</v>
      </c>
      <c r="H264" s="606">
        <v>1630</v>
      </c>
      <c r="I264" s="117">
        <f t="shared" ref="I264:I265" si="144">+G264-H264</f>
        <v>2450</v>
      </c>
      <c r="J264" s="88">
        <v>5</v>
      </c>
      <c r="K264" s="87">
        <f t="shared" ref="K264:K265" si="145">I264*J264%</f>
        <v>122.5</v>
      </c>
      <c r="L264" s="87">
        <f t="shared" ref="L264:L265" si="146">I264-K264</f>
        <v>2327.5</v>
      </c>
      <c r="M264" s="89">
        <v>2450</v>
      </c>
      <c r="N264" s="237">
        <f t="shared" ref="N264:N265" si="147">ROUND((L264*M264),0)</f>
        <v>5702375</v>
      </c>
      <c r="O264" s="237">
        <f t="shared" ref="O264:O265" si="148">ROUND(M264*0.5025%,2)</f>
        <v>12.31</v>
      </c>
      <c r="P264" s="237">
        <f t="shared" ref="P264:P265" si="149">M264+O264</f>
        <v>2462.31</v>
      </c>
      <c r="Q264" s="238">
        <f t="shared" ref="Q264:Q265" si="150">ROUND((L264*+P264),0)</f>
        <v>5731027</v>
      </c>
      <c r="R264" s="238">
        <f t="shared" ref="R264:R265" si="151">ROUND((Q264*0.5%),0)</f>
        <v>28655</v>
      </c>
      <c r="S264" s="238">
        <f t="shared" ref="S264:S265" si="152">ROUND((Q264-R264),0)</f>
        <v>5702372</v>
      </c>
      <c r="T264" s="257" t="s">
        <v>412</v>
      </c>
      <c r="U264" s="139"/>
    </row>
    <row r="265" spans="2:21" ht="30" customHeight="1">
      <c r="B265" s="432">
        <v>3</v>
      </c>
      <c r="C265" s="607" t="s">
        <v>600</v>
      </c>
      <c r="D265" s="608" t="s">
        <v>487</v>
      </c>
      <c r="E265" s="609" t="s">
        <v>488</v>
      </c>
      <c r="F265" s="610" t="s">
        <v>35</v>
      </c>
      <c r="G265" s="606">
        <v>4050</v>
      </c>
      <c r="H265" s="606">
        <v>1560</v>
      </c>
      <c r="I265" s="117">
        <f t="shared" si="144"/>
        <v>2490</v>
      </c>
      <c r="J265" s="88">
        <v>5</v>
      </c>
      <c r="K265" s="87">
        <f t="shared" si="145"/>
        <v>124.5</v>
      </c>
      <c r="L265" s="87">
        <f t="shared" si="146"/>
        <v>2365.5</v>
      </c>
      <c r="M265" s="89">
        <v>2450</v>
      </c>
      <c r="N265" s="237">
        <f t="shared" si="147"/>
        <v>5795475</v>
      </c>
      <c r="O265" s="237">
        <f t="shared" si="148"/>
        <v>12.31</v>
      </c>
      <c r="P265" s="237">
        <f t="shared" si="149"/>
        <v>2462.31</v>
      </c>
      <c r="Q265" s="238">
        <f t="shared" si="150"/>
        <v>5824594</v>
      </c>
      <c r="R265" s="238">
        <f t="shared" si="151"/>
        <v>29123</v>
      </c>
      <c r="S265" s="238">
        <f t="shared" si="152"/>
        <v>5795471</v>
      </c>
      <c r="T265" s="257" t="s">
        <v>412</v>
      </c>
      <c r="U265" s="139"/>
    </row>
    <row r="266" spans="2:21" ht="30" customHeight="1">
      <c r="B266" s="432">
        <v>4</v>
      </c>
      <c r="C266" s="607" t="s">
        <v>601</v>
      </c>
      <c r="D266" s="608" t="s">
        <v>492</v>
      </c>
      <c r="E266" s="609" t="s">
        <v>493</v>
      </c>
      <c r="F266" s="610" t="s">
        <v>35</v>
      </c>
      <c r="G266" s="606">
        <v>4270</v>
      </c>
      <c r="H266" s="606">
        <v>1570</v>
      </c>
      <c r="I266" s="117">
        <f t="shared" si="135"/>
        <v>2700</v>
      </c>
      <c r="J266" s="88">
        <v>5</v>
      </c>
      <c r="K266" s="87">
        <f t="shared" si="136"/>
        <v>135</v>
      </c>
      <c r="L266" s="87">
        <f t="shared" si="137"/>
        <v>2565</v>
      </c>
      <c r="M266" s="89">
        <v>2450</v>
      </c>
      <c r="N266" s="237">
        <f t="shared" si="138"/>
        <v>6284250</v>
      </c>
      <c r="O266" s="237">
        <f t="shared" si="139"/>
        <v>12.31</v>
      </c>
      <c r="P266" s="237">
        <f t="shared" si="140"/>
        <v>2462.31</v>
      </c>
      <c r="Q266" s="238">
        <f t="shared" si="141"/>
        <v>6315825</v>
      </c>
      <c r="R266" s="238">
        <f t="shared" si="142"/>
        <v>31579</v>
      </c>
      <c r="S266" s="238">
        <f t="shared" si="143"/>
        <v>6284246</v>
      </c>
      <c r="T266" s="257" t="s">
        <v>412</v>
      </c>
      <c r="U266" s="139"/>
    </row>
    <row r="267" spans="2:21" ht="9.9499999999999993" customHeight="1">
      <c r="B267" s="392"/>
      <c r="C267" s="393"/>
      <c r="D267" s="394"/>
      <c r="E267" s="395"/>
      <c r="F267" s="396"/>
      <c r="G267" s="397"/>
      <c r="H267" s="397"/>
      <c r="I267" s="398"/>
      <c r="J267" s="88"/>
      <c r="K267" s="398"/>
      <c r="L267" s="398"/>
      <c r="M267" s="89"/>
      <c r="N267" s="400"/>
      <c r="O267" s="401"/>
      <c r="P267" s="401"/>
      <c r="Q267" s="398"/>
      <c r="R267" s="398"/>
      <c r="S267" s="398"/>
      <c r="T267" s="415"/>
      <c r="U267" s="139"/>
    </row>
    <row r="268" spans="2:21" ht="30" customHeight="1">
      <c r="B268" s="2173" t="s">
        <v>191</v>
      </c>
      <c r="C268" s="2174"/>
      <c r="D268" s="2174"/>
      <c r="E268" s="2174"/>
      <c r="F268" s="2175"/>
      <c r="G268" s="406">
        <f>SUM(G263:G267)</f>
        <v>16550</v>
      </c>
      <c r="H268" s="406">
        <f>SUM(H263:H267)</f>
        <v>6290</v>
      </c>
      <c r="I268" s="406">
        <f>SUM(I263:I267)</f>
        <v>10260</v>
      </c>
      <c r="J268" s="406">
        <f>+K268/I268%</f>
        <v>5</v>
      </c>
      <c r="K268" s="406">
        <f>SUM(K263:K267)</f>
        <v>513</v>
      </c>
      <c r="L268" s="406">
        <f>SUM(L263:L267)</f>
        <v>9747</v>
      </c>
      <c r="M268" s="406" t="s">
        <v>362</v>
      </c>
      <c r="N268" s="406">
        <f>SUM(N263:N267)</f>
        <v>23880150</v>
      </c>
      <c r="O268" s="453"/>
      <c r="P268" s="442">
        <f>Q268/L268</f>
        <v>2462.3100441161382</v>
      </c>
      <c r="Q268" s="406">
        <f>SUM(Q263:Q267)</f>
        <v>24000136</v>
      </c>
      <c r="R268" s="406">
        <f>SUM(R263:R267)</f>
        <v>120000</v>
      </c>
      <c r="S268" s="406">
        <f>SUM(S263:S267)</f>
        <v>23880136</v>
      </c>
      <c r="T268" s="402"/>
      <c r="U268" s="139"/>
    </row>
    <row r="269" spans="2:21" ht="9.9499999999999993" customHeight="1">
      <c r="B269" s="306"/>
      <c r="C269" s="308"/>
      <c r="D269" s="308"/>
      <c r="E269" s="308"/>
      <c r="F269" s="308"/>
      <c r="G269" s="233"/>
      <c r="H269" s="308"/>
      <c r="I269" s="308"/>
      <c r="J269" s="315"/>
      <c r="K269" s="315"/>
      <c r="L269" s="316"/>
      <c r="M269" s="308"/>
      <c r="N269" s="308"/>
      <c r="O269" s="308"/>
      <c r="P269" s="307"/>
      <c r="Q269" s="317"/>
      <c r="R269" s="318"/>
      <c r="S269" s="319"/>
      <c r="T269" s="310"/>
      <c r="U269" s="139"/>
    </row>
    <row r="270" spans="2:21" ht="15.75">
      <c r="B270" s="201"/>
      <c r="C270" s="202"/>
      <c r="D270" s="202"/>
      <c r="E270" s="202"/>
      <c r="F270" s="202"/>
      <c r="G270" s="202"/>
      <c r="H270" s="202"/>
      <c r="I270" s="202"/>
      <c r="J270" s="203"/>
      <c r="K270" s="203"/>
      <c r="L270" s="204"/>
      <c r="M270" s="202"/>
      <c r="N270" s="202"/>
      <c r="O270" s="202"/>
      <c r="P270" s="202"/>
      <c r="Q270" s="211" t="s">
        <v>594</v>
      </c>
      <c r="R270" s="211"/>
      <c r="S270" s="211"/>
      <c r="T270" s="209"/>
      <c r="U270" s="139"/>
    </row>
    <row r="271" spans="2:21" ht="15.75">
      <c r="B271" s="241"/>
      <c r="C271" s="280" t="s">
        <v>80</v>
      </c>
      <c r="D271" s="227"/>
      <c r="E271" s="227"/>
      <c r="F271" s="227"/>
      <c r="G271" s="709"/>
      <c r="H271" s="709"/>
      <c r="I271" s="709" t="s">
        <v>105</v>
      </c>
      <c r="J271" s="709"/>
      <c r="K271" s="228"/>
      <c r="L271" s="709"/>
      <c r="M271" s="709" t="s">
        <v>106</v>
      </c>
      <c r="N271" s="709"/>
      <c r="O271" s="227"/>
      <c r="P271" s="227"/>
      <c r="Q271" s="227" t="s">
        <v>81</v>
      </c>
      <c r="R271" s="227"/>
      <c r="S271" s="242"/>
      <c r="T271" s="243"/>
      <c r="U271" s="139"/>
    </row>
    <row r="272" spans="2:21" ht="15.75">
      <c r="B272" s="241"/>
      <c r="C272" s="281"/>
      <c r="D272" s="229"/>
      <c r="E272" s="229"/>
      <c r="F272" s="229"/>
      <c r="G272" s="229"/>
      <c r="H272" s="229"/>
      <c r="I272" s="229"/>
      <c r="J272" s="229"/>
      <c r="K272" s="229"/>
      <c r="L272" s="229"/>
      <c r="M272" s="229"/>
      <c r="N272" s="229"/>
      <c r="O272" s="229"/>
      <c r="P272" s="229"/>
      <c r="Q272" s="229"/>
      <c r="R272" s="229"/>
      <c r="S272" s="242"/>
      <c r="T272" s="243"/>
      <c r="U272" s="139"/>
    </row>
    <row r="273" spans="2:21" ht="15.75">
      <c r="B273" s="241"/>
      <c r="C273" s="281"/>
      <c r="D273" s="229"/>
      <c r="E273" s="229"/>
      <c r="F273" s="229"/>
      <c r="G273" s="229"/>
      <c r="H273" s="229"/>
      <c r="I273" s="229"/>
      <c r="J273" s="229"/>
      <c r="K273" s="229"/>
      <c r="L273" s="229"/>
      <c r="M273" s="229"/>
      <c r="N273" s="229"/>
      <c r="O273" s="229"/>
      <c r="P273" s="229"/>
      <c r="Q273" s="229"/>
      <c r="R273" s="229"/>
      <c r="S273" s="242"/>
      <c r="T273" s="243"/>
      <c r="U273" s="139"/>
    </row>
    <row r="274" spans="2:21" ht="15.75">
      <c r="B274" s="241"/>
      <c r="C274" s="281"/>
      <c r="D274" s="229"/>
      <c r="E274" s="229"/>
      <c r="F274" s="229"/>
      <c r="G274" s="229"/>
      <c r="H274" s="229"/>
      <c r="I274" s="229"/>
      <c r="J274" s="229"/>
      <c r="K274" s="229"/>
      <c r="L274" s="229"/>
      <c r="M274" s="229"/>
      <c r="N274" s="229"/>
      <c r="O274" s="229"/>
      <c r="P274" s="229"/>
      <c r="Q274" s="229"/>
      <c r="R274" s="229"/>
      <c r="S274" s="242"/>
      <c r="T274" s="243"/>
      <c r="U274" s="139"/>
    </row>
    <row r="275" spans="2:21" ht="15.75">
      <c r="B275" s="241"/>
      <c r="C275" s="281"/>
      <c r="D275" s="229"/>
      <c r="E275" s="229"/>
      <c r="F275" s="229"/>
      <c r="G275" s="229"/>
      <c r="H275" s="229"/>
      <c r="I275" s="229"/>
      <c r="J275" s="229"/>
      <c r="K275" s="229"/>
      <c r="L275" s="229"/>
      <c r="M275" s="229"/>
      <c r="N275" s="229"/>
      <c r="O275" s="229"/>
      <c r="P275" s="229"/>
      <c r="Q275" s="229"/>
      <c r="R275" s="229"/>
      <c r="S275" s="242"/>
      <c r="T275" s="243"/>
      <c r="U275" s="139"/>
    </row>
    <row r="276" spans="2:21" ht="15.75">
      <c r="B276" s="241"/>
      <c r="C276" s="708" t="s">
        <v>147</v>
      </c>
      <c r="D276" s="708"/>
      <c r="E276" s="708"/>
      <c r="F276" s="708"/>
      <c r="G276" s="710"/>
      <c r="H276" s="710" t="s">
        <v>82</v>
      </c>
      <c r="I276" s="708"/>
      <c r="J276" s="710" t="s">
        <v>156</v>
      </c>
      <c r="K276" s="230"/>
      <c r="L276" s="710"/>
      <c r="M276" s="710" t="s">
        <v>161</v>
      </c>
      <c r="N276" s="710"/>
      <c r="O276" s="708"/>
      <c r="P276" s="708"/>
      <c r="Q276" s="708" t="s">
        <v>83</v>
      </c>
      <c r="R276" s="708"/>
      <c r="S276" s="242"/>
      <c r="T276" s="243"/>
      <c r="U276" s="139"/>
    </row>
    <row r="277" spans="2:21" ht="15.75">
      <c r="B277" s="241"/>
      <c r="C277" s="282"/>
      <c r="D277" s="708"/>
      <c r="E277" s="708"/>
      <c r="F277" s="708"/>
      <c r="G277" s="710"/>
      <c r="H277" s="710"/>
      <c r="I277" s="708"/>
      <c r="J277" s="710"/>
      <c r="K277" s="230"/>
      <c r="L277" s="710"/>
      <c r="M277" s="710"/>
      <c r="N277" s="710"/>
      <c r="O277" s="708"/>
      <c r="P277" s="708"/>
      <c r="Q277" s="708"/>
      <c r="R277" s="708"/>
      <c r="S277" s="242"/>
      <c r="T277" s="243"/>
      <c r="U277" s="139"/>
    </row>
    <row r="278" spans="2:21" customFormat="1" ht="15" customHeight="1">
      <c r="B278" s="121" t="s">
        <v>418</v>
      </c>
      <c r="C278" s="284"/>
      <c r="D278" s="122"/>
      <c r="E278" s="122"/>
      <c r="F278" s="122"/>
      <c r="G278" s="122"/>
      <c r="H278" s="122"/>
      <c r="I278" s="122"/>
      <c r="J278" s="123"/>
      <c r="K278" s="122"/>
      <c r="L278" s="124"/>
      <c r="M278" s="122"/>
      <c r="N278" s="122"/>
      <c r="O278" s="122"/>
      <c r="P278" s="122"/>
      <c r="Q278" s="122"/>
      <c r="R278" s="125"/>
      <c r="S278" s="125"/>
      <c r="T278" s="126" t="s">
        <v>417</v>
      </c>
      <c r="U278" s="232"/>
    </row>
    <row r="280" spans="2:21" ht="24.95" customHeight="1">
      <c r="B280" s="2264" t="s">
        <v>25</v>
      </c>
      <c r="C280" s="2265"/>
      <c r="D280" s="2265"/>
      <c r="E280" s="2266"/>
      <c r="F280" s="2161" t="s">
        <v>146</v>
      </c>
      <c r="G280" s="2162"/>
      <c r="H280" s="2162"/>
      <c r="I280" s="2162"/>
      <c r="J280" s="2162"/>
      <c r="K280" s="2162"/>
      <c r="L280" s="2162"/>
      <c r="M280" s="2162"/>
      <c r="N280" s="2163"/>
      <c r="O280" s="417" t="s">
        <v>55</v>
      </c>
      <c r="P280" s="418" t="s">
        <v>140</v>
      </c>
      <c r="Q280" s="92" t="s">
        <v>427</v>
      </c>
      <c r="R280" s="92"/>
      <c r="S280" s="41"/>
      <c r="T280" s="42" t="s">
        <v>25</v>
      </c>
    </row>
    <row r="281" spans="2:21" ht="24.75" customHeight="1">
      <c r="B281" s="2267"/>
      <c r="C281" s="2268"/>
      <c r="D281" s="2268"/>
      <c r="E281" s="2269"/>
      <c r="F281" s="2164" t="s">
        <v>416</v>
      </c>
      <c r="G281" s="2165"/>
      <c r="H281" s="2165"/>
      <c r="I281" s="2165"/>
      <c r="J281" s="2165"/>
      <c r="K281" s="2165"/>
      <c r="L281" s="2165"/>
      <c r="M281" s="2165"/>
      <c r="N281" s="2166"/>
      <c r="O281" s="419" t="s">
        <v>57</v>
      </c>
      <c r="P281" s="420" t="s">
        <v>58</v>
      </c>
      <c r="Q281" s="94"/>
      <c r="R281" s="94"/>
      <c r="S281" s="45"/>
      <c r="T281" s="46"/>
    </row>
    <row r="282" spans="2:21" ht="9.9499999999999993" customHeight="1">
      <c r="B282" s="47"/>
      <c r="C282" s="48"/>
      <c r="D282" s="48"/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622"/>
      <c r="P282" s="224"/>
      <c r="Q282" s="49"/>
      <c r="R282" s="49"/>
      <c r="S282" s="49"/>
      <c r="T282" s="50"/>
      <c r="U282" s="139"/>
    </row>
    <row r="283" spans="2:21" ht="15.75">
      <c r="B283" s="51"/>
      <c r="C283" s="52" t="s">
        <v>59</v>
      </c>
      <c r="D283" s="55"/>
      <c r="E283" s="55" t="s">
        <v>60</v>
      </c>
      <c r="F283" s="165" t="s">
        <v>339</v>
      </c>
      <c r="G283" s="55"/>
      <c r="H283" s="645"/>
      <c r="I283" s="362"/>
      <c r="J283" s="55"/>
      <c r="K283" s="55"/>
      <c r="L283" s="55"/>
      <c r="M283" s="55"/>
      <c r="N283" s="118"/>
      <c r="O283" s="56"/>
      <c r="P283" s="54" t="s">
        <v>61</v>
      </c>
      <c r="Q283" s="249" t="s">
        <v>573</v>
      </c>
      <c r="R283" s="249"/>
      <c r="S283" s="55"/>
      <c r="T283" s="59"/>
      <c r="U283" s="139"/>
    </row>
    <row r="284" spans="2:21" ht="15.75">
      <c r="B284" s="51"/>
      <c r="C284" s="52"/>
      <c r="D284" s="55"/>
      <c r="E284" s="342"/>
      <c r="F284" s="55"/>
      <c r="G284" s="55"/>
      <c r="H284" s="53"/>
      <c r="I284" s="52"/>
      <c r="J284" s="55"/>
      <c r="K284" s="55"/>
      <c r="L284" s="54"/>
      <c r="M284" s="55"/>
      <c r="N284" s="84"/>
      <c r="O284" s="56"/>
      <c r="P284" s="167"/>
      <c r="Q284" s="58"/>
      <c r="R284" s="58"/>
      <c r="S284" s="58"/>
      <c r="T284" s="59"/>
      <c r="U284" s="139"/>
    </row>
    <row r="285" spans="2:21" ht="15" customHeight="1">
      <c r="B285" s="716" t="s">
        <v>26</v>
      </c>
      <c r="C285" s="174" t="s">
        <v>27</v>
      </c>
      <c r="D285" s="713" t="s">
        <v>62</v>
      </c>
      <c r="E285" s="175" t="s">
        <v>28</v>
      </c>
      <c r="F285" s="713" t="s">
        <v>29</v>
      </c>
      <c r="G285" s="174" t="s">
        <v>30</v>
      </c>
      <c r="H285" s="174" t="s">
        <v>30</v>
      </c>
      <c r="I285" s="176" t="s">
        <v>30</v>
      </c>
      <c r="J285" s="2262" t="s">
        <v>31</v>
      </c>
      <c r="K285" s="2263"/>
      <c r="L285" s="174" t="s">
        <v>30</v>
      </c>
      <c r="M285" s="176" t="s">
        <v>32</v>
      </c>
      <c r="N285" s="177" t="s">
        <v>8</v>
      </c>
      <c r="O285" s="2176" t="s">
        <v>182</v>
      </c>
      <c r="P285" s="2178" t="s">
        <v>181</v>
      </c>
      <c r="Q285" s="177" t="s">
        <v>8</v>
      </c>
      <c r="R285" s="2180" t="s">
        <v>44</v>
      </c>
      <c r="S285" s="178" t="s">
        <v>8</v>
      </c>
      <c r="T285" s="711" t="s">
        <v>10</v>
      </c>
      <c r="U285" s="139"/>
    </row>
    <row r="286" spans="2:21" ht="15" customHeight="1">
      <c r="B286" s="717"/>
      <c r="C286" s="180" t="s">
        <v>11</v>
      </c>
      <c r="D286" s="714"/>
      <c r="E286" s="180" t="s">
        <v>12</v>
      </c>
      <c r="F286" s="714"/>
      <c r="G286" s="180" t="s">
        <v>13</v>
      </c>
      <c r="H286" s="180" t="s">
        <v>14</v>
      </c>
      <c r="I286" s="181" t="s">
        <v>15</v>
      </c>
      <c r="J286" s="182" t="s">
        <v>16</v>
      </c>
      <c r="K286" s="183" t="s">
        <v>17</v>
      </c>
      <c r="L286" s="180" t="s">
        <v>18</v>
      </c>
      <c r="M286" s="184" t="s">
        <v>19</v>
      </c>
      <c r="N286" s="185" t="s">
        <v>177</v>
      </c>
      <c r="O286" s="2177"/>
      <c r="P286" s="2179"/>
      <c r="Q286" s="185" t="s">
        <v>22</v>
      </c>
      <c r="R286" s="2181"/>
      <c r="S286" s="186" t="s">
        <v>45</v>
      </c>
      <c r="T286" s="712"/>
      <c r="U286" s="139"/>
    </row>
    <row r="287" spans="2:21" ht="15" customHeight="1" thickBot="1">
      <c r="B287" s="187">
        <v>1</v>
      </c>
      <c r="C287" s="188">
        <v>2</v>
      </c>
      <c r="D287" s="189">
        <v>3</v>
      </c>
      <c r="E287" s="188">
        <v>4</v>
      </c>
      <c r="F287" s="188">
        <v>5</v>
      </c>
      <c r="G287" s="188">
        <v>6</v>
      </c>
      <c r="H287" s="188">
        <v>7</v>
      </c>
      <c r="I287" s="190" t="s">
        <v>63</v>
      </c>
      <c r="J287" s="188">
        <v>9</v>
      </c>
      <c r="K287" s="192" t="s">
        <v>64</v>
      </c>
      <c r="L287" s="191" t="s">
        <v>65</v>
      </c>
      <c r="M287" s="192">
        <v>12</v>
      </c>
      <c r="N287" s="193" t="s">
        <v>66</v>
      </c>
      <c r="O287" s="252" t="s">
        <v>176</v>
      </c>
      <c r="P287" s="193" t="s">
        <v>178</v>
      </c>
      <c r="Q287" s="193" t="s">
        <v>186</v>
      </c>
      <c r="R287" s="193" t="s">
        <v>183</v>
      </c>
      <c r="S287" s="193" t="s">
        <v>179</v>
      </c>
      <c r="T287" s="193">
        <v>18</v>
      </c>
      <c r="U287" s="139"/>
    </row>
    <row r="288" spans="2:21" ht="30" customHeight="1" thickTop="1">
      <c r="B288" s="432">
        <v>1</v>
      </c>
      <c r="C288" s="607" t="s">
        <v>580</v>
      </c>
      <c r="D288" s="608" t="s">
        <v>581</v>
      </c>
      <c r="E288" s="609" t="s">
        <v>582</v>
      </c>
      <c r="F288" s="610" t="s">
        <v>35</v>
      </c>
      <c r="G288" s="606">
        <v>4620</v>
      </c>
      <c r="H288" s="606">
        <v>1520</v>
      </c>
      <c r="I288" s="117">
        <f t="shared" ref="I288:I289" si="153">+G288-H288</f>
        <v>3100</v>
      </c>
      <c r="J288" s="88">
        <v>5</v>
      </c>
      <c r="K288" s="87">
        <f t="shared" ref="K288:K289" si="154">I288*J288%</f>
        <v>155</v>
      </c>
      <c r="L288" s="87">
        <f t="shared" ref="L288:L289" si="155">I288-K288</f>
        <v>2945</v>
      </c>
      <c r="M288" s="89">
        <v>2450</v>
      </c>
      <c r="N288" s="237">
        <f t="shared" ref="N288:N289" si="156">ROUND((L288*M288),0)</f>
        <v>7215250</v>
      </c>
      <c r="O288" s="237">
        <f t="shared" ref="O288:O289" si="157">ROUND(M288*0.5025%,2)</f>
        <v>12.31</v>
      </c>
      <c r="P288" s="237">
        <f t="shared" ref="P288:P289" si="158">M288+O288</f>
        <v>2462.31</v>
      </c>
      <c r="Q288" s="238">
        <f t="shared" ref="Q288:Q289" si="159">ROUND((L288*+P288),0)</f>
        <v>7251503</v>
      </c>
      <c r="R288" s="238">
        <f t="shared" ref="R288:R289" si="160">ROUND((Q288*0.5%),0)</f>
        <v>36258</v>
      </c>
      <c r="S288" s="238">
        <f t="shared" ref="S288:S289" si="161">ROUND((Q288-R288),0)</f>
        <v>7215245</v>
      </c>
      <c r="T288" s="257" t="s">
        <v>412</v>
      </c>
      <c r="U288" s="139"/>
    </row>
    <row r="289" spans="2:21" ht="30" customHeight="1">
      <c r="B289" s="432">
        <v>2</v>
      </c>
      <c r="C289" s="607" t="s">
        <v>583</v>
      </c>
      <c r="D289" s="608" t="s">
        <v>384</v>
      </c>
      <c r="E289" s="609" t="s">
        <v>408</v>
      </c>
      <c r="F289" s="610" t="s">
        <v>35</v>
      </c>
      <c r="G289" s="606">
        <v>10120</v>
      </c>
      <c r="H289" s="606">
        <v>3610</v>
      </c>
      <c r="I289" s="117">
        <f t="shared" si="153"/>
        <v>6510</v>
      </c>
      <c r="J289" s="88">
        <v>5</v>
      </c>
      <c r="K289" s="87">
        <f t="shared" si="154"/>
        <v>325.5</v>
      </c>
      <c r="L289" s="87">
        <f t="shared" si="155"/>
        <v>6184.5</v>
      </c>
      <c r="M289" s="89">
        <v>2450</v>
      </c>
      <c r="N289" s="237">
        <f t="shared" si="156"/>
        <v>15152025</v>
      </c>
      <c r="O289" s="237">
        <f t="shared" si="157"/>
        <v>12.31</v>
      </c>
      <c r="P289" s="237">
        <f t="shared" si="158"/>
        <v>2462.31</v>
      </c>
      <c r="Q289" s="238">
        <f t="shared" si="159"/>
        <v>15228156</v>
      </c>
      <c r="R289" s="238">
        <f t="shared" si="160"/>
        <v>76141</v>
      </c>
      <c r="S289" s="238">
        <f t="shared" si="161"/>
        <v>15152015</v>
      </c>
      <c r="T289" s="257" t="s">
        <v>412</v>
      </c>
      <c r="U289" s="139"/>
    </row>
    <row r="290" spans="2:21" ht="9.9499999999999993" customHeight="1">
      <c r="B290" s="392"/>
      <c r="C290" s="393"/>
      <c r="D290" s="394"/>
      <c r="E290" s="395"/>
      <c r="F290" s="396"/>
      <c r="G290" s="397"/>
      <c r="H290" s="397"/>
      <c r="I290" s="398"/>
      <c r="J290" s="88"/>
      <c r="K290" s="398"/>
      <c r="L290" s="398"/>
      <c r="M290" s="89"/>
      <c r="N290" s="400"/>
      <c r="O290" s="401"/>
      <c r="P290" s="401"/>
      <c r="Q290" s="398"/>
      <c r="R290" s="398"/>
      <c r="S290" s="398"/>
      <c r="T290" s="415"/>
      <c r="U290" s="139"/>
    </row>
    <row r="291" spans="2:21" ht="30" customHeight="1">
      <c r="B291" s="2173" t="s">
        <v>191</v>
      </c>
      <c r="C291" s="2174"/>
      <c r="D291" s="2174"/>
      <c r="E291" s="2174"/>
      <c r="F291" s="2175"/>
      <c r="G291" s="406">
        <f>SUM(G288:G290)</f>
        <v>14740</v>
      </c>
      <c r="H291" s="406">
        <f>SUM(H288:H290)</f>
        <v>5130</v>
      </c>
      <c r="I291" s="406">
        <f>SUM(I288:I290)</f>
        <v>9610</v>
      </c>
      <c r="J291" s="406">
        <f>+K291/I291%</f>
        <v>5</v>
      </c>
      <c r="K291" s="406">
        <f>SUM(K288:K290)</f>
        <v>480.5</v>
      </c>
      <c r="L291" s="406">
        <f>SUM(L288:L290)</f>
        <v>9129.5</v>
      </c>
      <c r="M291" s="406" t="s">
        <v>362</v>
      </c>
      <c r="N291" s="406">
        <f>SUM(N288:N290)</f>
        <v>22367275</v>
      </c>
      <c r="O291" s="453"/>
      <c r="P291" s="442">
        <f>Q291/L291</f>
        <v>2462.3099841174217</v>
      </c>
      <c r="Q291" s="406">
        <f>SUM(Q288:Q290)</f>
        <v>22479659</v>
      </c>
      <c r="R291" s="406">
        <f>SUM(R288:R290)</f>
        <v>112399</v>
      </c>
      <c r="S291" s="406">
        <f>SUM(S288:S290)</f>
        <v>22367260</v>
      </c>
      <c r="T291" s="402"/>
      <c r="U291" s="139"/>
    </row>
    <row r="292" spans="2:21" ht="9.9499999999999993" customHeight="1">
      <c r="B292" s="306"/>
      <c r="C292" s="308"/>
      <c r="D292" s="308"/>
      <c r="E292" s="308"/>
      <c r="F292" s="308"/>
      <c r="G292" s="233"/>
      <c r="H292" s="308"/>
      <c r="I292" s="308"/>
      <c r="J292" s="315"/>
      <c r="K292" s="315"/>
      <c r="L292" s="316"/>
      <c r="M292" s="308"/>
      <c r="N292" s="308"/>
      <c r="O292" s="308"/>
      <c r="P292" s="307"/>
      <c r="Q292" s="317"/>
      <c r="R292" s="318"/>
      <c r="S292" s="319"/>
      <c r="T292" s="310"/>
      <c r="U292" s="139"/>
    </row>
    <row r="293" spans="2:21" ht="15.75">
      <c r="B293" s="201"/>
      <c r="C293" s="202"/>
      <c r="D293" s="202"/>
      <c r="E293" s="202"/>
      <c r="F293" s="202"/>
      <c r="G293" s="202"/>
      <c r="H293" s="202"/>
      <c r="I293" s="202"/>
      <c r="J293" s="203"/>
      <c r="K293" s="203"/>
      <c r="L293" s="204"/>
      <c r="M293" s="202"/>
      <c r="N293" s="202"/>
      <c r="O293" s="202"/>
      <c r="P293" s="202"/>
      <c r="Q293" s="211" t="s">
        <v>574</v>
      </c>
      <c r="R293" s="211"/>
      <c r="S293" s="211"/>
      <c r="T293" s="209"/>
      <c r="U293" s="139"/>
    </row>
    <row r="294" spans="2:21" ht="15.75">
      <c r="B294" s="241"/>
      <c r="C294" s="280" t="s">
        <v>80</v>
      </c>
      <c r="D294" s="227"/>
      <c r="E294" s="227"/>
      <c r="F294" s="227"/>
      <c r="G294" s="718"/>
      <c r="H294" s="718"/>
      <c r="I294" s="718" t="s">
        <v>105</v>
      </c>
      <c r="J294" s="718"/>
      <c r="K294" s="228"/>
      <c r="L294" s="718"/>
      <c r="M294" s="718" t="s">
        <v>106</v>
      </c>
      <c r="N294" s="718"/>
      <c r="O294" s="227"/>
      <c r="P294" s="227"/>
      <c r="Q294" s="227" t="s">
        <v>81</v>
      </c>
      <c r="R294" s="227"/>
      <c r="S294" s="242"/>
      <c r="T294" s="243"/>
      <c r="U294" s="139"/>
    </row>
    <row r="295" spans="2:21" ht="15.75">
      <c r="B295" s="241"/>
      <c r="C295" s="281"/>
      <c r="D295" s="229"/>
      <c r="E295" s="229"/>
      <c r="F295" s="229"/>
      <c r="G295" s="229"/>
      <c r="H295" s="229"/>
      <c r="I295" s="229"/>
      <c r="J295" s="229"/>
      <c r="K295" s="229"/>
      <c r="L295" s="229"/>
      <c r="M295" s="229"/>
      <c r="N295" s="229"/>
      <c r="O295" s="229"/>
      <c r="P295" s="229"/>
      <c r="Q295" s="229"/>
      <c r="R295" s="229"/>
      <c r="S295" s="242"/>
      <c r="T295" s="243"/>
      <c r="U295" s="139"/>
    </row>
    <row r="296" spans="2:21" ht="15.75">
      <c r="B296" s="241"/>
      <c r="C296" s="281"/>
      <c r="D296" s="229"/>
      <c r="E296" s="229"/>
      <c r="F296" s="229"/>
      <c r="G296" s="229"/>
      <c r="H296" s="229"/>
      <c r="I296" s="229"/>
      <c r="J296" s="229"/>
      <c r="K296" s="229"/>
      <c r="L296" s="229"/>
      <c r="M296" s="229"/>
      <c r="N296" s="229"/>
      <c r="O296" s="229"/>
      <c r="P296" s="229"/>
      <c r="Q296" s="229"/>
      <c r="R296" s="229"/>
      <c r="S296" s="242"/>
      <c r="T296" s="243"/>
      <c r="U296" s="139"/>
    </row>
    <row r="297" spans="2:21" ht="15.75">
      <c r="B297" s="241"/>
      <c r="C297" s="281"/>
      <c r="D297" s="229"/>
      <c r="E297" s="229"/>
      <c r="F297" s="229"/>
      <c r="G297" s="229"/>
      <c r="H297" s="229"/>
      <c r="I297" s="229"/>
      <c r="J297" s="229"/>
      <c r="K297" s="229"/>
      <c r="L297" s="229"/>
      <c r="M297" s="229"/>
      <c r="N297" s="229"/>
      <c r="O297" s="229"/>
      <c r="P297" s="229"/>
      <c r="Q297" s="229"/>
      <c r="R297" s="229"/>
      <c r="S297" s="242"/>
      <c r="T297" s="243"/>
      <c r="U297" s="139"/>
    </row>
    <row r="298" spans="2:21" ht="15.75">
      <c r="B298" s="241"/>
      <c r="C298" s="281"/>
      <c r="D298" s="229"/>
      <c r="E298" s="229"/>
      <c r="F298" s="229"/>
      <c r="G298" s="229"/>
      <c r="H298" s="229"/>
      <c r="I298" s="229"/>
      <c r="J298" s="229"/>
      <c r="K298" s="229"/>
      <c r="L298" s="229"/>
      <c r="M298" s="229"/>
      <c r="N298" s="229"/>
      <c r="O298" s="229"/>
      <c r="P298" s="229"/>
      <c r="Q298" s="229"/>
      <c r="R298" s="229"/>
      <c r="S298" s="242"/>
      <c r="T298" s="243"/>
      <c r="U298" s="139"/>
    </row>
    <row r="299" spans="2:21" ht="15.75">
      <c r="B299" s="241"/>
      <c r="C299" s="715" t="s">
        <v>147</v>
      </c>
      <c r="D299" s="715"/>
      <c r="E299" s="715"/>
      <c r="F299" s="715"/>
      <c r="G299" s="719"/>
      <c r="H299" s="719" t="s">
        <v>82</v>
      </c>
      <c r="I299" s="715"/>
      <c r="J299" s="719" t="s">
        <v>156</v>
      </c>
      <c r="K299" s="230"/>
      <c r="L299" s="719"/>
      <c r="M299" s="719" t="s">
        <v>161</v>
      </c>
      <c r="N299" s="719"/>
      <c r="O299" s="715"/>
      <c r="P299" s="715"/>
      <c r="Q299" s="715" t="s">
        <v>83</v>
      </c>
      <c r="R299" s="715"/>
      <c r="S299" s="242"/>
      <c r="T299" s="243"/>
      <c r="U299" s="139"/>
    </row>
    <row r="300" spans="2:21" ht="15.75">
      <c r="B300" s="241"/>
      <c r="C300" s="282"/>
      <c r="D300" s="715"/>
      <c r="E300" s="715"/>
      <c r="F300" s="715"/>
      <c r="G300" s="719"/>
      <c r="H300" s="719"/>
      <c r="I300" s="715"/>
      <c r="J300" s="719"/>
      <c r="K300" s="230"/>
      <c r="L300" s="719"/>
      <c r="M300" s="719"/>
      <c r="N300" s="719"/>
      <c r="O300" s="715"/>
      <c r="P300" s="715"/>
      <c r="Q300" s="715"/>
      <c r="R300" s="715"/>
      <c r="S300" s="242"/>
      <c r="T300" s="243"/>
      <c r="U300" s="139"/>
    </row>
    <row r="301" spans="2:21" customFormat="1" ht="15" customHeight="1">
      <c r="B301" s="121" t="s">
        <v>418</v>
      </c>
      <c r="C301" s="284"/>
      <c r="D301" s="122"/>
      <c r="E301" s="122"/>
      <c r="F301" s="122"/>
      <c r="G301" s="122"/>
      <c r="H301" s="122"/>
      <c r="I301" s="122"/>
      <c r="J301" s="123"/>
      <c r="K301" s="122"/>
      <c r="L301" s="124"/>
      <c r="M301" s="122"/>
      <c r="N301" s="122"/>
      <c r="O301" s="122"/>
      <c r="P301" s="122"/>
      <c r="Q301" s="122"/>
      <c r="R301" s="125"/>
      <c r="S301" s="125"/>
      <c r="T301" s="126" t="s">
        <v>417</v>
      </c>
      <c r="U301" s="232"/>
    </row>
    <row r="303" spans="2:21" ht="24.95" customHeight="1">
      <c r="B303" s="2264" t="s">
        <v>25</v>
      </c>
      <c r="C303" s="2265"/>
      <c r="D303" s="2265"/>
      <c r="E303" s="2266"/>
      <c r="F303" s="2161" t="s">
        <v>146</v>
      </c>
      <c r="G303" s="2162"/>
      <c r="H303" s="2162"/>
      <c r="I303" s="2162"/>
      <c r="J303" s="2162"/>
      <c r="K303" s="2162"/>
      <c r="L303" s="2162"/>
      <c r="M303" s="2162"/>
      <c r="N303" s="2163"/>
      <c r="O303" s="417" t="s">
        <v>55</v>
      </c>
      <c r="P303" s="418" t="s">
        <v>547</v>
      </c>
      <c r="Q303" s="92" t="s">
        <v>427</v>
      </c>
      <c r="R303" s="92"/>
      <c r="S303" s="41"/>
      <c r="T303" s="42" t="s">
        <v>25</v>
      </c>
    </row>
    <row r="304" spans="2:21" ht="24.75" customHeight="1">
      <c r="B304" s="2267"/>
      <c r="C304" s="2268"/>
      <c r="D304" s="2268"/>
      <c r="E304" s="2269"/>
      <c r="F304" s="2164" t="s">
        <v>416</v>
      </c>
      <c r="G304" s="2165"/>
      <c r="H304" s="2165"/>
      <c r="I304" s="2165"/>
      <c r="J304" s="2165"/>
      <c r="K304" s="2165"/>
      <c r="L304" s="2165"/>
      <c r="M304" s="2165"/>
      <c r="N304" s="2166"/>
      <c r="O304" s="419" t="s">
        <v>57</v>
      </c>
      <c r="P304" s="420" t="s">
        <v>58</v>
      </c>
      <c r="Q304" s="94"/>
      <c r="R304" s="94"/>
      <c r="S304" s="45"/>
      <c r="T304" s="46"/>
    </row>
    <row r="305" spans="2:21" ht="9.9499999999999993" customHeight="1">
      <c r="B305" s="47"/>
      <c r="C305" s="48"/>
      <c r="D305" s="48"/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622"/>
      <c r="P305" s="224"/>
      <c r="Q305" s="49"/>
      <c r="R305" s="49"/>
      <c r="S305" s="49"/>
      <c r="T305" s="50"/>
      <c r="U305" s="139"/>
    </row>
    <row r="306" spans="2:21" ht="15.75">
      <c r="B306" s="51"/>
      <c r="C306" s="52" t="s">
        <v>59</v>
      </c>
      <c r="D306" s="55"/>
      <c r="E306" s="55" t="s">
        <v>60</v>
      </c>
      <c r="F306" s="165" t="s">
        <v>339</v>
      </c>
      <c r="G306" s="55"/>
      <c r="H306" s="645"/>
      <c r="I306" s="362"/>
      <c r="J306" s="55"/>
      <c r="K306" s="55"/>
      <c r="L306" s="55"/>
      <c r="M306" s="55"/>
      <c r="N306" s="118"/>
      <c r="O306" s="56"/>
      <c r="P306" s="54" t="s">
        <v>61</v>
      </c>
      <c r="Q306" s="249" t="s">
        <v>545</v>
      </c>
      <c r="R306" s="249"/>
      <c r="S306" s="55"/>
      <c r="T306" s="59"/>
      <c r="U306" s="139"/>
    </row>
    <row r="307" spans="2:21" ht="15.75">
      <c r="B307" s="51"/>
      <c r="C307" s="52"/>
      <c r="D307" s="55"/>
      <c r="E307" s="342"/>
      <c r="F307" s="55"/>
      <c r="G307" s="55"/>
      <c r="H307" s="53"/>
      <c r="I307" s="52"/>
      <c r="J307" s="55"/>
      <c r="K307" s="55"/>
      <c r="L307" s="54"/>
      <c r="M307" s="55"/>
      <c r="N307" s="84"/>
      <c r="O307" s="56"/>
      <c r="P307" s="167"/>
      <c r="Q307" s="58"/>
      <c r="R307" s="58"/>
      <c r="S307" s="58"/>
      <c r="T307" s="59"/>
      <c r="U307" s="139"/>
    </row>
    <row r="308" spans="2:21" ht="15" customHeight="1">
      <c r="B308" s="692" t="s">
        <v>26</v>
      </c>
      <c r="C308" s="174" t="s">
        <v>27</v>
      </c>
      <c r="D308" s="690" t="s">
        <v>62</v>
      </c>
      <c r="E308" s="175" t="s">
        <v>28</v>
      </c>
      <c r="F308" s="690" t="s">
        <v>29</v>
      </c>
      <c r="G308" s="174" t="s">
        <v>30</v>
      </c>
      <c r="H308" s="174" t="s">
        <v>30</v>
      </c>
      <c r="I308" s="176" t="s">
        <v>30</v>
      </c>
      <c r="J308" s="2262" t="s">
        <v>31</v>
      </c>
      <c r="K308" s="2263"/>
      <c r="L308" s="174" t="s">
        <v>30</v>
      </c>
      <c r="M308" s="176" t="s">
        <v>32</v>
      </c>
      <c r="N308" s="177" t="s">
        <v>8</v>
      </c>
      <c r="O308" s="2176" t="s">
        <v>182</v>
      </c>
      <c r="P308" s="2178" t="s">
        <v>181</v>
      </c>
      <c r="Q308" s="177" t="s">
        <v>8</v>
      </c>
      <c r="R308" s="2180" t="s">
        <v>44</v>
      </c>
      <c r="S308" s="178" t="s">
        <v>8</v>
      </c>
      <c r="T308" s="688" t="s">
        <v>10</v>
      </c>
      <c r="U308" s="139"/>
    </row>
    <row r="309" spans="2:21" ht="15" customHeight="1">
      <c r="B309" s="693"/>
      <c r="C309" s="180" t="s">
        <v>11</v>
      </c>
      <c r="D309" s="691"/>
      <c r="E309" s="180" t="s">
        <v>12</v>
      </c>
      <c r="F309" s="691"/>
      <c r="G309" s="180" t="s">
        <v>13</v>
      </c>
      <c r="H309" s="180" t="s">
        <v>14</v>
      </c>
      <c r="I309" s="181" t="s">
        <v>15</v>
      </c>
      <c r="J309" s="182" t="s">
        <v>16</v>
      </c>
      <c r="K309" s="183" t="s">
        <v>17</v>
      </c>
      <c r="L309" s="180" t="s">
        <v>18</v>
      </c>
      <c r="M309" s="184" t="s">
        <v>19</v>
      </c>
      <c r="N309" s="185" t="s">
        <v>177</v>
      </c>
      <c r="O309" s="2177"/>
      <c r="P309" s="2179"/>
      <c r="Q309" s="185" t="s">
        <v>22</v>
      </c>
      <c r="R309" s="2181"/>
      <c r="S309" s="186" t="s">
        <v>45</v>
      </c>
      <c r="T309" s="689"/>
      <c r="U309" s="139"/>
    </row>
    <row r="310" spans="2:21" ht="15" customHeight="1" thickBot="1">
      <c r="B310" s="187">
        <v>1</v>
      </c>
      <c r="C310" s="188">
        <v>2</v>
      </c>
      <c r="D310" s="189">
        <v>3</v>
      </c>
      <c r="E310" s="188">
        <v>4</v>
      </c>
      <c r="F310" s="188">
        <v>5</v>
      </c>
      <c r="G310" s="188">
        <v>6</v>
      </c>
      <c r="H310" s="188">
        <v>7</v>
      </c>
      <c r="I310" s="190" t="s">
        <v>63</v>
      </c>
      <c r="J310" s="188">
        <v>9</v>
      </c>
      <c r="K310" s="192" t="s">
        <v>64</v>
      </c>
      <c r="L310" s="191" t="s">
        <v>65</v>
      </c>
      <c r="M310" s="192">
        <v>12</v>
      </c>
      <c r="N310" s="193" t="s">
        <v>66</v>
      </c>
      <c r="O310" s="252" t="s">
        <v>176</v>
      </c>
      <c r="P310" s="193" t="s">
        <v>178</v>
      </c>
      <c r="Q310" s="193" t="s">
        <v>186</v>
      </c>
      <c r="R310" s="193" t="s">
        <v>183</v>
      </c>
      <c r="S310" s="193" t="s">
        <v>179</v>
      </c>
      <c r="T310" s="193">
        <v>18</v>
      </c>
      <c r="U310" s="139"/>
    </row>
    <row r="311" spans="2:21" ht="30" customHeight="1" thickTop="1">
      <c r="B311" s="432">
        <v>1</v>
      </c>
      <c r="C311" s="607" t="s">
        <v>556</v>
      </c>
      <c r="D311" s="608" t="s">
        <v>557</v>
      </c>
      <c r="E311" s="609" t="s">
        <v>558</v>
      </c>
      <c r="F311" s="610" t="s">
        <v>35</v>
      </c>
      <c r="G311" s="606">
        <v>4100</v>
      </c>
      <c r="H311" s="606">
        <v>1610</v>
      </c>
      <c r="I311" s="117">
        <f t="shared" ref="I311:I315" si="162">+G311-H311</f>
        <v>2490</v>
      </c>
      <c r="J311" s="88">
        <v>5</v>
      </c>
      <c r="K311" s="87">
        <f t="shared" ref="K311:K315" si="163">I311*J311%</f>
        <v>124.5</v>
      </c>
      <c r="L311" s="87">
        <f t="shared" ref="L311:L315" si="164">I311-K311</f>
        <v>2365.5</v>
      </c>
      <c r="M311" s="89">
        <v>2450</v>
      </c>
      <c r="N311" s="237">
        <f t="shared" ref="N311:N315" si="165">ROUND((L311*M311),0)</f>
        <v>5795475</v>
      </c>
      <c r="O311" s="237">
        <f t="shared" ref="O311:O315" si="166">ROUND(M311*0.5025%,2)</f>
        <v>12.31</v>
      </c>
      <c r="P311" s="237">
        <f t="shared" ref="P311:P315" si="167">M311+O311</f>
        <v>2462.31</v>
      </c>
      <c r="Q311" s="238">
        <f t="shared" ref="Q311:Q315" si="168">ROUND((L311*+P311),0)</f>
        <v>5824594</v>
      </c>
      <c r="R311" s="238">
        <f t="shared" ref="R311:R315" si="169">ROUND((Q311*0.5%),0)</f>
        <v>29123</v>
      </c>
      <c r="S311" s="238">
        <f t="shared" ref="S311:S315" si="170">ROUND((Q311-R311),0)</f>
        <v>5795471</v>
      </c>
      <c r="T311" s="257" t="s">
        <v>412</v>
      </c>
      <c r="U311" s="139"/>
    </row>
    <row r="312" spans="2:21" ht="30" customHeight="1">
      <c r="B312" s="432">
        <v>2</v>
      </c>
      <c r="C312" s="607" t="s">
        <v>559</v>
      </c>
      <c r="D312" s="608" t="s">
        <v>402</v>
      </c>
      <c r="E312" s="609" t="s">
        <v>407</v>
      </c>
      <c r="F312" s="610" t="s">
        <v>35</v>
      </c>
      <c r="G312" s="606">
        <v>11880</v>
      </c>
      <c r="H312" s="606">
        <v>4460</v>
      </c>
      <c r="I312" s="117">
        <f t="shared" si="162"/>
        <v>7420</v>
      </c>
      <c r="J312" s="88">
        <v>6</v>
      </c>
      <c r="K312" s="87">
        <f t="shared" si="163"/>
        <v>445.2</v>
      </c>
      <c r="L312" s="87">
        <f t="shared" si="164"/>
        <v>6974.8</v>
      </c>
      <c r="M312" s="89">
        <v>2450</v>
      </c>
      <c r="N312" s="237">
        <f t="shared" si="165"/>
        <v>17088260</v>
      </c>
      <c r="O312" s="237">
        <f t="shared" si="166"/>
        <v>12.31</v>
      </c>
      <c r="P312" s="237">
        <f t="shared" si="167"/>
        <v>2462.31</v>
      </c>
      <c r="Q312" s="238">
        <f t="shared" si="168"/>
        <v>17174120</v>
      </c>
      <c r="R312" s="238">
        <f t="shared" si="169"/>
        <v>85871</v>
      </c>
      <c r="S312" s="238">
        <f t="shared" si="170"/>
        <v>17088249</v>
      </c>
      <c r="T312" s="257" t="s">
        <v>412</v>
      </c>
      <c r="U312" s="139"/>
    </row>
    <row r="313" spans="2:21" ht="30" customHeight="1">
      <c r="B313" s="432">
        <v>3</v>
      </c>
      <c r="C313" s="607" t="s">
        <v>560</v>
      </c>
      <c r="D313" s="608" t="s">
        <v>561</v>
      </c>
      <c r="E313" s="609" t="s">
        <v>562</v>
      </c>
      <c r="F313" s="610" t="s">
        <v>35</v>
      </c>
      <c r="G313" s="606">
        <v>7370</v>
      </c>
      <c r="H313" s="606">
        <v>3550</v>
      </c>
      <c r="I313" s="117">
        <f t="shared" si="162"/>
        <v>3820</v>
      </c>
      <c r="J313" s="88">
        <v>5</v>
      </c>
      <c r="K313" s="87">
        <f t="shared" si="163"/>
        <v>191</v>
      </c>
      <c r="L313" s="87">
        <f t="shared" si="164"/>
        <v>3629</v>
      </c>
      <c r="M313" s="89">
        <v>2450</v>
      </c>
      <c r="N313" s="237">
        <f t="shared" si="165"/>
        <v>8891050</v>
      </c>
      <c r="O313" s="237">
        <f t="shared" si="166"/>
        <v>12.31</v>
      </c>
      <c r="P313" s="237">
        <f t="shared" si="167"/>
        <v>2462.31</v>
      </c>
      <c r="Q313" s="238">
        <f t="shared" si="168"/>
        <v>8935723</v>
      </c>
      <c r="R313" s="238">
        <f t="shared" si="169"/>
        <v>44679</v>
      </c>
      <c r="S313" s="238">
        <f t="shared" si="170"/>
        <v>8891044</v>
      </c>
      <c r="T313" s="257" t="s">
        <v>412</v>
      </c>
      <c r="U313" s="139"/>
    </row>
    <row r="314" spans="2:21" ht="30" customHeight="1">
      <c r="B314" s="432">
        <v>4</v>
      </c>
      <c r="C314" s="607" t="s">
        <v>563</v>
      </c>
      <c r="D314" s="608" t="s">
        <v>384</v>
      </c>
      <c r="E314" s="609" t="s">
        <v>518</v>
      </c>
      <c r="F314" s="610" t="s">
        <v>35</v>
      </c>
      <c r="G314" s="606">
        <v>12620</v>
      </c>
      <c r="H314" s="606">
        <v>4340</v>
      </c>
      <c r="I314" s="117">
        <f t="shared" si="162"/>
        <v>8280</v>
      </c>
      <c r="J314" s="88">
        <v>6</v>
      </c>
      <c r="K314" s="87">
        <f t="shared" si="163"/>
        <v>496.79999999999995</v>
      </c>
      <c r="L314" s="87">
        <f t="shared" si="164"/>
        <v>7783.2</v>
      </c>
      <c r="M314" s="89">
        <v>2450</v>
      </c>
      <c r="N314" s="237">
        <f t="shared" si="165"/>
        <v>19068840</v>
      </c>
      <c r="O314" s="237">
        <f t="shared" si="166"/>
        <v>12.31</v>
      </c>
      <c r="P314" s="237">
        <f t="shared" si="167"/>
        <v>2462.31</v>
      </c>
      <c r="Q314" s="238">
        <f t="shared" si="168"/>
        <v>19164651</v>
      </c>
      <c r="R314" s="238">
        <f t="shared" si="169"/>
        <v>95823</v>
      </c>
      <c r="S314" s="238">
        <f t="shared" si="170"/>
        <v>19068828</v>
      </c>
      <c r="T314" s="257" t="s">
        <v>412</v>
      </c>
      <c r="U314" s="139"/>
    </row>
    <row r="315" spans="2:21" ht="30" customHeight="1">
      <c r="B315" s="432">
        <v>5</v>
      </c>
      <c r="C315" s="607" t="s">
        <v>564</v>
      </c>
      <c r="D315" s="608" t="s">
        <v>397</v>
      </c>
      <c r="E315" s="609" t="s">
        <v>398</v>
      </c>
      <c r="F315" s="610" t="s">
        <v>35</v>
      </c>
      <c r="G315" s="606">
        <v>3450</v>
      </c>
      <c r="H315" s="606">
        <v>1460</v>
      </c>
      <c r="I315" s="117">
        <f t="shared" si="162"/>
        <v>1990</v>
      </c>
      <c r="J315" s="88">
        <v>5</v>
      </c>
      <c r="K315" s="87">
        <f t="shared" si="163"/>
        <v>99.5</v>
      </c>
      <c r="L315" s="87">
        <f t="shared" si="164"/>
        <v>1890.5</v>
      </c>
      <c r="M315" s="89">
        <v>2450</v>
      </c>
      <c r="N315" s="237">
        <f t="shared" si="165"/>
        <v>4631725</v>
      </c>
      <c r="O315" s="237">
        <f t="shared" si="166"/>
        <v>12.31</v>
      </c>
      <c r="P315" s="237">
        <f t="shared" si="167"/>
        <v>2462.31</v>
      </c>
      <c r="Q315" s="238">
        <f t="shared" si="168"/>
        <v>4654997</v>
      </c>
      <c r="R315" s="238">
        <f t="shared" si="169"/>
        <v>23275</v>
      </c>
      <c r="S315" s="238">
        <f t="shared" si="170"/>
        <v>4631722</v>
      </c>
      <c r="T315" s="257" t="s">
        <v>412</v>
      </c>
      <c r="U315" s="139"/>
    </row>
    <row r="316" spans="2:21" ht="9.9499999999999993" customHeight="1">
      <c r="B316" s="392"/>
      <c r="C316" s="393"/>
      <c r="D316" s="394"/>
      <c r="E316" s="395"/>
      <c r="F316" s="396"/>
      <c r="G316" s="397"/>
      <c r="H316" s="397"/>
      <c r="I316" s="398"/>
      <c r="J316" s="88"/>
      <c r="K316" s="398"/>
      <c r="L316" s="398"/>
      <c r="M316" s="89"/>
      <c r="N316" s="400"/>
      <c r="O316" s="401"/>
      <c r="P316" s="401"/>
      <c r="Q316" s="398"/>
      <c r="R316" s="398"/>
      <c r="S316" s="398"/>
      <c r="T316" s="415"/>
      <c r="U316" s="139"/>
    </row>
    <row r="317" spans="2:21" ht="30" customHeight="1">
      <c r="B317" s="2173" t="s">
        <v>191</v>
      </c>
      <c r="C317" s="2174"/>
      <c r="D317" s="2174"/>
      <c r="E317" s="2174"/>
      <c r="F317" s="2175"/>
      <c r="G317" s="406">
        <f>SUM(G311:G316)</f>
        <v>39420</v>
      </c>
      <c r="H317" s="406">
        <f>SUM(H311:H316)</f>
        <v>15420</v>
      </c>
      <c r="I317" s="406">
        <f>SUM(I311:I316)</f>
        <v>24000</v>
      </c>
      <c r="J317" s="406">
        <f>+K317/I317%</f>
        <v>5.6541666666666668</v>
      </c>
      <c r="K317" s="406">
        <f>SUM(K311:K316)</f>
        <v>1357</v>
      </c>
      <c r="L317" s="406">
        <f>SUM(L311:L316)</f>
        <v>22643</v>
      </c>
      <c r="M317" s="406" t="s">
        <v>362</v>
      </c>
      <c r="N317" s="406">
        <f>SUM(N311:N316)</f>
        <v>55475350</v>
      </c>
      <c r="O317" s="453"/>
      <c r="P317" s="442">
        <f>Q317/L317</f>
        <v>2462.3099854259594</v>
      </c>
      <c r="Q317" s="406">
        <f>SUM(Q311:Q316)</f>
        <v>55754085</v>
      </c>
      <c r="R317" s="406">
        <f>SUM(R311:R316)</f>
        <v>278771</v>
      </c>
      <c r="S317" s="406">
        <f>SUM(S311:S316)</f>
        <v>55475314</v>
      </c>
      <c r="T317" s="402"/>
      <c r="U317" s="139"/>
    </row>
    <row r="318" spans="2:21" ht="9.9499999999999993" customHeight="1">
      <c r="B318" s="306"/>
      <c r="C318" s="308"/>
      <c r="D318" s="308"/>
      <c r="E318" s="308"/>
      <c r="F318" s="308"/>
      <c r="G318" s="233"/>
      <c r="H318" s="308"/>
      <c r="I318" s="308"/>
      <c r="J318" s="315"/>
      <c r="K318" s="315"/>
      <c r="L318" s="316"/>
      <c r="M318" s="308"/>
      <c r="N318" s="308"/>
      <c r="O318" s="308"/>
      <c r="P318" s="307"/>
      <c r="Q318" s="317"/>
      <c r="R318" s="318"/>
      <c r="S318" s="319"/>
      <c r="T318" s="310"/>
      <c r="U318" s="139"/>
    </row>
    <row r="319" spans="2:21" ht="15.75">
      <c r="B319" s="201"/>
      <c r="C319" s="202"/>
      <c r="D319" s="202"/>
      <c r="E319" s="202"/>
      <c r="F319" s="202"/>
      <c r="G319" s="202"/>
      <c r="H319" s="202"/>
      <c r="I319" s="202"/>
      <c r="J319" s="203"/>
      <c r="K319" s="203"/>
      <c r="L319" s="204"/>
      <c r="M319" s="202"/>
      <c r="N319" s="202"/>
      <c r="O319" s="202"/>
      <c r="P319" s="202"/>
      <c r="Q319" s="211" t="s">
        <v>546</v>
      </c>
      <c r="R319" s="211"/>
      <c r="S319" s="211"/>
      <c r="T319" s="209"/>
      <c r="U319" s="139"/>
    </row>
    <row r="320" spans="2:21" ht="15.75">
      <c r="B320" s="241"/>
      <c r="C320" s="280" t="s">
        <v>80</v>
      </c>
      <c r="D320" s="227"/>
      <c r="E320" s="227"/>
      <c r="F320" s="227"/>
      <c r="G320" s="695"/>
      <c r="H320" s="695"/>
      <c r="I320" s="695" t="s">
        <v>105</v>
      </c>
      <c r="J320" s="695"/>
      <c r="K320" s="228"/>
      <c r="L320" s="695"/>
      <c r="M320" s="695" t="s">
        <v>106</v>
      </c>
      <c r="N320" s="695"/>
      <c r="O320" s="227"/>
      <c r="P320" s="227"/>
      <c r="Q320" s="227" t="s">
        <v>81</v>
      </c>
      <c r="R320" s="227"/>
      <c r="S320" s="242"/>
      <c r="T320" s="243"/>
      <c r="U320" s="139"/>
    </row>
    <row r="321" spans="2:21" ht="15.75">
      <c r="B321" s="241"/>
      <c r="C321" s="281"/>
      <c r="D321" s="229"/>
      <c r="E321" s="229"/>
      <c r="F321" s="229"/>
      <c r="G321" s="229"/>
      <c r="H321" s="229"/>
      <c r="I321" s="229"/>
      <c r="J321" s="229"/>
      <c r="K321" s="229"/>
      <c r="L321" s="229"/>
      <c r="M321" s="229"/>
      <c r="N321" s="229"/>
      <c r="O321" s="229"/>
      <c r="P321" s="229"/>
      <c r="Q321" s="229"/>
      <c r="R321" s="229"/>
      <c r="S321" s="242"/>
      <c r="T321" s="243"/>
      <c r="U321" s="139"/>
    </row>
    <row r="322" spans="2:21" ht="15.75">
      <c r="B322" s="241"/>
      <c r="C322" s="281"/>
      <c r="D322" s="229"/>
      <c r="E322" s="229"/>
      <c r="F322" s="229"/>
      <c r="G322" s="229"/>
      <c r="H322" s="229"/>
      <c r="I322" s="229"/>
      <c r="J322" s="229"/>
      <c r="K322" s="229"/>
      <c r="L322" s="229"/>
      <c r="M322" s="229"/>
      <c r="N322" s="229"/>
      <c r="O322" s="229"/>
      <c r="P322" s="229"/>
      <c r="Q322" s="229"/>
      <c r="R322" s="229"/>
      <c r="S322" s="242"/>
      <c r="T322" s="243"/>
      <c r="U322" s="139"/>
    </row>
    <row r="323" spans="2:21" ht="15.75">
      <c r="B323" s="241"/>
      <c r="C323" s="281"/>
      <c r="D323" s="229"/>
      <c r="E323" s="229"/>
      <c r="F323" s="229"/>
      <c r="G323" s="229"/>
      <c r="H323" s="229"/>
      <c r="I323" s="229"/>
      <c r="J323" s="229"/>
      <c r="K323" s="229"/>
      <c r="L323" s="229"/>
      <c r="M323" s="229"/>
      <c r="N323" s="229"/>
      <c r="O323" s="229"/>
      <c r="P323" s="229"/>
      <c r="Q323" s="229"/>
      <c r="R323" s="229"/>
      <c r="S323" s="242"/>
      <c r="T323" s="243"/>
      <c r="U323" s="139"/>
    </row>
    <row r="324" spans="2:21" ht="15.75">
      <c r="B324" s="241"/>
      <c r="C324" s="281"/>
      <c r="D324" s="229"/>
      <c r="E324" s="229"/>
      <c r="F324" s="229"/>
      <c r="G324" s="229"/>
      <c r="H324" s="229"/>
      <c r="I324" s="229"/>
      <c r="J324" s="229"/>
      <c r="K324" s="229"/>
      <c r="L324" s="229"/>
      <c r="M324" s="229"/>
      <c r="N324" s="229"/>
      <c r="O324" s="229"/>
      <c r="P324" s="229"/>
      <c r="Q324" s="229"/>
      <c r="R324" s="229"/>
      <c r="S324" s="242"/>
      <c r="T324" s="243"/>
      <c r="U324" s="139"/>
    </row>
    <row r="325" spans="2:21" ht="15.75">
      <c r="B325" s="241"/>
      <c r="C325" s="694" t="s">
        <v>147</v>
      </c>
      <c r="D325" s="694"/>
      <c r="E325" s="694"/>
      <c r="F325" s="694"/>
      <c r="G325" s="696"/>
      <c r="H325" s="696" t="s">
        <v>82</v>
      </c>
      <c r="I325" s="694"/>
      <c r="J325" s="696" t="s">
        <v>156</v>
      </c>
      <c r="K325" s="230"/>
      <c r="L325" s="696"/>
      <c r="M325" s="696" t="s">
        <v>161</v>
      </c>
      <c r="N325" s="696"/>
      <c r="O325" s="694"/>
      <c r="P325" s="694"/>
      <c r="Q325" s="694" t="s">
        <v>83</v>
      </c>
      <c r="R325" s="694"/>
      <c r="S325" s="242"/>
      <c r="T325" s="243"/>
      <c r="U325" s="139"/>
    </row>
    <row r="326" spans="2:21" ht="15.75">
      <c r="B326" s="241"/>
      <c r="C326" s="282"/>
      <c r="D326" s="694"/>
      <c r="E326" s="694"/>
      <c r="F326" s="694"/>
      <c r="G326" s="696"/>
      <c r="H326" s="696"/>
      <c r="I326" s="694"/>
      <c r="J326" s="696"/>
      <c r="K326" s="230"/>
      <c r="L326" s="696"/>
      <c r="M326" s="696"/>
      <c r="N326" s="696"/>
      <c r="O326" s="694"/>
      <c r="P326" s="694"/>
      <c r="Q326" s="694"/>
      <c r="R326" s="694"/>
      <c r="S326" s="242"/>
      <c r="T326" s="243"/>
      <c r="U326" s="139"/>
    </row>
    <row r="327" spans="2:21" customFormat="1" ht="15" customHeight="1">
      <c r="B327" s="121" t="s">
        <v>418</v>
      </c>
      <c r="C327" s="284"/>
      <c r="D327" s="122"/>
      <c r="E327" s="122"/>
      <c r="F327" s="122"/>
      <c r="G327" s="122"/>
      <c r="H327" s="122"/>
      <c r="I327" s="122"/>
      <c r="J327" s="123"/>
      <c r="K327" s="122"/>
      <c r="L327" s="124"/>
      <c r="M327" s="122"/>
      <c r="N327" s="122"/>
      <c r="O327" s="122"/>
      <c r="P327" s="122"/>
      <c r="Q327" s="122"/>
      <c r="R327" s="125"/>
      <c r="S327" s="125"/>
      <c r="T327" s="126" t="s">
        <v>417</v>
      </c>
      <c r="U327" s="232"/>
    </row>
    <row r="329" spans="2:21" ht="24.95" customHeight="1">
      <c r="B329" s="2264" t="s">
        <v>25</v>
      </c>
      <c r="C329" s="2265"/>
      <c r="D329" s="2265"/>
      <c r="E329" s="2266"/>
      <c r="F329" s="2161" t="s">
        <v>146</v>
      </c>
      <c r="G329" s="2162"/>
      <c r="H329" s="2162"/>
      <c r="I329" s="2162"/>
      <c r="J329" s="2162"/>
      <c r="K329" s="2162"/>
      <c r="L329" s="2162"/>
      <c r="M329" s="2162"/>
      <c r="N329" s="2163"/>
      <c r="O329" s="417" t="s">
        <v>55</v>
      </c>
      <c r="P329" s="418" t="s">
        <v>122</v>
      </c>
      <c r="Q329" s="92" t="s">
        <v>427</v>
      </c>
      <c r="R329" s="92"/>
      <c r="S329" s="41"/>
      <c r="T329" s="42" t="s">
        <v>25</v>
      </c>
    </row>
    <row r="330" spans="2:21" ht="24.75" customHeight="1">
      <c r="B330" s="2267"/>
      <c r="C330" s="2268"/>
      <c r="D330" s="2268"/>
      <c r="E330" s="2269"/>
      <c r="F330" s="2164" t="s">
        <v>416</v>
      </c>
      <c r="G330" s="2165"/>
      <c r="H330" s="2165"/>
      <c r="I330" s="2165"/>
      <c r="J330" s="2165"/>
      <c r="K330" s="2165"/>
      <c r="L330" s="2165"/>
      <c r="M330" s="2165"/>
      <c r="N330" s="2166"/>
      <c r="O330" s="419" t="s">
        <v>57</v>
      </c>
      <c r="P330" s="420" t="s">
        <v>58</v>
      </c>
      <c r="Q330" s="94"/>
      <c r="R330" s="94"/>
      <c r="S330" s="45"/>
      <c r="T330" s="46"/>
    </row>
    <row r="331" spans="2:21" ht="9.9499999999999993" customHeight="1">
      <c r="B331" s="47"/>
      <c r="C331" s="48"/>
      <c r="D331" s="48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622"/>
      <c r="P331" s="224"/>
      <c r="Q331" s="49"/>
      <c r="R331" s="49"/>
      <c r="S331" s="49"/>
      <c r="T331" s="50"/>
      <c r="U331" s="139"/>
    </row>
    <row r="332" spans="2:21" ht="15.75">
      <c r="B332" s="51"/>
      <c r="C332" s="52" t="s">
        <v>59</v>
      </c>
      <c r="D332" s="55"/>
      <c r="E332" s="55" t="s">
        <v>60</v>
      </c>
      <c r="F332" s="165" t="s">
        <v>339</v>
      </c>
      <c r="G332" s="55"/>
      <c r="H332" s="645"/>
      <c r="I332" s="362"/>
      <c r="J332" s="55"/>
      <c r="K332" s="55"/>
      <c r="L332" s="55"/>
      <c r="M332" s="55"/>
      <c r="N332" s="118"/>
      <c r="O332" s="56"/>
      <c r="P332" s="54" t="s">
        <v>61</v>
      </c>
      <c r="Q332" s="249" t="s">
        <v>504</v>
      </c>
      <c r="R332" s="249"/>
      <c r="S332" s="55"/>
      <c r="T332" s="59"/>
      <c r="U332" s="139"/>
    </row>
    <row r="333" spans="2:21" ht="15.75">
      <c r="B333" s="51"/>
      <c r="C333" s="52"/>
      <c r="D333" s="55"/>
      <c r="E333" s="342"/>
      <c r="F333" s="55"/>
      <c r="G333" s="55"/>
      <c r="H333" s="53"/>
      <c r="I333" s="52"/>
      <c r="J333" s="55"/>
      <c r="K333" s="55"/>
      <c r="L333" s="54"/>
      <c r="M333" s="55"/>
      <c r="N333" s="84"/>
      <c r="O333" s="56"/>
      <c r="P333" s="167"/>
      <c r="Q333" s="58"/>
      <c r="R333" s="58"/>
      <c r="S333" s="58"/>
      <c r="T333" s="59"/>
      <c r="U333" s="139"/>
    </row>
    <row r="334" spans="2:21" ht="15" customHeight="1">
      <c r="B334" s="683" t="s">
        <v>26</v>
      </c>
      <c r="C334" s="174" t="s">
        <v>27</v>
      </c>
      <c r="D334" s="678" t="s">
        <v>62</v>
      </c>
      <c r="E334" s="175" t="s">
        <v>28</v>
      </c>
      <c r="F334" s="678" t="s">
        <v>29</v>
      </c>
      <c r="G334" s="174" t="s">
        <v>30</v>
      </c>
      <c r="H334" s="174" t="s">
        <v>30</v>
      </c>
      <c r="I334" s="176" t="s">
        <v>30</v>
      </c>
      <c r="J334" s="2262" t="s">
        <v>31</v>
      </c>
      <c r="K334" s="2263"/>
      <c r="L334" s="174" t="s">
        <v>30</v>
      </c>
      <c r="M334" s="176" t="s">
        <v>32</v>
      </c>
      <c r="N334" s="177" t="s">
        <v>8</v>
      </c>
      <c r="O334" s="2176" t="s">
        <v>182</v>
      </c>
      <c r="P334" s="2178" t="s">
        <v>181</v>
      </c>
      <c r="Q334" s="177" t="s">
        <v>8</v>
      </c>
      <c r="R334" s="2180" t="s">
        <v>44</v>
      </c>
      <c r="S334" s="178" t="s">
        <v>8</v>
      </c>
      <c r="T334" s="680" t="s">
        <v>10</v>
      </c>
      <c r="U334" s="139"/>
    </row>
    <row r="335" spans="2:21" ht="15" customHeight="1">
      <c r="B335" s="684"/>
      <c r="C335" s="180" t="s">
        <v>11</v>
      </c>
      <c r="D335" s="679"/>
      <c r="E335" s="180" t="s">
        <v>12</v>
      </c>
      <c r="F335" s="679"/>
      <c r="G335" s="180" t="s">
        <v>13</v>
      </c>
      <c r="H335" s="180" t="s">
        <v>14</v>
      </c>
      <c r="I335" s="181" t="s">
        <v>15</v>
      </c>
      <c r="J335" s="182" t="s">
        <v>16</v>
      </c>
      <c r="K335" s="183" t="s">
        <v>17</v>
      </c>
      <c r="L335" s="180" t="s">
        <v>18</v>
      </c>
      <c r="M335" s="184" t="s">
        <v>19</v>
      </c>
      <c r="N335" s="185" t="s">
        <v>177</v>
      </c>
      <c r="O335" s="2177"/>
      <c r="P335" s="2179"/>
      <c r="Q335" s="185" t="s">
        <v>22</v>
      </c>
      <c r="R335" s="2181"/>
      <c r="S335" s="186" t="s">
        <v>45</v>
      </c>
      <c r="T335" s="681"/>
      <c r="U335" s="139"/>
    </row>
    <row r="336" spans="2:21" ht="15" customHeight="1" thickBot="1">
      <c r="B336" s="187">
        <v>1</v>
      </c>
      <c r="C336" s="188">
        <v>2</v>
      </c>
      <c r="D336" s="189">
        <v>3</v>
      </c>
      <c r="E336" s="188">
        <v>4</v>
      </c>
      <c r="F336" s="188">
        <v>5</v>
      </c>
      <c r="G336" s="188">
        <v>6</v>
      </c>
      <c r="H336" s="188">
        <v>7</v>
      </c>
      <c r="I336" s="190" t="s">
        <v>63</v>
      </c>
      <c r="J336" s="188">
        <v>9</v>
      </c>
      <c r="K336" s="192" t="s">
        <v>64</v>
      </c>
      <c r="L336" s="191" t="s">
        <v>65</v>
      </c>
      <c r="M336" s="192">
        <v>12</v>
      </c>
      <c r="N336" s="193" t="s">
        <v>66</v>
      </c>
      <c r="O336" s="252" t="s">
        <v>176</v>
      </c>
      <c r="P336" s="193" t="s">
        <v>178</v>
      </c>
      <c r="Q336" s="193" t="s">
        <v>186</v>
      </c>
      <c r="R336" s="193" t="s">
        <v>183</v>
      </c>
      <c r="S336" s="193" t="s">
        <v>179</v>
      </c>
      <c r="T336" s="193">
        <v>18</v>
      </c>
      <c r="U336" s="139"/>
    </row>
    <row r="337" spans="2:21" ht="30" customHeight="1" thickTop="1">
      <c r="B337" s="432">
        <v>1</v>
      </c>
      <c r="C337" s="607" t="s">
        <v>513</v>
      </c>
      <c r="D337" s="608" t="s">
        <v>372</v>
      </c>
      <c r="E337" s="609" t="s">
        <v>373</v>
      </c>
      <c r="F337" s="610" t="s">
        <v>35</v>
      </c>
      <c r="G337" s="606">
        <v>10430</v>
      </c>
      <c r="H337" s="606">
        <v>4220</v>
      </c>
      <c r="I337" s="117">
        <f t="shared" ref="I337:I339" si="171">+G337-H337</f>
        <v>6210</v>
      </c>
      <c r="J337" s="88">
        <v>5</v>
      </c>
      <c r="K337" s="87">
        <f t="shared" ref="K337:K339" si="172">I337*J337%</f>
        <v>310.5</v>
      </c>
      <c r="L337" s="87">
        <f t="shared" ref="L337:L339" si="173">I337-K337</f>
        <v>5899.5</v>
      </c>
      <c r="M337" s="89">
        <v>2450</v>
      </c>
      <c r="N337" s="237">
        <f t="shared" ref="N337:N339" si="174">ROUND((L337*M337),0)</f>
        <v>14453775</v>
      </c>
      <c r="O337" s="237">
        <f t="shared" ref="O337:O339" si="175">ROUND(M337*0.5025%,2)</f>
        <v>12.31</v>
      </c>
      <c r="P337" s="237">
        <f t="shared" ref="P337:P339" si="176">M337+O337</f>
        <v>2462.31</v>
      </c>
      <c r="Q337" s="238">
        <f t="shared" ref="Q337:Q339" si="177">ROUND((L337*+P337),0)</f>
        <v>14526398</v>
      </c>
      <c r="R337" s="238">
        <f t="shared" ref="R337:R339" si="178">ROUND((Q337*0.5%),0)</f>
        <v>72632</v>
      </c>
      <c r="S337" s="238">
        <f t="shared" ref="S337:S339" si="179">ROUND((Q337-R337),0)</f>
        <v>14453766</v>
      </c>
      <c r="T337" s="257" t="s">
        <v>412</v>
      </c>
      <c r="U337" s="139"/>
    </row>
    <row r="338" spans="2:21" ht="30" customHeight="1">
      <c r="B338" s="432">
        <v>2</v>
      </c>
      <c r="C338" s="607" t="s">
        <v>514</v>
      </c>
      <c r="D338" s="608" t="s">
        <v>402</v>
      </c>
      <c r="E338" s="609" t="s">
        <v>407</v>
      </c>
      <c r="F338" s="610" t="s">
        <v>35</v>
      </c>
      <c r="G338" s="606">
        <v>11300</v>
      </c>
      <c r="H338" s="606">
        <v>4590</v>
      </c>
      <c r="I338" s="117">
        <f t="shared" si="171"/>
        <v>6710</v>
      </c>
      <c r="J338" s="88">
        <v>5</v>
      </c>
      <c r="K338" s="87">
        <f t="shared" si="172"/>
        <v>335.5</v>
      </c>
      <c r="L338" s="87">
        <f t="shared" si="173"/>
        <v>6374.5</v>
      </c>
      <c r="M338" s="89">
        <v>2450</v>
      </c>
      <c r="N338" s="237">
        <f t="shared" si="174"/>
        <v>15617525</v>
      </c>
      <c r="O338" s="237">
        <f t="shared" si="175"/>
        <v>12.31</v>
      </c>
      <c r="P338" s="237">
        <f t="shared" si="176"/>
        <v>2462.31</v>
      </c>
      <c r="Q338" s="238">
        <f t="shared" si="177"/>
        <v>15695995</v>
      </c>
      <c r="R338" s="238">
        <f t="shared" si="178"/>
        <v>78480</v>
      </c>
      <c r="S338" s="238">
        <f t="shared" si="179"/>
        <v>15617515</v>
      </c>
      <c r="T338" s="257" t="s">
        <v>412</v>
      </c>
      <c r="U338" s="139"/>
    </row>
    <row r="339" spans="2:21" ht="30" customHeight="1">
      <c r="B339" s="432">
        <v>3</v>
      </c>
      <c r="C339" s="607" t="s">
        <v>515</v>
      </c>
      <c r="D339" s="608" t="s">
        <v>411</v>
      </c>
      <c r="E339" s="609" t="s">
        <v>399</v>
      </c>
      <c r="F339" s="610" t="s">
        <v>35</v>
      </c>
      <c r="G339" s="606">
        <v>2800</v>
      </c>
      <c r="H339" s="606">
        <v>1570</v>
      </c>
      <c r="I339" s="117">
        <f t="shared" si="171"/>
        <v>1230</v>
      </c>
      <c r="J339" s="88">
        <v>5</v>
      </c>
      <c r="K339" s="87">
        <f t="shared" si="172"/>
        <v>61.5</v>
      </c>
      <c r="L339" s="87">
        <f t="shared" si="173"/>
        <v>1168.5</v>
      </c>
      <c r="M339" s="89">
        <v>2450</v>
      </c>
      <c r="N339" s="237">
        <f t="shared" si="174"/>
        <v>2862825</v>
      </c>
      <c r="O339" s="237">
        <f t="shared" si="175"/>
        <v>12.31</v>
      </c>
      <c r="P339" s="237">
        <f t="shared" si="176"/>
        <v>2462.31</v>
      </c>
      <c r="Q339" s="238">
        <f t="shared" si="177"/>
        <v>2877209</v>
      </c>
      <c r="R339" s="238">
        <f t="shared" si="178"/>
        <v>14386</v>
      </c>
      <c r="S339" s="238">
        <f t="shared" si="179"/>
        <v>2862823</v>
      </c>
      <c r="T339" s="257" t="s">
        <v>412</v>
      </c>
      <c r="U339" s="139"/>
    </row>
    <row r="340" spans="2:21" ht="30" customHeight="1">
      <c r="B340" s="432">
        <v>4</v>
      </c>
      <c r="C340" s="607" t="s">
        <v>516</v>
      </c>
      <c r="D340" s="608" t="s">
        <v>409</v>
      </c>
      <c r="E340" s="609" t="s">
        <v>410</v>
      </c>
      <c r="F340" s="610" t="s">
        <v>35</v>
      </c>
      <c r="G340" s="606">
        <v>4020</v>
      </c>
      <c r="H340" s="606">
        <v>1540</v>
      </c>
      <c r="I340" s="117">
        <f t="shared" ref="I340:I343" si="180">+G340-H340</f>
        <v>2480</v>
      </c>
      <c r="J340" s="88">
        <v>5</v>
      </c>
      <c r="K340" s="87">
        <f t="shared" ref="K340:K343" si="181">I340*J340%</f>
        <v>124</v>
      </c>
      <c r="L340" s="87">
        <f t="shared" ref="L340:L343" si="182">I340-K340</f>
        <v>2356</v>
      </c>
      <c r="M340" s="89">
        <v>2450</v>
      </c>
      <c r="N340" s="237">
        <f t="shared" ref="N340:N343" si="183">ROUND((L340*M340),0)</f>
        <v>5772200</v>
      </c>
      <c r="O340" s="237">
        <f t="shared" ref="O340:O343" si="184">ROUND(M340*0.5025%,2)</f>
        <v>12.31</v>
      </c>
      <c r="P340" s="237">
        <f t="shared" ref="P340:P343" si="185">M340+O340</f>
        <v>2462.31</v>
      </c>
      <c r="Q340" s="238">
        <f t="shared" ref="Q340:Q343" si="186">ROUND((L340*+P340),0)</f>
        <v>5801202</v>
      </c>
      <c r="R340" s="238">
        <f t="shared" ref="R340:R343" si="187">ROUND((Q340*0.5%),0)</f>
        <v>29006</v>
      </c>
      <c r="S340" s="238">
        <f t="shared" ref="S340:S343" si="188">ROUND((Q340-R340),0)</f>
        <v>5772196</v>
      </c>
      <c r="T340" s="257" t="s">
        <v>412</v>
      </c>
      <c r="U340" s="139"/>
    </row>
    <row r="341" spans="2:21" ht="30" customHeight="1">
      <c r="B341" s="432">
        <v>5</v>
      </c>
      <c r="C341" s="607" t="s">
        <v>517</v>
      </c>
      <c r="D341" s="608" t="s">
        <v>384</v>
      </c>
      <c r="E341" s="609" t="s">
        <v>518</v>
      </c>
      <c r="F341" s="610" t="s">
        <v>35</v>
      </c>
      <c r="G341" s="606">
        <v>12390</v>
      </c>
      <c r="H341" s="606">
        <v>4370</v>
      </c>
      <c r="I341" s="117">
        <f t="shared" si="180"/>
        <v>8020</v>
      </c>
      <c r="J341" s="88">
        <v>5</v>
      </c>
      <c r="K341" s="87">
        <f t="shared" si="181"/>
        <v>401</v>
      </c>
      <c r="L341" s="87">
        <f t="shared" si="182"/>
        <v>7619</v>
      </c>
      <c r="M341" s="89">
        <v>2450</v>
      </c>
      <c r="N341" s="237">
        <f t="shared" si="183"/>
        <v>18666550</v>
      </c>
      <c r="O341" s="237">
        <f t="shared" si="184"/>
        <v>12.31</v>
      </c>
      <c r="P341" s="237">
        <f t="shared" si="185"/>
        <v>2462.31</v>
      </c>
      <c r="Q341" s="238">
        <f t="shared" si="186"/>
        <v>18760340</v>
      </c>
      <c r="R341" s="238">
        <f t="shared" si="187"/>
        <v>93802</v>
      </c>
      <c r="S341" s="238">
        <f t="shared" si="188"/>
        <v>18666538</v>
      </c>
      <c r="T341" s="257" t="s">
        <v>412</v>
      </c>
      <c r="U341" s="139"/>
    </row>
    <row r="342" spans="2:21" ht="30" customHeight="1">
      <c r="B342" s="432">
        <v>6</v>
      </c>
      <c r="C342" s="607" t="s">
        <v>519</v>
      </c>
      <c r="D342" s="608" t="s">
        <v>397</v>
      </c>
      <c r="E342" s="609" t="s">
        <v>398</v>
      </c>
      <c r="F342" s="610" t="s">
        <v>35</v>
      </c>
      <c r="G342" s="606">
        <v>4500</v>
      </c>
      <c r="H342" s="606">
        <v>1470</v>
      </c>
      <c r="I342" s="117">
        <f t="shared" si="180"/>
        <v>3030</v>
      </c>
      <c r="J342" s="88">
        <v>5</v>
      </c>
      <c r="K342" s="87">
        <f t="shared" si="181"/>
        <v>151.5</v>
      </c>
      <c r="L342" s="87">
        <f t="shared" si="182"/>
        <v>2878.5</v>
      </c>
      <c r="M342" s="89">
        <v>2450</v>
      </c>
      <c r="N342" s="237">
        <f t="shared" si="183"/>
        <v>7052325</v>
      </c>
      <c r="O342" s="237">
        <f t="shared" si="184"/>
        <v>12.31</v>
      </c>
      <c r="P342" s="237">
        <f t="shared" si="185"/>
        <v>2462.31</v>
      </c>
      <c r="Q342" s="238">
        <f t="shared" si="186"/>
        <v>7087759</v>
      </c>
      <c r="R342" s="238">
        <f t="shared" si="187"/>
        <v>35439</v>
      </c>
      <c r="S342" s="238">
        <f t="shared" si="188"/>
        <v>7052320</v>
      </c>
      <c r="T342" s="257" t="s">
        <v>412</v>
      </c>
      <c r="U342" s="139"/>
    </row>
    <row r="343" spans="2:21" ht="30" customHeight="1">
      <c r="B343" s="432">
        <v>7</v>
      </c>
      <c r="C343" s="607" t="s">
        <v>520</v>
      </c>
      <c r="D343" s="608" t="s">
        <v>521</v>
      </c>
      <c r="E343" s="609" t="s">
        <v>522</v>
      </c>
      <c r="F343" s="610" t="s">
        <v>35</v>
      </c>
      <c r="G343" s="606">
        <v>8550</v>
      </c>
      <c r="H343" s="606">
        <v>4550</v>
      </c>
      <c r="I343" s="117">
        <f t="shared" si="180"/>
        <v>4000</v>
      </c>
      <c r="J343" s="88">
        <v>5</v>
      </c>
      <c r="K343" s="87">
        <f t="shared" si="181"/>
        <v>200</v>
      </c>
      <c r="L343" s="87">
        <f t="shared" si="182"/>
        <v>3800</v>
      </c>
      <c r="M343" s="89">
        <v>2450</v>
      </c>
      <c r="N343" s="237">
        <f t="shared" si="183"/>
        <v>9310000</v>
      </c>
      <c r="O343" s="237">
        <f t="shared" si="184"/>
        <v>12.31</v>
      </c>
      <c r="P343" s="237">
        <f t="shared" si="185"/>
        <v>2462.31</v>
      </c>
      <c r="Q343" s="238">
        <f t="shared" si="186"/>
        <v>9356778</v>
      </c>
      <c r="R343" s="238">
        <f t="shared" si="187"/>
        <v>46784</v>
      </c>
      <c r="S343" s="238">
        <f t="shared" si="188"/>
        <v>9309994</v>
      </c>
      <c r="T343" s="257" t="s">
        <v>412</v>
      </c>
      <c r="U343" s="139"/>
    </row>
    <row r="344" spans="2:21" ht="9.9499999999999993" customHeight="1">
      <c r="B344" s="392"/>
      <c r="C344" s="393"/>
      <c r="D344" s="394"/>
      <c r="E344" s="395"/>
      <c r="F344" s="396"/>
      <c r="G344" s="397"/>
      <c r="H344" s="397"/>
      <c r="I344" s="398"/>
      <c r="J344" s="88"/>
      <c r="K344" s="398"/>
      <c r="L344" s="398"/>
      <c r="M344" s="89"/>
      <c r="N344" s="400"/>
      <c r="O344" s="401"/>
      <c r="P344" s="401"/>
      <c r="Q344" s="398"/>
      <c r="R344" s="398"/>
      <c r="S344" s="398"/>
      <c r="T344" s="415"/>
      <c r="U344" s="139"/>
    </row>
    <row r="345" spans="2:21" ht="30" customHeight="1">
      <c r="B345" s="2173" t="s">
        <v>191</v>
      </c>
      <c r="C345" s="2174"/>
      <c r="D345" s="2174"/>
      <c r="E345" s="2174"/>
      <c r="F345" s="2175"/>
      <c r="G345" s="406">
        <f>SUM(G337:G344)</f>
        <v>53990</v>
      </c>
      <c r="H345" s="406">
        <f>SUM(H337:H344)</f>
        <v>22310</v>
      </c>
      <c r="I345" s="406">
        <f>SUM(I337:I344)</f>
        <v>31680</v>
      </c>
      <c r="J345" s="406">
        <f>+K345/I345%</f>
        <v>5</v>
      </c>
      <c r="K345" s="406">
        <f>SUM(K337:K344)</f>
        <v>1584</v>
      </c>
      <c r="L345" s="406">
        <f>SUM(L337:L344)</f>
        <v>30096</v>
      </c>
      <c r="M345" s="406" t="s">
        <v>362</v>
      </c>
      <c r="N345" s="406">
        <f>SUM(N337:N344)</f>
        <v>73735200</v>
      </c>
      <c r="O345" s="453"/>
      <c r="P345" s="442">
        <f>Q345/L345</f>
        <v>2462.3099747474748</v>
      </c>
      <c r="Q345" s="406">
        <f>SUM(Q337:Q344)</f>
        <v>74105681</v>
      </c>
      <c r="R345" s="406">
        <f>SUM(R337:R344)</f>
        <v>370529</v>
      </c>
      <c r="S345" s="406">
        <f>SUM(S337:S344)</f>
        <v>73735152</v>
      </c>
      <c r="T345" s="402"/>
      <c r="U345" s="139"/>
    </row>
    <row r="346" spans="2:21" ht="9.9499999999999993" customHeight="1">
      <c r="B346" s="306"/>
      <c r="C346" s="308"/>
      <c r="D346" s="308"/>
      <c r="E346" s="308"/>
      <c r="F346" s="308"/>
      <c r="G346" s="233"/>
      <c r="H346" s="308"/>
      <c r="I346" s="308"/>
      <c r="J346" s="315"/>
      <c r="K346" s="315"/>
      <c r="L346" s="316"/>
      <c r="M346" s="308"/>
      <c r="N346" s="308"/>
      <c r="O346" s="308"/>
      <c r="P346" s="307"/>
      <c r="Q346" s="317"/>
      <c r="R346" s="318"/>
      <c r="S346" s="319"/>
      <c r="T346" s="310"/>
      <c r="U346" s="139"/>
    </row>
    <row r="347" spans="2:21" ht="15.75">
      <c r="B347" s="201"/>
      <c r="C347" s="202"/>
      <c r="D347" s="202"/>
      <c r="E347" s="202"/>
      <c r="F347" s="202"/>
      <c r="G347" s="202"/>
      <c r="H347" s="202"/>
      <c r="I347" s="202"/>
      <c r="J347" s="203"/>
      <c r="K347" s="203"/>
      <c r="L347" s="204"/>
      <c r="M347" s="202"/>
      <c r="N347" s="202"/>
      <c r="O347" s="202"/>
      <c r="P347" s="202"/>
      <c r="Q347" s="211" t="s">
        <v>505</v>
      </c>
      <c r="R347" s="211"/>
      <c r="S347" s="211"/>
      <c r="T347" s="209"/>
      <c r="U347" s="139"/>
    </row>
    <row r="348" spans="2:21" ht="15.75">
      <c r="B348" s="241"/>
      <c r="C348" s="280" t="s">
        <v>80</v>
      </c>
      <c r="D348" s="227"/>
      <c r="E348" s="227"/>
      <c r="F348" s="227"/>
      <c r="G348" s="686"/>
      <c r="H348" s="686"/>
      <c r="I348" s="686" t="s">
        <v>105</v>
      </c>
      <c r="J348" s="686"/>
      <c r="K348" s="228"/>
      <c r="L348" s="686"/>
      <c r="M348" s="686" t="s">
        <v>106</v>
      </c>
      <c r="N348" s="686"/>
      <c r="O348" s="227"/>
      <c r="P348" s="227"/>
      <c r="Q348" s="227" t="s">
        <v>81</v>
      </c>
      <c r="R348" s="227"/>
      <c r="S348" s="242"/>
      <c r="T348" s="243"/>
      <c r="U348" s="139"/>
    </row>
    <row r="349" spans="2:21" ht="15.75">
      <c r="B349" s="241"/>
      <c r="C349" s="281"/>
      <c r="D349" s="229"/>
      <c r="E349" s="229"/>
      <c r="F349" s="229"/>
      <c r="G349" s="229"/>
      <c r="H349" s="229"/>
      <c r="I349" s="229"/>
      <c r="J349" s="229"/>
      <c r="K349" s="229"/>
      <c r="L349" s="229"/>
      <c r="M349" s="229"/>
      <c r="N349" s="229"/>
      <c r="O349" s="229"/>
      <c r="P349" s="229"/>
      <c r="Q349" s="229"/>
      <c r="R349" s="229"/>
      <c r="S349" s="242"/>
      <c r="T349" s="243"/>
      <c r="U349" s="139"/>
    </row>
    <row r="350" spans="2:21" ht="15.75">
      <c r="B350" s="241"/>
      <c r="C350" s="281"/>
      <c r="D350" s="229"/>
      <c r="E350" s="229"/>
      <c r="F350" s="229"/>
      <c r="G350" s="229"/>
      <c r="H350" s="229"/>
      <c r="I350" s="229"/>
      <c r="J350" s="229"/>
      <c r="K350" s="229"/>
      <c r="L350" s="229"/>
      <c r="M350" s="229"/>
      <c r="N350" s="229"/>
      <c r="O350" s="229"/>
      <c r="P350" s="229"/>
      <c r="Q350" s="229"/>
      <c r="R350" s="229"/>
      <c r="S350" s="242"/>
      <c r="T350" s="243"/>
      <c r="U350" s="139"/>
    </row>
    <row r="351" spans="2:21" ht="15.75">
      <c r="B351" s="241"/>
      <c r="C351" s="281"/>
      <c r="D351" s="229"/>
      <c r="E351" s="229"/>
      <c r="F351" s="229"/>
      <c r="G351" s="229"/>
      <c r="H351" s="229"/>
      <c r="I351" s="229"/>
      <c r="J351" s="229"/>
      <c r="K351" s="229"/>
      <c r="L351" s="229"/>
      <c r="M351" s="229"/>
      <c r="N351" s="229"/>
      <c r="O351" s="229"/>
      <c r="P351" s="229"/>
      <c r="Q351" s="229"/>
      <c r="R351" s="229"/>
      <c r="S351" s="242"/>
      <c r="T351" s="243"/>
      <c r="U351" s="139"/>
    </row>
    <row r="352" spans="2:21" ht="15.75">
      <c r="B352" s="241"/>
      <c r="C352" s="281"/>
      <c r="D352" s="229"/>
      <c r="E352" s="229"/>
      <c r="F352" s="229"/>
      <c r="G352" s="229"/>
      <c r="H352" s="229"/>
      <c r="I352" s="229"/>
      <c r="J352" s="229"/>
      <c r="K352" s="229"/>
      <c r="L352" s="229"/>
      <c r="M352" s="229"/>
      <c r="N352" s="229"/>
      <c r="O352" s="229"/>
      <c r="P352" s="229"/>
      <c r="Q352" s="229"/>
      <c r="R352" s="229"/>
      <c r="S352" s="242"/>
      <c r="T352" s="243"/>
      <c r="U352" s="139"/>
    </row>
    <row r="353" spans="2:21" ht="15.75">
      <c r="B353" s="241"/>
      <c r="C353" s="682" t="s">
        <v>147</v>
      </c>
      <c r="D353" s="682"/>
      <c r="E353" s="682"/>
      <c r="F353" s="682"/>
      <c r="G353" s="687"/>
      <c r="H353" s="687" t="s">
        <v>82</v>
      </c>
      <c r="I353" s="682"/>
      <c r="J353" s="687" t="s">
        <v>156</v>
      </c>
      <c r="K353" s="230"/>
      <c r="L353" s="687"/>
      <c r="M353" s="687" t="s">
        <v>161</v>
      </c>
      <c r="N353" s="687"/>
      <c r="O353" s="682"/>
      <c r="P353" s="682"/>
      <c r="Q353" s="682" t="s">
        <v>83</v>
      </c>
      <c r="R353" s="682"/>
      <c r="S353" s="242"/>
      <c r="T353" s="243"/>
      <c r="U353" s="139"/>
    </row>
    <row r="354" spans="2:21" ht="15.75">
      <c r="B354" s="241"/>
      <c r="C354" s="282"/>
      <c r="D354" s="682"/>
      <c r="E354" s="682"/>
      <c r="F354" s="682"/>
      <c r="G354" s="687"/>
      <c r="H354" s="687"/>
      <c r="I354" s="682"/>
      <c r="J354" s="687"/>
      <c r="K354" s="230"/>
      <c r="L354" s="687"/>
      <c r="M354" s="687"/>
      <c r="N354" s="687"/>
      <c r="O354" s="682"/>
      <c r="P354" s="682"/>
      <c r="Q354" s="682"/>
      <c r="R354" s="682"/>
      <c r="S354" s="242"/>
      <c r="T354" s="243"/>
      <c r="U354" s="139"/>
    </row>
    <row r="355" spans="2:21" customFormat="1" ht="15" customHeight="1">
      <c r="B355" s="121" t="s">
        <v>418</v>
      </c>
      <c r="C355" s="284"/>
      <c r="D355" s="122"/>
      <c r="E355" s="122"/>
      <c r="F355" s="122"/>
      <c r="G355" s="122"/>
      <c r="H355" s="122"/>
      <c r="I355" s="122"/>
      <c r="J355" s="123"/>
      <c r="K355" s="122"/>
      <c r="L355" s="124"/>
      <c r="M355" s="122"/>
      <c r="N355" s="122"/>
      <c r="O355" s="122"/>
      <c r="P355" s="122"/>
      <c r="Q355" s="122"/>
      <c r="R355" s="125"/>
      <c r="S355" s="125"/>
      <c r="T355" s="126" t="s">
        <v>417</v>
      </c>
      <c r="U355" s="232"/>
    </row>
    <row r="357" spans="2:21" ht="24.95" customHeight="1">
      <c r="B357" s="2264" t="s">
        <v>25</v>
      </c>
      <c r="C357" s="2265"/>
      <c r="D357" s="2265"/>
      <c r="E357" s="2266"/>
      <c r="F357" s="2161" t="s">
        <v>146</v>
      </c>
      <c r="G357" s="2162"/>
      <c r="H357" s="2162"/>
      <c r="I357" s="2162"/>
      <c r="J357" s="2162"/>
      <c r="K357" s="2162"/>
      <c r="L357" s="2162"/>
      <c r="M357" s="2162"/>
      <c r="N357" s="2163"/>
      <c r="O357" s="417" t="s">
        <v>55</v>
      </c>
      <c r="P357" s="418" t="s">
        <v>121</v>
      </c>
      <c r="Q357" s="92" t="s">
        <v>427</v>
      </c>
      <c r="R357" s="92"/>
      <c r="S357" s="41"/>
      <c r="T357" s="42" t="s">
        <v>25</v>
      </c>
    </row>
    <row r="358" spans="2:21" ht="24.75" customHeight="1">
      <c r="B358" s="2267"/>
      <c r="C358" s="2268"/>
      <c r="D358" s="2268"/>
      <c r="E358" s="2269"/>
      <c r="F358" s="2164" t="s">
        <v>416</v>
      </c>
      <c r="G358" s="2165"/>
      <c r="H358" s="2165"/>
      <c r="I358" s="2165"/>
      <c r="J358" s="2165"/>
      <c r="K358" s="2165"/>
      <c r="L358" s="2165"/>
      <c r="M358" s="2165"/>
      <c r="N358" s="2166"/>
      <c r="O358" s="419" t="s">
        <v>57</v>
      </c>
      <c r="P358" s="420" t="s">
        <v>58</v>
      </c>
      <c r="Q358" s="94"/>
      <c r="R358" s="94"/>
      <c r="S358" s="45"/>
      <c r="T358" s="46"/>
    </row>
    <row r="359" spans="2:21" ht="9.9499999999999993" customHeight="1">
      <c r="B359" s="47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622"/>
      <c r="P359" s="224"/>
      <c r="Q359" s="49"/>
      <c r="R359" s="49"/>
      <c r="S359" s="49"/>
      <c r="T359" s="50"/>
      <c r="U359" s="139"/>
    </row>
    <row r="360" spans="2:21" ht="15.75">
      <c r="B360" s="51"/>
      <c r="C360" s="52" t="s">
        <v>59</v>
      </c>
      <c r="D360" s="55"/>
      <c r="E360" s="55" t="s">
        <v>60</v>
      </c>
      <c r="F360" s="165" t="s">
        <v>339</v>
      </c>
      <c r="G360" s="55"/>
      <c r="H360" s="645"/>
      <c r="I360" s="362"/>
      <c r="J360" s="55"/>
      <c r="K360" s="55"/>
      <c r="L360" s="55"/>
      <c r="M360" s="55"/>
      <c r="N360" s="118"/>
      <c r="O360" s="56"/>
      <c r="P360" s="54" t="s">
        <v>61</v>
      </c>
      <c r="Q360" s="249" t="s">
        <v>461</v>
      </c>
      <c r="R360" s="249"/>
      <c r="S360" s="55"/>
      <c r="T360" s="59"/>
      <c r="U360" s="139"/>
    </row>
    <row r="361" spans="2:21" ht="15.75">
      <c r="B361" s="51"/>
      <c r="C361" s="52"/>
      <c r="D361" s="55"/>
      <c r="E361" s="342"/>
      <c r="F361" s="55"/>
      <c r="G361" s="55"/>
      <c r="H361" s="53"/>
      <c r="I361" s="52"/>
      <c r="J361" s="55"/>
      <c r="K361" s="55"/>
      <c r="L361" s="54"/>
      <c r="M361" s="55"/>
      <c r="N361" s="84"/>
      <c r="O361" s="56"/>
      <c r="P361" s="167"/>
      <c r="Q361" s="58"/>
      <c r="R361" s="58"/>
      <c r="S361" s="58"/>
      <c r="T361" s="59"/>
      <c r="U361" s="139"/>
    </row>
    <row r="362" spans="2:21" ht="15" customHeight="1">
      <c r="B362" s="673" t="s">
        <v>26</v>
      </c>
      <c r="C362" s="174" t="s">
        <v>27</v>
      </c>
      <c r="D362" s="671" t="s">
        <v>62</v>
      </c>
      <c r="E362" s="175" t="s">
        <v>28</v>
      </c>
      <c r="F362" s="671" t="s">
        <v>29</v>
      </c>
      <c r="G362" s="174" t="s">
        <v>30</v>
      </c>
      <c r="H362" s="174" t="s">
        <v>30</v>
      </c>
      <c r="I362" s="176" t="s">
        <v>30</v>
      </c>
      <c r="J362" s="2262" t="s">
        <v>31</v>
      </c>
      <c r="K362" s="2263"/>
      <c r="L362" s="174" t="s">
        <v>30</v>
      </c>
      <c r="M362" s="176" t="s">
        <v>32</v>
      </c>
      <c r="N362" s="177" t="s">
        <v>8</v>
      </c>
      <c r="O362" s="2176" t="s">
        <v>182</v>
      </c>
      <c r="P362" s="2178" t="s">
        <v>181</v>
      </c>
      <c r="Q362" s="177" t="s">
        <v>8</v>
      </c>
      <c r="R362" s="2180" t="s">
        <v>44</v>
      </c>
      <c r="S362" s="178" t="s">
        <v>8</v>
      </c>
      <c r="T362" s="669" t="s">
        <v>10</v>
      </c>
      <c r="U362" s="139"/>
    </row>
    <row r="363" spans="2:21" ht="15" customHeight="1">
      <c r="B363" s="674"/>
      <c r="C363" s="180" t="s">
        <v>11</v>
      </c>
      <c r="D363" s="672"/>
      <c r="E363" s="180" t="s">
        <v>12</v>
      </c>
      <c r="F363" s="672"/>
      <c r="G363" s="180" t="s">
        <v>13</v>
      </c>
      <c r="H363" s="180" t="s">
        <v>14</v>
      </c>
      <c r="I363" s="181" t="s">
        <v>15</v>
      </c>
      <c r="J363" s="182" t="s">
        <v>16</v>
      </c>
      <c r="K363" s="183" t="s">
        <v>17</v>
      </c>
      <c r="L363" s="180" t="s">
        <v>18</v>
      </c>
      <c r="M363" s="184" t="s">
        <v>19</v>
      </c>
      <c r="N363" s="185" t="s">
        <v>177</v>
      </c>
      <c r="O363" s="2177"/>
      <c r="P363" s="2179"/>
      <c r="Q363" s="185" t="s">
        <v>22</v>
      </c>
      <c r="R363" s="2181"/>
      <c r="S363" s="186" t="s">
        <v>45</v>
      </c>
      <c r="T363" s="670"/>
      <c r="U363" s="139"/>
    </row>
    <row r="364" spans="2:21" ht="15" customHeight="1" thickBot="1">
      <c r="B364" s="187">
        <v>1</v>
      </c>
      <c r="C364" s="188">
        <v>2</v>
      </c>
      <c r="D364" s="189">
        <v>3</v>
      </c>
      <c r="E364" s="188">
        <v>4</v>
      </c>
      <c r="F364" s="188">
        <v>5</v>
      </c>
      <c r="G364" s="188">
        <v>6</v>
      </c>
      <c r="H364" s="188">
        <v>7</v>
      </c>
      <c r="I364" s="190" t="s">
        <v>63</v>
      </c>
      <c r="J364" s="188">
        <v>9</v>
      </c>
      <c r="K364" s="192" t="s">
        <v>64</v>
      </c>
      <c r="L364" s="191" t="s">
        <v>65</v>
      </c>
      <c r="M364" s="192">
        <v>12</v>
      </c>
      <c r="N364" s="193" t="s">
        <v>66</v>
      </c>
      <c r="O364" s="252" t="s">
        <v>176</v>
      </c>
      <c r="P364" s="193" t="s">
        <v>178</v>
      </c>
      <c r="Q364" s="193" t="s">
        <v>186</v>
      </c>
      <c r="R364" s="193" t="s">
        <v>183</v>
      </c>
      <c r="S364" s="193" t="s">
        <v>179</v>
      </c>
      <c r="T364" s="193">
        <v>18</v>
      </c>
      <c r="U364" s="139"/>
    </row>
    <row r="365" spans="2:21" ht="30" customHeight="1" thickTop="1">
      <c r="B365" s="432">
        <v>1</v>
      </c>
      <c r="C365" s="607" t="s">
        <v>486</v>
      </c>
      <c r="D365" s="608" t="s">
        <v>487</v>
      </c>
      <c r="E365" s="609" t="s">
        <v>488</v>
      </c>
      <c r="F365" s="610" t="s">
        <v>35</v>
      </c>
      <c r="G365" s="606">
        <v>4320</v>
      </c>
      <c r="H365" s="606">
        <v>1500</v>
      </c>
      <c r="I365" s="117">
        <f t="shared" ref="I365:I367" si="189">+G365-H365</f>
        <v>2820</v>
      </c>
      <c r="J365" s="88">
        <v>5</v>
      </c>
      <c r="K365" s="87">
        <f t="shared" ref="K365:K367" si="190">I365*J365%</f>
        <v>141</v>
      </c>
      <c r="L365" s="87">
        <f t="shared" ref="L365:L367" si="191">I365-K365</f>
        <v>2679</v>
      </c>
      <c r="M365" s="89">
        <v>2450</v>
      </c>
      <c r="N365" s="237">
        <f t="shared" ref="N365:N367" si="192">ROUND((L365*M365),0)</f>
        <v>6563550</v>
      </c>
      <c r="O365" s="237">
        <f t="shared" ref="O365:O367" si="193">ROUND(M365*0.5025%,2)</f>
        <v>12.31</v>
      </c>
      <c r="P365" s="237">
        <f t="shared" ref="P365:P367" si="194">M365+O365</f>
        <v>2462.31</v>
      </c>
      <c r="Q365" s="238">
        <f t="shared" ref="Q365:Q367" si="195">ROUND((L365*+P365),0)</f>
        <v>6596528</v>
      </c>
      <c r="R365" s="238">
        <f t="shared" ref="R365:R367" si="196">ROUND((Q365*0.5%),0)</f>
        <v>32983</v>
      </c>
      <c r="S365" s="238">
        <f t="shared" ref="S365:S367" si="197">ROUND((Q365-R365),0)</f>
        <v>6563545</v>
      </c>
      <c r="T365" s="257" t="s">
        <v>497</v>
      </c>
      <c r="U365" s="139"/>
    </row>
    <row r="366" spans="2:21" ht="30" customHeight="1">
      <c r="B366" s="432">
        <v>2</v>
      </c>
      <c r="C366" s="607" t="s">
        <v>489</v>
      </c>
      <c r="D366" s="608" t="s">
        <v>382</v>
      </c>
      <c r="E366" s="609" t="s">
        <v>490</v>
      </c>
      <c r="F366" s="610" t="s">
        <v>35</v>
      </c>
      <c r="G366" s="606">
        <v>3740</v>
      </c>
      <c r="H366" s="606">
        <v>1450</v>
      </c>
      <c r="I366" s="117">
        <f t="shared" si="189"/>
        <v>2290</v>
      </c>
      <c r="J366" s="88">
        <v>5</v>
      </c>
      <c r="K366" s="87">
        <f t="shared" si="190"/>
        <v>114.5</v>
      </c>
      <c r="L366" s="87">
        <f t="shared" si="191"/>
        <v>2175.5</v>
      </c>
      <c r="M366" s="89">
        <v>2450</v>
      </c>
      <c r="N366" s="237">
        <f t="shared" si="192"/>
        <v>5329975</v>
      </c>
      <c r="O366" s="237">
        <f t="shared" si="193"/>
        <v>12.31</v>
      </c>
      <c r="P366" s="237">
        <f t="shared" si="194"/>
        <v>2462.31</v>
      </c>
      <c r="Q366" s="238">
        <f t="shared" si="195"/>
        <v>5356755</v>
      </c>
      <c r="R366" s="238">
        <f t="shared" si="196"/>
        <v>26784</v>
      </c>
      <c r="S366" s="238">
        <f t="shared" si="197"/>
        <v>5329971</v>
      </c>
      <c r="T366" s="257" t="s">
        <v>497</v>
      </c>
      <c r="U366" s="139"/>
    </row>
    <row r="367" spans="2:21" ht="30" customHeight="1">
      <c r="B367" s="432">
        <v>3</v>
      </c>
      <c r="C367" s="607" t="s">
        <v>491</v>
      </c>
      <c r="D367" s="608" t="s">
        <v>492</v>
      </c>
      <c r="E367" s="609" t="s">
        <v>493</v>
      </c>
      <c r="F367" s="610" t="s">
        <v>35</v>
      </c>
      <c r="G367" s="606">
        <v>4310</v>
      </c>
      <c r="H367" s="606">
        <v>1570</v>
      </c>
      <c r="I367" s="117">
        <f t="shared" si="189"/>
        <v>2740</v>
      </c>
      <c r="J367" s="88">
        <v>5</v>
      </c>
      <c r="K367" s="87">
        <f t="shared" si="190"/>
        <v>137</v>
      </c>
      <c r="L367" s="87">
        <f t="shared" si="191"/>
        <v>2603</v>
      </c>
      <c r="M367" s="89">
        <v>2450</v>
      </c>
      <c r="N367" s="237">
        <f t="shared" si="192"/>
        <v>6377350</v>
      </c>
      <c r="O367" s="237">
        <f t="shared" si="193"/>
        <v>12.31</v>
      </c>
      <c r="P367" s="237">
        <f t="shared" si="194"/>
        <v>2462.31</v>
      </c>
      <c r="Q367" s="238">
        <f t="shared" si="195"/>
        <v>6409393</v>
      </c>
      <c r="R367" s="238">
        <f t="shared" si="196"/>
        <v>32047</v>
      </c>
      <c r="S367" s="238">
        <f t="shared" si="197"/>
        <v>6377346</v>
      </c>
      <c r="T367" s="257" t="s">
        <v>335</v>
      </c>
      <c r="U367" s="139"/>
    </row>
    <row r="368" spans="2:21" ht="9.9499999999999993" customHeight="1">
      <c r="B368" s="392"/>
      <c r="C368" s="393"/>
      <c r="D368" s="394"/>
      <c r="E368" s="395"/>
      <c r="F368" s="396"/>
      <c r="G368" s="397"/>
      <c r="H368" s="397"/>
      <c r="I368" s="398"/>
      <c r="J368" s="88"/>
      <c r="K368" s="398"/>
      <c r="L368" s="398"/>
      <c r="M368" s="89"/>
      <c r="N368" s="400"/>
      <c r="O368" s="401"/>
      <c r="P368" s="401"/>
      <c r="Q368" s="398"/>
      <c r="R368" s="398"/>
      <c r="S368" s="398"/>
      <c r="T368" s="415"/>
      <c r="U368" s="139"/>
    </row>
    <row r="369" spans="2:21" ht="30" customHeight="1">
      <c r="B369" s="2173" t="s">
        <v>191</v>
      </c>
      <c r="C369" s="2174"/>
      <c r="D369" s="2174"/>
      <c r="E369" s="2174"/>
      <c r="F369" s="2175"/>
      <c r="G369" s="406">
        <f>SUM(G365:G368)</f>
        <v>12370</v>
      </c>
      <c r="H369" s="406">
        <f>SUM(H365:H368)</f>
        <v>4520</v>
      </c>
      <c r="I369" s="406">
        <f>SUM(I365:I368)</f>
        <v>7850</v>
      </c>
      <c r="J369" s="406">
        <f>+K369/I369%</f>
        <v>5</v>
      </c>
      <c r="K369" s="406">
        <f>SUM(K365:K368)</f>
        <v>392.5</v>
      </c>
      <c r="L369" s="406">
        <f>SUM(L365:L368)</f>
        <v>7457.5</v>
      </c>
      <c r="M369" s="406" t="s">
        <v>362</v>
      </c>
      <c r="N369" s="406">
        <f>SUM(N365:N368)</f>
        <v>18270875</v>
      </c>
      <c r="O369" s="453"/>
      <c r="P369" s="442">
        <f>Q369/L369</f>
        <v>2462.3098893731144</v>
      </c>
      <c r="Q369" s="406">
        <f>SUM(Q365:Q368)</f>
        <v>18362676</v>
      </c>
      <c r="R369" s="406">
        <f>SUM(R365:R368)</f>
        <v>91814</v>
      </c>
      <c r="S369" s="406">
        <f>SUM(S365:S368)</f>
        <v>18270862</v>
      </c>
      <c r="T369" s="402"/>
      <c r="U369" s="139"/>
    </row>
    <row r="370" spans="2:21" ht="9.9499999999999993" customHeight="1">
      <c r="B370" s="306"/>
      <c r="C370" s="308"/>
      <c r="D370" s="308"/>
      <c r="E370" s="308"/>
      <c r="F370" s="308"/>
      <c r="G370" s="233"/>
      <c r="H370" s="308"/>
      <c r="I370" s="308"/>
      <c r="J370" s="315"/>
      <c r="K370" s="315"/>
      <c r="L370" s="316"/>
      <c r="M370" s="308"/>
      <c r="N370" s="308"/>
      <c r="O370" s="308"/>
      <c r="P370" s="307"/>
      <c r="Q370" s="317"/>
      <c r="R370" s="318"/>
      <c r="S370" s="319"/>
      <c r="T370" s="310"/>
      <c r="U370" s="139"/>
    </row>
    <row r="371" spans="2:21" ht="15.75">
      <c r="B371" s="201"/>
      <c r="C371" s="202"/>
      <c r="D371" s="202"/>
      <c r="E371" s="202"/>
      <c r="F371" s="202"/>
      <c r="G371" s="202"/>
      <c r="H371" s="202"/>
      <c r="I371" s="202"/>
      <c r="J371" s="203"/>
      <c r="K371" s="203"/>
      <c r="L371" s="204"/>
      <c r="M371" s="202"/>
      <c r="N371" s="202"/>
      <c r="O371" s="202"/>
      <c r="P371" s="202"/>
      <c r="Q371" s="211" t="s">
        <v>462</v>
      </c>
      <c r="R371" s="211"/>
      <c r="S371" s="211"/>
      <c r="T371" s="209"/>
      <c r="U371" s="139"/>
    </row>
    <row r="372" spans="2:21" ht="15.75">
      <c r="B372" s="241"/>
      <c r="C372" s="280" t="s">
        <v>80</v>
      </c>
      <c r="D372" s="227"/>
      <c r="E372" s="227"/>
      <c r="F372" s="227"/>
      <c r="G372" s="676"/>
      <c r="H372" s="676"/>
      <c r="I372" s="676" t="s">
        <v>105</v>
      </c>
      <c r="J372" s="676"/>
      <c r="K372" s="228"/>
      <c r="L372" s="676"/>
      <c r="M372" s="676" t="s">
        <v>106</v>
      </c>
      <c r="N372" s="676"/>
      <c r="O372" s="227"/>
      <c r="P372" s="227"/>
      <c r="Q372" s="227" t="s">
        <v>81</v>
      </c>
      <c r="R372" s="227"/>
      <c r="S372" s="242"/>
      <c r="T372" s="243"/>
      <c r="U372" s="139"/>
    </row>
    <row r="373" spans="2:21" ht="15.75">
      <c r="B373" s="241"/>
      <c r="C373" s="281"/>
      <c r="D373" s="229"/>
      <c r="E373" s="229"/>
      <c r="F373" s="229"/>
      <c r="G373" s="229"/>
      <c r="H373" s="229"/>
      <c r="I373" s="229"/>
      <c r="J373" s="229"/>
      <c r="K373" s="229"/>
      <c r="L373" s="229"/>
      <c r="M373" s="229"/>
      <c r="N373" s="229"/>
      <c r="O373" s="229"/>
      <c r="P373" s="229"/>
      <c r="Q373" s="229"/>
      <c r="R373" s="229"/>
      <c r="S373" s="242"/>
      <c r="T373" s="243"/>
      <c r="U373" s="139"/>
    </row>
    <row r="374" spans="2:21" ht="15.75">
      <c r="B374" s="241"/>
      <c r="C374" s="281"/>
      <c r="D374" s="229"/>
      <c r="E374" s="229"/>
      <c r="F374" s="229"/>
      <c r="G374" s="229"/>
      <c r="H374" s="229"/>
      <c r="I374" s="229"/>
      <c r="J374" s="229"/>
      <c r="K374" s="229"/>
      <c r="L374" s="229"/>
      <c r="M374" s="229"/>
      <c r="N374" s="229"/>
      <c r="O374" s="229"/>
      <c r="P374" s="229"/>
      <c r="Q374" s="229"/>
      <c r="R374" s="229"/>
      <c r="S374" s="242"/>
      <c r="T374" s="243"/>
      <c r="U374" s="139"/>
    </row>
    <row r="375" spans="2:21" ht="15.75">
      <c r="B375" s="241"/>
      <c r="C375" s="281"/>
      <c r="D375" s="229"/>
      <c r="E375" s="229"/>
      <c r="F375" s="229"/>
      <c r="G375" s="229"/>
      <c r="H375" s="229"/>
      <c r="I375" s="229"/>
      <c r="J375" s="229"/>
      <c r="K375" s="229"/>
      <c r="L375" s="229"/>
      <c r="M375" s="229"/>
      <c r="N375" s="229"/>
      <c r="O375" s="229"/>
      <c r="P375" s="229"/>
      <c r="Q375" s="229"/>
      <c r="R375" s="229"/>
      <c r="S375" s="242"/>
      <c r="T375" s="243"/>
      <c r="U375" s="139"/>
    </row>
    <row r="376" spans="2:21" ht="15.75">
      <c r="B376" s="241"/>
      <c r="C376" s="281"/>
      <c r="D376" s="229"/>
      <c r="E376" s="229"/>
      <c r="F376" s="229"/>
      <c r="G376" s="229"/>
      <c r="H376" s="229"/>
      <c r="I376" s="229"/>
      <c r="J376" s="229"/>
      <c r="K376" s="229"/>
      <c r="L376" s="229"/>
      <c r="M376" s="229"/>
      <c r="N376" s="229"/>
      <c r="O376" s="229"/>
      <c r="P376" s="229"/>
      <c r="Q376" s="229"/>
      <c r="R376" s="229"/>
      <c r="S376" s="242"/>
      <c r="T376" s="243"/>
      <c r="U376" s="139"/>
    </row>
    <row r="377" spans="2:21" ht="15.75">
      <c r="B377" s="241"/>
      <c r="C377" s="675" t="s">
        <v>147</v>
      </c>
      <c r="D377" s="675"/>
      <c r="E377" s="675"/>
      <c r="F377" s="675"/>
      <c r="G377" s="677"/>
      <c r="H377" s="677" t="s">
        <v>82</v>
      </c>
      <c r="I377" s="675"/>
      <c r="J377" s="677" t="s">
        <v>156</v>
      </c>
      <c r="K377" s="230"/>
      <c r="L377" s="677"/>
      <c r="M377" s="677" t="s">
        <v>161</v>
      </c>
      <c r="N377" s="677"/>
      <c r="O377" s="675"/>
      <c r="P377" s="675"/>
      <c r="Q377" s="675" t="s">
        <v>83</v>
      </c>
      <c r="R377" s="675"/>
      <c r="S377" s="242"/>
      <c r="T377" s="243"/>
      <c r="U377" s="139"/>
    </row>
    <row r="378" spans="2:21" ht="15.75">
      <c r="B378" s="241"/>
      <c r="C378" s="282"/>
      <c r="D378" s="675"/>
      <c r="E378" s="675"/>
      <c r="F378" s="675"/>
      <c r="G378" s="677"/>
      <c r="H378" s="677"/>
      <c r="I378" s="675"/>
      <c r="J378" s="677"/>
      <c r="K378" s="230"/>
      <c r="L378" s="677"/>
      <c r="M378" s="677"/>
      <c r="N378" s="677"/>
      <c r="O378" s="675"/>
      <c r="P378" s="675"/>
      <c r="Q378" s="675"/>
      <c r="R378" s="675"/>
      <c r="S378" s="242"/>
      <c r="T378" s="243"/>
      <c r="U378" s="139"/>
    </row>
    <row r="379" spans="2:21" customFormat="1" ht="15" customHeight="1">
      <c r="B379" s="121" t="s">
        <v>418</v>
      </c>
      <c r="C379" s="284"/>
      <c r="D379" s="122"/>
      <c r="E379" s="122"/>
      <c r="F379" s="122"/>
      <c r="G379" s="122"/>
      <c r="H379" s="122"/>
      <c r="I379" s="122"/>
      <c r="J379" s="123"/>
      <c r="K379" s="122"/>
      <c r="L379" s="124"/>
      <c r="M379" s="122"/>
      <c r="N379" s="122"/>
      <c r="O379" s="122"/>
      <c r="P379" s="122"/>
      <c r="Q379" s="122"/>
      <c r="R379" s="125"/>
      <c r="S379" s="125"/>
      <c r="T379" s="126" t="s">
        <v>417</v>
      </c>
      <c r="U379" s="232"/>
    </row>
    <row r="381" spans="2:21" ht="24.95" customHeight="1">
      <c r="B381" s="2264" t="s">
        <v>25</v>
      </c>
      <c r="C381" s="2265"/>
      <c r="D381" s="2265"/>
      <c r="E381" s="2266"/>
      <c r="F381" s="2161" t="s">
        <v>146</v>
      </c>
      <c r="G381" s="2162"/>
      <c r="H381" s="2162"/>
      <c r="I381" s="2162"/>
      <c r="J381" s="2162"/>
      <c r="K381" s="2162"/>
      <c r="L381" s="2162"/>
      <c r="M381" s="2162"/>
      <c r="N381" s="2163"/>
      <c r="O381" s="417" t="s">
        <v>55</v>
      </c>
      <c r="P381" s="418" t="s">
        <v>460</v>
      </c>
      <c r="Q381" s="92" t="s">
        <v>427</v>
      </c>
      <c r="R381" s="92"/>
      <c r="S381" s="41"/>
      <c r="T381" s="42" t="s">
        <v>25</v>
      </c>
    </row>
    <row r="382" spans="2:21" ht="24.75" customHeight="1">
      <c r="B382" s="2267"/>
      <c r="C382" s="2268"/>
      <c r="D382" s="2268"/>
      <c r="E382" s="2269"/>
      <c r="F382" s="2164" t="s">
        <v>416</v>
      </c>
      <c r="G382" s="2165"/>
      <c r="H382" s="2165"/>
      <c r="I382" s="2165"/>
      <c r="J382" s="2165"/>
      <c r="K382" s="2165"/>
      <c r="L382" s="2165"/>
      <c r="M382" s="2165"/>
      <c r="N382" s="2166"/>
      <c r="O382" s="419" t="s">
        <v>57</v>
      </c>
      <c r="P382" s="420" t="s">
        <v>58</v>
      </c>
      <c r="Q382" s="94"/>
      <c r="R382" s="94"/>
      <c r="S382" s="45"/>
      <c r="T382" s="46"/>
    </row>
    <row r="383" spans="2:21" ht="9.9499999999999993" customHeight="1">
      <c r="B383" s="47"/>
      <c r="C383" s="48"/>
      <c r="D383" s="48"/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622"/>
      <c r="P383" s="224"/>
      <c r="Q383" s="49"/>
      <c r="R383" s="49"/>
      <c r="S383" s="49"/>
      <c r="T383" s="50"/>
      <c r="U383" s="139"/>
    </row>
    <row r="384" spans="2:21" ht="15.75">
      <c r="B384" s="51"/>
      <c r="C384" s="52" t="s">
        <v>59</v>
      </c>
      <c r="D384" s="55"/>
      <c r="E384" s="55" t="s">
        <v>60</v>
      </c>
      <c r="F384" s="165" t="s">
        <v>339</v>
      </c>
      <c r="G384" s="55"/>
      <c r="H384" s="645"/>
      <c r="I384" s="362"/>
      <c r="J384" s="55"/>
      <c r="K384" s="55"/>
      <c r="L384" s="55"/>
      <c r="M384" s="55"/>
      <c r="N384" s="118"/>
      <c r="O384" s="56"/>
      <c r="P384" s="54" t="s">
        <v>61</v>
      </c>
      <c r="Q384" s="249" t="s">
        <v>413</v>
      </c>
      <c r="R384" s="249"/>
      <c r="S384" s="55"/>
      <c r="T384" s="59"/>
      <c r="U384" s="139"/>
    </row>
    <row r="385" spans="2:21" ht="15.75">
      <c r="B385" s="51"/>
      <c r="C385" s="52"/>
      <c r="D385" s="55"/>
      <c r="E385" s="342"/>
      <c r="F385" s="55"/>
      <c r="G385" s="55"/>
      <c r="H385" s="53"/>
      <c r="I385" s="52"/>
      <c r="J385" s="55"/>
      <c r="K385" s="55"/>
      <c r="L385" s="54"/>
      <c r="M385" s="55"/>
      <c r="N385" s="84"/>
      <c r="O385" s="56"/>
      <c r="P385" s="167"/>
      <c r="Q385" s="58"/>
      <c r="R385" s="58"/>
      <c r="S385" s="58"/>
      <c r="T385" s="59"/>
      <c r="U385" s="139"/>
    </row>
    <row r="386" spans="2:21" ht="15" customHeight="1">
      <c r="B386" s="665" t="s">
        <v>26</v>
      </c>
      <c r="C386" s="174" t="s">
        <v>27</v>
      </c>
      <c r="D386" s="662" t="s">
        <v>62</v>
      </c>
      <c r="E386" s="175" t="s">
        <v>28</v>
      </c>
      <c r="F386" s="662" t="s">
        <v>29</v>
      </c>
      <c r="G386" s="174" t="s">
        <v>30</v>
      </c>
      <c r="H386" s="174" t="s">
        <v>30</v>
      </c>
      <c r="I386" s="176" t="s">
        <v>30</v>
      </c>
      <c r="J386" s="2262" t="s">
        <v>31</v>
      </c>
      <c r="K386" s="2263"/>
      <c r="L386" s="174" t="s">
        <v>30</v>
      </c>
      <c r="M386" s="176" t="s">
        <v>32</v>
      </c>
      <c r="N386" s="177" t="s">
        <v>8</v>
      </c>
      <c r="O386" s="2176" t="s">
        <v>182</v>
      </c>
      <c r="P386" s="2178" t="s">
        <v>181</v>
      </c>
      <c r="Q386" s="177" t="s">
        <v>8</v>
      </c>
      <c r="R386" s="2180" t="s">
        <v>44</v>
      </c>
      <c r="S386" s="178" t="s">
        <v>8</v>
      </c>
      <c r="T386" s="660" t="s">
        <v>10</v>
      </c>
      <c r="U386" s="139"/>
    </row>
    <row r="387" spans="2:21" ht="15" customHeight="1">
      <c r="B387" s="666"/>
      <c r="C387" s="180" t="s">
        <v>11</v>
      </c>
      <c r="D387" s="663"/>
      <c r="E387" s="180" t="s">
        <v>12</v>
      </c>
      <c r="F387" s="663"/>
      <c r="G387" s="180" t="s">
        <v>13</v>
      </c>
      <c r="H387" s="180" t="s">
        <v>14</v>
      </c>
      <c r="I387" s="181" t="s">
        <v>15</v>
      </c>
      <c r="J387" s="182" t="s">
        <v>16</v>
      </c>
      <c r="K387" s="183" t="s">
        <v>17</v>
      </c>
      <c r="L387" s="180" t="s">
        <v>18</v>
      </c>
      <c r="M387" s="184" t="s">
        <v>19</v>
      </c>
      <c r="N387" s="185" t="s">
        <v>177</v>
      </c>
      <c r="O387" s="2177"/>
      <c r="P387" s="2179"/>
      <c r="Q387" s="185" t="s">
        <v>22</v>
      </c>
      <c r="R387" s="2181"/>
      <c r="S387" s="186" t="s">
        <v>45</v>
      </c>
      <c r="T387" s="661"/>
      <c r="U387" s="139"/>
    </row>
    <row r="388" spans="2:21" ht="15" customHeight="1" thickBot="1">
      <c r="B388" s="187">
        <v>1</v>
      </c>
      <c r="C388" s="188">
        <v>2</v>
      </c>
      <c r="D388" s="189">
        <v>3</v>
      </c>
      <c r="E388" s="188">
        <v>4</v>
      </c>
      <c r="F388" s="188">
        <v>5</v>
      </c>
      <c r="G388" s="188">
        <v>6</v>
      </c>
      <c r="H388" s="188">
        <v>7</v>
      </c>
      <c r="I388" s="190" t="s">
        <v>63</v>
      </c>
      <c r="J388" s="188">
        <v>9</v>
      </c>
      <c r="K388" s="192" t="s">
        <v>64</v>
      </c>
      <c r="L388" s="191" t="s">
        <v>65</v>
      </c>
      <c r="M388" s="192">
        <v>12</v>
      </c>
      <c r="N388" s="193" t="s">
        <v>66</v>
      </c>
      <c r="O388" s="252" t="s">
        <v>176</v>
      </c>
      <c r="P388" s="193" t="s">
        <v>178</v>
      </c>
      <c r="Q388" s="193" t="s">
        <v>186</v>
      </c>
      <c r="R388" s="193" t="s">
        <v>183</v>
      </c>
      <c r="S388" s="193" t="s">
        <v>179</v>
      </c>
      <c r="T388" s="193">
        <v>18</v>
      </c>
      <c r="U388" s="139"/>
    </row>
    <row r="389" spans="2:21" ht="30" customHeight="1" thickTop="1">
      <c r="B389" s="432">
        <v>1</v>
      </c>
      <c r="C389" s="607" t="s">
        <v>419</v>
      </c>
      <c r="D389" s="608" t="s">
        <v>372</v>
      </c>
      <c r="E389" s="609" t="s">
        <v>373</v>
      </c>
      <c r="F389" s="610" t="s">
        <v>35</v>
      </c>
      <c r="G389" s="606">
        <v>9080</v>
      </c>
      <c r="H389" s="606">
        <v>4220</v>
      </c>
      <c r="I389" s="117">
        <f t="shared" ref="I389:I393" si="198">+G389-H389</f>
        <v>4860</v>
      </c>
      <c r="J389" s="88">
        <v>5</v>
      </c>
      <c r="K389" s="87">
        <f t="shared" ref="K389:K393" si="199">I389*J389%</f>
        <v>243</v>
      </c>
      <c r="L389" s="87">
        <f t="shared" ref="L389:L393" si="200">I389-K389</f>
        <v>4617</v>
      </c>
      <c r="M389" s="89">
        <v>2450</v>
      </c>
      <c r="N389" s="237">
        <f t="shared" ref="N389:N393" si="201">ROUND((L389*M389),0)</f>
        <v>11311650</v>
      </c>
      <c r="O389" s="237">
        <f t="shared" ref="O389:O393" si="202">ROUND(M389*0.5025%,2)</f>
        <v>12.31</v>
      </c>
      <c r="P389" s="237">
        <f t="shared" ref="P389:P393" si="203">M389+O389</f>
        <v>2462.31</v>
      </c>
      <c r="Q389" s="238">
        <f t="shared" ref="Q389:Q393" si="204">ROUND((L389*+P389),0)</f>
        <v>11368485</v>
      </c>
      <c r="R389" s="238">
        <f t="shared" ref="R389:R393" si="205">ROUND((Q389*0.5%),0)</f>
        <v>56842</v>
      </c>
      <c r="S389" s="238">
        <f t="shared" ref="S389:S393" si="206">ROUND((Q389-R389),0)</f>
        <v>11311643</v>
      </c>
      <c r="T389" s="257" t="s">
        <v>412</v>
      </c>
      <c r="U389" s="139"/>
    </row>
    <row r="390" spans="2:21" ht="30" customHeight="1">
      <c r="B390" s="432">
        <v>2</v>
      </c>
      <c r="C390" s="607" t="s">
        <v>420</v>
      </c>
      <c r="D390" s="608" t="s">
        <v>384</v>
      </c>
      <c r="E390" s="609" t="s">
        <v>408</v>
      </c>
      <c r="F390" s="610" t="s">
        <v>35</v>
      </c>
      <c r="G390" s="606">
        <v>9740</v>
      </c>
      <c r="H390" s="606">
        <v>3500</v>
      </c>
      <c r="I390" s="117">
        <f t="shared" si="198"/>
        <v>6240</v>
      </c>
      <c r="J390" s="88">
        <v>5</v>
      </c>
      <c r="K390" s="87">
        <f t="shared" si="199"/>
        <v>312</v>
      </c>
      <c r="L390" s="87">
        <f t="shared" si="200"/>
        <v>5928</v>
      </c>
      <c r="M390" s="89">
        <v>2450</v>
      </c>
      <c r="N390" s="237">
        <f t="shared" si="201"/>
        <v>14523600</v>
      </c>
      <c r="O390" s="237">
        <f t="shared" si="202"/>
        <v>12.31</v>
      </c>
      <c r="P390" s="237">
        <f t="shared" si="203"/>
        <v>2462.31</v>
      </c>
      <c r="Q390" s="238">
        <f t="shared" si="204"/>
        <v>14596574</v>
      </c>
      <c r="R390" s="238">
        <f t="shared" si="205"/>
        <v>72983</v>
      </c>
      <c r="S390" s="238">
        <f t="shared" si="206"/>
        <v>14523591</v>
      </c>
      <c r="T390" s="257" t="s">
        <v>412</v>
      </c>
      <c r="U390" s="139"/>
    </row>
    <row r="391" spans="2:21" ht="30" customHeight="1">
      <c r="B391" s="432">
        <v>3</v>
      </c>
      <c r="C391" s="607" t="s">
        <v>421</v>
      </c>
      <c r="D391" s="608" t="s">
        <v>397</v>
      </c>
      <c r="E391" s="609" t="s">
        <v>398</v>
      </c>
      <c r="F391" s="610" t="s">
        <v>35</v>
      </c>
      <c r="G391" s="606">
        <v>4190</v>
      </c>
      <c r="H391" s="606">
        <v>1490</v>
      </c>
      <c r="I391" s="117">
        <f t="shared" si="198"/>
        <v>2700</v>
      </c>
      <c r="J391" s="88">
        <v>5</v>
      </c>
      <c r="K391" s="87">
        <f t="shared" si="199"/>
        <v>135</v>
      </c>
      <c r="L391" s="87">
        <f t="shared" si="200"/>
        <v>2565</v>
      </c>
      <c r="M391" s="89">
        <v>2450</v>
      </c>
      <c r="N391" s="237">
        <f t="shared" si="201"/>
        <v>6284250</v>
      </c>
      <c r="O391" s="237">
        <f t="shared" si="202"/>
        <v>12.31</v>
      </c>
      <c r="P391" s="237">
        <f t="shared" si="203"/>
        <v>2462.31</v>
      </c>
      <c r="Q391" s="238">
        <f t="shared" si="204"/>
        <v>6315825</v>
      </c>
      <c r="R391" s="238">
        <f t="shared" si="205"/>
        <v>31579</v>
      </c>
      <c r="S391" s="238">
        <f t="shared" si="206"/>
        <v>6284246</v>
      </c>
      <c r="T391" s="257" t="s">
        <v>412</v>
      </c>
      <c r="U391" s="139"/>
    </row>
    <row r="392" spans="2:21" ht="30" customHeight="1">
      <c r="B392" s="432">
        <v>4</v>
      </c>
      <c r="C392" s="607" t="s">
        <v>422</v>
      </c>
      <c r="D392" s="608" t="s">
        <v>374</v>
      </c>
      <c r="E392" s="609" t="s">
        <v>375</v>
      </c>
      <c r="F392" s="610" t="s">
        <v>35</v>
      </c>
      <c r="G392" s="606">
        <v>4490</v>
      </c>
      <c r="H392" s="606">
        <v>1620</v>
      </c>
      <c r="I392" s="117">
        <f t="shared" ref="I392" si="207">+G392-H392</f>
        <v>2870</v>
      </c>
      <c r="J392" s="88">
        <v>5</v>
      </c>
      <c r="K392" s="87">
        <f t="shared" ref="K392" si="208">I392*J392%</f>
        <v>143.5</v>
      </c>
      <c r="L392" s="87">
        <f t="shared" ref="L392" si="209">I392-K392</f>
        <v>2726.5</v>
      </c>
      <c r="M392" s="89">
        <v>2450</v>
      </c>
      <c r="N392" s="237">
        <f t="shared" ref="N392" si="210">ROUND((L392*M392),0)</f>
        <v>6679925</v>
      </c>
      <c r="O392" s="237">
        <f t="shared" ref="O392" si="211">ROUND(M392*0.5025%,2)</f>
        <v>12.31</v>
      </c>
      <c r="P392" s="237">
        <f t="shared" ref="P392" si="212">M392+O392</f>
        <v>2462.31</v>
      </c>
      <c r="Q392" s="238">
        <f t="shared" ref="Q392" si="213">ROUND((L392*+P392),0)</f>
        <v>6713488</v>
      </c>
      <c r="R392" s="238">
        <f t="shared" ref="R392" si="214">ROUND((Q392*0.5%),0)</f>
        <v>33567</v>
      </c>
      <c r="S392" s="238">
        <f t="shared" ref="S392" si="215">ROUND((Q392-R392),0)</f>
        <v>6679921</v>
      </c>
      <c r="T392" s="257" t="s">
        <v>412</v>
      </c>
      <c r="U392" s="139"/>
    </row>
    <row r="393" spans="2:21" ht="30" customHeight="1">
      <c r="B393" s="432">
        <v>5</v>
      </c>
      <c r="C393" s="607" t="s">
        <v>423</v>
      </c>
      <c r="D393" s="608" t="s">
        <v>411</v>
      </c>
      <c r="E393" s="609" t="s">
        <v>399</v>
      </c>
      <c r="F393" s="610" t="s">
        <v>35</v>
      </c>
      <c r="G393" s="606">
        <v>3830</v>
      </c>
      <c r="H393" s="606">
        <v>1560</v>
      </c>
      <c r="I393" s="117">
        <f t="shared" si="198"/>
        <v>2270</v>
      </c>
      <c r="J393" s="88">
        <v>5</v>
      </c>
      <c r="K393" s="87">
        <f t="shared" si="199"/>
        <v>113.5</v>
      </c>
      <c r="L393" s="87">
        <f t="shared" si="200"/>
        <v>2156.5</v>
      </c>
      <c r="M393" s="89">
        <v>2450</v>
      </c>
      <c r="N393" s="237">
        <f t="shared" si="201"/>
        <v>5283425</v>
      </c>
      <c r="O393" s="237">
        <f t="shared" si="202"/>
        <v>12.31</v>
      </c>
      <c r="P393" s="237">
        <f t="shared" si="203"/>
        <v>2462.31</v>
      </c>
      <c r="Q393" s="238">
        <f t="shared" si="204"/>
        <v>5309972</v>
      </c>
      <c r="R393" s="238">
        <f t="shared" si="205"/>
        <v>26550</v>
      </c>
      <c r="S393" s="238">
        <f t="shared" si="206"/>
        <v>5283422</v>
      </c>
      <c r="T393" s="257" t="s">
        <v>412</v>
      </c>
      <c r="U393" s="139"/>
    </row>
    <row r="394" spans="2:21" ht="9.9499999999999993" customHeight="1">
      <c r="B394" s="392"/>
      <c r="C394" s="393"/>
      <c r="D394" s="394"/>
      <c r="E394" s="395"/>
      <c r="F394" s="396"/>
      <c r="G394" s="397"/>
      <c r="H394" s="397"/>
      <c r="I394" s="398"/>
      <c r="J394" s="88"/>
      <c r="K394" s="398"/>
      <c r="L394" s="398"/>
      <c r="M394" s="89"/>
      <c r="N394" s="400"/>
      <c r="O394" s="401"/>
      <c r="P394" s="401"/>
      <c r="Q394" s="398"/>
      <c r="R394" s="398"/>
      <c r="S394" s="398"/>
      <c r="T394" s="415"/>
      <c r="U394" s="139"/>
    </row>
    <row r="395" spans="2:21" ht="30" customHeight="1">
      <c r="B395" s="2173" t="s">
        <v>191</v>
      </c>
      <c r="C395" s="2174"/>
      <c r="D395" s="2174"/>
      <c r="E395" s="2174"/>
      <c r="F395" s="2175"/>
      <c r="G395" s="406">
        <f>SUM(G389:G394)</f>
        <v>31330</v>
      </c>
      <c r="H395" s="406">
        <f>SUM(H389:H394)</f>
        <v>12390</v>
      </c>
      <c r="I395" s="406">
        <f>SUM(I389:I394)</f>
        <v>18940</v>
      </c>
      <c r="J395" s="406">
        <f>+K395/I395%</f>
        <v>5</v>
      </c>
      <c r="K395" s="406">
        <f>SUM(K389:K394)</f>
        <v>947</v>
      </c>
      <c r="L395" s="406">
        <f>SUM(L389:L394)</f>
        <v>17993</v>
      </c>
      <c r="M395" s="406" t="s">
        <v>362</v>
      </c>
      <c r="N395" s="406">
        <f>SUM(N389:N394)</f>
        <v>44082850</v>
      </c>
      <c r="O395" s="453"/>
      <c r="P395" s="442">
        <f>Q395/L395</f>
        <v>2462.3100094481188</v>
      </c>
      <c r="Q395" s="406">
        <f>SUM(Q389:Q394)</f>
        <v>44304344</v>
      </c>
      <c r="R395" s="406">
        <f>SUM(R389:R394)</f>
        <v>221521</v>
      </c>
      <c r="S395" s="406">
        <f>SUM(S389:S394)</f>
        <v>44082823</v>
      </c>
      <c r="T395" s="402"/>
      <c r="U395" s="139"/>
    </row>
    <row r="396" spans="2:21" ht="9.9499999999999993" customHeight="1">
      <c r="B396" s="306"/>
      <c r="C396" s="308"/>
      <c r="D396" s="308"/>
      <c r="E396" s="308"/>
      <c r="F396" s="308"/>
      <c r="G396" s="233"/>
      <c r="H396" s="308"/>
      <c r="I396" s="308"/>
      <c r="J396" s="315"/>
      <c r="K396" s="315"/>
      <c r="L396" s="316"/>
      <c r="M396" s="308"/>
      <c r="N396" s="308"/>
      <c r="O396" s="308"/>
      <c r="P396" s="307"/>
      <c r="Q396" s="317"/>
      <c r="R396" s="318"/>
      <c r="S396" s="319"/>
      <c r="T396" s="310"/>
      <c r="U396" s="139"/>
    </row>
    <row r="397" spans="2:21" ht="15.75">
      <c r="B397" s="201"/>
      <c r="C397" s="202"/>
      <c r="D397" s="202"/>
      <c r="E397" s="202"/>
      <c r="F397" s="202"/>
      <c r="G397" s="202"/>
      <c r="H397" s="202"/>
      <c r="I397" s="202"/>
      <c r="J397" s="203"/>
      <c r="K397" s="203"/>
      <c r="L397" s="204"/>
      <c r="M397" s="202"/>
      <c r="N397" s="202"/>
      <c r="O397" s="202"/>
      <c r="P397" s="202"/>
      <c r="Q397" s="211" t="s">
        <v>414</v>
      </c>
      <c r="R397" s="211"/>
      <c r="S397" s="211"/>
      <c r="T397" s="209"/>
      <c r="U397" s="139"/>
    </row>
    <row r="398" spans="2:21" ht="15.75">
      <c r="B398" s="241"/>
      <c r="C398" s="280" t="s">
        <v>80</v>
      </c>
      <c r="D398" s="227"/>
      <c r="E398" s="227"/>
      <c r="F398" s="227"/>
      <c r="G398" s="667"/>
      <c r="H398" s="667"/>
      <c r="I398" s="667" t="s">
        <v>105</v>
      </c>
      <c r="J398" s="667"/>
      <c r="K398" s="228"/>
      <c r="L398" s="667"/>
      <c r="M398" s="667" t="s">
        <v>106</v>
      </c>
      <c r="N398" s="667"/>
      <c r="O398" s="227"/>
      <c r="P398" s="227"/>
      <c r="Q398" s="227" t="s">
        <v>81</v>
      </c>
      <c r="R398" s="227"/>
      <c r="S398" s="242"/>
      <c r="T398" s="243"/>
      <c r="U398" s="139"/>
    </row>
    <row r="399" spans="2:21" ht="15.75">
      <c r="B399" s="241"/>
      <c r="C399" s="281"/>
      <c r="D399" s="229"/>
      <c r="E399" s="229"/>
      <c r="F399" s="229"/>
      <c r="G399" s="229"/>
      <c r="H399" s="229"/>
      <c r="I399" s="229"/>
      <c r="J399" s="229"/>
      <c r="K399" s="229"/>
      <c r="L399" s="229"/>
      <c r="M399" s="229"/>
      <c r="N399" s="229"/>
      <c r="O399" s="229"/>
      <c r="P399" s="229"/>
      <c r="Q399" s="229"/>
      <c r="R399" s="229"/>
      <c r="S399" s="242"/>
      <c r="T399" s="243"/>
      <c r="U399" s="139"/>
    </row>
    <row r="400" spans="2:21" ht="15.75">
      <c r="B400" s="241"/>
      <c r="C400" s="281"/>
      <c r="D400" s="229"/>
      <c r="E400" s="229"/>
      <c r="F400" s="229"/>
      <c r="G400" s="229"/>
      <c r="H400" s="229"/>
      <c r="I400" s="229"/>
      <c r="J400" s="229"/>
      <c r="K400" s="229"/>
      <c r="L400" s="229"/>
      <c r="M400" s="229"/>
      <c r="N400" s="229"/>
      <c r="O400" s="229"/>
      <c r="P400" s="229"/>
      <c r="Q400" s="229"/>
      <c r="R400" s="229"/>
      <c r="S400" s="242"/>
      <c r="T400" s="243"/>
      <c r="U400" s="139"/>
    </row>
    <row r="401" spans="2:21" ht="15.75">
      <c r="B401" s="241"/>
      <c r="C401" s="281"/>
      <c r="D401" s="229"/>
      <c r="E401" s="229"/>
      <c r="F401" s="229"/>
      <c r="G401" s="229"/>
      <c r="H401" s="229"/>
      <c r="I401" s="229"/>
      <c r="J401" s="229"/>
      <c r="K401" s="229"/>
      <c r="L401" s="229"/>
      <c r="M401" s="229"/>
      <c r="N401" s="229"/>
      <c r="O401" s="229"/>
      <c r="P401" s="229"/>
      <c r="Q401" s="229"/>
      <c r="R401" s="229"/>
      <c r="S401" s="242"/>
      <c r="T401" s="243"/>
      <c r="U401" s="139"/>
    </row>
    <row r="402" spans="2:21" ht="15.75">
      <c r="B402" s="241"/>
      <c r="C402" s="281"/>
      <c r="D402" s="229"/>
      <c r="E402" s="229"/>
      <c r="F402" s="229"/>
      <c r="G402" s="229"/>
      <c r="H402" s="229"/>
      <c r="I402" s="229"/>
      <c r="J402" s="229"/>
      <c r="K402" s="229"/>
      <c r="L402" s="229"/>
      <c r="M402" s="229"/>
      <c r="N402" s="229"/>
      <c r="O402" s="229"/>
      <c r="P402" s="229"/>
      <c r="Q402" s="229"/>
      <c r="R402" s="229"/>
      <c r="S402" s="242"/>
      <c r="T402" s="243"/>
      <c r="U402" s="139"/>
    </row>
    <row r="403" spans="2:21" ht="15.75">
      <c r="B403" s="241"/>
      <c r="C403" s="664" t="s">
        <v>147</v>
      </c>
      <c r="D403" s="664"/>
      <c r="E403" s="664"/>
      <c r="F403" s="664"/>
      <c r="G403" s="668"/>
      <c r="H403" s="668" t="s">
        <v>82</v>
      </c>
      <c r="I403" s="664"/>
      <c r="J403" s="668" t="s">
        <v>156</v>
      </c>
      <c r="K403" s="230"/>
      <c r="L403" s="668"/>
      <c r="M403" s="668" t="s">
        <v>161</v>
      </c>
      <c r="N403" s="668"/>
      <c r="O403" s="664"/>
      <c r="P403" s="664"/>
      <c r="Q403" s="664" t="s">
        <v>83</v>
      </c>
      <c r="R403" s="664"/>
      <c r="S403" s="242"/>
      <c r="T403" s="243"/>
      <c r="U403" s="139"/>
    </row>
    <row r="404" spans="2:21" ht="15.75">
      <c r="B404" s="241"/>
      <c r="C404" s="282"/>
      <c r="D404" s="664"/>
      <c r="E404" s="664"/>
      <c r="F404" s="664"/>
      <c r="G404" s="668"/>
      <c r="H404" s="668"/>
      <c r="I404" s="664"/>
      <c r="J404" s="668"/>
      <c r="K404" s="230"/>
      <c r="L404" s="668"/>
      <c r="M404" s="668"/>
      <c r="N404" s="668"/>
      <c r="O404" s="664"/>
      <c r="P404" s="664"/>
      <c r="Q404" s="664"/>
      <c r="R404" s="664"/>
      <c r="S404" s="242"/>
      <c r="T404" s="243"/>
      <c r="U404" s="139"/>
    </row>
    <row r="405" spans="2:21" customFormat="1" ht="15" customHeight="1">
      <c r="B405" s="121" t="s">
        <v>418</v>
      </c>
      <c r="C405" s="284"/>
      <c r="D405" s="122"/>
      <c r="E405" s="122"/>
      <c r="F405" s="122"/>
      <c r="G405" s="122"/>
      <c r="H405" s="122"/>
      <c r="I405" s="122"/>
      <c r="J405" s="123"/>
      <c r="K405" s="122"/>
      <c r="L405" s="124"/>
      <c r="M405" s="122"/>
      <c r="N405" s="122"/>
      <c r="O405" s="122"/>
      <c r="P405" s="122"/>
      <c r="Q405" s="122"/>
      <c r="R405" s="125"/>
      <c r="S405" s="125"/>
      <c r="T405" s="126" t="s">
        <v>417</v>
      </c>
      <c r="U405" s="232"/>
    </row>
  </sheetData>
  <sortState ref="C10:J20">
    <sortCondition ref="C10:C20"/>
  </sortState>
  <mergeCells count="126">
    <mergeCell ref="P232:P233"/>
    <mergeCell ref="R232:R233"/>
    <mergeCell ref="B243:F243"/>
    <mergeCell ref="B227:E228"/>
    <mergeCell ref="F227:N227"/>
    <mergeCell ref="F228:N228"/>
    <mergeCell ref="J232:K232"/>
    <mergeCell ref="O232:O233"/>
    <mergeCell ref="B167:F167"/>
    <mergeCell ref="B192:F192"/>
    <mergeCell ref="B179:E180"/>
    <mergeCell ref="F179:N179"/>
    <mergeCell ref="F180:N180"/>
    <mergeCell ref="J183:K183"/>
    <mergeCell ref="O183:O184"/>
    <mergeCell ref="P209:P210"/>
    <mergeCell ref="R209:R210"/>
    <mergeCell ref="B215:F215"/>
    <mergeCell ref="B204:E205"/>
    <mergeCell ref="F204:N204"/>
    <mergeCell ref="F205:N205"/>
    <mergeCell ref="J209:K209"/>
    <mergeCell ref="O209:O210"/>
    <mergeCell ref="B345:F345"/>
    <mergeCell ref="B329:E330"/>
    <mergeCell ref="F329:N329"/>
    <mergeCell ref="F330:N330"/>
    <mergeCell ref="J334:K334"/>
    <mergeCell ref="O334:O335"/>
    <mergeCell ref="P285:P286"/>
    <mergeCell ref="R285:R286"/>
    <mergeCell ref="B291:F291"/>
    <mergeCell ref="J285:K285"/>
    <mergeCell ref="O285:O286"/>
    <mergeCell ref="B317:F317"/>
    <mergeCell ref="B303:E304"/>
    <mergeCell ref="F303:N303"/>
    <mergeCell ref="F304:N304"/>
    <mergeCell ref="J308:K308"/>
    <mergeCell ref="O308:O309"/>
    <mergeCell ref="P334:P335"/>
    <mergeCell ref="R334:R335"/>
    <mergeCell ref="P386:P387"/>
    <mergeCell ref="R386:R387"/>
    <mergeCell ref="B395:F395"/>
    <mergeCell ref="B357:E358"/>
    <mergeCell ref="F357:N357"/>
    <mergeCell ref="F358:N358"/>
    <mergeCell ref="J362:K362"/>
    <mergeCell ref="O362:O363"/>
    <mergeCell ref="P362:P363"/>
    <mergeCell ref="R362:R363"/>
    <mergeCell ref="B369:F369"/>
    <mergeCell ref="B381:E382"/>
    <mergeCell ref="F381:N381"/>
    <mergeCell ref="F382:N382"/>
    <mergeCell ref="J386:K386"/>
    <mergeCell ref="O386:O387"/>
    <mergeCell ref="P260:P261"/>
    <mergeCell ref="R260:R261"/>
    <mergeCell ref="B268:F268"/>
    <mergeCell ref="B255:E256"/>
    <mergeCell ref="F255:N255"/>
    <mergeCell ref="F256:N256"/>
    <mergeCell ref="J260:K260"/>
    <mergeCell ref="O260:O261"/>
    <mergeCell ref="P308:P309"/>
    <mergeCell ref="R308:R309"/>
    <mergeCell ref="B280:E281"/>
    <mergeCell ref="F280:N280"/>
    <mergeCell ref="F281:N281"/>
    <mergeCell ref="B158:F158"/>
    <mergeCell ref="B143:E144"/>
    <mergeCell ref="F143:N143"/>
    <mergeCell ref="F144:N144"/>
    <mergeCell ref="J147:K147"/>
    <mergeCell ref="O147:O148"/>
    <mergeCell ref="P183:P184"/>
    <mergeCell ref="R183:R184"/>
    <mergeCell ref="J161:K161"/>
    <mergeCell ref="O161:O162"/>
    <mergeCell ref="P161:P162"/>
    <mergeCell ref="R161:R162"/>
    <mergeCell ref="B166:F166"/>
    <mergeCell ref="P147:P148"/>
    <mergeCell ref="R147:R148"/>
    <mergeCell ref="R7:R8"/>
    <mergeCell ref="B16:F16"/>
    <mergeCell ref="B28:E29"/>
    <mergeCell ref="F28:N28"/>
    <mergeCell ref="F29:N29"/>
    <mergeCell ref="J33:K33"/>
    <mergeCell ref="O33:O34"/>
    <mergeCell ref="P33:P34"/>
    <mergeCell ref="R33:R34"/>
    <mergeCell ref="B2:E3"/>
    <mergeCell ref="F2:N2"/>
    <mergeCell ref="F3:N3"/>
    <mergeCell ref="J7:K7"/>
    <mergeCell ref="O7:O8"/>
    <mergeCell ref="P7:P8"/>
    <mergeCell ref="B42:F42"/>
    <mergeCell ref="B100:F100"/>
    <mergeCell ref="B54:E55"/>
    <mergeCell ref="B81:E82"/>
    <mergeCell ref="F81:N81"/>
    <mergeCell ref="F82:N82"/>
    <mergeCell ref="J86:K86"/>
    <mergeCell ref="O86:O87"/>
    <mergeCell ref="P86:P87"/>
    <mergeCell ref="F54:N54"/>
    <mergeCell ref="F55:N55"/>
    <mergeCell ref="J59:K59"/>
    <mergeCell ref="O59:O60"/>
    <mergeCell ref="P59:P60"/>
    <mergeCell ref="R59:R60"/>
    <mergeCell ref="B69:F69"/>
    <mergeCell ref="P116:P117"/>
    <mergeCell ref="R116:R117"/>
    <mergeCell ref="R86:R87"/>
    <mergeCell ref="B131:F131"/>
    <mergeCell ref="J116:K116"/>
    <mergeCell ref="O116:O117"/>
    <mergeCell ref="B112:E113"/>
    <mergeCell ref="F112:N112"/>
    <mergeCell ref="F113:N113"/>
  </mergeCells>
  <pageMargins left="0.03" right="0.03" top="0.75" bottom="0.05" header="0.5" footer="0.11"/>
  <pageSetup paperSize="9" scale="65" orientation="landscape" horizontalDpi="4294967294" verticalDpi="180" r:id="rId1"/>
  <headerFooter alignWithMargins="0"/>
  <colBreaks count="1" manualBreakCount="1">
    <brk id="1" max="1048575" man="1"/>
  </colBreaks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28"/>
  <dimension ref="B2:Y1120"/>
  <sheetViews>
    <sheetView topLeftCell="G55" zoomScale="80" zoomScaleNormal="80" zoomScaleSheetLayoutView="55" workbookViewId="0">
      <selection activeCell="Q52" sqref="Q52"/>
    </sheetView>
  </sheetViews>
  <sheetFormatPr defaultRowHeight="15"/>
  <cols>
    <col min="1" max="1" width="1.85546875" style="139" customWidth="1"/>
    <col min="2" max="2" width="3.7109375" style="139" customWidth="1"/>
    <col min="3" max="3" width="8.42578125" style="225" customWidth="1"/>
    <col min="4" max="4" width="9.7109375" style="139" customWidth="1"/>
    <col min="5" max="5" width="12.7109375" style="139" customWidth="1"/>
    <col min="6" max="6" width="9.42578125" style="139" customWidth="1"/>
    <col min="7" max="7" width="15.28515625" style="139" customWidth="1"/>
    <col min="8" max="8" width="14.7109375" style="139" customWidth="1"/>
    <col min="9" max="9" width="15" style="139" customWidth="1"/>
    <col min="10" max="10" width="8.85546875" style="139" customWidth="1"/>
    <col min="11" max="11" width="13.85546875" style="139" customWidth="1"/>
    <col min="12" max="12" width="14.85546875" style="139" customWidth="1"/>
    <col min="13" max="13" width="11.5703125" style="139" customWidth="1"/>
    <col min="14" max="14" width="20.140625" style="139" customWidth="1"/>
    <col min="15" max="15" width="8.85546875" style="139" customWidth="1"/>
    <col min="16" max="16" width="13.85546875" style="225" customWidth="1"/>
    <col min="17" max="17" width="20" style="139" customWidth="1"/>
    <col min="18" max="18" width="16.140625" style="139" customWidth="1"/>
    <col min="19" max="19" width="20.42578125" style="139" customWidth="1"/>
    <col min="20" max="20" width="9.85546875" style="139" customWidth="1"/>
    <col min="21" max="21" width="8.42578125" style="158" customWidth="1"/>
    <col min="22" max="22" width="22" style="158" bestFit="1" customWidth="1"/>
    <col min="23" max="23" width="15.7109375" style="158" bestFit="1" customWidth="1"/>
    <col min="24" max="24" width="14.7109375" style="158" bestFit="1" customWidth="1"/>
    <col min="25" max="25" width="9.140625" style="158"/>
    <col min="26" max="27" width="15.42578125" style="139" customWidth="1"/>
    <col min="28" max="16384" width="9.140625" style="139"/>
  </cols>
  <sheetData>
    <row r="2" spans="2:20" ht="24.95" customHeight="1">
      <c r="B2" s="2155" t="s">
        <v>159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417" t="s">
        <v>55</v>
      </c>
      <c r="P2" s="418" t="s">
        <v>889</v>
      </c>
      <c r="Q2" s="92" t="s">
        <v>459</v>
      </c>
      <c r="R2" s="41"/>
      <c r="S2" s="41"/>
      <c r="T2" s="42" t="s">
        <v>25</v>
      </c>
    </row>
    <row r="3" spans="2:20" ht="24.9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419" t="s">
        <v>57</v>
      </c>
      <c r="P3" s="420" t="s">
        <v>456</v>
      </c>
      <c r="Q3" s="94"/>
      <c r="R3" s="45"/>
      <c r="S3" s="45"/>
      <c r="T3" s="46"/>
    </row>
    <row r="4" spans="2:20" ht="9.9499999999999993" customHeight="1">
      <c r="B4" s="263"/>
      <c r="C4" s="264"/>
      <c r="D4" s="264"/>
      <c r="E4" s="264"/>
      <c r="F4" s="264"/>
      <c r="G4" s="265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6"/>
    </row>
    <row r="5" spans="2:20" ht="21.75" customHeight="1">
      <c r="B5" s="51"/>
      <c r="C5" s="289" t="s">
        <v>59</v>
      </c>
      <c r="D5" s="55"/>
      <c r="E5" s="55" t="s">
        <v>60</v>
      </c>
      <c r="F5" s="165" t="s">
        <v>512</v>
      </c>
      <c r="G5" s="55"/>
      <c r="I5" s="53"/>
      <c r="J5" s="55"/>
      <c r="K5" s="55"/>
      <c r="L5" s="54"/>
      <c r="M5" s="55"/>
      <c r="N5" s="118"/>
      <c r="O5" s="56"/>
      <c r="P5" s="57" t="s">
        <v>61</v>
      </c>
      <c r="Q5" s="249" t="s">
        <v>887</v>
      </c>
      <c r="R5" s="297"/>
      <c r="S5" s="55"/>
      <c r="T5" s="59"/>
    </row>
    <row r="6" spans="2:20" ht="9.9499999999999993" customHeight="1">
      <c r="B6" s="51"/>
      <c r="C6" s="289"/>
      <c r="D6" s="55"/>
      <c r="E6" s="55"/>
      <c r="F6" s="623"/>
      <c r="G6" s="55"/>
      <c r="H6" s="53"/>
      <c r="I6" s="52"/>
      <c r="J6" s="55"/>
      <c r="K6" s="55"/>
      <c r="L6" s="54"/>
      <c r="M6" s="55"/>
      <c r="N6" s="84"/>
      <c r="O6" s="56"/>
      <c r="P6" s="167"/>
      <c r="Q6" s="58"/>
      <c r="R6" s="58"/>
      <c r="S6" s="58"/>
      <c r="T6" s="59"/>
    </row>
    <row r="7" spans="2:20">
      <c r="B7" s="2190" t="s">
        <v>26</v>
      </c>
      <c r="C7" s="275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275" t="s">
        <v>182</v>
      </c>
      <c r="P7" s="2167" t="s">
        <v>181</v>
      </c>
      <c r="Q7" s="177" t="s">
        <v>8</v>
      </c>
      <c r="R7" s="2270" t="s">
        <v>44</v>
      </c>
      <c r="S7" s="178" t="s">
        <v>8</v>
      </c>
      <c r="T7" s="2182" t="s">
        <v>10</v>
      </c>
    </row>
    <row r="8" spans="2:20">
      <c r="B8" s="2191"/>
      <c r="C8" s="276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276"/>
      <c r="P8" s="2168"/>
      <c r="Q8" s="185" t="s">
        <v>22</v>
      </c>
      <c r="R8" s="2271"/>
      <c r="S8" s="186" t="s">
        <v>45</v>
      </c>
      <c r="T8" s="2183"/>
    </row>
    <row r="9" spans="2:20" ht="15.75" thickBot="1">
      <c r="B9" s="187">
        <v>1</v>
      </c>
      <c r="C9" s="277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2:20" ht="35.1" customHeight="1" thickTop="1">
      <c r="B10" s="432">
        <v>1</v>
      </c>
      <c r="C10" s="439"/>
      <c r="D10" s="254" t="s">
        <v>507</v>
      </c>
      <c r="E10" s="430" t="s">
        <v>508</v>
      </c>
      <c r="F10" s="431" t="s">
        <v>170</v>
      </c>
      <c r="G10" s="404"/>
      <c r="H10" s="404"/>
      <c r="I10" s="387">
        <f t="shared" ref="I10" si="0">+G10-H10</f>
        <v>0</v>
      </c>
      <c r="J10" s="388"/>
      <c r="K10" s="389">
        <f t="shared" ref="K10" si="1">I10*J10%</f>
        <v>0</v>
      </c>
      <c r="L10" s="389">
        <f t="shared" ref="L10" si="2">I10-K10</f>
        <v>0</v>
      </c>
      <c r="M10" s="405">
        <v>2600</v>
      </c>
      <c r="N10" s="390">
        <f t="shared" ref="N10" si="3">ROUND((L10*M10),0)</f>
        <v>0</v>
      </c>
      <c r="O10" s="390">
        <f t="shared" ref="O10" si="4">ROUND(M10*0.5025%,2)</f>
        <v>13.07</v>
      </c>
      <c r="P10" s="390">
        <f t="shared" ref="P10" si="5">M10+O10</f>
        <v>2613.0700000000002</v>
      </c>
      <c r="Q10" s="391">
        <f t="shared" ref="Q10" si="6">ROUND((L10*+P10),0)</f>
        <v>0</v>
      </c>
      <c r="R10" s="391">
        <f t="shared" ref="R10" si="7">ROUND((Q10*0.5%),0)</f>
        <v>0</v>
      </c>
      <c r="S10" s="391">
        <f t="shared" ref="S10" si="8">ROUND((Q10-R10),0)</f>
        <v>0</v>
      </c>
      <c r="T10" s="257" t="s">
        <v>335</v>
      </c>
    </row>
    <row r="11" spans="2:20" ht="9.9499999999999993" customHeight="1">
      <c r="B11" s="433"/>
      <c r="C11" s="448"/>
      <c r="D11" s="449"/>
      <c r="E11" s="434"/>
      <c r="F11" s="435"/>
      <c r="G11" s="443"/>
      <c r="H11" s="443"/>
      <c r="I11" s="444"/>
      <c r="J11" s="388"/>
      <c r="K11" s="445"/>
      <c r="L11" s="445"/>
      <c r="M11" s="450"/>
      <c r="N11" s="446"/>
      <c r="O11" s="451"/>
      <c r="P11" s="446"/>
      <c r="Q11" s="447"/>
      <c r="R11" s="447"/>
      <c r="S11" s="447"/>
      <c r="T11" s="452"/>
    </row>
    <row r="12" spans="2:20" ht="35.1" customHeight="1">
      <c r="B12" s="2173" t="s">
        <v>204</v>
      </c>
      <c r="C12" s="2174"/>
      <c r="D12" s="2174"/>
      <c r="E12" s="2174"/>
      <c r="F12" s="2175"/>
      <c r="G12" s="402">
        <f>SUM(G10:G11)</f>
        <v>0</v>
      </c>
      <c r="H12" s="402">
        <f>SUM(H10:H11)</f>
        <v>0</v>
      </c>
      <c r="I12" s="402">
        <f>SUM(I10:I11)</f>
        <v>0</v>
      </c>
      <c r="J12" s="402" t="e">
        <f>+K12/I12%</f>
        <v>#DIV/0!</v>
      </c>
      <c r="K12" s="402">
        <f>SUM(K10:K11)</f>
        <v>0</v>
      </c>
      <c r="L12" s="402">
        <f>SUM(L10:L11)</f>
        <v>0</v>
      </c>
      <c r="M12" s="402"/>
      <c r="N12" s="402">
        <f>SUM(N10:N11)</f>
        <v>0</v>
      </c>
      <c r="O12" s="403"/>
      <c r="P12" s="402" t="e">
        <f>Q12/L12</f>
        <v>#DIV/0!</v>
      </c>
      <c r="Q12" s="402">
        <f>SUM(Q10:Q11)</f>
        <v>0</v>
      </c>
      <c r="R12" s="402">
        <f>SUM(R10:R11)</f>
        <v>0</v>
      </c>
      <c r="S12" s="402">
        <f>SUM(S10:S11)</f>
        <v>0</v>
      </c>
      <c r="T12" s="402"/>
    </row>
    <row r="13" spans="2:20" ht="6.95" customHeight="1">
      <c r="B13" s="263"/>
      <c r="C13" s="264"/>
      <c r="D13" s="264"/>
      <c r="E13" s="264"/>
      <c r="F13" s="264"/>
      <c r="G13" s="265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6"/>
    </row>
    <row r="14" spans="2:20" ht="15.75">
      <c r="B14" s="51"/>
      <c r="C14" s="289" t="s">
        <v>59</v>
      </c>
      <c r="D14" s="55"/>
      <c r="E14" s="55" t="s">
        <v>60</v>
      </c>
      <c r="F14" s="165" t="s">
        <v>572</v>
      </c>
      <c r="G14" s="55"/>
      <c r="I14" s="53"/>
      <c r="J14" s="55"/>
      <c r="K14" s="55"/>
      <c r="L14" s="54"/>
      <c r="M14" s="55"/>
      <c r="N14" s="118"/>
      <c r="O14" s="56"/>
      <c r="P14" s="57"/>
      <c r="Q14" s="249"/>
      <c r="R14" s="297"/>
      <c r="S14" s="55"/>
      <c r="T14" s="59"/>
    </row>
    <row r="15" spans="2:20" ht="6.95" customHeight="1">
      <c r="B15" s="51"/>
      <c r="C15" s="289"/>
      <c r="D15" s="55"/>
      <c r="E15" s="55"/>
      <c r="F15" s="623"/>
      <c r="G15" s="55"/>
      <c r="H15" s="53"/>
      <c r="I15" s="52"/>
      <c r="J15" s="55"/>
      <c r="K15" s="55"/>
      <c r="L15" s="54"/>
      <c r="M15" s="55"/>
      <c r="N15" s="84"/>
      <c r="O15" s="56"/>
      <c r="P15" s="167"/>
      <c r="Q15" s="58"/>
      <c r="R15" s="58"/>
      <c r="S15" s="58"/>
      <c r="T15" s="59"/>
    </row>
    <row r="16" spans="2:20">
      <c r="B16" s="2190" t="s">
        <v>26</v>
      </c>
      <c r="C16" s="275" t="s">
        <v>27</v>
      </c>
      <c r="D16" s="2169" t="s">
        <v>62</v>
      </c>
      <c r="E16" s="175" t="s">
        <v>28</v>
      </c>
      <c r="F16" s="2169" t="s">
        <v>29</v>
      </c>
      <c r="G16" s="174" t="s">
        <v>30</v>
      </c>
      <c r="H16" s="174" t="s">
        <v>30</v>
      </c>
      <c r="I16" s="176" t="s">
        <v>30</v>
      </c>
      <c r="J16" s="2171" t="s">
        <v>31</v>
      </c>
      <c r="K16" s="2172"/>
      <c r="L16" s="174" t="s">
        <v>30</v>
      </c>
      <c r="M16" s="176" t="s">
        <v>32</v>
      </c>
      <c r="N16" s="177" t="s">
        <v>8</v>
      </c>
      <c r="O16" s="2275" t="s">
        <v>182</v>
      </c>
      <c r="P16" s="2167" t="s">
        <v>181</v>
      </c>
      <c r="Q16" s="177" t="s">
        <v>8</v>
      </c>
      <c r="R16" s="2270" t="s">
        <v>44</v>
      </c>
      <c r="S16" s="178" t="s">
        <v>8</v>
      </c>
      <c r="T16" s="2182" t="s">
        <v>10</v>
      </c>
    </row>
    <row r="17" spans="2:20">
      <c r="B17" s="2191"/>
      <c r="C17" s="276" t="s">
        <v>11</v>
      </c>
      <c r="D17" s="2170"/>
      <c r="E17" s="180" t="s">
        <v>12</v>
      </c>
      <c r="F17" s="2170"/>
      <c r="G17" s="180" t="s">
        <v>13</v>
      </c>
      <c r="H17" s="180" t="s">
        <v>14</v>
      </c>
      <c r="I17" s="181" t="s">
        <v>15</v>
      </c>
      <c r="J17" s="182" t="s">
        <v>16</v>
      </c>
      <c r="K17" s="183" t="s">
        <v>17</v>
      </c>
      <c r="L17" s="180" t="s">
        <v>18</v>
      </c>
      <c r="M17" s="184" t="s">
        <v>19</v>
      </c>
      <c r="N17" s="185" t="s">
        <v>177</v>
      </c>
      <c r="O17" s="2276"/>
      <c r="P17" s="2168"/>
      <c r="Q17" s="185" t="s">
        <v>22</v>
      </c>
      <c r="R17" s="2271"/>
      <c r="S17" s="186" t="s">
        <v>45</v>
      </c>
      <c r="T17" s="2183"/>
    </row>
    <row r="18" spans="2:20" ht="15.75" thickBot="1">
      <c r="B18" s="187">
        <v>1</v>
      </c>
      <c r="C18" s="277">
        <v>2</v>
      </c>
      <c r="D18" s="189">
        <v>3</v>
      </c>
      <c r="E18" s="188">
        <v>4</v>
      </c>
      <c r="F18" s="188">
        <v>5</v>
      </c>
      <c r="G18" s="188">
        <v>6</v>
      </c>
      <c r="H18" s="188">
        <v>7</v>
      </c>
      <c r="I18" s="190" t="s">
        <v>63</v>
      </c>
      <c r="J18" s="191">
        <v>9</v>
      </c>
      <c r="K18" s="192" t="s">
        <v>64</v>
      </c>
      <c r="L18" s="191" t="s">
        <v>65</v>
      </c>
      <c r="M18" s="192">
        <v>12</v>
      </c>
      <c r="N18" s="193" t="s">
        <v>66</v>
      </c>
      <c r="O18" s="252" t="s">
        <v>176</v>
      </c>
      <c r="P18" s="193" t="s">
        <v>178</v>
      </c>
      <c r="Q18" s="193" t="s">
        <v>186</v>
      </c>
      <c r="R18" s="193" t="s">
        <v>183</v>
      </c>
      <c r="S18" s="193" t="s">
        <v>179</v>
      </c>
      <c r="T18" s="193">
        <v>18</v>
      </c>
    </row>
    <row r="19" spans="2:20" ht="30" customHeight="1" thickTop="1">
      <c r="B19" s="432">
        <v>1</v>
      </c>
      <c r="C19" s="439"/>
      <c r="D19" s="254" t="s">
        <v>151</v>
      </c>
      <c r="E19" s="430" t="s">
        <v>87</v>
      </c>
      <c r="F19" s="431" t="s">
        <v>170</v>
      </c>
      <c r="G19" s="404"/>
      <c r="H19" s="404"/>
      <c r="I19" s="387">
        <f t="shared" ref="I19:I24" si="9">+G19-H19</f>
        <v>0</v>
      </c>
      <c r="J19" s="388"/>
      <c r="K19" s="389">
        <f t="shared" ref="K19:K24" si="10">I19*J19%</f>
        <v>0</v>
      </c>
      <c r="L19" s="389">
        <f t="shared" ref="L19:L24" si="11">I19-K19</f>
        <v>0</v>
      </c>
      <c r="M19" s="405">
        <v>2700</v>
      </c>
      <c r="N19" s="390">
        <f t="shared" ref="N19:N24" si="12">ROUND((L19*M19),0)</f>
        <v>0</v>
      </c>
      <c r="O19" s="390">
        <f t="shared" ref="O19:O24" si="13">ROUND(M19*0.5025%,2)</f>
        <v>13.57</v>
      </c>
      <c r="P19" s="390">
        <f t="shared" ref="P19:P24" si="14">M19+O19</f>
        <v>2713.57</v>
      </c>
      <c r="Q19" s="391">
        <f t="shared" ref="Q19:Q24" si="15">ROUND((L19*+P19),0)</f>
        <v>0</v>
      </c>
      <c r="R19" s="391">
        <f t="shared" ref="R19:R24" si="16">ROUND((Q19*0.5%),0)</f>
        <v>0</v>
      </c>
      <c r="S19" s="391">
        <f t="shared" ref="S19:S24" si="17">ROUND((Q19-R19),0)</f>
        <v>0</v>
      </c>
      <c r="T19" s="257" t="s">
        <v>77</v>
      </c>
    </row>
    <row r="20" spans="2:20" ht="30" customHeight="1">
      <c r="B20" s="432">
        <v>2</v>
      </c>
      <c r="C20" s="439"/>
      <c r="D20" s="254" t="s">
        <v>149</v>
      </c>
      <c r="E20" s="430" t="s">
        <v>92</v>
      </c>
      <c r="F20" s="431" t="s">
        <v>170</v>
      </c>
      <c r="G20" s="404"/>
      <c r="H20" s="404"/>
      <c r="I20" s="387">
        <f t="shared" si="9"/>
        <v>0</v>
      </c>
      <c r="J20" s="388"/>
      <c r="K20" s="389">
        <f t="shared" si="10"/>
        <v>0</v>
      </c>
      <c r="L20" s="389">
        <f t="shared" si="11"/>
        <v>0</v>
      </c>
      <c r="M20" s="405">
        <v>2700</v>
      </c>
      <c r="N20" s="390">
        <f t="shared" si="12"/>
        <v>0</v>
      </c>
      <c r="O20" s="390">
        <f t="shared" si="13"/>
        <v>13.57</v>
      </c>
      <c r="P20" s="390">
        <f t="shared" si="14"/>
        <v>2713.57</v>
      </c>
      <c r="Q20" s="391">
        <f t="shared" si="15"/>
        <v>0</v>
      </c>
      <c r="R20" s="391">
        <f t="shared" si="16"/>
        <v>0</v>
      </c>
      <c r="S20" s="391">
        <f t="shared" si="17"/>
        <v>0</v>
      </c>
      <c r="T20" s="257" t="s">
        <v>77</v>
      </c>
    </row>
    <row r="21" spans="2:20" ht="30" customHeight="1">
      <c r="B21" s="432">
        <v>3</v>
      </c>
      <c r="C21" s="439"/>
      <c r="D21" s="254" t="s">
        <v>151</v>
      </c>
      <c r="E21" s="430" t="s">
        <v>87</v>
      </c>
      <c r="F21" s="431" t="s">
        <v>170</v>
      </c>
      <c r="G21" s="404"/>
      <c r="H21" s="404"/>
      <c r="I21" s="387">
        <f t="shared" si="9"/>
        <v>0</v>
      </c>
      <c r="J21" s="388"/>
      <c r="K21" s="389">
        <f t="shared" si="10"/>
        <v>0</v>
      </c>
      <c r="L21" s="389">
        <f t="shared" si="11"/>
        <v>0</v>
      </c>
      <c r="M21" s="405">
        <v>2700</v>
      </c>
      <c r="N21" s="390">
        <f t="shared" si="12"/>
        <v>0</v>
      </c>
      <c r="O21" s="390">
        <f t="shared" si="13"/>
        <v>13.57</v>
      </c>
      <c r="P21" s="390">
        <f t="shared" si="14"/>
        <v>2713.57</v>
      </c>
      <c r="Q21" s="391">
        <f t="shared" si="15"/>
        <v>0</v>
      </c>
      <c r="R21" s="391">
        <f t="shared" si="16"/>
        <v>0</v>
      </c>
      <c r="S21" s="391">
        <f t="shared" si="17"/>
        <v>0</v>
      </c>
      <c r="T21" s="257" t="s">
        <v>77</v>
      </c>
    </row>
    <row r="22" spans="2:20" ht="30" customHeight="1">
      <c r="B22" s="432">
        <v>4</v>
      </c>
      <c r="C22" s="439"/>
      <c r="D22" s="254" t="s">
        <v>400</v>
      </c>
      <c r="E22" s="430" t="s">
        <v>70</v>
      </c>
      <c r="F22" s="431" t="s">
        <v>170</v>
      </c>
      <c r="G22" s="404"/>
      <c r="H22" s="404"/>
      <c r="I22" s="387">
        <f t="shared" si="9"/>
        <v>0</v>
      </c>
      <c r="J22" s="388"/>
      <c r="K22" s="389">
        <f t="shared" si="10"/>
        <v>0</v>
      </c>
      <c r="L22" s="389">
        <f t="shared" si="11"/>
        <v>0</v>
      </c>
      <c r="M22" s="405">
        <v>2700</v>
      </c>
      <c r="N22" s="390">
        <f t="shared" si="12"/>
        <v>0</v>
      </c>
      <c r="O22" s="390">
        <f t="shared" si="13"/>
        <v>13.57</v>
      </c>
      <c r="P22" s="390">
        <f t="shared" si="14"/>
        <v>2713.57</v>
      </c>
      <c r="Q22" s="391">
        <f t="shared" si="15"/>
        <v>0</v>
      </c>
      <c r="R22" s="391">
        <f t="shared" si="16"/>
        <v>0</v>
      </c>
      <c r="S22" s="391">
        <f t="shared" si="17"/>
        <v>0</v>
      </c>
      <c r="T22" s="257" t="s">
        <v>77</v>
      </c>
    </row>
    <row r="23" spans="2:20" ht="30" customHeight="1">
      <c r="B23" s="432">
        <v>5</v>
      </c>
      <c r="C23" s="439"/>
      <c r="D23" s="254" t="s">
        <v>78</v>
      </c>
      <c r="E23" s="430" t="s">
        <v>86</v>
      </c>
      <c r="F23" s="431" t="s">
        <v>170</v>
      </c>
      <c r="G23" s="404"/>
      <c r="H23" s="404"/>
      <c r="I23" s="387">
        <f t="shared" si="9"/>
        <v>0</v>
      </c>
      <c r="J23" s="388"/>
      <c r="K23" s="389">
        <f t="shared" si="10"/>
        <v>0</v>
      </c>
      <c r="L23" s="389">
        <f t="shared" si="11"/>
        <v>0</v>
      </c>
      <c r="M23" s="405">
        <v>2700</v>
      </c>
      <c r="N23" s="390">
        <f t="shared" si="12"/>
        <v>0</v>
      </c>
      <c r="O23" s="390">
        <f t="shared" si="13"/>
        <v>13.57</v>
      </c>
      <c r="P23" s="390">
        <f t="shared" si="14"/>
        <v>2713.57</v>
      </c>
      <c r="Q23" s="391">
        <f t="shared" si="15"/>
        <v>0</v>
      </c>
      <c r="R23" s="391">
        <f t="shared" si="16"/>
        <v>0</v>
      </c>
      <c r="S23" s="391">
        <f t="shared" si="17"/>
        <v>0</v>
      </c>
      <c r="T23" s="257" t="s">
        <v>77</v>
      </c>
    </row>
    <row r="24" spans="2:20" ht="30" customHeight="1">
      <c r="B24" s="432">
        <v>6</v>
      </c>
      <c r="C24" s="439"/>
      <c r="D24" s="254" t="s">
        <v>151</v>
      </c>
      <c r="E24" s="430" t="s">
        <v>87</v>
      </c>
      <c r="F24" s="431" t="s">
        <v>170</v>
      </c>
      <c r="G24" s="404"/>
      <c r="H24" s="404"/>
      <c r="I24" s="387">
        <f t="shared" si="9"/>
        <v>0</v>
      </c>
      <c r="J24" s="388"/>
      <c r="K24" s="389">
        <f t="shared" si="10"/>
        <v>0</v>
      </c>
      <c r="L24" s="389">
        <f t="shared" si="11"/>
        <v>0</v>
      </c>
      <c r="M24" s="405">
        <v>2700</v>
      </c>
      <c r="N24" s="390">
        <f t="shared" si="12"/>
        <v>0</v>
      </c>
      <c r="O24" s="390">
        <f t="shared" si="13"/>
        <v>13.57</v>
      </c>
      <c r="P24" s="390">
        <f t="shared" si="14"/>
        <v>2713.57</v>
      </c>
      <c r="Q24" s="391">
        <f t="shared" si="15"/>
        <v>0</v>
      </c>
      <c r="R24" s="391">
        <f t="shared" si="16"/>
        <v>0</v>
      </c>
      <c r="S24" s="391">
        <f t="shared" si="17"/>
        <v>0</v>
      </c>
      <c r="T24" s="257" t="s">
        <v>77</v>
      </c>
    </row>
    <row r="25" spans="2:20" ht="9.9499999999999993" customHeight="1">
      <c r="B25" s="433"/>
      <c r="C25" s="448"/>
      <c r="D25" s="449"/>
      <c r="E25" s="434"/>
      <c r="F25" s="435"/>
      <c r="G25" s="443"/>
      <c r="H25" s="443"/>
      <c r="I25" s="444"/>
      <c r="J25" s="388"/>
      <c r="K25" s="445"/>
      <c r="L25" s="445"/>
      <c r="M25" s="450"/>
      <c r="N25" s="446"/>
      <c r="O25" s="451"/>
      <c r="P25" s="446"/>
      <c r="Q25" s="447"/>
      <c r="R25" s="447"/>
      <c r="S25" s="447"/>
      <c r="T25" s="452"/>
    </row>
    <row r="26" spans="2:20" ht="30" customHeight="1">
      <c r="B26" s="2173" t="s">
        <v>202</v>
      </c>
      <c r="C26" s="2174"/>
      <c r="D26" s="2174"/>
      <c r="E26" s="2174"/>
      <c r="F26" s="2175"/>
      <c r="G26" s="402">
        <f>SUM(G19:G25)</f>
        <v>0</v>
      </c>
      <c r="H26" s="402">
        <f>SUM(H19:H25)</f>
        <v>0</v>
      </c>
      <c r="I26" s="402">
        <f>SUM(I19:I25)</f>
        <v>0</v>
      </c>
      <c r="J26" s="402" t="e">
        <f>+K26/I26%</f>
        <v>#DIV/0!</v>
      </c>
      <c r="K26" s="402">
        <f>SUM(K19:K25)</f>
        <v>0</v>
      </c>
      <c r="L26" s="402">
        <f>SUM(L19:L25)</f>
        <v>0</v>
      </c>
      <c r="M26" s="402"/>
      <c r="N26" s="402">
        <f>SUM(N19:N25)</f>
        <v>0</v>
      </c>
      <c r="O26" s="403"/>
      <c r="P26" s="402" t="e">
        <f>Q26/L26</f>
        <v>#DIV/0!</v>
      </c>
      <c r="Q26" s="402">
        <f>SUM(Q19:Q25)</f>
        <v>0</v>
      </c>
      <c r="R26" s="402">
        <f>SUM(R19:R25)</f>
        <v>0</v>
      </c>
      <c r="S26" s="402">
        <f>SUM(S19:S25)</f>
        <v>0</v>
      </c>
      <c r="T26" s="402"/>
    </row>
    <row r="27" spans="2:20" ht="6.95" customHeight="1">
      <c r="B27" s="263"/>
      <c r="C27" s="264"/>
      <c r="D27" s="264"/>
      <c r="E27" s="264"/>
      <c r="F27" s="264"/>
      <c r="G27" s="265"/>
      <c r="H27" s="265"/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6"/>
    </row>
    <row r="28" spans="2:20" ht="15.75">
      <c r="B28" s="51"/>
      <c r="C28" s="289" t="s">
        <v>59</v>
      </c>
      <c r="D28" s="55"/>
      <c r="E28" s="55" t="s">
        <v>60</v>
      </c>
      <c r="F28" s="165" t="s">
        <v>864</v>
      </c>
      <c r="G28" s="55"/>
      <c r="I28" s="53"/>
      <c r="J28" s="55"/>
      <c r="K28" s="55"/>
      <c r="L28" s="54"/>
      <c r="M28" s="55"/>
      <c r="N28" s="118"/>
      <c r="O28" s="56"/>
      <c r="P28" s="57"/>
      <c r="Q28" s="249"/>
      <c r="R28" s="297"/>
      <c r="S28" s="55"/>
      <c r="T28" s="59"/>
    </row>
    <row r="29" spans="2:20" ht="6.95" customHeight="1">
      <c r="B29" s="51"/>
      <c r="C29" s="289"/>
      <c r="D29" s="55"/>
      <c r="E29" s="55"/>
      <c r="F29" s="623"/>
      <c r="G29" s="55"/>
      <c r="H29" s="53"/>
      <c r="I29" s="52"/>
      <c r="J29" s="55"/>
      <c r="K29" s="55"/>
      <c r="L29" s="54"/>
      <c r="M29" s="55"/>
      <c r="N29" s="84"/>
      <c r="O29" s="56"/>
      <c r="P29" s="167"/>
      <c r="Q29" s="58"/>
      <c r="R29" s="58"/>
      <c r="S29" s="58"/>
      <c r="T29" s="59"/>
    </row>
    <row r="30" spans="2:20">
      <c r="B30" s="2190" t="s">
        <v>26</v>
      </c>
      <c r="C30" s="275" t="s">
        <v>27</v>
      </c>
      <c r="D30" s="2169" t="s">
        <v>62</v>
      </c>
      <c r="E30" s="175" t="s">
        <v>28</v>
      </c>
      <c r="F30" s="2169" t="s">
        <v>29</v>
      </c>
      <c r="G30" s="174" t="s">
        <v>30</v>
      </c>
      <c r="H30" s="174" t="s">
        <v>30</v>
      </c>
      <c r="I30" s="176" t="s">
        <v>30</v>
      </c>
      <c r="J30" s="2171" t="s">
        <v>31</v>
      </c>
      <c r="K30" s="2172"/>
      <c r="L30" s="174" t="s">
        <v>30</v>
      </c>
      <c r="M30" s="176" t="s">
        <v>32</v>
      </c>
      <c r="N30" s="177" t="s">
        <v>8</v>
      </c>
      <c r="O30" s="2275" t="s">
        <v>182</v>
      </c>
      <c r="P30" s="2167" t="s">
        <v>181</v>
      </c>
      <c r="Q30" s="177" t="s">
        <v>8</v>
      </c>
      <c r="R30" s="2270" t="s">
        <v>44</v>
      </c>
      <c r="S30" s="178" t="s">
        <v>8</v>
      </c>
      <c r="T30" s="2182" t="s">
        <v>10</v>
      </c>
    </row>
    <row r="31" spans="2:20">
      <c r="B31" s="2191"/>
      <c r="C31" s="276" t="s">
        <v>11</v>
      </c>
      <c r="D31" s="2170"/>
      <c r="E31" s="180" t="s">
        <v>12</v>
      </c>
      <c r="F31" s="2170"/>
      <c r="G31" s="180" t="s">
        <v>13</v>
      </c>
      <c r="H31" s="180" t="s">
        <v>14</v>
      </c>
      <c r="I31" s="181" t="s">
        <v>15</v>
      </c>
      <c r="J31" s="182" t="s">
        <v>16</v>
      </c>
      <c r="K31" s="183" t="s">
        <v>17</v>
      </c>
      <c r="L31" s="180" t="s">
        <v>18</v>
      </c>
      <c r="M31" s="184" t="s">
        <v>19</v>
      </c>
      <c r="N31" s="185" t="s">
        <v>177</v>
      </c>
      <c r="O31" s="2276"/>
      <c r="P31" s="2168"/>
      <c r="Q31" s="185" t="s">
        <v>22</v>
      </c>
      <c r="R31" s="2271"/>
      <c r="S31" s="186" t="s">
        <v>45</v>
      </c>
      <c r="T31" s="2183"/>
    </row>
    <row r="32" spans="2:20" ht="15.75" thickBot="1">
      <c r="B32" s="187">
        <v>1</v>
      </c>
      <c r="C32" s="277">
        <v>2</v>
      </c>
      <c r="D32" s="189">
        <v>3</v>
      </c>
      <c r="E32" s="188">
        <v>4</v>
      </c>
      <c r="F32" s="188">
        <v>5</v>
      </c>
      <c r="G32" s="188">
        <v>6</v>
      </c>
      <c r="H32" s="188">
        <v>7</v>
      </c>
      <c r="I32" s="190" t="s">
        <v>63</v>
      </c>
      <c r="J32" s="191">
        <v>9</v>
      </c>
      <c r="K32" s="192" t="s">
        <v>64</v>
      </c>
      <c r="L32" s="191" t="s">
        <v>65</v>
      </c>
      <c r="M32" s="192">
        <v>12</v>
      </c>
      <c r="N32" s="193" t="s">
        <v>66</v>
      </c>
      <c r="O32" s="252" t="s">
        <v>176</v>
      </c>
      <c r="P32" s="193" t="s">
        <v>178</v>
      </c>
      <c r="Q32" s="193" t="s">
        <v>186</v>
      </c>
      <c r="R32" s="193" t="s">
        <v>183</v>
      </c>
      <c r="S32" s="193" t="s">
        <v>179</v>
      </c>
      <c r="T32" s="193">
        <v>18</v>
      </c>
    </row>
    <row r="33" spans="2:20" ht="30" customHeight="1" thickTop="1">
      <c r="B33" s="432">
        <v>1</v>
      </c>
      <c r="C33" s="439"/>
      <c r="D33" s="254" t="s">
        <v>336</v>
      </c>
      <c r="E33" s="430" t="s">
        <v>74</v>
      </c>
      <c r="F33" s="431" t="s">
        <v>170</v>
      </c>
      <c r="G33" s="404"/>
      <c r="H33" s="404"/>
      <c r="I33" s="387">
        <f t="shared" ref="I33:I35" si="18">+G33-H33</f>
        <v>0</v>
      </c>
      <c r="J33" s="388"/>
      <c r="K33" s="389">
        <f t="shared" ref="K33:K35" si="19">I33*J33%</f>
        <v>0</v>
      </c>
      <c r="L33" s="389">
        <f t="shared" ref="L33:L35" si="20">I33-K33</f>
        <v>0</v>
      </c>
      <c r="M33" s="405">
        <v>2700</v>
      </c>
      <c r="N33" s="390">
        <f t="shared" ref="N33:N35" si="21">ROUND((L33*M33),0)</f>
        <v>0</v>
      </c>
      <c r="O33" s="390">
        <f t="shared" ref="O33:O35" si="22">ROUND(M33*0.5025%,2)</f>
        <v>13.57</v>
      </c>
      <c r="P33" s="390">
        <f t="shared" ref="P33:P35" si="23">M33+O33</f>
        <v>2713.57</v>
      </c>
      <c r="Q33" s="391">
        <f t="shared" ref="Q33:Q35" si="24">ROUND((L33*+P33),0)</f>
        <v>0</v>
      </c>
      <c r="R33" s="391">
        <f t="shared" ref="R33:R35" si="25">ROUND((Q33*0.5%),0)</f>
        <v>0</v>
      </c>
      <c r="S33" s="391">
        <f t="shared" ref="S33:S35" si="26">ROUND((Q33-R33),0)</f>
        <v>0</v>
      </c>
      <c r="T33" s="257" t="s">
        <v>77</v>
      </c>
    </row>
    <row r="34" spans="2:20" ht="30" customHeight="1">
      <c r="B34" s="432">
        <v>2</v>
      </c>
      <c r="C34" s="439"/>
      <c r="D34" s="254" t="s">
        <v>89</v>
      </c>
      <c r="E34" s="430" t="s">
        <v>79</v>
      </c>
      <c r="F34" s="431" t="s">
        <v>170</v>
      </c>
      <c r="G34" s="404"/>
      <c r="H34" s="404"/>
      <c r="I34" s="387">
        <f t="shared" si="18"/>
        <v>0</v>
      </c>
      <c r="J34" s="388"/>
      <c r="K34" s="389">
        <f t="shared" si="19"/>
        <v>0</v>
      </c>
      <c r="L34" s="389">
        <f t="shared" si="20"/>
        <v>0</v>
      </c>
      <c r="M34" s="405">
        <v>2700</v>
      </c>
      <c r="N34" s="390">
        <f t="shared" si="21"/>
        <v>0</v>
      </c>
      <c r="O34" s="390">
        <f t="shared" si="22"/>
        <v>13.57</v>
      </c>
      <c r="P34" s="390">
        <f t="shared" si="23"/>
        <v>2713.57</v>
      </c>
      <c r="Q34" s="391">
        <f t="shared" si="24"/>
        <v>0</v>
      </c>
      <c r="R34" s="391">
        <f t="shared" si="25"/>
        <v>0</v>
      </c>
      <c r="S34" s="391">
        <f t="shared" si="26"/>
        <v>0</v>
      </c>
      <c r="T34" s="257" t="s">
        <v>77</v>
      </c>
    </row>
    <row r="35" spans="2:20" ht="30" customHeight="1">
      <c r="B35" s="432">
        <v>3</v>
      </c>
      <c r="C35" s="439"/>
      <c r="D35" s="254" t="s">
        <v>148</v>
      </c>
      <c r="E35" s="430" t="s">
        <v>75</v>
      </c>
      <c r="F35" s="431" t="s">
        <v>170</v>
      </c>
      <c r="G35" s="404"/>
      <c r="H35" s="404"/>
      <c r="I35" s="387">
        <f t="shared" si="18"/>
        <v>0</v>
      </c>
      <c r="J35" s="388"/>
      <c r="K35" s="389">
        <f t="shared" si="19"/>
        <v>0</v>
      </c>
      <c r="L35" s="389">
        <f t="shared" si="20"/>
        <v>0</v>
      </c>
      <c r="M35" s="405">
        <v>2700</v>
      </c>
      <c r="N35" s="390">
        <f t="shared" si="21"/>
        <v>0</v>
      </c>
      <c r="O35" s="390">
        <f t="shared" si="22"/>
        <v>13.57</v>
      </c>
      <c r="P35" s="390">
        <f t="shared" si="23"/>
        <v>2713.57</v>
      </c>
      <c r="Q35" s="391">
        <f t="shared" si="24"/>
        <v>0</v>
      </c>
      <c r="R35" s="391">
        <f t="shared" si="25"/>
        <v>0</v>
      </c>
      <c r="S35" s="391">
        <f t="shared" si="26"/>
        <v>0</v>
      </c>
      <c r="T35" s="257" t="s">
        <v>77</v>
      </c>
    </row>
    <row r="36" spans="2:20" ht="9.9499999999999993" customHeight="1">
      <c r="B36" s="433"/>
      <c r="C36" s="448"/>
      <c r="D36" s="449"/>
      <c r="E36" s="434"/>
      <c r="F36" s="435"/>
      <c r="G36" s="443"/>
      <c r="H36" s="443"/>
      <c r="I36" s="444"/>
      <c r="J36" s="388"/>
      <c r="K36" s="445"/>
      <c r="L36" s="445"/>
      <c r="M36" s="450"/>
      <c r="N36" s="446"/>
      <c r="O36" s="451"/>
      <c r="P36" s="446"/>
      <c r="Q36" s="447"/>
      <c r="R36" s="447"/>
      <c r="S36" s="447"/>
      <c r="T36" s="452"/>
    </row>
    <row r="37" spans="2:20" ht="30" customHeight="1">
      <c r="B37" s="2173" t="s">
        <v>450</v>
      </c>
      <c r="C37" s="2174"/>
      <c r="D37" s="2174"/>
      <c r="E37" s="2174"/>
      <c r="F37" s="2175"/>
      <c r="G37" s="402">
        <f>SUM(G33:G36)</f>
        <v>0</v>
      </c>
      <c r="H37" s="402">
        <f>SUM(H33:H36)</f>
        <v>0</v>
      </c>
      <c r="I37" s="402">
        <f>SUM(I33:I36)</f>
        <v>0</v>
      </c>
      <c r="J37" s="402" t="e">
        <f>+K37/I37%</f>
        <v>#DIV/0!</v>
      </c>
      <c r="K37" s="402">
        <f>SUM(K33:K36)</f>
        <v>0</v>
      </c>
      <c r="L37" s="402">
        <f>SUM(L33:L36)</f>
        <v>0</v>
      </c>
      <c r="M37" s="402"/>
      <c r="N37" s="402">
        <f>SUM(N33:N36)</f>
        <v>0</v>
      </c>
      <c r="O37" s="403"/>
      <c r="P37" s="402" t="e">
        <f>Q37/L37</f>
        <v>#DIV/0!</v>
      </c>
      <c r="Q37" s="402">
        <f>SUM(Q33:Q36)</f>
        <v>0</v>
      </c>
      <c r="R37" s="402">
        <f>SUM(R33:R36)</f>
        <v>0</v>
      </c>
      <c r="S37" s="402">
        <f>SUM(S33:S36)</f>
        <v>0</v>
      </c>
      <c r="T37" s="402"/>
    </row>
    <row r="38" spans="2:20" ht="5.0999999999999996" customHeight="1">
      <c r="B38" s="603"/>
      <c r="C38" s="458"/>
      <c r="D38" s="458"/>
      <c r="E38" s="458"/>
      <c r="F38" s="458"/>
      <c r="G38" s="597"/>
      <c r="H38" s="597"/>
      <c r="I38" s="597"/>
      <c r="J38" s="597"/>
      <c r="K38" s="597"/>
      <c r="L38" s="597"/>
      <c r="M38" s="597"/>
      <c r="N38" s="597"/>
      <c r="O38" s="597"/>
      <c r="P38" s="597"/>
      <c r="Q38" s="597"/>
      <c r="R38" s="597"/>
      <c r="S38" s="597"/>
      <c r="T38" s="460"/>
    </row>
    <row r="39" spans="2:20" ht="15.75">
      <c r="B39" s="51"/>
      <c r="C39" s="289" t="s">
        <v>59</v>
      </c>
      <c r="D39" s="55"/>
      <c r="E39" s="55" t="s">
        <v>60</v>
      </c>
      <c r="F39" s="165" t="s">
        <v>837</v>
      </c>
      <c r="G39" s="55"/>
      <c r="I39" s="53"/>
      <c r="J39" s="55"/>
      <c r="K39" s="55"/>
      <c r="L39" s="54"/>
      <c r="M39" s="55"/>
      <c r="N39" s="118"/>
      <c r="O39" s="56"/>
      <c r="P39" s="57"/>
      <c r="Q39" s="249"/>
      <c r="R39" s="297"/>
      <c r="S39" s="55"/>
      <c r="T39" s="59"/>
    </row>
    <row r="40" spans="2:20" ht="6.95" customHeight="1">
      <c r="B40" s="51"/>
      <c r="C40" s="289"/>
      <c r="D40" s="55"/>
      <c r="E40" s="55"/>
      <c r="F40" s="623"/>
      <c r="G40" s="55"/>
      <c r="H40" s="53"/>
      <c r="I40" s="52"/>
      <c r="J40" s="55"/>
      <c r="K40" s="55"/>
      <c r="L40" s="54"/>
      <c r="M40" s="55"/>
      <c r="N40" s="84"/>
      <c r="O40" s="56"/>
      <c r="P40" s="167"/>
      <c r="Q40" s="58"/>
      <c r="R40" s="58"/>
      <c r="S40" s="58"/>
      <c r="T40" s="59"/>
    </row>
    <row r="41" spans="2:20">
      <c r="B41" s="2190" t="s">
        <v>26</v>
      </c>
      <c r="C41" s="275" t="s">
        <v>27</v>
      </c>
      <c r="D41" s="2169" t="s">
        <v>62</v>
      </c>
      <c r="E41" s="175" t="s">
        <v>28</v>
      </c>
      <c r="F41" s="2169" t="s">
        <v>29</v>
      </c>
      <c r="G41" s="174" t="s">
        <v>30</v>
      </c>
      <c r="H41" s="174" t="s">
        <v>30</v>
      </c>
      <c r="I41" s="176" t="s">
        <v>30</v>
      </c>
      <c r="J41" s="2171" t="s">
        <v>31</v>
      </c>
      <c r="K41" s="2172"/>
      <c r="L41" s="174" t="s">
        <v>30</v>
      </c>
      <c r="M41" s="176" t="s">
        <v>32</v>
      </c>
      <c r="N41" s="177" t="s">
        <v>8</v>
      </c>
      <c r="O41" s="2275" t="s">
        <v>182</v>
      </c>
      <c r="P41" s="2167" t="s">
        <v>181</v>
      </c>
      <c r="Q41" s="177" t="s">
        <v>8</v>
      </c>
      <c r="R41" s="2270" t="s">
        <v>44</v>
      </c>
      <c r="S41" s="178" t="s">
        <v>8</v>
      </c>
      <c r="T41" s="2182" t="s">
        <v>10</v>
      </c>
    </row>
    <row r="42" spans="2:20">
      <c r="B42" s="2191"/>
      <c r="C42" s="276" t="s">
        <v>11</v>
      </c>
      <c r="D42" s="2170"/>
      <c r="E42" s="180" t="s">
        <v>12</v>
      </c>
      <c r="F42" s="2170"/>
      <c r="G42" s="180" t="s">
        <v>13</v>
      </c>
      <c r="H42" s="180" t="s">
        <v>14</v>
      </c>
      <c r="I42" s="181" t="s">
        <v>15</v>
      </c>
      <c r="J42" s="182" t="s">
        <v>16</v>
      </c>
      <c r="K42" s="183" t="s">
        <v>17</v>
      </c>
      <c r="L42" s="180" t="s">
        <v>18</v>
      </c>
      <c r="M42" s="184" t="s">
        <v>19</v>
      </c>
      <c r="N42" s="185" t="s">
        <v>177</v>
      </c>
      <c r="O42" s="2276"/>
      <c r="P42" s="2168"/>
      <c r="Q42" s="185" t="s">
        <v>22</v>
      </c>
      <c r="R42" s="2271"/>
      <c r="S42" s="186" t="s">
        <v>45</v>
      </c>
      <c r="T42" s="2183"/>
    </row>
    <row r="43" spans="2:20" ht="15.75" thickBot="1">
      <c r="B43" s="187">
        <v>1</v>
      </c>
      <c r="C43" s="277">
        <v>2</v>
      </c>
      <c r="D43" s="189">
        <v>3</v>
      </c>
      <c r="E43" s="188">
        <v>4</v>
      </c>
      <c r="F43" s="188">
        <v>5</v>
      </c>
      <c r="G43" s="188">
        <v>6</v>
      </c>
      <c r="H43" s="188">
        <v>7</v>
      </c>
      <c r="I43" s="190" t="s">
        <v>63</v>
      </c>
      <c r="J43" s="191">
        <v>9</v>
      </c>
      <c r="K43" s="192" t="s">
        <v>64</v>
      </c>
      <c r="L43" s="191" t="s">
        <v>65</v>
      </c>
      <c r="M43" s="192">
        <v>12</v>
      </c>
      <c r="N43" s="193" t="s">
        <v>66</v>
      </c>
      <c r="O43" s="252" t="s">
        <v>176</v>
      </c>
      <c r="P43" s="193" t="s">
        <v>178</v>
      </c>
      <c r="Q43" s="193" t="s">
        <v>186</v>
      </c>
      <c r="R43" s="193" t="s">
        <v>183</v>
      </c>
      <c r="S43" s="193" t="s">
        <v>179</v>
      </c>
      <c r="T43" s="193">
        <v>18</v>
      </c>
    </row>
    <row r="44" spans="2:20" ht="30" customHeight="1" thickTop="1">
      <c r="B44" s="432">
        <v>1</v>
      </c>
      <c r="C44" s="439"/>
      <c r="D44" s="254" t="s">
        <v>68</v>
      </c>
      <c r="E44" s="430" t="s">
        <v>69</v>
      </c>
      <c r="F44" s="431" t="s">
        <v>170</v>
      </c>
      <c r="G44" s="404"/>
      <c r="H44" s="404"/>
      <c r="I44" s="387">
        <f t="shared" ref="I44" si="27">+G44-H44</f>
        <v>0</v>
      </c>
      <c r="J44" s="388"/>
      <c r="K44" s="389">
        <f t="shared" ref="K44" si="28">I44*J44%</f>
        <v>0</v>
      </c>
      <c r="L44" s="389">
        <f t="shared" ref="L44" si="29">I44-K44</f>
        <v>0</v>
      </c>
      <c r="M44" s="405">
        <v>2700</v>
      </c>
      <c r="N44" s="390">
        <f t="shared" ref="N44" si="30">ROUND((L44*M44),0)</f>
        <v>0</v>
      </c>
      <c r="O44" s="390">
        <f t="shared" ref="O44" si="31">ROUND(M44*0.5025%,2)</f>
        <v>13.57</v>
      </c>
      <c r="P44" s="390">
        <f t="shared" ref="P44" si="32">M44+O44</f>
        <v>2713.57</v>
      </c>
      <c r="Q44" s="391">
        <f t="shared" ref="Q44" si="33">ROUND((L44*+P44),0)</f>
        <v>0</v>
      </c>
      <c r="R44" s="391">
        <f t="shared" ref="R44" si="34">ROUND((Q44*0.5%),0)</f>
        <v>0</v>
      </c>
      <c r="S44" s="391">
        <f t="shared" ref="S44" si="35">ROUND((Q44-R44),0)</f>
        <v>0</v>
      </c>
      <c r="T44" s="257" t="s">
        <v>77</v>
      </c>
    </row>
    <row r="45" spans="2:20" ht="9.9499999999999993" customHeight="1">
      <c r="B45" s="433"/>
      <c r="C45" s="448"/>
      <c r="D45" s="449"/>
      <c r="E45" s="434"/>
      <c r="F45" s="435"/>
      <c r="G45" s="443"/>
      <c r="H45" s="443"/>
      <c r="I45" s="444"/>
      <c r="J45" s="388"/>
      <c r="K45" s="445"/>
      <c r="L45" s="445"/>
      <c r="M45" s="450"/>
      <c r="N45" s="446"/>
      <c r="O45" s="451"/>
      <c r="P45" s="446"/>
      <c r="Q45" s="447"/>
      <c r="R45" s="447"/>
      <c r="S45" s="447"/>
      <c r="T45" s="452"/>
    </row>
    <row r="46" spans="2:20" ht="30" customHeight="1">
      <c r="B46" s="2173" t="s">
        <v>451</v>
      </c>
      <c r="C46" s="2174"/>
      <c r="D46" s="2174"/>
      <c r="E46" s="2174"/>
      <c r="F46" s="2175"/>
      <c r="G46" s="402">
        <f>SUM(G44:G45)</f>
        <v>0</v>
      </c>
      <c r="H46" s="402">
        <f>SUM(H44:H45)</f>
        <v>0</v>
      </c>
      <c r="I46" s="402">
        <f>SUM(I44:I45)</f>
        <v>0</v>
      </c>
      <c r="J46" s="402" t="e">
        <f>+K46/I46%</f>
        <v>#DIV/0!</v>
      </c>
      <c r="K46" s="402">
        <f>SUM(K44:K45)</f>
        <v>0</v>
      </c>
      <c r="L46" s="402">
        <f>SUM(L44:L45)</f>
        <v>0</v>
      </c>
      <c r="M46" s="402"/>
      <c r="N46" s="402">
        <f>SUM(N44:N45)</f>
        <v>0</v>
      </c>
      <c r="O46" s="403"/>
      <c r="P46" s="402" t="e">
        <f>Q46/L46</f>
        <v>#DIV/0!</v>
      </c>
      <c r="Q46" s="402">
        <f>SUM(Q44:Q45)</f>
        <v>0</v>
      </c>
      <c r="R46" s="402">
        <f>SUM(R44:R45)</f>
        <v>0</v>
      </c>
      <c r="S46" s="402">
        <f>SUM(S44:S45)</f>
        <v>0</v>
      </c>
      <c r="T46" s="402"/>
    </row>
    <row r="47" spans="2:20" ht="30" customHeight="1">
      <c r="B47" s="697"/>
      <c r="C47" s="698"/>
      <c r="D47" s="698"/>
      <c r="E47" s="698"/>
      <c r="F47" s="815"/>
      <c r="G47" s="699"/>
      <c r="H47" s="699"/>
      <c r="I47" s="699"/>
      <c r="J47" s="699"/>
      <c r="K47" s="699"/>
      <c r="L47" s="699"/>
      <c r="M47" s="699"/>
      <c r="N47" s="699"/>
      <c r="O47" s="699"/>
      <c r="P47" s="699"/>
      <c r="Q47" s="699"/>
      <c r="R47" s="699"/>
      <c r="S47" s="699"/>
      <c r="T47" s="700"/>
    </row>
    <row r="48" spans="2:20" ht="24.95" customHeight="1">
      <c r="B48" s="2155" t="s">
        <v>159</v>
      </c>
      <c r="C48" s="2156"/>
      <c r="D48" s="2156"/>
      <c r="E48" s="2157"/>
      <c r="F48" s="2161" t="s">
        <v>146</v>
      </c>
      <c r="G48" s="2162"/>
      <c r="H48" s="2162"/>
      <c r="I48" s="2162"/>
      <c r="J48" s="2162"/>
      <c r="K48" s="2162"/>
      <c r="L48" s="2162"/>
      <c r="M48" s="2162"/>
      <c r="N48" s="2163"/>
      <c r="O48" s="417" t="s">
        <v>55</v>
      </c>
      <c r="P48" s="418" t="s">
        <v>889</v>
      </c>
      <c r="Q48" s="92" t="s">
        <v>459</v>
      </c>
      <c r="R48" s="41"/>
      <c r="S48" s="41"/>
      <c r="T48" s="42" t="s">
        <v>25</v>
      </c>
    </row>
    <row r="49" spans="2:20" ht="24.95" customHeight="1">
      <c r="B49" s="2158"/>
      <c r="C49" s="2159"/>
      <c r="D49" s="2159"/>
      <c r="E49" s="2160"/>
      <c r="F49" s="2164" t="s">
        <v>416</v>
      </c>
      <c r="G49" s="2165"/>
      <c r="H49" s="2165"/>
      <c r="I49" s="2165"/>
      <c r="J49" s="2165"/>
      <c r="K49" s="2165"/>
      <c r="L49" s="2165"/>
      <c r="M49" s="2165"/>
      <c r="N49" s="2166"/>
      <c r="O49" s="419" t="s">
        <v>57</v>
      </c>
      <c r="P49" s="420" t="s">
        <v>885</v>
      </c>
      <c r="Q49" s="94"/>
      <c r="R49" s="45"/>
      <c r="S49" s="45"/>
      <c r="T49" s="46"/>
    </row>
    <row r="50" spans="2:20" ht="6.95" customHeight="1">
      <c r="B50" s="263"/>
      <c r="C50" s="264"/>
      <c r="D50" s="264"/>
      <c r="E50" s="264"/>
      <c r="F50" s="264"/>
      <c r="G50" s="265"/>
      <c r="H50" s="265"/>
      <c r="I50" s="265"/>
      <c r="J50" s="265"/>
      <c r="K50" s="265"/>
      <c r="L50" s="265"/>
      <c r="M50" s="265"/>
      <c r="N50" s="265"/>
      <c r="O50" s="265"/>
      <c r="P50" s="265"/>
      <c r="Q50" s="265"/>
      <c r="R50" s="265"/>
      <c r="S50" s="265"/>
      <c r="T50" s="266"/>
    </row>
    <row r="51" spans="2:20" ht="15.75">
      <c r="B51" s="51"/>
      <c r="C51" s="289" t="s">
        <v>59</v>
      </c>
      <c r="D51" s="55"/>
      <c r="E51" s="55" t="s">
        <v>60</v>
      </c>
      <c r="F51" s="165" t="s">
        <v>435</v>
      </c>
      <c r="G51" s="55"/>
      <c r="I51" s="53"/>
      <c r="J51" s="55"/>
      <c r="K51" s="55"/>
      <c r="L51" s="54"/>
      <c r="M51" s="55"/>
      <c r="N51" s="118"/>
      <c r="O51" s="56"/>
      <c r="P51" s="57" t="s">
        <v>61</v>
      </c>
      <c r="Q51" s="249" t="s">
        <v>887</v>
      </c>
      <c r="R51" s="297"/>
      <c r="S51" s="55"/>
      <c r="T51" s="59"/>
    </row>
    <row r="52" spans="2:20" ht="6.95" customHeight="1">
      <c r="B52" s="51"/>
      <c r="C52" s="289"/>
      <c r="D52" s="55"/>
      <c r="E52" s="55"/>
      <c r="F52" s="623"/>
      <c r="G52" s="55"/>
      <c r="H52" s="53"/>
      <c r="I52" s="52"/>
      <c r="J52" s="55"/>
      <c r="K52" s="55"/>
      <c r="L52" s="54"/>
      <c r="M52" s="55"/>
      <c r="N52" s="84"/>
      <c r="O52" s="56"/>
      <c r="P52" s="167"/>
      <c r="Q52" s="58"/>
      <c r="R52" s="58"/>
      <c r="S52" s="58"/>
      <c r="T52" s="59"/>
    </row>
    <row r="53" spans="2:20">
      <c r="B53" s="2190" t="s">
        <v>26</v>
      </c>
      <c r="C53" s="275" t="s">
        <v>27</v>
      </c>
      <c r="D53" s="2169" t="s">
        <v>62</v>
      </c>
      <c r="E53" s="175" t="s">
        <v>28</v>
      </c>
      <c r="F53" s="2169" t="s">
        <v>29</v>
      </c>
      <c r="G53" s="174" t="s">
        <v>30</v>
      </c>
      <c r="H53" s="174" t="s">
        <v>30</v>
      </c>
      <c r="I53" s="176" t="s">
        <v>30</v>
      </c>
      <c r="J53" s="2171" t="s">
        <v>31</v>
      </c>
      <c r="K53" s="2172"/>
      <c r="L53" s="174" t="s">
        <v>30</v>
      </c>
      <c r="M53" s="176" t="s">
        <v>32</v>
      </c>
      <c r="N53" s="177" t="s">
        <v>8</v>
      </c>
      <c r="O53" s="2275" t="s">
        <v>182</v>
      </c>
      <c r="P53" s="2167" t="s">
        <v>181</v>
      </c>
      <c r="Q53" s="177" t="s">
        <v>8</v>
      </c>
      <c r="R53" s="2270" t="s">
        <v>44</v>
      </c>
      <c r="S53" s="178" t="s">
        <v>8</v>
      </c>
      <c r="T53" s="2182" t="s">
        <v>10</v>
      </c>
    </row>
    <row r="54" spans="2:20">
      <c r="B54" s="2191"/>
      <c r="C54" s="276" t="s">
        <v>11</v>
      </c>
      <c r="D54" s="2170"/>
      <c r="E54" s="180" t="s">
        <v>12</v>
      </c>
      <c r="F54" s="2170"/>
      <c r="G54" s="180" t="s">
        <v>13</v>
      </c>
      <c r="H54" s="180" t="s">
        <v>14</v>
      </c>
      <c r="I54" s="181" t="s">
        <v>15</v>
      </c>
      <c r="J54" s="182" t="s">
        <v>16</v>
      </c>
      <c r="K54" s="183" t="s">
        <v>17</v>
      </c>
      <c r="L54" s="180" t="s">
        <v>18</v>
      </c>
      <c r="M54" s="184" t="s">
        <v>19</v>
      </c>
      <c r="N54" s="185" t="s">
        <v>177</v>
      </c>
      <c r="O54" s="2276"/>
      <c r="P54" s="2168"/>
      <c r="Q54" s="185" t="s">
        <v>22</v>
      </c>
      <c r="R54" s="2271"/>
      <c r="S54" s="186" t="s">
        <v>45</v>
      </c>
      <c r="T54" s="2183"/>
    </row>
    <row r="55" spans="2:20" ht="15.75" thickBot="1">
      <c r="B55" s="187">
        <v>1</v>
      </c>
      <c r="C55" s="277">
        <v>2</v>
      </c>
      <c r="D55" s="189">
        <v>3</v>
      </c>
      <c r="E55" s="188">
        <v>4</v>
      </c>
      <c r="F55" s="188">
        <v>5</v>
      </c>
      <c r="G55" s="188">
        <v>6</v>
      </c>
      <c r="H55" s="188">
        <v>7</v>
      </c>
      <c r="I55" s="190" t="s">
        <v>63</v>
      </c>
      <c r="J55" s="191">
        <v>9</v>
      </c>
      <c r="K55" s="192" t="s">
        <v>64</v>
      </c>
      <c r="L55" s="191" t="s">
        <v>65</v>
      </c>
      <c r="M55" s="192">
        <v>12</v>
      </c>
      <c r="N55" s="193" t="s">
        <v>66</v>
      </c>
      <c r="O55" s="252" t="s">
        <v>176</v>
      </c>
      <c r="P55" s="193" t="s">
        <v>178</v>
      </c>
      <c r="Q55" s="193" t="s">
        <v>186</v>
      </c>
      <c r="R55" s="193" t="s">
        <v>183</v>
      </c>
      <c r="S55" s="193" t="s">
        <v>179</v>
      </c>
      <c r="T55" s="193">
        <v>18</v>
      </c>
    </row>
    <row r="56" spans="2:20" ht="30" customHeight="1" thickTop="1">
      <c r="B56" s="432">
        <v>1</v>
      </c>
      <c r="C56" s="439"/>
      <c r="D56" s="254" t="s">
        <v>148</v>
      </c>
      <c r="E56" s="430" t="s">
        <v>75</v>
      </c>
      <c r="F56" s="431" t="s">
        <v>170</v>
      </c>
      <c r="G56" s="404"/>
      <c r="H56" s="404"/>
      <c r="I56" s="387">
        <f t="shared" ref="I56" si="36">+G56-H56</f>
        <v>0</v>
      </c>
      <c r="J56" s="388"/>
      <c r="K56" s="389">
        <f t="shared" ref="K56" si="37">I56*J56%</f>
        <v>0</v>
      </c>
      <c r="L56" s="389">
        <f t="shared" ref="L56" si="38">I56-K56</f>
        <v>0</v>
      </c>
      <c r="M56" s="405">
        <v>2700</v>
      </c>
      <c r="N56" s="390">
        <f t="shared" ref="N56" si="39">ROUND((L56*M56),0)</f>
        <v>0</v>
      </c>
      <c r="O56" s="390">
        <f t="shared" ref="O56" si="40">ROUND(M56*0.5025%,2)</f>
        <v>13.57</v>
      </c>
      <c r="P56" s="390">
        <f t="shared" ref="P56" si="41">M56+O56</f>
        <v>2713.57</v>
      </c>
      <c r="Q56" s="391">
        <f t="shared" ref="Q56" si="42">ROUND((L56*+P56),0)</f>
        <v>0</v>
      </c>
      <c r="R56" s="391">
        <f t="shared" ref="R56" si="43">ROUND((Q56*0.5%),0)</f>
        <v>0</v>
      </c>
      <c r="S56" s="391">
        <f t="shared" ref="S56" si="44">ROUND((Q56-R56),0)</f>
        <v>0</v>
      </c>
      <c r="T56" s="257" t="s">
        <v>77</v>
      </c>
    </row>
    <row r="57" spans="2:20" ht="9.9499999999999993" customHeight="1">
      <c r="B57" s="433"/>
      <c r="C57" s="448"/>
      <c r="D57" s="449"/>
      <c r="E57" s="434"/>
      <c r="F57" s="435"/>
      <c r="G57" s="443"/>
      <c r="H57" s="443"/>
      <c r="I57" s="444"/>
      <c r="J57" s="388"/>
      <c r="K57" s="445"/>
      <c r="L57" s="445"/>
      <c r="M57" s="450"/>
      <c r="N57" s="446"/>
      <c r="O57" s="451"/>
      <c r="P57" s="446"/>
      <c r="Q57" s="447"/>
      <c r="R57" s="447"/>
      <c r="S57" s="447"/>
      <c r="T57" s="452"/>
    </row>
    <row r="58" spans="2:20" ht="30" customHeight="1">
      <c r="B58" s="2173" t="s">
        <v>452</v>
      </c>
      <c r="C58" s="2174"/>
      <c r="D58" s="2174"/>
      <c r="E58" s="2174"/>
      <c r="F58" s="2175"/>
      <c r="G58" s="402">
        <f>SUM(G56:G57)</f>
        <v>0</v>
      </c>
      <c r="H58" s="402">
        <f>SUM(H56:H57)</f>
        <v>0</v>
      </c>
      <c r="I58" s="402">
        <f>SUM(I56:I57)</f>
        <v>0</v>
      </c>
      <c r="J58" s="402" t="e">
        <f>+K58/I58%</f>
        <v>#DIV/0!</v>
      </c>
      <c r="K58" s="402">
        <f>SUM(K56:K57)</f>
        <v>0</v>
      </c>
      <c r="L58" s="402">
        <f>SUM(L56:L57)</f>
        <v>0</v>
      </c>
      <c r="M58" s="402"/>
      <c r="N58" s="402">
        <f>SUM(N56:N57)</f>
        <v>0</v>
      </c>
      <c r="O58" s="403"/>
      <c r="P58" s="402" t="e">
        <f>Q58/L58</f>
        <v>#DIV/0!</v>
      </c>
      <c r="Q58" s="402">
        <f>SUM(Q56:Q57)</f>
        <v>0</v>
      </c>
      <c r="R58" s="402">
        <f>SUM(R56:R57)</f>
        <v>0</v>
      </c>
      <c r="S58" s="402">
        <f>SUM(S56:S57)</f>
        <v>0</v>
      </c>
      <c r="T58" s="402"/>
    </row>
    <row r="59" spans="2:20" ht="6.95" customHeight="1">
      <c r="B59" s="263"/>
      <c r="C59" s="264"/>
      <c r="D59" s="264"/>
      <c r="E59" s="264"/>
      <c r="F59" s="264"/>
      <c r="G59" s="265"/>
      <c r="H59" s="265"/>
      <c r="I59" s="265"/>
      <c r="J59" s="265"/>
      <c r="K59" s="265"/>
      <c r="L59" s="265"/>
      <c r="M59" s="265"/>
      <c r="N59" s="265"/>
      <c r="O59" s="265"/>
      <c r="P59" s="265"/>
      <c r="Q59" s="265"/>
      <c r="R59" s="265"/>
      <c r="S59" s="265"/>
      <c r="T59" s="266"/>
    </row>
    <row r="60" spans="2:20" ht="15.75">
      <c r="B60" s="51"/>
      <c r="C60" s="289" t="s">
        <v>59</v>
      </c>
      <c r="D60" s="55"/>
      <c r="E60" s="55" t="s">
        <v>60</v>
      </c>
      <c r="F60" s="165" t="s">
        <v>740</v>
      </c>
      <c r="G60" s="55"/>
      <c r="I60" s="53"/>
      <c r="J60" s="55"/>
      <c r="K60" s="55"/>
      <c r="L60" s="54"/>
      <c r="M60" s="55"/>
      <c r="N60" s="118"/>
      <c r="O60" s="56"/>
      <c r="P60" s="57"/>
      <c r="Q60" s="249"/>
      <c r="R60" s="297"/>
      <c r="S60" s="55"/>
      <c r="T60" s="59"/>
    </row>
    <row r="61" spans="2:20" ht="6.95" customHeight="1">
      <c r="B61" s="51"/>
      <c r="C61" s="289"/>
      <c r="D61" s="55"/>
      <c r="E61" s="55"/>
      <c r="F61" s="623"/>
      <c r="G61" s="55"/>
      <c r="H61" s="53"/>
      <c r="I61" s="52"/>
      <c r="J61" s="55"/>
      <c r="K61" s="55"/>
      <c r="L61" s="54"/>
      <c r="M61" s="55"/>
      <c r="N61" s="84"/>
      <c r="O61" s="56"/>
      <c r="P61" s="167"/>
      <c r="Q61" s="58"/>
      <c r="R61" s="58"/>
      <c r="S61" s="58"/>
      <c r="T61" s="59"/>
    </row>
    <row r="62" spans="2:20">
      <c r="B62" s="2190" t="s">
        <v>26</v>
      </c>
      <c r="C62" s="275" t="s">
        <v>27</v>
      </c>
      <c r="D62" s="2169" t="s">
        <v>62</v>
      </c>
      <c r="E62" s="175" t="s">
        <v>28</v>
      </c>
      <c r="F62" s="2169" t="s">
        <v>29</v>
      </c>
      <c r="G62" s="174" t="s">
        <v>30</v>
      </c>
      <c r="H62" s="174" t="s">
        <v>30</v>
      </c>
      <c r="I62" s="176" t="s">
        <v>30</v>
      </c>
      <c r="J62" s="2171" t="s">
        <v>31</v>
      </c>
      <c r="K62" s="2172"/>
      <c r="L62" s="174" t="s">
        <v>30</v>
      </c>
      <c r="M62" s="176" t="s">
        <v>32</v>
      </c>
      <c r="N62" s="177" t="s">
        <v>8</v>
      </c>
      <c r="O62" s="2275" t="s">
        <v>182</v>
      </c>
      <c r="P62" s="2167" t="s">
        <v>181</v>
      </c>
      <c r="Q62" s="177" t="s">
        <v>8</v>
      </c>
      <c r="R62" s="2270" t="s">
        <v>44</v>
      </c>
      <c r="S62" s="178" t="s">
        <v>8</v>
      </c>
      <c r="T62" s="2182" t="s">
        <v>10</v>
      </c>
    </row>
    <row r="63" spans="2:20">
      <c r="B63" s="2191"/>
      <c r="C63" s="276" t="s">
        <v>11</v>
      </c>
      <c r="D63" s="2170"/>
      <c r="E63" s="180" t="s">
        <v>12</v>
      </c>
      <c r="F63" s="2170"/>
      <c r="G63" s="180" t="s">
        <v>13</v>
      </c>
      <c r="H63" s="180" t="s">
        <v>14</v>
      </c>
      <c r="I63" s="181" t="s">
        <v>15</v>
      </c>
      <c r="J63" s="182" t="s">
        <v>16</v>
      </c>
      <c r="K63" s="183" t="s">
        <v>17</v>
      </c>
      <c r="L63" s="180" t="s">
        <v>18</v>
      </c>
      <c r="M63" s="184" t="s">
        <v>19</v>
      </c>
      <c r="N63" s="185" t="s">
        <v>177</v>
      </c>
      <c r="O63" s="2276"/>
      <c r="P63" s="2168"/>
      <c r="Q63" s="185" t="s">
        <v>22</v>
      </c>
      <c r="R63" s="2271"/>
      <c r="S63" s="186" t="s">
        <v>45</v>
      </c>
      <c r="T63" s="2183"/>
    </row>
    <row r="64" spans="2:20" ht="15.75" thickBot="1">
      <c r="B64" s="187">
        <v>1</v>
      </c>
      <c r="C64" s="277">
        <v>2</v>
      </c>
      <c r="D64" s="189">
        <v>3</v>
      </c>
      <c r="E64" s="188">
        <v>4</v>
      </c>
      <c r="F64" s="188">
        <v>5</v>
      </c>
      <c r="G64" s="188">
        <v>6</v>
      </c>
      <c r="H64" s="188">
        <v>7</v>
      </c>
      <c r="I64" s="190" t="s">
        <v>63</v>
      </c>
      <c r="J64" s="191">
        <v>9</v>
      </c>
      <c r="K64" s="192" t="s">
        <v>64</v>
      </c>
      <c r="L64" s="191" t="s">
        <v>65</v>
      </c>
      <c r="M64" s="192">
        <v>12</v>
      </c>
      <c r="N64" s="193" t="s">
        <v>66</v>
      </c>
      <c r="O64" s="252" t="s">
        <v>176</v>
      </c>
      <c r="P64" s="193" t="s">
        <v>178</v>
      </c>
      <c r="Q64" s="193" t="s">
        <v>186</v>
      </c>
      <c r="R64" s="193" t="s">
        <v>183</v>
      </c>
      <c r="S64" s="193" t="s">
        <v>179</v>
      </c>
      <c r="T64" s="193">
        <v>18</v>
      </c>
    </row>
    <row r="65" spans="2:20" ht="30" customHeight="1" thickTop="1">
      <c r="B65" s="432">
        <v>1</v>
      </c>
      <c r="C65" s="439"/>
      <c r="D65" s="254" t="s">
        <v>149</v>
      </c>
      <c r="E65" s="430" t="s">
        <v>92</v>
      </c>
      <c r="F65" s="431" t="s">
        <v>170</v>
      </c>
      <c r="G65" s="404"/>
      <c r="H65" s="404"/>
      <c r="I65" s="387">
        <f t="shared" ref="I65:I68" si="45">+G65-H65</f>
        <v>0</v>
      </c>
      <c r="J65" s="388"/>
      <c r="K65" s="389">
        <f t="shared" ref="K65:K68" si="46">I65*J65%</f>
        <v>0</v>
      </c>
      <c r="L65" s="389">
        <f t="shared" ref="L65:L68" si="47">I65-K65</f>
        <v>0</v>
      </c>
      <c r="M65" s="405">
        <v>2700</v>
      </c>
      <c r="N65" s="390">
        <f t="shared" ref="N65:N68" si="48">ROUND((L65*M65),0)</f>
        <v>0</v>
      </c>
      <c r="O65" s="390">
        <f t="shared" ref="O65:O68" si="49">ROUND(M65*0.5025%,2)</f>
        <v>13.57</v>
      </c>
      <c r="P65" s="390">
        <f t="shared" ref="P65:P68" si="50">M65+O65</f>
        <v>2713.57</v>
      </c>
      <c r="Q65" s="391">
        <f t="shared" ref="Q65:Q68" si="51">ROUND((L65*+P65),0)</f>
        <v>0</v>
      </c>
      <c r="R65" s="391">
        <f t="shared" ref="R65:R68" si="52">ROUND((Q65*0.5%),0)</f>
        <v>0</v>
      </c>
      <c r="S65" s="391">
        <f t="shared" ref="S65:S68" si="53">ROUND((Q65-R65),0)</f>
        <v>0</v>
      </c>
      <c r="T65" s="257" t="s">
        <v>77</v>
      </c>
    </row>
    <row r="66" spans="2:20" ht="30" customHeight="1">
      <c r="B66" s="432">
        <v>2</v>
      </c>
      <c r="C66" s="439"/>
      <c r="D66" s="254" t="s">
        <v>78</v>
      </c>
      <c r="E66" s="430" t="s">
        <v>86</v>
      </c>
      <c r="F66" s="431" t="s">
        <v>170</v>
      </c>
      <c r="G66" s="404"/>
      <c r="H66" s="404"/>
      <c r="I66" s="387">
        <f t="shared" si="45"/>
        <v>0</v>
      </c>
      <c r="J66" s="388"/>
      <c r="K66" s="389">
        <f t="shared" si="46"/>
        <v>0</v>
      </c>
      <c r="L66" s="389">
        <f t="shared" si="47"/>
        <v>0</v>
      </c>
      <c r="M66" s="405">
        <v>2700</v>
      </c>
      <c r="N66" s="390">
        <f t="shared" si="48"/>
        <v>0</v>
      </c>
      <c r="O66" s="390">
        <f t="shared" si="49"/>
        <v>13.57</v>
      </c>
      <c r="P66" s="390">
        <f t="shared" si="50"/>
        <v>2713.57</v>
      </c>
      <c r="Q66" s="391">
        <f t="shared" si="51"/>
        <v>0</v>
      </c>
      <c r="R66" s="391">
        <f t="shared" si="52"/>
        <v>0</v>
      </c>
      <c r="S66" s="391">
        <f t="shared" si="53"/>
        <v>0</v>
      </c>
      <c r="T66" s="257" t="s">
        <v>77</v>
      </c>
    </row>
    <row r="67" spans="2:20" ht="30" customHeight="1">
      <c r="B67" s="432">
        <v>3</v>
      </c>
      <c r="C67" s="439"/>
      <c r="D67" s="254" t="s">
        <v>151</v>
      </c>
      <c r="E67" s="430" t="s">
        <v>87</v>
      </c>
      <c r="F67" s="431" t="s">
        <v>170</v>
      </c>
      <c r="G67" s="404"/>
      <c r="H67" s="404"/>
      <c r="I67" s="387">
        <f t="shared" si="45"/>
        <v>0</v>
      </c>
      <c r="J67" s="388"/>
      <c r="K67" s="389">
        <f t="shared" si="46"/>
        <v>0</v>
      </c>
      <c r="L67" s="389">
        <f t="shared" si="47"/>
        <v>0</v>
      </c>
      <c r="M67" s="405">
        <v>2700</v>
      </c>
      <c r="N67" s="390">
        <f t="shared" si="48"/>
        <v>0</v>
      </c>
      <c r="O67" s="390">
        <f t="shared" si="49"/>
        <v>13.57</v>
      </c>
      <c r="P67" s="390">
        <f t="shared" si="50"/>
        <v>2713.57</v>
      </c>
      <c r="Q67" s="391">
        <f t="shared" si="51"/>
        <v>0</v>
      </c>
      <c r="R67" s="391">
        <f t="shared" si="52"/>
        <v>0</v>
      </c>
      <c r="S67" s="391">
        <f t="shared" si="53"/>
        <v>0</v>
      </c>
      <c r="T67" s="257" t="s">
        <v>77</v>
      </c>
    </row>
    <row r="68" spans="2:20" ht="30" customHeight="1">
      <c r="B68" s="432">
        <v>4</v>
      </c>
      <c r="C68" s="439"/>
      <c r="D68" s="254" t="s">
        <v>68</v>
      </c>
      <c r="E68" s="430" t="s">
        <v>69</v>
      </c>
      <c r="F68" s="431" t="s">
        <v>170</v>
      </c>
      <c r="G68" s="404"/>
      <c r="H68" s="404"/>
      <c r="I68" s="387">
        <f t="shared" si="45"/>
        <v>0</v>
      </c>
      <c r="J68" s="388"/>
      <c r="K68" s="389">
        <f t="shared" si="46"/>
        <v>0</v>
      </c>
      <c r="L68" s="389">
        <f t="shared" si="47"/>
        <v>0</v>
      </c>
      <c r="M68" s="405">
        <v>2700</v>
      </c>
      <c r="N68" s="390">
        <f t="shared" si="48"/>
        <v>0</v>
      </c>
      <c r="O68" s="390">
        <f t="shared" si="49"/>
        <v>13.57</v>
      </c>
      <c r="P68" s="390">
        <f t="shared" si="50"/>
        <v>2713.57</v>
      </c>
      <c r="Q68" s="391">
        <f t="shared" si="51"/>
        <v>0</v>
      </c>
      <c r="R68" s="391">
        <f t="shared" si="52"/>
        <v>0</v>
      </c>
      <c r="S68" s="391">
        <f t="shared" si="53"/>
        <v>0</v>
      </c>
      <c r="T68" s="257" t="s">
        <v>77</v>
      </c>
    </row>
    <row r="69" spans="2:20" ht="9.9499999999999993" customHeight="1">
      <c r="B69" s="433"/>
      <c r="C69" s="448"/>
      <c r="D69" s="449"/>
      <c r="E69" s="434"/>
      <c r="F69" s="435"/>
      <c r="G69" s="443"/>
      <c r="H69" s="443"/>
      <c r="I69" s="444"/>
      <c r="J69" s="388"/>
      <c r="K69" s="445"/>
      <c r="L69" s="445"/>
      <c r="M69" s="450"/>
      <c r="N69" s="446"/>
      <c r="O69" s="451"/>
      <c r="P69" s="446"/>
      <c r="Q69" s="447"/>
      <c r="R69" s="447"/>
      <c r="S69" s="447"/>
      <c r="T69" s="452"/>
    </row>
    <row r="70" spans="2:20" ht="30" customHeight="1">
      <c r="B70" s="2173" t="s">
        <v>453</v>
      </c>
      <c r="C70" s="2174"/>
      <c r="D70" s="2174"/>
      <c r="E70" s="2174"/>
      <c r="F70" s="2175"/>
      <c r="G70" s="402">
        <f>SUM(G65:G69)</f>
        <v>0</v>
      </c>
      <c r="H70" s="402">
        <f>SUM(H65:H69)</f>
        <v>0</v>
      </c>
      <c r="I70" s="402">
        <f>SUM(I65:I69)</f>
        <v>0</v>
      </c>
      <c r="J70" s="402" t="e">
        <f>+K70/I70%</f>
        <v>#DIV/0!</v>
      </c>
      <c r="K70" s="402">
        <f>SUM(K65:K69)</f>
        <v>0</v>
      </c>
      <c r="L70" s="402">
        <f>SUM(L65:L69)</f>
        <v>0</v>
      </c>
      <c r="M70" s="402"/>
      <c r="N70" s="402">
        <f>SUM(N65:N69)</f>
        <v>0</v>
      </c>
      <c r="O70" s="403"/>
      <c r="P70" s="402" t="e">
        <f>Q70/L70</f>
        <v>#DIV/0!</v>
      </c>
      <c r="Q70" s="402">
        <f>SUM(Q65:Q69)</f>
        <v>0</v>
      </c>
      <c r="R70" s="402">
        <f>SUM(R65:R69)</f>
        <v>0</v>
      </c>
      <c r="S70" s="402">
        <f>SUM(S65:S69)</f>
        <v>0</v>
      </c>
      <c r="T70" s="402"/>
    </row>
    <row r="71" spans="2:20" ht="6.95" customHeight="1">
      <c r="B71" s="263"/>
      <c r="C71" s="264"/>
      <c r="D71" s="264"/>
      <c r="E71" s="264"/>
      <c r="F71" s="264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265"/>
      <c r="T71" s="266"/>
    </row>
    <row r="72" spans="2:20" ht="15.75">
      <c r="B72" s="51"/>
      <c r="C72" s="289" t="s">
        <v>59</v>
      </c>
      <c r="D72" s="55"/>
      <c r="E72" s="55" t="s">
        <v>60</v>
      </c>
      <c r="F72" s="165" t="s">
        <v>443</v>
      </c>
      <c r="G72" s="55"/>
      <c r="I72" s="53"/>
      <c r="J72" s="55"/>
      <c r="K72" s="55"/>
      <c r="L72" s="54"/>
      <c r="M72" s="55"/>
      <c r="N72" s="118"/>
      <c r="O72" s="56"/>
      <c r="P72" s="57"/>
      <c r="Q72" s="249"/>
      <c r="R72" s="297"/>
      <c r="S72" s="55"/>
      <c r="T72" s="59"/>
    </row>
    <row r="73" spans="2:20" ht="6.95" customHeight="1">
      <c r="B73" s="51"/>
      <c r="C73" s="289"/>
      <c r="D73" s="55"/>
      <c r="E73" s="55"/>
      <c r="F73" s="623"/>
      <c r="G73" s="55"/>
      <c r="H73" s="53"/>
      <c r="I73" s="52"/>
      <c r="J73" s="55"/>
      <c r="K73" s="55"/>
      <c r="L73" s="54"/>
      <c r="M73" s="55"/>
      <c r="N73" s="84"/>
      <c r="O73" s="56"/>
      <c r="P73" s="167"/>
      <c r="Q73" s="58"/>
      <c r="R73" s="58"/>
      <c r="S73" s="58"/>
      <c r="T73" s="59"/>
    </row>
    <row r="74" spans="2:20">
      <c r="B74" s="2190" t="s">
        <v>26</v>
      </c>
      <c r="C74" s="275" t="s">
        <v>27</v>
      </c>
      <c r="D74" s="2169" t="s">
        <v>62</v>
      </c>
      <c r="E74" s="175" t="s">
        <v>28</v>
      </c>
      <c r="F74" s="2169" t="s">
        <v>29</v>
      </c>
      <c r="G74" s="174" t="s">
        <v>30</v>
      </c>
      <c r="H74" s="174" t="s">
        <v>30</v>
      </c>
      <c r="I74" s="176" t="s">
        <v>30</v>
      </c>
      <c r="J74" s="2171" t="s">
        <v>31</v>
      </c>
      <c r="K74" s="2172"/>
      <c r="L74" s="174" t="s">
        <v>30</v>
      </c>
      <c r="M74" s="176" t="s">
        <v>32</v>
      </c>
      <c r="N74" s="177" t="s">
        <v>8</v>
      </c>
      <c r="O74" s="2275" t="s">
        <v>182</v>
      </c>
      <c r="P74" s="2167" t="s">
        <v>181</v>
      </c>
      <c r="Q74" s="177" t="s">
        <v>8</v>
      </c>
      <c r="R74" s="2270" t="s">
        <v>44</v>
      </c>
      <c r="S74" s="178" t="s">
        <v>8</v>
      </c>
      <c r="T74" s="2182" t="s">
        <v>10</v>
      </c>
    </row>
    <row r="75" spans="2:20">
      <c r="B75" s="2191"/>
      <c r="C75" s="276" t="s">
        <v>11</v>
      </c>
      <c r="D75" s="2170"/>
      <c r="E75" s="180" t="s">
        <v>12</v>
      </c>
      <c r="F75" s="2170"/>
      <c r="G75" s="180" t="s">
        <v>13</v>
      </c>
      <c r="H75" s="180" t="s">
        <v>14</v>
      </c>
      <c r="I75" s="181" t="s">
        <v>15</v>
      </c>
      <c r="J75" s="182" t="s">
        <v>16</v>
      </c>
      <c r="K75" s="183" t="s">
        <v>17</v>
      </c>
      <c r="L75" s="180" t="s">
        <v>18</v>
      </c>
      <c r="M75" s="184" t="s">
        <v>19</v>
      </c>
      <c r="N75" s="185" t="s">
        <v>177</v>
      </c>
      <c r="O75" s="2276"/>
      <c r="P75" s="2168"/>
      <c r="Q75" s="185" t="s">
        <v>22</v>
      </c>
      <c r="R75" s="2271"/>
      <c r="S75" s="186" t="s">
        <v>45</v>
      </c>
      <c r="T75" s="2183"/>
    </row>
    <row r="76" spans="2:20" ht="15.75" thickBot="1">
      <c r="B76" s="187">
        <v>1</v>
      </c>
      <c r="C76" s="277">
        <v>2</v>
      </c>
      <c r="D76" s="189">
        <v>3</v>
      </c>
      <c r="E76" s="188">
        <v>4</v>
      </c>
      <c r="F76" s="188">
        <v>5</v>
      </c>
      <c r="G76" s="188">
        <v>6</v>
      </c>
      <c r="H76" s="188">
        <v>7</v>
      </c>
      <c r="I76" s="190" t="s">
        <v>63</v>
      </c>
      <c r="J76" s="191">
        <v>9</v>
      </c>
      <c r="K76" s="192" t="s">
        <v>64</v>
      </c>
      <c r="L76" s="191" t="s">
        <v>65</v>
      </c>
      <c r="M76" s="192">
        <v>12</v>
      </c>
      <c r="N76" s="193" t="s">
        <v>66</v>
      </c>
      <c r="O76" s="252" t="s">
        <v>176</v>
      </c>
      <c r="P76" s="193" t="s">
        <v>178</v>
      </c>
      <c r="Q76" s="193" t="s">
        <v>186</v>
      </c>
      <c r="R76" s="193" t="s">
        <v>183</v>
      </c>
      <c r="S76" s="193" t="s">
        <v>179</v>
      </c>
      <c r="T76" s="193">
        <v>18</v>
      </c>
    </row>
    <row r="77" spans="2:20" ht="30" customHeight="1" thickTop="1">
      <c r="B77" s="432">
        <v>1</v>
      </c>
      <c r="C77" s="439"/>
      <c r="D77" s="254" t="s">
        <v>151</v>
      </c>
      <c r="E77" s="430" t="s">
        <v>87</v>
      </c>
      <c r="F77" s="431" t="s">
        <v>170</v>
      </c>
      <c r="G77" s="404"/>
      <c r="H77" s="404"/>
      <c r="I77" s="387">
        <f t="shared" ref="I77:I82" si="54">+G77-H77</f>
        <v>0</v>
      </c>
      <c r="J77" s="388"/>
      <c r="K77" s="389">
        <f t="shared" ref="K77:K82" si="55">I77*J77%</f>
        <v>0</v>
      </c>
      <c r="L77" s="389">
        <f t="shared" ref="L77:L82" si="56">I77-K77</f>
        <v>0</v>
      </c>
      <c r="M77" s="405">
        <v>2700</v>
      </c>
      <c r="N77" s="390">
        <f t="shared" ref="N77:N82" si="57">ROUND((L77*M77),0)</f>
        <v>0</v>
      </c>
      <c r="O77" s="390">
        <f t="shared" ref="O77:O82" si="58">ROUND(M77*0.5025%,2)</f>
        <v>13.57</v>
      </c>
      <c r="P77" s="390">
        <f t="shared" ref="P77:P82" si="59">M77+O77</f>
        <v>2713.57</v>
      </c>
      <c r="Q77" s="391">
        <f t="shared" ref="Q77:Q82" si="60">ROUND((L77*+P77),0)</f>
        <v>0</v>
      </c>
      <c r="R77" s="391">
        <f t="shared" ref="R77:R82" si="61">ROUND((Q77*0.5%),0)</f>
        <v>0</v>
      </c>
      <c r="S77" s="391">
        <f t="shared" ref="S77:S82" si="62">ROUND((Q77-R77),0)</f>
        <v>0</v>
      </c>
      <c r="T77" s="257" t="s">
        <v>77</v>
      </c>
    </row>
    <row r="78" spans="2:20" ht="30" customHeight="1">
      <c r="B78" s="432">
        <v>2</v>
      </c>
      <c r="C78" s="439"/>
      <c r="D78" s="254" t="s">
        <v>149</v>
      </c>
      <c r="E78" s="430" t="s">
        <v>92</v>
      </c>
      <c r="F78" s="431" t="s">
        <v>170</v>
      </c>
      <c r="G78" s="404"/>
      <c r="H78" s="404"/>
      <c r="I78" s="387">
        <f t="shared" si="54"/>
        <v>0</v>
      </c>
      <c r="J78" s="388"/>
      <c r="K78" s="389">
        <f t="shared" si="55"/>
        <v>0</v>
      </c>
      <c r="L78" s="389">
        <f t="shared" si="56"/>
        <v>0</v>
      </c>
      <c r="M78" s="405">
        <v>2700</v>
      </c>
      <c r="N78" s="390">
        <f t="shared" si="57"/>
        <v>0</v>
      </c>
      <c r="O78" s="390">
        <f t="shared" si="58"/>
        <v>13.57</v>
      </c>
      <c r="P78" s="390">
        <f t="shared" si="59"/>
        <v>2713.57</v>
      </c>
      <c r="Q78" s="391">
        <f t="shared" si="60"/>
        <v>0</v>
      </c>
      <c r="R78" s="391">
        <f t="shared" si="61"/>
        <v>0</v>
      </c>
      <c r="S78" s="391">
        <f t="shared" si="62"/>
        <v>0</v>
      </c>
      <c r="T78" s="257" t="s">
        <v>77</v>
      </c>
    </row>
    <row r="79" spans="2:20" ht="30" customHeight="1">
      <c r="B79" s="432">
        <v>3</v>
      </c>
      <c r="C79" s="439"/>
      <c r="D79" s="254" t="s">
        <v>68</v>
      </c>
      <c r="E79" s="430" t="s">
        <v>69</v>
      </c>
      <c r="F79" s="431" t="s">
        <v>170</v>
      </c>
      <c r="G79" s="404"/>
      <c r="H79" s="404"/>
      <c r="I79" s="387">
        <f t="shared" si="54"/>
        <v>0</v>
      </c>
      <c r="J79" s="388"/>
      <c r="K79" s="389">
        <f t="shared" si="55"/>
        <v>0</v>
      </c>
      <c r="L79" s="389">
        <f t="shared" si="56"/>
        <v>0</v>
      </c>
      <c r="M79" s="405">
        <v>2700</v>
      </c>
      <c r="N79" s="390">
        <f t="shared" si="57"/>
        <v>0</v>
      </c>
      <c r="O79" s="390">
        <f t="shared" si="58"/>
        <v>13.57</v>
      </c>
      <c r="P79" s="390">
        <f t="shared" si="59"/>
        <v>2713.57</v>
      </c>
      <c r="Q79" s="391">
        <f t="shared" si="60"/>
        <v>0</v>
      </c>
      <c r="R79" s="391">
        <f t="shared" si="61"/>
        <v>0</v>
      </c>
      <c r="S79" s="391">
        <f t="shared" si="62"/>
        <v>0</v>
      </c>
      <c r="T79" s="257" t="s">
        <v>77</v>
      </c>
    </row>
    <row r="80" spans="2:20" ht="30" customHeight="1">
      <c r="B80" s="432">
        <v>4</v>
      </c>
      <c r="C80" s="439"/>
      <c r="D80" s="254" t="s">
        <v>400</v>
      </c>
      <c r="E80" s="430" t="s">
        <v>70</v>
      </c>
      <c r="F80" s="431" t="s">
        <v>170</v>
      </c>
      <c r="G80" s="404"/>
      <c r="H80" s="404"/>
      <c r="I80" s="387">
        <f t="shared" si="54"/>
        <v>0</v>
      </c>
      <c r="J80" s="388"/>
      <c r="K80" s="389">
        <f t="shared" si="55"/>
        <v>0</v>
      </c>
      <c r="L80" s="389">
        <f t="shared" si="56"/>
        <v>0</v>
      </c>
      <c r="M80" s="405">
        <v>2700</v>
      </c>
      <c r="N80" s="390">
        <f t="shared" si="57"/>
        <v>0</v>
      </c>
      <c r="O80" s="390">
        <f t="shared" si="58"/>
        <v>13.57</v>
      </c>
      <c r="P80" s="390">
        <f t="shared" si="59"/>
        <v>2713.57</v>
      </c>
      <c r="Q80" s="391">
        <f t="shared" si="60"/>
        <v>0</v>
      </c>
      <c r="R80" s="391">
        <f t="shared" si="61"/>
        <v>0</v>
      </c>
      <c r="S80" s="391">
        <f t="shared" si="62"/>
        <v>0</v>
      </c>
      <c r="T80" s="257" t="s">
        <v>77</v>
      </c>
    </row>
    <row r="81" spans="2:20" ht="30" customHeight="1">
      <c r="B81" s="432">
        <v>5</v>
      </c>
      <c r="C81" s="439"/>
      <c r="D81" s="254" t="s">
        <v>149</v>
      </c>
      <c r="E81" s="430" t="s">
        <v>92</v>
      </c>
      <c r="F81" s="431" t="s">
        <v>170</v>
      </c>
      <c r="G81" s="404"/>
      <c r="H81" s="404"/>
      <c r="I81" s="387">
        <f t="shared" si="54"/>
        <v>0</v>
      </c>
      <c r="J81" s="388"/>
      <c r="K81" s="389">
        <f t="shared" si="55"/>
        <v>0</v>
      </c>
      <c r="L81" s="389">
        <f t="shared" si="56"/>
        <v>0</v>
      </c>
      <c r="M81" s="405">
        <v>2700</v>
      </c>
      <c r="N81" s="390">
        <f t="shared" si="57"/>
        <v>0</v>
      </c>
      <c r="O81" s="390">
        <f t="shared" si="58"/>
        <v>13.57</v>
      </c>
      <c r="P81" s="390">
        <f t="shared" si="59"/>
        <v>2713.57</v>
      </c>
      <c r="Q81" s="391">
        <f t="shared" si="60"/>
        <v>0</v>
      </c>
      <c r="R81" s="391">
        <f t="shared" si="61"/>
        <v>0</v>
      </c>
      <c r="S81" s="391">
        <f t="shared" si="62"/>
        <v>0</v>
      </c>
      <c r="T81" s="257" t="s">
        <v>77</v>
      </c>
    </row>
    <row r="82" spans="2:20" ht="30" customHeight="1">
      <c r="B82" s="432">
        <v>6</v>
      </c>
      <c r="C82" s="439"/>
      <c r="D82" s="254" t="s">
        <v>400</v>
      </c>
      <c r="E82" s="430" t="s">
        <v>70</v>
      </c>
      <c r="F82" s="431" t="s">
        <v>170</v>
      </c>
      <c r="G82" s="404"/>
      <c r="H82" s="404"/>
      <c r="I82" s="387">
        <f t="shared" si="54"/>
        <v>0</v>
      </c>
      <c r="J82" s="388"/>
      <c r="K82" s="389">
        <f t="shared" si="55"/>
        <v>0</v>
      </c>
      <c r="L82" s="389">
        <f t="shared" si="56"/>
        <v>0</v>
      </c>
      <c r="M82" s="405">
        <v>2700</v>
      </c>
      <c r="N82" s="390">
        <f t="shared" si="57"/>
        <v>0</v>
      </c>
      <c r="O82" s="390">
        <f t="shared" si="58"/>
        <v>13.57</v>
      </c>
      <c r="P82" s="390">
        <f t="shared" si="59"/>
        <v>2713.57</v>
      </c>
      <c r="Q82" s="391">
        <f t="shared" si="60"/>
        <v>0</v>
      </c>
      <c r="R82" s="391">
        <f t="shared" si="61"/>
        <v>0</v>
      </c>
      <c r="S82" s="391">
        <f t="shared" si="62"/>
        <v>0</v>
      </c>
      <c r="T82" s="257" t="s">
        <v>77</v>
      </c>
    </row>
    <row r="83" spans="2:20" ht="9.9499999999999993" customHeight="1">
      <c r="B83" s="433"/>
      <c r="C83" s="448"/>
      <c r="D83" s="449"/>
      <c r="E83" s="434"/>
      <c r="F83" s="435"/>
      <c r="G83" s="443"/>
      <c r="H83" s="443"/>
      <c r="I83" s="444"/>
      <c r="J83" s="388"/>
      <c r="K83" s="445"/>
      <c r="L83" s="445"/>
      <c r="M83" s="450"/>
      <c r="N83" s="446"/>
      <c r="O83" s="451"/>
      <c r="P83" s="446"/>
      <c r="Q83" s="447"/>
      <c r="R83" s="447"/>
      <c r="S83" s="447"/>
      <c r="T83" s="452"/>
    </row>
    <row r="84" spans="2:20" ht="30" customHeight="1">
      <c r="B84" s="2173" t="s">
        <v>454</v>
      </c>
      <c r="C84" s="2174"/>
      <c r="D84" s="2174"/>
      <c r="E84" s="2174"/>
      <c r="F84" s="2175"/>
      <c r="G84" s="402">
        <f>SUM(G77:G83)</f>
        <v>0</v>
      </c>
      <c r="H84" s="402">
        <f>SUM(H77:H83)</f>
        <v>0</v>
      </c>
      <c r="I84" s="402">
        <f>SUM(I77:I83)</f>
        <v>0</v>
      </c>
      <c r="J84" s="402" t="e">
        <f>+K84/I84%</f>
        <v>#DIV/0!</v>
      </c>
      <c r="K84" s="402">
        <f>SUM(K77:K83)</f>
        <v>0</v>
      </c>
      <c r="L84" s="402">
        <f>SUM(L77:L83)</f>
        <v>0</v>
      </c>
      <c r="M84" s="402"/>
      <c r="N84" s="402">
        <f>SUM(N77:N83)</f>
        <v>0</v>
      </c>
      <c r="O84" s="403"/>
      <c r="P84" s="402" t="e">
        <f>Q84/L84</f>
        <v>#DIV/0!</v>
      </c>
      <c r="Q84" s="402">
        <f>SUM(Q77:Q83)</f>
        <v>0</v>
      </c>
      <c r="R84" s="402">
        <f>SUM(R77:R83)</f>
        <v>0</v>
      </c>
      <c r="S84" s="402">
        <f>SUM(S77:S83)</f>
        <v>0</v>
      </c>
      <c r="T84" s="402"/>
    </row>
    <row r="85" spans="2:20" ht="24.95" customHeight="1">
      <c r="B85" s="2155" t="s">
        <v>159</v>
      </c>
      <c r="C85" s="2156"/>
      <c r="D85" s="2156"/>
      <c r="E85" s="2157"/>
      <c r="F85" s="2161" t="s">
        <v>146</v>
      </c>
      <c r="G85" s="2162"/>
      <c r="H85" s="2162"/>
      <c r="I85" s="2162"/>
      <c r="J85" s="2162"/>
      <c r="K85" s="2162"/>
      <c r="L85" s="2162"/>
      <c r="M85" s="2162"/>
      <c r="N85" s="2163"/>
      <c r="O85" s="417" t="s">
        <v>55</v>
      </c>
      <c r="P85" s="418" t="s">
        <v>889</v>
      </c>
      <c r="Q85" s="92" t="s">
        <v>459</v>
      </c>
      <c r="R85" s="41"/>
      <c r="S85" s="41"/>
      <c r="T85" s="42" t="s">
        <v>25</v>
      </c>
    </row>
    <row r="86" spans="2:20" ht="24.95" customHeight="1">
      <c r="B86" s="2158"/>
      <c r="C86" s="2159"/>
      <c r="D86" s="2159"/>
      <c r="E86" s="2160"/>
      <c r="F86" s="2164" t="s">
        <v>416</v>
      </c>
      <c r="G86" s="2165"/>
      <c r="H86" s="2165"/>
      <c r="I86" s="2165"/>
      <c r="J86" s="2165"/>
      <c r="K86" s="2165"/>
      <c r="L86" s="2165"/>
      <c r="M86" s="2165"/>
      <c r="N86" s="2166"/>
      <c r="O86" s="419" t="s">
        <v>57</v>
      </c>
      <c r="P86" s="420" t="s">
        <v>886</v>
      </c>
      <c r="Q86" s="94"/>
      <c r="R86" s="45"/>
      <c r="S86" s="45"/>
      <c r="T86" s="46"/>
    </row>
    <row r="87" spans="2:20" ht="5.0999999999999996" customHeight="1">
      <c r="B87" s="603"/>
      <c r="C87" s="458"/>
      <c r="D87" s="458"/>
      <c r="E87" s="458"/>
      <c r="F87" s="458"/>
      <c r="G87" s="597"/>
      <c r="H87" s="597"/>
      <c r="I87" s="597"/>
      <c r="J87" s="597"/>
      <c r="K87" s="597"/>
      <c r="L87" s="597"/>
      <c r="M87" s="597"/>
      <c r="N87" s="597"/>
      <c r="O87" s="597"/>
      <c r="P87" s="597"/>
      <c r="Q87" s="597"/>
      <c r="R87" s="597"/>
      <c r="S87" s="597"/>
      <c r="T87" s="460"/>
    </row>
    <row r="88" spans="2:20" ht="6.95" customHeight="1">
      <c r="B88" s="263"/>
      <c r="C88" s="264"/>
      <c r="D88" s="264"/>
      <c r="E88" s="264"/>
      <c r="F88" s="264"/>
      <c r="G88" s="265"/>
      <c r="H88" s="265"/>
      <c r="I88" s="265"/>
      <c r="J88" s="265"/>
      <c r="K88" s="265"/>
      <c r="L88" s="265"/>
      <c r="M88" s="265"/>
      <c r="N88" s="265"/>
      <c r="O88" s="265"/>
      <c r="P88" s="265"/>
      <c r="Q88" s="265"/>
      <c r="R88" s="265"/>
      <c r="S88" s="265"/>
      <c r="T88" s="266"/>
    </row>
    <row r="89" spans="2:20" ht="15.75">
      <c r="B89" s="51"/>
      <c r="C89" s="289" t="s">
        <v>59</v>
      </c>
      <c r="D89" s="55"/>
      <c r="E89" s="55" t="s">
        <v>60</v>
      </c>
      <c r="F89" s="165" t="s">
        <v>447</v>
      </c>
      <c r="G89" s="55"/>
      <c r="I89" s="53"/>
      <c r="J89" s="55"/>
      <c r="K89" s="55"/>
      <c r="L89" s="54"/>
      <c r="M89" s="55"/>
      <c r="N89" s="118"/>
      <c r="O89" s="56"/>
      <c r="P89" s="57" t="s">
        <v>61</v>
      </c>
      <c r="Q89" s="249" t="s">
        <v>887</v>
      </c>
      <c r="R89" s="297"/>
      <c r="S89" s="55"/>
      <c r="T89" s="59"/>
    </row>
    <row r="90" spans="2:20" ht="6.95" customHeight="1">
      <c r="B90" s="51"/>
      <c r="C90" s="289"/>
      <c r="D90" s="55"/>
      <c r="E90" s="55"/>
      <c r="F90" s="623"/>
      <c r="G90" s="55"/>
      <c r="H90" s="53"/>
      <c r="I90" s="52"/>
      <c r="J90" s="55"/>
      <c r="K90" s="55"/>
      <c r="L90" s="54"/>
      <c r="M90" s="55"/>
      <c r="N90" s="84"/>
      <c r="O90" s="56"/>
      <c r="P90" s="167"/>
      <c r="Q90" s="58"/>
      <c r="R90" s="58"/>
      <c r="S90" s="58"/>
      <c r="T90" s="59"/>
    </row>
    <row r="91" spans="2:20">
      <c r="B91" s="2190" t="s">
        <v>26</v>
      </c>
      <c r="C91" s="275" t="s">
        <v>27</v>
      </c>
      <c r="D91" s="2169" t="s">
        <v>62</v>
      </c>
      <c r="E91" s="175" t="s">
        <v>28</v>
      </c>
      <c r="F91" s="2169" t="s">
        <v>29</v>
      </c>
      <c r="G91" s="174" t="s">
        <v>30</v>
      </c>
      <c r="H91" s="174" t="s">
        <v>30</v>
      </c>
      <c r="I91" s="176" t="s">
        <v>30</v>
      </c>
      <c r="J91" s="2171" t="s">
        <v>31</v>
      </c>
      <c r="K91" s="2172"/>
      <c r="L91" s="174" t="s">
        <v>30</v>
      </c>
      <c r="M91" s="176" t="s">
        <v>32</v>
      </c>
      <c r="N91" s="177" t="s">
        <v>8</v>
      </c>
      <c r="O91" s="2275" t="s">
        <v>182</v>
      </c>
      <c r="P91" s="2167" t="s">
        <v>181</v>
      </c>
      <c r="Q91" s="177" t="s">
        <v>8</v>
      </c>
      <c r="R91" s="2270" t="s">
        <v>44</v>
      </c>
      <c r="S91" s="178" t="s">
        <v>8</v>
      </c>
      <c r="T91" s="2182" t="s">
        <v>10</v>
      </c>
    </row>
    <row r="92" spans="2:20">
      <c r="B92" s="2191"/>
      <c r="C92" s="276" t="s">
        <v>11</v>
      </c>
      <c r="D92" s="2170"/>
      <c r="E92" s="180" t="s">
        <v>12</v>
      </c>
      <c r="F92" s="2170"/>
      <c r="G92" s="180" t="s">
        <v>13</v>
      </c>
      <c r="H92" s="180" t="s">
        <v>14</v>
      </c>
      <c r="I92" s="181" t="s">
        <v>15</v>
      </c>
      <c r="J92" s="182" t="s">
        <v>16</v>
      </c>
      <c r="K92" s="183" t="s">
        <v>17</v>
      </c>
      <c r="L92" s="180" t="s">
        <v>18</v>
      </c>
      <c r="M92" s="184" t="s">
        <v>19</v>
      </c>
      <c r="N92" s="185" t="s">
        <v>177</v>
      </c>
      <c r="O92" s="2276"/>
      <c r="P92" s="2168"/>
      <c r="Q92" s="185" t="s">
        <v>22</v>
      </c>
      <c r="R92" s="2271"/>
      <c r="S92" s="186" t="s">
        <v>45</v>
      </c>
      <c r="T92" s="2183"/>
    </row>
    <row r="93" spans="2:20" ht="15.75" thickBot="1">
      <c r="B93" s="187">
        <v>1</v>
      </c>
      <c r="C93" s="277">
        <v>2</v>
      </c>
      <c r="D93" s="189">
        <v>3</v>
      </c>
      <c r="E93" s="188">
        <v>4</v>
      </c>
      <c r="F93" s="188">
        <v>5</v>
      </c>
      <c r="G93" s="188">
        <v>6</v>
      </c>
      <c r="H93" s="188">
        <v>7</v>
      </c>
      <c r="I93" s="190" t="s">
        <v>63</v>
      </c>
      <c r="J93" s="191">
        <v>9</v>
      </c>
      <c r="K93" s="192" t="s">
        <v>64</v>
      </c>
      <c r="L93" s="191" t="s">
        <v>65</v>
      </c>
      <c r="M93" s="192">
        <v>12</v>
      </c>
      <c r="N93" s="193" t="s">
        <v>66</v>
      </c>
      <c r="O93" s="252" t="s">
        <v>176</v>
      </c>
      <c r="P93" s="193" t="s">
        <v>178</v>
      </c>
      <c r="Q93" s="193" t="s">
        <v>186</v>
      </c>
      <c r="R93" s="193" t="s">
        <v>183</v>
      </c>
      <c r="S93" s="193" t="s">
        <v>179</v>
      </c>
      <c r="T93" s="193">
        <v>18</v>
      </c>
    </row>
    <row r="94" spans="2:20" ht="30" customHeight="1" thickTop="1">
      <c r="B94" s="432">
        <v>1</v>
      </c>
      <c r="C94" s="439"/>
      <c r="D94" s="254" t="s">
        <v>336</v>
      </c>
      <c r="E94" s="430" t="s">
        <v>74</v>
      </c>
      <c r="F94" s="431" t="s">
        <v>170</v>
      </c>
      <c r="G94" s="404"/>
      <c r="H94" s="404"/>
      <c r="I94" s="387">
        <f t="shared" ref="I94:I95" si="63">+G94-H94</f>
        <v>0</v>
      </c>
      <c r="J94" s="388"/>
      <c r="K94" s="389">
        <f t="shared" ref="K94:K95" si="64">I94*J94%</f>
        <v>0</v>
      </c>
      <c r="L94" s="389">
        <f t="shared" ref="L94:L95" si="65">I94-K94</f>
        <v>0</v>
      </c>
      <c r="M94" s="405">
        <v>2700</v>
      </c>
      <c r="N94" s="390">
        <f t="shared" ref="N94:N95" si="66">ROUND((L94*M94),0)</f>
        <v>0</v>
      </c>
      <c r="O94" s="390">
        <f t="shared" ref="O94:O95" si="67">ROUND(M94*0.5025%,2)</f>
        <v>13.57</v>
      </c>
      <c r="P94" s="390">
        <f t="shared" ref="P94:P95" si="68">M94+O94</f>
        <v>2713.57</v>
      </c>
      <c r="Q94" s="391">
        <f t="shared" ref="Q94:Q95" si="69">ROUND((L94*+P94),0)</f>
        <v>0</v>
      </c>
      <c r="R94" s="391">
        <f t="shared" ref="R94:R95" si="70">ROUND((Q94*0.5%),0)</f>
        <v>0</v>
      </c>
      <c r="S94" s="391">
        <f t="shared" ref="S94:S95" si="71">ROUND((Q94-R94),0)</f>
        <v>0</v>
      </c>
      <c r="T94" s="257" t="s">
        <v>77</v>
      </c>
    </row>
    <row r="95" spans="2:20" ht="30" customHeight="1">
      <c r="B95" s="432">
        <v>2</v>
      </c>
      <c r="C95" s="439"/>
      <c r="D95" s="254" t="s">
        <v>89</v>
      </c>
      <c r="E95" s="430" t="s">
        <v>79</v>
      </c>
      <c r="F95" s="431" t="s">
        <v>170</v>
      </c>
      <c r="G95" s="404"/>
      <c r="H95" s="404"/>
      <c r="I95" s="387">
        <f t="shared" si="63"/>
        <v>0</v>
      </c>
      <c r="J95" s="388"/>
      <c r="K95" s="389">
        <f t="shared" si="64"/>
        <v>0</v>
      </c>
      <c r="L95" s="389">
        <f t="shared" si="65"/>
        <v>0</v>
      </c>
      <c r="M95" s="405">
        <v>2700</v>
      </c>
      <c r="N95" s="390">
        <f t="shared" si="66"/>
        <v>0</v>
      </c>
      <c r="O95" s="390">
        <f t="shared" si="67"/>
        <v>13.57</v>
      </c>
      <c r="P95" s="390">
        <f t="shared" si="68"/>
        <v>2713.57</v>
      </c>
      <c r="Q95" s="391">
        <f t="shared" si="69"/>
        <v>0</v>
      </c>
      <c r="R95" s="391">
        <f t="shared" si="70"/>
        <v>0</v>
      </c>
      <c r="S95" s="391">
        <f t="shared" si="71"/>
        <v>0</v>
      </c>
      <c r="T95" s="257" t="s">
        <v>77</v>
      </c>
    </row>
    <row r="96" spans="2:20" ht="9.9499999999999993" customHeight="1">
      <c r="B96" s="433"/>
      <c r="C96" s="448"/>
      <c r="D96" s="449"/>
      <c r="E96" s="434"/>
      <c r="F96" s="435"/>
      <c r="G96" s="443"/>
      <c r="H96" s="443"/>
      <c r="I96" s="444"/>
      <c r="J96" s="388"/>
      <c r="K96" s="445"/>
      <c r="L96" s="445"/>
      <c r="M96" s="450"/>
      <c r="N96" s="446"/>
      <c r="O96" s="451"/>
      <c r="P96" s="446"/>
      <c r="Q96" s="447"/>
      <c r="R96" s="447"/>
      <c r="S96" s="447"/>
      <c r="T96" s="452"/>
    </row>
    <row r="97" spans="2:21" ht="30" customHeight="1">
      <c r="B97" s="2173" t="s">
        <v>824</v>
      </c>
      <c r="C97" s="2174"/>
      <c r="D97" s="2174"/>
      <c r="E97" s="2174"/>
      <c r="F97" s="2175"/>
      <c r="G97" s="402">
        <f>SUM(G94:G96)</f>
        <v>0</v>
      </c>
      <c r="H97" s="402">
        <f>SUM(H94:H96)</f>
        <v>0</v>
      </c>
      <c r="I97" s="402">
        <f>SUM(I94:I96)</f>
        <v>0</v>
      </c>
      <c r="J97" s="402" t="e">
        <f>+K97/I97%</f>
        <v>#DIV/0!</v>
      </c>
      <c r="K97" s="402">
        <f>SUM(K94:K96)</f>
        <v>0</v>
      </c>
      <c r="L97" s="402">
        <f>SUM(L94:L96)</f>
        <v>0</v>
      </c>
      <c r="M97" s="402"/>
      <c r="N97" s="402">
        <f>SUM(N94:N96)</f>
        <v>0</v>
      </c>
      <c r="O97" s="403"/>
      <c r="P97" s="402" t="e">
        <f>Q97/L97</f>
        <v>#DIV/0!</v>
      </c>
      <c r="Q97" s="402">
        <f>SUM(Q94:Q96)</f>
        <v>0</v>
      </c>
      <c r="R97" s="402">
        <f>SUM(R94:R96)</f>
        <v>0</v>
      </c>
      <c r="S97" s="402">
        <f>SUM(S94:S96)</f>
        <v>0</v>
      </c>
      <c r="T97" s="402"/>
    </row>
    <row r="98" spans="2:21" ht="30" customHeight="1">
      <c r="B98" s="2272" t="s">
        <v>884</v>
      </c>
      <c r="C98" s="2273"/>
      <c r="D98" s="2273"/>
      <c r="E98" s="2273"/>
      <c r="F98" s="2274"/>
      <c r="G98" s="402">
        <f>SUM(G97+G84+G70+G58+G46+G37+G26+G12)</f>
        <v>0</v>
      </c>
      <c r="H98" s="402">
        <f>SUM(H97+H84+H70+H58+H46+H37+H26+H12)</f>
        <v>0</v>
      </c>
      <c r="I98" s="402">
        <f>SUM(I97+I84+I70+I58+I46+I37+I26+I12)</f>
        <v>0</v>
      </c>
      <c r="J98" s="402" t="e">
        <f>+K98/I98%</f>
        <v>#DIV/0!</v>
      </c>
      <c r="K98" s="402">
        <f>SUM(K97+K84+K70+K58+K46+K37+K26+K12)</f>
        <v>0</v>
      </c>
      <c r="L98" s="402">
        <f>SUM(L97+L84+L70+L58+L46+L37+L26+L12)</f>
        <v>0</v>
      </c>
      <c r="M98" s="402"/>
      <c r="N98" s="402">
        <f>SUM(N97+N84+N70+N58+N46+N37+N26+N12)</f>
        <v>0</v>
      </c>
      <c r="O98" s="403"/>
      <c r="P98" s="402" t="e">
        <f>Q98/L98</f>
        <v>#DIV/0!</v>
      </c>
      <c r="Q98" s="402">
        <f>SUM(Q97+Q84+Q70+Q58+Q46+Q37+Q26+Q12)</f>
        <v>0</v>
      </c>
      <c r="R98" s="402">
        <f>SUM(R97+R84+R70+R58+R46+R37+R26+R12)</f>
        <v>0</v>
      </c>
      <c r="S98" s="402">
        <f>SUM(S97+S84+S70+S58+S46+S37+S26+S12)</f>
        <v>0</v>
      </c>
      <c r="T98" s="402"/>
    </row>
    <row r="99" spans="2:21" ht="9.9499999999999993" customHeight="1">
      <c r="B99" s="603"/>
      <c r="C99" s="458"/>
      <c r="D99" s="458"/>
      <c r="E99" s="458"/>
      <c r="F99" s="458"/>
      <c r="G99" s="597"/>
      <c r="H99" s="597"/>
      <c r="I99" s="597"/>
      <c r="J99" s="597"/>
      <c r="K99" s="597"/>
      <c r="L99" s="597"/>
      <c r="M99" s="597"/>
      <c r="N99" s="597"/>
      <c r="O99" s="597"/>
      <c r="P99" s="597"/>
      <c r="Q99" s="597"/>
      <c r="R99" s="597"/>
      <c r="S99" s="597"/>
      <c r="T99" s="460"/>
    </row>
    <row r="100" spans="2:21" ht="15" customHeight="1">
      <c r="B100" s="201"/>
      <c r="C100" s="205"/>
      <c r="D100" s="202"/>
      <c r="E100" s="202"/>
      <c r="F100" s="202"/>
      <c r="G100" s="202"/>
      <c r="H100" s="202"/>
      <c r="I100" s="226"/>
      <c r="J100" s="226"/>
      <c r="K100" s="226"/>
      <c r="L100" s="226"/>
      <c r="M100" s="226"/>
      <c r="N100" s="226"/>
      <c r="O100" s="226"/>
      <c r="P100" s="226"/>
      <c r="Q100" s="211" t="s">
        <v>888</v>
      </c>
      <c r="R100" s="226"/>
      <c r="S100" s="226"/>
      <c r="T100" s="209"/>
    </row>
    <row r="101" spans="2:21" ht="15.75">
      <c r="B101" s="241"/>
      <c r="C101" s="280" t="s">
        <v>80</v>
      </c>
      <c r="D101" s="227"/>
      <c r="E101" s="227"/>
      <c r="F101" s="227"/>
      <c r="G101" s="816"/>
      <c r="H101" s="816"/>
      <c r="I101" s="816" t="s">
        <v>105</v>
      </c>
      <c r="J101" s="816"/>
      <c r="K101" s="228"/>
      <c r="L101" s="816"/>
      <c r="M101" s="816" t="s">
        <v>106</v>
      </c>
      <c r="N101" s="816"/>
      <c r="O101" s="227"/>
      <c r="P101" s="227"/>
      <c r="Q101" s="227" t="s">
        <v>81</v>
      </c>
      <c r="R101" s="227"/>
      <c r="S101" s="242"/>
      <c r="T101" s="243"/>
    </row>
    <row r="102" spans="2:21" ht="15.75">
      <c r="B102" s="612"/>
      <c r="C102" s="280"/>
      <c r="D102" s="227"/>
      <c r="E102" s="227"/>
      <c r="F102" s="227"/>
      <c r="G102" s="816"/>
      <c r="H102" s="816"/>
      <c r="I102" s="816"/>
      <c r="J102" s="816"/>
      <c r="K102" s="228"/>
      <c r="L102" s="816"/>
      <c r="M102" s="816"/>
      <c r="N102" s="816"/>
      <c r="O102" s="227"/>
      <c r="P102" s="227"/>
      <c r="Q102" s="227"/>
      <c r="R102" s="227"/>
      <c r="S102" s="242"/>
      <c r="T102" s="243"/>
    </row>
    <row r="103" spans="2:21" ht="15.75">
      <c r="B103" s="241"/>
      <c r="C103" s="281"/>
      <c r="D103" s="229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229"/>
      <c r="Q103" s="229"/>
      <c r="R103" s="229"/>
      <c r="S103" s="242"/>
      <c r="T103" s="243"/>
    </row>
    <row r="104" spans="2:21" ht="15.75">
      <c r="B104" s="241"/>
      <c r="C104" s="281"/>
      <c r="D104" s="229"/>
      <c r="E104" s="229"/>
      <c r="F104" s="229"/>
      <c r="G104" s="229"/>
      <c r="H104" s="229"/>
      <c r="I104" s="229"/>
      <c r="J104" s="229"/>
      <c r="K104" s="229"/>
      <c r="L104" s="229"/>
      <c r="M104" s="229"/>
      <c r="N104" s="229"/>
      <c r="O104" s="229"/>
      <c r="P104" s="229"/>
      <c r="Q104" s="229"/>
      <c r="R104" s="229"/>
      <c r="S104" s="242"/>
      <c r="T104" s="243"/>
    </row>
    <row r="105" spans="2:21" ht="15.75">
      <c r="B105" s="241"/>
      <c r="C105" s="281"/>
      <c r="D105" s="229"/>
      <c r="E105" s="229"/>
      <c r="F105" s="229"/>
      <c r="G105" s="229"/>
      <c r="H105" s="229"/>
      <c r="I105" s="229"/>
      <c r="J105" s="229"/>
      <c r="K105" s="229"/>
      <c r="L105" s="229"/>
      <c r="M105" s="229"/>
      <c r="N105" s="229"/>
      <c r="O105" s="229"/>
      <c r="P105" s="229"/>
      <c r="Q105" s="229"/>
      <c r="R105" s="229"/>
      <c r="S105" s="242"/>
      <c r="T105" s="243"/>
    </row>
    <row r="106" spans="2:21" ht="15.75">
      <c r="B106" s="241"/>
      <c r="C106" s="814" t="s">
        <v>147</v>
      </c>
      <c r="D106" s="814"/>
      <c r="E106" s="814"/>
      <c r="F106" s="814"/>
      <c r="G106" s="817"/>
      <c r="H106" s="817" t="s">
        <v>82</v>
      </c>
      <c r="I106" s="814"/>
      <c r="J106" s="817" t="s">
        <v>156</v>
      </c>
      <c r="K106" s="230"/>
      <c r="L106" s="817"/>
      <c r="M106" s="817" t="s">
        <v>161</v>
      </c>
      <c r="N106" s="817"/>
      <c r="O106" s="814"/>
      <c r="P106" s="814"/>
      <c r="Q106" s="814" t="s">
        <v>83</v>
      </c>
      <c r="R106" s="814"/>
      <c r="S106" s="242"/>
      <c r="T106" s="243"/>
    </row>
    <row r="107" spans="2:21" ht="15.75">
      <c r="B107" s="241"/>
      <c r="C107" s="282"/>
      <c r="D107" s="814"/>
      <c r="E107" s="814"/>
      <c r="F107" s="814"/>
      <c r="G107" s="817"/>
      <c r="H107" s="817"/>
      <c r="I107" s="814"/>
      <c r="J107" s="817"/>
      <c r="K107" s="230"/>
      <c r="L107" s="817"/>
      <c r="M107" s="817"/>
      <c r="N107" s="817"/>
      <c r="O107" s="814"/>
      <c r="P107" s="814"/>
      <c r="Q107" s="814"/>
      <c r="R107" s="814"/>
      <c r="S107" s="242"/>
      <c r="T107" s="243"/>
    </row>
    <row r="108" spans="2:21" customFormat="1" ht="15" customHeight="1">
      <c r="B108" s="121" t="s">
        <v>418</v>
      </c>
      <c r="C108" s="284"/>
      <c r="D108" s="122"/>
      <c r="E108" s="122"/>
      <c r="F108" s="122"/>
      <c r="G108" s="122"/>
      <c r="H108" s="122"/>
      <c r="I108" s="122"/>
      <c r="J108" s="123"/>
      <c r="K108" s="122"/>
      <c r="L108" s="124"/>
      <c r="M108" s="122"/>
      <c r="N108" s="122"/>
      <c r="O108" s="122"/>
      <c r="P108" s="122"/>
      <c r="Q108" s="122"/>
      <c r="R108" s="125"/>
      <c r="S108" s="125"/>
      <c r="T108" s="126" t="s">
        <v>417</v>
      </c>
      <c r="U108" s="232"/>
    </row>
    <row r="110" spans="2:21" ht="24.95" customHeight="1">
      <c r="B110" s="2155" t="s">
        <v>159</v>
      </c>
      <c r="C110" s="2156"/>
      <c r="D110" s="2156"/>
      <c r="E110" s="2157"/>
      <c r="F110" s="2161" t="s">
        <v>146</v>
      </c>
      <c r="G110" s="2162"/>
      <c r="H110" s="2162"/>
      <c r="I110" s="2162"/>
      <c r="J110" s="2162"/>
      <c r="K110" s="2162"/>
      <c r="L110" s="2162"/>
      <c r="M110" s="2162"/>
      <c r="N110" s="2163"/>
      <c r="O110" s="417" t="s">
        <v>55</v>
      </c>
      <c r="P110" s="418" t="s">
        <v>854</v>
      </c>
      <c r="Q110" s="92" t="s">
        <v>459</v>
      </c>
      <c r="R110" s="41"/>
      <c r="S110" s="41"/>
      <c r="T110" s="42" t="s">
        <v>25</v>
      </c>
    </row>
    <row r="111" spans="2:21" ht="24.95" customHeight="1">
      <c r="B111" s="2158"/>
      <c r="C111" s="2159"/>
      <c r="D111" s="2159"/>
      <c r="E111" s="2160"/>
      <c r="F111" s="2164" t="s">
        <v>416</v>
      </c>
      <c r="G111" s="2165"/>
      <c r="H111" s="2165"/>
      <c r="I111" s="2165"/>
      <c r="J111" s="2165"/>
      <c r="K111" s="2165"/>
      <c r="L111" s="2165"/>
      <c r="M111" s="2165"/>
      <c r="N111" s="2166"/>
      <c r="O111" s="419" t="s">
        <v>57</v>
      </c>
      <c r="P111" s="420" t="s">
        <v>456</v>
      </c>
      <c r="Q111" s="94"/>
      <c r="R111" s="45"/>
      <c r="S111" s="45"/>
      <c r="T111" s="46"/>
    </row>
    <row r="112" spans="2:21" ht="9.9499999999999993" customHeight="1">
      <c r="B112" s="263"/>
      <c r="C112" s="264"/>
      <c r="D112" s="264"/>
      <c r="E112" s="264"/>
      <c r="F112" s="264"/>
      <c r="G112" s="265"/>
      <c r="H112" s="265"/>
      <c r="I112" s="265"/>
      <c r="J112" s="265"/>
      <c r="K112" s="265"/>
      <c r="L112" s="265"/>
      <c r="M112" s="265"/>
      <c r="N112" s="265"/>
      <c r="O112" s="265"/>
      <c r="P112" s="265"/>
      <c r="Q112" s="265"/>
      <c r="R112" s="265"/>
      <c r="S112" s="265"/>
      <c r="T112" s="266"/>
    </row>
    <row r="113" spans="2:20" ht="21.75" customHeight="1">
      <c r="B113" s="51"/>
      <c r="C113" s="289" t="s">
        <v>59</v>
      </c>
      <c r="D113" s="55"/>
      <c r="E113" s="55" t="s">
        <v>60</v>
      </c>
      <c r="F113" s="165" t="s">
        <v>512</v>
      </c>
      <c r="G113" s="55"/>
      <c r="I113" s="53"/>
      <c r="J113" s="55"/>
      <c r="K113" s="55"/>
      <c r="L113" s="54"/>
      <c r="M113" s="55"/>
      <c r="N113" s="118"/>
      <c r="O113" s="56"/>
      <c r="P113" s="57" t="s">
        <v>61</v>
      </c>
      <c r="Q113" s="249" t="s">
        <v>855</v>
      </c>
      <c r="R113" s="297"/>
      <c r="S113" s="55"/>
      <c r="T113" s="59"/>
    </row>
    <row r="114" spans="2:20" ht="9.9499999999999993" customHeight="1">
      <c r="B114" s="51"/>
      <c r="C114" s="289"/>
      <c r="D114" s="55"/>
      <c r="E114" s="55"/>
      <c r="F114" s="623"/>
      <c r="G114" s="55"/>
      <c r="H114" s="53"/>
      <c r="I114" s="52"/>
      <c r="J114" s="55"/>
      <c r="K114" s="55"/>
      <c r="L114" s="54"/>
      <c r="M114" s="55"/>
      <c r="N114" s="84"/>
      <c r="O114" s="56"/>
      <c r="P114" s="167"/>
      <c r="Q114" s="58"/>
      <c r="R114" s="58"/>
      <c r="S114" s="58"/>
      <c r="T114" s="59"/>
    </row>
    <row r="115" spans="2:20">
      <c r="B115" s="2190" t="s">
        <v>26</v>
      </c>
      <c r="C115" s="275" t="s">
        <v>27</v>
      </c>
      <c r="D115" s="2169" t="s">
        <v>62</v>
      </c>
      <c r="E115" s="175" t="s">
        <v>28</v>
      </c>
      <c r="F115" s="2169" t="s">
        <v>29</v>
      </c>
      <c r="G115" s="174" t="s">
        <v>30</v>
      </c>
      <c r="H115" s="174" t="s">
        <v>30</v>
      </c>
      <c r="I115" s="176" t="s">
        <v>30</v>
      </c>
      <c r="J115" s="2171" t="s">
        <v>31</v>
      </c>
      <c r="K115" s="2172"/>
      <c r="L115" s="174" t="s">
        <v>30</v>
      </c>
      <c r="M115" s="176" t="s">
        <v>32</v>
      </c>
      <c r="N115" s="177" t="s">
        <v>8</v>
      </c>
      <c r="O115" s="2275" t="s">
        <v>182</v>
      </c>
      <c r="P115" s="2167" t="s">
        <v>181</v>
      </c>
      <c r="Q115" s="177" t="s">
        <v>8</v>
      </c>
      <c r="R115" s="2270" t="s">
        <v>44</v>
      </c>
      <c r="S115" s="178" t="s">
        <v>8</v>
      </c>
      <c r="T115" s="2182" t="s">
        <v>10</v>
      </c>
    </row>
    <row r="116" spans="2:20">
      <c r="B116" s="2191"/>
      <c r="C116" s="276" t="s">
        <v>11</v>
      </c>
      <c r="D116" s="2170"/>
      <c r="E116" s="180" t="s">
        <v>12</v>
      </c>
      <c r="F116" s="2170"/>
      <c r="G116" s="180" t="s">
        <v>13</v>
      </c>
      <c r="H116" s="180" t="s">
        <v>14</v>
      </c>
      <c r="I116" s="181" t="s">
        <v>15</v>
      </c>
      <c r="J116" s="182" t="s">
        <v>16</v>
      </c>
      <c r="K116" s="183" t="s">
        <v>17</v>
      </c>
      <c r="L116" s="180" t="s">
        <v>18</v>
      </c>
      <c r="M116" s="184" t="s">
        <v>19</v>
      </c>
      <c r="N116" s="185" t="s">
        <v>177</v>
      </c>
      <c r="O116" s="2276"/>
      <c r="P116" s="2168"/>
      <c r="Q116" s="185" t="s">
        <v>22</v>
      </c>
      <c r="R116" s="2271"/>
      <c r="S116" s="186" t="s">
        <v>45</v>
      </c>
      <c r="T116" s="2183"/>
    </row>
    <row r="117" spans="2:20" ht="15.75" thickBot="1">
      <c r="B117" s="187">
        <v>1</v>
      </c>
      <c r="C117" s="277">
        <v>2</v>
      </c>
      <c r="D117" s="189">
        <v>3</v>
      </c>
      <c r="E117" s="188">
        <v>4</v>
      </c>
      <c r="F117" s="188">
        <v>5</v>
      </c>
      <c r="G117" s="188">
        <v>6</v>
      </c>
      <c r="H117" s="188">
        <v>7</v>
      </c>
      <c r="I117" s="190" t="s">
        <v>63</v>
      </c>
      <c r="J117" s="191">
        <v>9</v>
      </c>
      <c r="K117" s="192" t="s">
        <v>64</v>
      </c>
      <c r="L117" s="191" t="s">
        <v>65</v>
      </c>
      <c r="M117" s="192">
        <v>12</v>
      </c>
      <c r="N117" s="193" t="s">
        <v>66</v>
      </c>
      <c r="O117" s="252" t="s">
        <v>176</v>
      </c>
      <c r="P117" s="193" t="s">
        <v>178</v>
      </c>
      <c r="Q117" s="193" t="s">
        <v>186</v>
      </c>
      <c r="R117" s="193" t="s">
        <v>183</v>
      </c>
      <c r="S117" s="193" t="s">
        <v>179</v>
      </c>
      <c r="T117" s="193">
        <v>18</v>
      </c>
    </row>
    <row r="118" spans="2:20" ht="35.1" customHeight="1" thickTop="1">
      <c r="B118" s="432">
        <v>1</v>
      </c>
      <c r="C118" s="439" t="s">
        <v>882</v>
      </c>
      <c r="D118" s="254" t="s">
        <v>507</v>
      </c>
      <c r="E118" s="430" t="s">
        <v>508</v>
      </c>
      <c r="F118" s="431" t="s">
        <v>170</v>
      </c>
      <c r="G118" s="404">
        <v>11060</v>
      </c>
      <c r="H118" s="404">
        <v>3560</v>
      </c>
      <c r="I118" s="387">
        <f t="shared" ref="I118" si="72">+G118-H118</f>
        <v>7500</v>
      </c>
      <c r="J118" s="388">
        <v>5</v>
      </c>
      <c r="K118" s="389">
        <f t="shared" ref="K118" si="73">I118*J118%</f>
        <v>375</v>
      </c>
      <c r="L118" s="389">
        <f t="shared" ref="L118" si="74">I118-K118</f>
        <v>7125</v>
      </c>
      <c r="M118" s="405">
        <v>2600</v>
      </c>
      <c r="N118" s="390">
        <f t="shared" ref="N118" si="75">ROUND((L118*M118),0)</f>
        <v>18525000</v>
      </c>
      <c r="O118" s="390">
        <f t="shared" ref="O118" si="76">ROUND(M118*0.5025%,2)</f>
        <v>13.07</v>
      </c>
      <c r="P118" s="390">
        <f t="shared" ref="P118" si="77">M118+O118</f>
        <v>2613.0700000000002</v>
      </c>
      <c r="Q118" s="391">
        <f t="shared" ref="Q118" si="78">ROUND((L118*+P118),0)</f>
        <v>18618124</v>
      </c>
      <c r="R118" s="391">
        <f t="shared" ref="R118" si="79">ROUND((Q118*0.5%),0)</f>
        <v>93091</v>
      </c>
      <c r="S118" s="391">
        <f t="shared" ref="S118" si="80">ROUND((Q118-R118),0)</f>
        <v>18525033</v>
      </c>
      <c r="T118" s="257" t="s">
        <v>335</v>
      </c>
    </row>
    <row r="119" spans="2:20" ht="9.9499999999999993" customHeight="1">
      <c r="B119" s="433"/>
      <c r="C119" s="448"/>
      <c r="D119" s="449"/>
      <c r="E119" s="434"/>
      <c r="F119" s="435"/>
      <c r="G119" s="443"/>
      <c r="H119" s="443"/>
      <c r="I119" s="444"/>
      <c r="J119" s="388"/>
      <c r="K119" s="445"/>
      <c r="L119" s="445"/>
      <c r="M119" s="450"/>
      <c r="N119" s="446"/>
      <c r="O119" s="451"/>
      <c r="P119" s="446"/>
      <c r="Q119" s="447"/>
      <c r="R119" s="447"/>
      <c r="S119" s="447"/>
      <c r="T119" s="452"/>
    </row>
    <row r="120" spans="2:20" ht="35.1" customHeight="1">
      <c r="B120" s="2173" t="s">
        <v>204</v>
      </c>
      <c r="C120" s="2174"/>
      <c r="D120" s="2174"/>
      <c r="E120" s="2174"/>
      <c r="F120" s="2175"/>
      <c r="G120" s="402">
        <f>SUM(G118:G119)</f>
        <v>11060</v>
      </c>
      <c r="H120" s="402">
        <f>SUM(H118:H119)</f>
        <v>3560</v>
      </c>
      <c r="I120" s="402">
        <f>SUM(I118:I119)</f>
        <v>7500</v>
      </c>
      <c r="J120" s="402">
        <f>+K120/I120%</f>
        <v>5</v>
      </c>
      <c r="K120" s="402">
        <f>SUM(K118:K119)</f>
        <v>375</v>
      </c>
      <c r="L120" s="402">
        <f>SUM(L118:L119)</f>
        <v>7125</v>
      </c>
      <c r="M120" s="402"/>
      <c r="N120" s="402">
        <f>SUM(N118:N119)</f>
        <v>18525000</v>
      </c>
      <c r="O120" s="403"/>
      <c r="P120" s="402">
        <f>Q120/L120</f>
        <v>2613.0700350877191</v>
      </c>
      <c r="Q120" s="402">
        <f>SUM(Q118:Q119)</f>
        <v>18618124</v>
      </c>
      <c r="R120" s="402">
        <f>SUM(R118:R119)</f>
        <v>93091</v>
      </c>
      <c r="S120" s="402">
        <f>SUM(S118:S119)</f>
        <v>18525033</v>
      </c>
      <c r="T120" s="402"/>
    </row>
    <row r="121" spans="2:20" ht="6.95" customHeight="1">
      <c r="B121" s="263"/>
      <c r="C121" s="264"/>
      <c r="D121" s="264"/>
      <c r="E121" s="264"/>
      <c r="F121" s="264"/>
      <c r="G121" s="265"/>
      <c r="H121" s="265"/>
      <c r="I121" s="265"/>
      <c r="J121" s="265"/>
      <c r="K121" s="265"/>
      <c r="L121" s="265"/>
      <c r="M121" s="265"/>
      <c r="N121" s="265"/>
      <c r="O121" s="265"/>
      <c r="P121" s="265"/>
      <c r="Q121" s="265"/>
      <c r="R121" s="265"/>
      <c r="S121" s="265"/>
      <c r="T121" s="266"/>
    </row>
    <row r="122" spans="2:20" ht="15.75">
      <c r="B122" s="51"/>
      <c r="C122" s="289" t="s">
        <v>59</v>
      </c>
      <c r="D122" s="55"/>
      <c r="E122" s="55" t="s">
        <v>60</v>
      </c>
      <c r="F122" s="165" t="s">
        <v>572</v>
      </c>
      <c r="G122" s="55"/>
      <c r="I122" s="53"/>
      <c r="J122" s="55"/>
      <c r="K122" s="55"/>
      <c r="L122" s="54"/>
      <c r="M122" s="55"/>
      <c r="N122" s="118"/>
      <c r="O122" s="56"/>
      <c r="P122" s="57"/>
      <c r="Q122" s="249"/>
      <c r="R122" s="297"/>
      <c r="S122" s="55"/>
      <c r="T122" s="59"/>
    </row>
    <row r="123" spans="2:20" ht="6.95" customHeight="1">
      <c r="B123" s="51"/>
      <c r="C123" s="289"/>
      <c r="D123" s="55"/>
      <c r="E123" s="55"/>
      <c r="F123" s="623"/>
      <c r="G123" s="55"/>
      <c r="H123" s="53"/>
      <c r="I123" s="52"/>
      <c r="J123" s="55"/>
      <c r="K123" s="55"/>
      <c r="L123" s="54"/>
      <c r="M123" s="55"/>
      <c r="N123" s="84"/>
      <c r="O123" s="56"/>
      <c r="P123" s="167"/>
      <c r="Q123" s="58"/>
      <c r="R123" s="58"/>
      <c r="S123" s="58"/>
      <c r="T123" s="59"/>
    </row>
    <row r="124" spans="2:20">
      <c r="B124" s="2190" t="s">
        <v>26</v>
      </c>
      <c r="C124" s="275" t="s">
        <v>27</v>
      </c>
      <c r="D124" s="2169" t="s">
        <v>62</v>
      </c>
      <c r="E124" s="175" t="s">
        <v>28</v>
      </c>
      <c r="F124" s="2169" t="s">
        <v>29</v>
      </c>
      <c r="G124" s="174" t="s">
        <v>30</v>
      </c>
      <c r="H124" s="174" t="s">
        <v>30</v>
      </c>
      <c r="I124" s="176" t="s">
        <v>30</v>
      </c>
      <c r="J124" s="2171" t="s">
        <v>31</v>
      </c>
      <c r="K124" s="2172"/>
      <c r="L124" s="174" t="s">
        <v>30</v>
      </c>
      <c r="M124" s="176" t="s">
        <v>32</v>
      </c>
      <c r="N124" s="177" t="s">
        <v>8</v>
      </c>
      <c r="O124" s="2275" t="s">
        <v>182</v>
      </c>
      <c r="P124" s="2167" t="s">
        <v>181</v>
      </c>
      <c r="Q124" s="177" t="s">
        <v>8</v>
      </c>
      <c r="R124" s="2270" t="s">
        <v>44</v>
      </c>
      <c r="S124" s="178" t="s">
        <v>8</v>
      </c>
      <c r="T124" s="2182" t="s">
        <v>10</v>
      </c>
    </row>
    <row r="125" spans="2:20">
      <c r="B125" s="2191"/>
      <c r="C125" s="276" t="s">
        <v>11</v>
      </c>
      <c r="D125" s="2170"/>
      <c r="E125" s="180" t="s">
        <v>12</v>
      </c>
      <c r="F125" s="2170"/>
      <c r="G125" s="180" t="s">
        <v>13</v>
      </c>
      <c r="H125" s="180" t="s">
        <v>14</v>
      </c>
      <c r="I125" s="181" t="s">
        <v>15</v>
      </c>
      <c r="J125" s="182" t="s">
        <v>16</v>
      </c>
      <c r="K125" s="183" t="s">
        <v>17</v>
      </c>
      <c r="L125" s="180" t="s">
        <v>18</v>
      </c>
      <c r="M125" s="184" t="s">
        <v>19</v>
      </c>
      <c r="N125" s="185" t="s">
        <v>177</v>
      </c>
      <c r="O125" s="2276"/>
      <c r="P125" s="2168"/>
      <c r="Q125" s="185" t="s">
        <v>22</v>
      </c>
      <c r="R125" s="2271"/>
      <c r="S125" s="186" t="s">
        <v>45</v>
      </c>
      <c r="T125" s="2183"/>
    </row>
    <row r="126" spans="2:20" ht="15.75" thickBot="1">
      <c r="B126" s="187">
        <v>1</v>
      </c>
      <c r="C126" s="277">
        <v>2</v>
      </c>
      <c r="D126" s="189">
        <v>3</v>
      </c>
      <c r="E126" s="188">
        <v>4</v>
      </c>
      <c r="F126" s="188">
        <v>5</v>
      </c>
      <c r="G126" s="188">
        <v>6</v>
      </c>
      <c r="H126" s="188">
        <v>7</v>
      </c>
      <c r="I126" s="190" t="s">
        <v>63</v>
      </c>
      <c r="J126" s="191">
        <v>9</v>
      </c>
      <c r="K126" s="192" t="s">
        <v>64</v>
      </c>
      <c r="L126" s="191" t="s">
        <v>65</v>
      </c>
      <c r="M126" s="192">
        <v>12</v>
      </c>
      <c r="N126" s="193" t="s">
        <v>66</v>
      </c>
      <c r="O126" s="252" t="s">
        <v>176</v>
      </c>
      <c r="P126" s="193" t="s">
        <v>178</v>
      </c>
      <c r="Q126" s="193" t="s">
        <v>186</v>
      </c>
      <c r="R126" s="193" t="s">
        <v>183</v>
      </c>
      <c r="S126" s="193" t="s">
        <v>179</v>
      </c>
      <c r="T126" s="193">
        <v>18</v>
      </c>
    </row>
    <row r="127" spans="2:20" ht="30" customHeight="1" thickTop="1">
      <c r="B127" s="432">
        <v>1</v>
      </c>
      <c r="C127" s="439" t="s">
        <v>858</v>
      </c>
      <c r="D127" s="254" t="s">
        <v>151</v>
      </c>
      <c r="E127" s="430" t="s">
        <v>87</v>
      </c>
      <c r="F127" s="431" t="s">
        <v>170</v>
      </c>
      <c r="G127" s="404">
        <v>9110</v>
      </c>
      <c r="H127" s="404">
        <v>3830</v>
      </c>
      <c r="I127" s="387">
        <f t="shared" ref="I127:I128" si="81">+G127-H127</f>
        <v>5280</v>
      </c>
      <c r="J127" s="388">
        <v>7</v>
      </c>
      <c r="K127" s="389">
        <f t="shared" ref="K127:K128" si="82">I127*J127%</f>
        <v>369.6</v>
      </c>
      <c r="L127" s="389">
        <f t="shared" ref="L127:L128" si="83">I127-K127</f>
        <v>4910.3999999999996</v>
      </c>
      <c r="M127" s="405">
        <v>2700</v>
      </c>
      <c r="N127" s="390">
        <f t="shared" ref="N127:N128" si="84">ROUND((L127*M127),0)</f>
        <v>13258080</v>
      </c>
      <c r="O127" s="390">
        <f t="shared" ref="O127:O128" si="85">ROUND(M127*0.5025%,2)</f>
        <v>13.57</v>
      </c>
      <c r="P127" s="390">
        <f t="shared" ref="P127:P128" si="86">M127+O127</f>
        <v>2713.57</v>
      </c>
      <c r="Q127" s="391">
        <f t="shared" ref="Q127:Q128" si="87">ROUND((L127*+P127),0)</f>
        <v>13324714</v>
      </c>
      <c r="R127" s="391">
        <f t="shared" ref="R127:R128" si="88">ROUND((Q127*0.5%),0)</f>
        <v>66624</v>
      </c>
      <c r="S127" s="391">
        <f t="shared" ref="S127:S128" si="89">ROUND((Q127-R127),0)</f>
        <v>13258090</v>
      </c>
      <c r="T127" s="257" t="s">
        <v>77</v>
      </c>
    </row>
    <row r="128" spans="2:20" ht="30" customHeight="1">
      <c r="B128" s="432">
        <v>2</v>
      </c>
      <c r="C128" s="439" t="s">
        <v>859</v>
      </c>
      <c r="D128" s="254" t="s">
        <v>149</v>
      </c>
      <c r="E128" s="430" t="s">
        <v>92</v>
      </c>
      <c r="F128" s="431" t="s">
        <v>170</v>
      </c>
      <c r="G128" s="404">
        <v>8550</v>
      </c>
      <c r="H128" s="404">
        <v>3760</v>
      </c>
      <c r="I128" s="387">
        <f t="shared" si="81"/>
        <v>4790</v>
      </c>
      <c r="J128" s="388">
        <v>7</v>
      </c>
      <c r="K128" s="389">
        <f t="shared" si="82"/>
        <v>335.3</v>
      </c>
      <c r="L128" s="389">
        <f t="shared" si="83"/>
        <v>4454.7</v>
      </c>
      <c r="M128" s="405">
        <v>2700</v>
      </c>
      <c r="N128" s="390">
        <f t="shared" si="84"/>
        <v>12027690</v>
      </c>
      <c r="O128" s="390">
        <f t="shared" si="85"/>
        <v>13.57</v>
      </c>
      <c r="P128" s="390">
        <f t="shared" si="86"/>
        <v>2713.57</v>
      </c>
      <c r="Q128" s="391">
        <f t="shared" si="87"/>
        <v>12088140</v>
      </c>
      <c r="R128" s="391">
        <f t="shared" si="88"/>
        <v>60441</v>
      </c>
      <c r="S128" s="391">
        <f t="shared" si="89"/>
        <v>12027699</v>
      </c>
      <c r="T128" s="257" t="s">
        <v>77</v>
      </c>
    </row>
    <row r="129" spans="2:20" ht="30" customHeight="1">
      <c r="B129" s="432">
        <v>3</v>
      </c>
      <c r="C129" s="439" t="s">
        <v>860</v>
      </c>
      <c r="D129" s="254" t="s">
        <v>151</v>
      </c>
      <c r="E129" s="430" t="s">
        <v>87</v>
      </c>
      <c r="F129" s="431" t="s">
        <v>170</v>
      </c>
      <c r="G129" s="404">
        <v>9120</v>
      </c>
      <c r="H129" s="404">
        <v>3830</v>
      </c>
      <c r="I129" s="387">
        <f t="shared" ref="I129:I132" si="90">+G129-H129</f>
        <v>5290</v>
      </c>
      <c r="J129" s="388">
        <v>7</v>
      </c>
      <c r="K129" s="389">
        <f t="shared" ref="K129:K132" si="91">I129*J129%</f>
        <v>370.3</v>
      </c>
      <c r="L129" s="389">
        <f t="shared" ref="L129:L132" si="92">I129-K129</f>
        <v>4919.7</v>
      </c>
      <c r="M129" s="405">
        <v>2700</v>
      </c>
      <c r="N129" s="390">
        <f t="shared" ref="N129:N132" si="93">ROUND((L129*M129),0)</f>
        <v>13283190</v>
      </c>
      <c r="O129" s="390">
        <f t="shared" ref="O129:O132" si="94">ROUND(M129*0.5025%,2)</f>
        <v>13.57</v>
      </c>
      <c r="P129" s="390">
        <f t="shared" ref="P129:P132" si="95">M129+O129</f>
        <v>2713.57</v>
      </c>
      <c r="Q129" s="391">
        <f t="shared" ref="Q129:Q132" si="96">ROUND((L129*+P129),0)</f>
        <v>13349950</v>
      </c>
      <c r="R129" s="391">
        <f t="shared" ref="R129:R132" si="97">ROUND((Q129*0.5%),0)</f>
        <v>66750</v>
      </c>
      <c r="S129" s="391">
        <f t="shared" ref="S129:S132" si="98">ROUND((Q129-R129),0)</f>
        <v>13283200</v>
      </c>
      <c r="T129" s="257" t="s">
        <v>77</v>
      </c>
    </row>
    <row r="130" spans="2:20" ht="30" customHeight="1">
      <c r="B130" s="432">
        <v>4</v>
      </c>
      <c r="C130" s="439" t="s">
        <v>861</v>
      </c>
      <c r="D130" s="254" t="s">
        <v>400</v>
      </c>
      <c r="E130" s="430" t="s">
        <v>70</v>
      </c>
      <c r="F130" s="431" t="s">
        <v>170</v>
      </c>
      <c r="G130" s="404">
        <v>9370</v>
      </c>
      <c r="H130" s="404">
        <v>3920</v>
      </c>
      <c r="I130" s="387">
        <f t="shared" si="90"/>
        <v>5450</v>
      </c>
      <c r="J130" s="388">
        <v>7</v>
      </c>
      <c r="K130" s="389">
        <f t="shared" si="91"/>
        <v>381.50000000000006</v>
      </c>
      <c r="L130" s="389">
        <f t="shared" si="92"/>
        <v>5068.5</v>
      </c>
      <c r="M130" s="405">
        <v>2700</v>
      </c>
      <c r="N130" s="390">
        <f t="shared" si="93"/>
        <v>13684950</v>
      </c>
      <c r="O130" s="390">
        <f t="shared" si="94"/>
        <v>13.57</v>
      </c>
      <c r="P130" s="390">
        <f t="shared" si="95"/>
        <v>2713.57</v>
      </c>
      <c r="Q130" s="391">
        <f t="shared" si="96"/>
        <v>13753730</v>
      </c>
      <c r="R130" s="391">
        <f t="shared" si="97"/>
        <v>68769</v>
      </c>
      <c r="S130" s="391">
        <f t="shared" si="98"/>
        <v>13684961</v>
      </c>
      <c r="T130" s="257" t="s">
        <v>77</v>
      </c>
    </row>
    <row r="131" spans="2:20" ht="30" customHeight="1">
      <c r="B131" s="432">
        <v>5</v>
      </c>
      <c r="C131" s="439" t="s">
        <v>862</v>
      </c>
      <c r="D131" s="254" t="s">
        <v>78</v>
      </c>
      <c r="E131" s="430" t="s">
        <v>86</v>
      </c>
      <c r="F131" s="431" t="s">
        <v>170</v>
      </c>
      <c r="G131" s="404">
        <v>8970</v>
      </c>
      <c r="H131" s="404">
        <v>3990</v>
      </c>
      <c r="I131" s="387">
        <f t="shared" si="90"/>
        <v>4980</v>
      </c>
      <c r="J131" s="388">
        <v>7</v>
      </c>
      <c r="K131" s="389">
        <f t="shared" si="91"/>
        <v>348.6</v>
      </c>
      <c r="L131" s="389">
        <f t="shared" si="92"/>
        <v>4631.3999999999996</v>
      </c>
      <c r="M131" s="405">
        <v>2700</v>
      </c>
      <c r="N131" s="390">
        <f t="shared" si="93"/>
        <v>12504780</v>
      </c>
      <c r="O131" s="390">
        <f t="shared" si="94"/>
        <v>13.57</v>
      </c>
      <c r="P131" s="390">
        <f t="shared" si="95"/>
        <v>2713.57</v>
      </c>
      <c r="Q131" s="391">
        <f t="shared" si="96"/>
        <v>12567628</v>
      </c>
      <c r="R131" s="391">
        <f t="shared" si="97"/>
        <v>62838</v>
      </c>
      <c r="S131" s="391">
        <f t="shared" si="98"/>
        <v>12504790</v>
      </c>
      <c r="T131" s="257" t="s">
        <v>77</v>
      </c>
    </row>
    <row r="132" spans="2:20" ht="30" customHeight="1">
      <c r="B132" s="432">
        <v>6</v>
      </c>
      <c r="C132" s="439" t="s">
        <v>863</v>
      </c>
      <c r="D132" s="254" t="s">
        <v>151</v>
      </c>
      <c r="E132" s="430" t="s">
        <v>87</v>
      </c>
      <c r="F132" s="431" t="s">
        <v>170</v>
      </c>
      <c r="G132" s="404">
        <v>8650</v>
      </c>
      <c r="H132" s="404">
        <v>3830</v>
      </c>
      <c r="I132" s="387">
        <f t="shared" si="90"/>
        <v>4820</v>
      </c>
      <c r="J132" s="388">
        <v>7</v>
      </c>
      <c r="K132" s="389">
        <f t="shared" si="91"/>
        <v>337.40000000000003</v>
      </c>
      <c r="L132" s="389">
        <f t="shared" si="92"/>
        <v>4482.6000000000004</v>
      </c>
      <c r="M132" s="405">
        <v>2700</v>
      </c>
      <c r="N132" s="390">
        <f t="shared" si="93"/>
        <v>12103020</v>
      </c>
      <c r="O132" s="390">
        <f t="shared" si="94"/>
        <v>13.57</v>
      </c>
      <c r="P132" s="390">
        <f t="shared" si="95"/>
        <v>2713.57</v>
      </c>
      <c r="Q132" s="391">
        <f t="shared" si="96"/>
        <v>12163849</v>
      </c>
      <c r="R132" s="391">
        <f t="shared" si="97"/>
        <v>60819</v>
      </c>
      <c r="S132" s="391">
        <f t="shared" si="98"/>
        <v>12103030</v>
      </c>
      <c r="T132" s="257" t="s">
        <v>77</v>
      </c>
    </row>
    <row r="133" spans="2:20" ht="9.9499999999999993" customHeight="1">
      <c r="B133" s="433"/>
      <c r="C133" s="448"/>
      <c r="D133" s="449"/>
      <c r="E133" s="434"/>
      <c r="F133" s="435"/>
      <c r="G133" s="443"/>
      <c r="H133" s="443"/>
      <c r="I133" s="444"/>
      <c r="J133" s="388"/>
      <c r="K133" s="445"/>
      <c r="L133" s="445"/>
      <c r="M133" s="450"/>
      <c r="N133" s="446"/>
      <c r="O133" s="451"/>
      <c r="P133" s="446"/>
      <c r="Q133" s="447"/>
      <c r="R133" s="447"/>
      <c r="S133" s="447"/>
      <c r="T133" s="452"/>
    </row>
    <row r="134" spans="2:20" ht="30" customHeight="1">
      <c r="B134" s="2173" t="s">
        <v>202</v>
      </c>
      <c r="C134" s="2174"/>
      <c r="D134" s="2174"/>
      <c r="E134" s="2174"/>
      <c r="F134" s="2175"/>
      <c r="G134" s="402">
        <f>SUM(G127:G133)</f>
        <v>53770</v>
      </c>
      <c r="H134" s="402">
        <f>SUM(H127:H133)</f>
        <v>23160</v>
      </c>
      <c r="I134" s="402">
        <f>SUM(I127:I133)</f>
        <v>30610</v>
      </c>
      <c r="J134" s="402">
        <f>+K134/I134%</f>
        <v>7</v>
      </c>
      <c r="K134" s="402">
        <f>SUM(K127:K133)</f>
        <v>2142.7000000000003</v>
      </c>
      <c r="L134" s="402">
        <f>SUM(L127:L133)</f>
        <v>28467.299999999996</v>
      </c>
      <c r="M134" s="402"/>
      <c r="N134" s="402">
        <f>SUM(N127:N133)</f>
        <v>76861710</v>
      </c>
      <c r="O134" s="403"/>
      <c r="P134" s="402">
        <f>Q134/L134</f>
        <v>2713.569990831586</v>
      </c>
      <c r="Q134" s="402">
        <f>SUM(Q127:Q133)</f>
        <v>77248011</v>
      </c>
      <c r="R134" s="402">
        <f>SUM(R127:R133)</f>
        <v>386241</v>
      </c>
      <c r="S134" s="402">
        <f>SUM(S127:S133)</f>
        <v>76861770</v>
      </c>
      <c r="T134" s="402"/>
    </row>
    <row r="135" spans="2:20" ht="6.95" customHeight="1">
      <c r="B135" s="263"/>
      <c r="C135" s="264"/>
      <c r="D135" s="264"/>
      <c r="E135" s="264"/>
      <c r="F135" s="264"/>
      <c r="G135" s="265"/>
      <c r="H135" s="265"/>
      <c r="I135" s="265"/>
      <c r="J135" s="265"/>
      <c r="K135" s="265"/>
      <c r="L135" s="265"/>
      <c r="M135" s="265"/>
      <c r="N135" s="265"/>
      <c r="O135" s="265"/>
      <c r="P135" s="265"/>
      <c r="Q135" s="265"/>
      <c r="R135" s="265"/>
      <c r="S135" s="265"/>
      <c r="T135" s="266"/>
    </row>
    <row r="136" spans="2:20" ht="15.75">
      <c r="B136" s="51"/>
      <c r="C136" s="289" t="s">
        <v>59</v>
      </c>
      <c r="D136" s="55"/>
      <c r="E136" s="55" t="s">
        <v>60</v>
      </c>
      <c r="F136" s="165" t="s">
        <v>864</v>
      </c>
      <c r="G136" s="55"/>
      <c r="I136" s="53"/>
      <c r="J136" s="55"/>
      <c r="K136" s="55"/>
      <c r="L136" s="54"/>
      <c r="M136" s="55"/>
      <c r="N136" s="118"/>
      <c r="O136" s="56"/>
      <c r="P136" s="57"/>
      <c r="Q136" s="249"/>
      <c r="R136" s="297"/>
      <c r="S136" s="55"/>
      <c r="T136" s="59"/>
    </row>
    <row r="137" spans="2:20" ht="6.95" customHeight="1">
      <c r="B137" s="51"/>
      <c r="C137" s="289"/>
      <c r="D137" s="55"/>
      <c r="E137" s="55"/>
      <c r="F137" s="623"/>
      <c r="G137" s="55"/>
      <c r="H137" s="53"/>
      <c r="I137" s="52"/>
      <c r="J137" s="55"/>
      <c r="K137" s="55"/>
      <c r="L137" s="54"/>
      <c r="M137" s="55"/>
      <c r="N137" s="84"/>
      <c r="O137" s="56"/>
      <c r="P137" s="167"/>
      <c r="Q137" s="58"/>
      <c r="R137" s="58"/>
      <c r="S137" s="58"/>
      <c r="T137" s="59"/>
    </row>
    <row r="138" spans="2:20">
      <c r="B138" s="2190" t="s">
        <v>26</v>
      </c>
      <c r="C138" s="275" t="s">
        <v>27</v>
      </c>
      <c r="D138" s="2169" t="s">
        <v>62</v>
      </c>
      <c r="E138" s="175" t="s">
        <v>28</v>
      </c>
      <c r="F138" s="2169" t="s">
        <v>29</v>
      </c>
      <c r="G138" s="174" t="s">
        <v>30</v>
      </c>
      <c r="H138" s="174" t="s">
        <v>30</v>
      </c>
      <c r="I138" s="176" t="s">
        <v>30</v>
      </c>
      <c r="J138" s="2171" t="s">
        <v>31</v>
      </c>
      <c r="K138" s="2172"/>
      <c r="L138" s="174" t="s">
        <v>30</v>
      </c>
      <c r="M138" s="176" t="s">
        <v>32</v>
      </c>
      <c r="N138" s="177" t="s">
        <v>8</v>
      </c>
      <c r="O138" s="2275" t="s">
        <v>182</v>
      </c>
      <c r="P138" s="2167" t="s">
        <v>181</v>
      </c>
      <c r="Q138" s="177" t="s">
        <v>8</v>
      </c>
      <c r="R138" s="2270" t="s">
        <v>44</v>
      </c>
      <c r="S138" s="178" t="s">
        <v>8</v>
      </c>
      <c r="T138" s="2182" t="s">
        <v>10</v>
      </c>
    </row>
    <row r="139" spans="2:20">
      <c r="B139" s="2191"/>
      <c r="C139" s="276" t="s">
        <v>11</v>
      </c>
      <c r="D139" s="2170"/>
      <c r="E139" s="180" t="s">
        <v>12</v>
      </c>
      <c r="F139" s="2170"/>
      <c r="G139" s="180" t="s">
        <v>13</v>
      </c>
      <c r="H139" s="180" t="s">
        <v>14</v>
      </c>
      <c r="I139" s="181" t="s">
        <v>15</v>
      </c>
      <c r="J139" s="182" t="s">
        <v>16</v>
      </c>
      <c r="K139" s="183" t="s">
        <v>17</v>
      </c>
      <c r="L139" s="180" t="s">
        <v>18</v>
      </c>
      <c r="M139" s="184" t="s">
        <v>19</v>
      </c>
      <c r="N139" s="185" t="s">
        <v>177</v>
      </c>
      <c r="O139" s="2276"/>
      <c r="P139" s="2168"/>
      <c r="Q139" s="185" t="s">
        <v>22</v>
      </c>
      <c r="R139" s="2271"/>
      <c r="S139" s="186" t="s">
        <v>45</v>
      </c>
      <c r="T139" s="2183"/>
    </row>
    <row r="140" spans="2:20" ht="15.75" thickBot="1">
      <c r="B140" s="187">
        <v>1</v>
      </c>
      <c r="C140" s="277">
        <v>2</v>
      </c>
      <c r="D140" s="189">
        <v>3</v>
      </c>
      <c r="E140" s="188">
        <v>4</v>
      </c>
      <c r="F140" s="188">
        <v>5</v>
      </c>
      <c r="G140" s="188">
        <v>6</v>
      </c>
      <c r="H140" s="188">
        <v>7</v>
      </c>
      <c r="I140" s="190" t="s">
        <v>63</v>
      </c>
      <c r="J140" s="191">
        <v>9</v>
      </c>
      <c r="K140" s="192" t="s">
        <v>64</v>
      </c>
      <c r="L140" s="191" t="s">
        <v>65</v>
      </c>
      <c r="M140" s="192">
        <v>12</v>
      </c>
      <c r="N140" s="193" t="s">
        <v>66</v>
      </c>
      <c r="O140" s="252" t="s">
        <v>176</v>
      </c>
      <c r="P140" s="193" t="s">
        <v>178</v>
      </c>
      <c r="Q140" s="193" t="s">
        <v>186</v>
      </c>
      <c r="R140" s="193" t="s">
        <v>183</v>
      </c>
      <c r="S140" s="193" t="s">
        <v>179</v>
      </c>
      <c r="T140" s="193">
        <v>18</v>
      </c>
    </row>
    <row r="141" spans="2:20" ht="30" customHeight="1" thickTop="1">
      <c r="B141" s="432">
        <v>1</v>
      </c>
      <c r="C141" s="439" t="s">
        <v>865</v>
      </c>
      <c r="D141" s="254" t="s">
        <v>336</v>
      </c>
      <c r="E141" s="430" t="s">
        <v>74</v>
      </c>
      <c r="F141" s="431" t="s">
        <v>170</v>
      </c>
      <c r="G141" s="404">
        <v>8600</v>
      </c>
      <c r="H141" s="404">
        <v>3750</v>
      </c>
      <c r="I141" s="387">
        <f t="shared" ref="I141:I142" si="99">+G141-H141</f>
        <v>4850</v>
      </c>
      <c r="J141" s="388">
        <v>6</v>
      </c>
      <c r="K141" s="389">
        <f t="shared" ref="K141:K142" si="100">I141*J141%</f>
        <v>291</v>
      </c>
      <c r="L141" s="389">
        <f t="shared" ref="L141:L142" si="101">I141-K141</f>
        <v>4559</v>
      </c>
      <c r="M141" s="405">
        <v>2700</v>
      </c>
      <c r="N141" s="390">
        <f t="shared" ref="N141:N142" si="102">ROUND((L141*M141),0)</f>
        <v>12309300</v>
      </c>
      <c r="O141" s="390">
        <f t="shared" ref="O141:O142" si="103">ROUND(M141*0.5025%,2)</f>
        <v>13.57</v>
      </c>
      <c r="P141" s="390">
        <f t="shared" ref="P141:P142" si="104">M141+O141</f>
        <v>2713.57</v>
      </c>
      <c r="Q141" s="391">
        <f t="shared" ref="Q141:Q142" si="105">ROUND((L141*+P141),0)</f>
        <v>12371166</v>
      </c>
      <c r="R141" s="391">
        <f t="shared" ref="R141:R142" si="106">ROUND((Q141*0.5%),0)</f>
        <v>61856</v>
      </c>
      <c r="S141" s="391">
        <f t="shared" ref="S141:S142" si="107">ROUND((Q141-R141),0)</f>
        <v>12309310</v>
      </c>
      <c r="T141" s="257" t="s">
        <v>77</v>
      </c>
    </row>
    <row r="142" spans="2:20" ht="30" customHeight="1">
      <c r="B142" s="432">
        <v>2</v>
      </c>
      <c r="C142" s="439" t="s">
        <v>866</v>
      </c>
      <c r="D142" s="254" t="s">
        <v>89</v>
      </c>
      <c r="E142" s="430" t="s">
        <v>79</v>
      </c>
      <c r="F142" s="431" t="s">
        <v>170</v>
      </c>
      <c r="G142" s="404">
        <v>8600</v>
      </c>
      <c r="H142" s="404">
        <v>3900</v>
      </c>
      <c r="I142" s="387">
        <f t="shared" si="99"/>
        <v>4700</v>
      </c>
      <c r="J142" s="388">
        <v>6</v>
      </c>
      <c r="K142" s="389">
        <f t="shared" si="100"/>
        <v>282</v>
      </c>
      <c r="L142" s="389">
        <f t="shared" si="101"/>
        <v>4418</v>
      </c>
      <c r="M142" s="405">
        <v>2700</v>
      </c>
      <c r="N142" s="390">
        <f t="shared" si="102"/>
        <v>11928600</v>
      </c>
      <c r="O142" s="390">
        <f t="shared" si="103"/>
        <v>13.57</v>
      </c>
      <c r="P142" s="390">
        <f t="shared" si="104"/>
        <v>2713.57</v>
      </c>
      <c r="Q142" s="391">
        <f t="shared" si="105"/>
        <v>11988552</v>
      </c>
      <c r="R142" s="391">
        <f t="shared" si="106"/>
        <v>59943</v>
      </c>
      <c r="S142" s="391">
        <f t="shared" si="107"/>
        <v>11928609</v>
      </c>
      <c r="T142" s="257" t="s">
        <v>77</v>
      </c>
    </row>
    <row r="143" spans="2:20" ht="30" customHeight="1">
      <c r="B143" s="432">
        <v>3</v>
      </c>
      <c r="C143" s="439" t="s">
        <v>867</v>
      </c>
      <c r="D143" s="254" t="s">
        <v>148</v>
      </c>
      <c r="E143" s="430" t="s">
        <v>75</v>
      </c>
      <c r="F143" s="431" t="s">
        <v>170</v>
      </c>
      <c r="G143" s="404">
        <v>4480</v>
      </c>
      <c r="H143" s="404">
        <v>3800</v>
      </c>
      <c r="I143" s="387">
        <f t="shared" ref="I143" si="108">+G143-H143</f>
        <v>680</v>
      </c>
      <c r="J143" s="388">
        <v>6</v>
      </c>
      <c r="K143" s="389">
        <f t="shared" ref="K143" si="109">I143*J143%</f>
        <v>40.799999999999997</v>
      </c>
      <c r="L143" s="389">
        <f t="shared" ref="L143" si="110">I143-K143</f>
        <v>639.20000000000005</v>
      </c>
      <c r="M143" s="405">
        <v>2700</v>
      </c>
      <c r="N143" s="390">
        <f t="shared" ref="N143" si="111">ROUND((L143*M143),0)</f>
        <v>1725840</v>
      </c>
      <c r="O143" s="390">
        <f t="shared" ref="O143" si="112">ROUND(M143*0.5025%,2)</f>
        <v>13.57</v>
      </c>
      <c r="P143" s="390">
        <f t="shared" ref="P143" si="113">M143+O143</f>
        <v>2713.57</v>
      </c>
      <c r="Q143" s="391">
        <f t="shared" ref="Q143" si="114">ROUND((L143*+P143),0)</f>
        <v>1734514</v>
      </c>
      <c r="R143" s="391">
        <f t="shared" ref="R143" si="115">ROUND((Q143*0.5%),0)</f>
        <v>8673</v>
      </c>
      <c r="S143" s="391">
        <f t="shared" ref="S143" si="116">ROUND((Q143-R143),0)</f>
        <v>1725841</v>
      </c>
      <c r="T143" s="257" t="s">
        <v>77</v>
      </c>
    </row>
    <row r="144" spans="2:20" ht="9.9499999999999993" customHeight="1">
      <c r="B144" s="433"/>
      <c r="C144" s="448"/>
      <c r="D144" s="449"/>
      <c r="E144" s="434"/>
      <c r="F144" s="435"/>
      <c r="G144" s="443"/>
      <c r="H144" s="443"/>
      <c r="I144" s="444"/>
      <c r="J144" s="388"/>
      <c r="K144" s="445"/>
      <c r="L144" s="445"/>
      <c r="M144" s="450"/>
      <c r="N144" s="446"/>
      <c r="O144" s="451"/>
      <c r="P144" s="446"/>
      <c r="Q144" s="447"/>
      <c r="R144" s="447"/>
      <c r="S144" s="447"/>
      <c r="T144" s="452"/>
    </row>
    <row r="145" spans="2:20" ht="30" customHeight="1">
      <c r="B145" s="2173" t="s">
        <v>450</v>
      </c>
      <c r="C145" s="2174"/>
      <c r="D145" s="2174"/>
      <c r="E145" s="2174"/>
      <c r="F145" s="2175"/>
      <c r="G145" s="402">
        <f>SUM(G141:G144)</f>
        <v>21680</v>
      </c>
      <c r="H145" s="402">
        <f>SUM(H141:H144)</f>
        <v>11450</v>
      </c>
      <c r="I145" s="402">
        <f>SUM(I141:I144)</f>
        <v>10230</v>
      </c>
      <c r="J145" s="402">
        <f>+K145/I145%</f>
        <v>6</v>
      </c>
      <c r="K145" s="402">
        <f>SUM(K141:K144)</f>
        <v>613.79999999999995</v>
      </c>
      <c r="L145" s="402">
        <f>SUM(L141:L144)</f>
        <v>9616.2000000000007</v>
      </c>
      <c r="M145" s="402"/>
      <c r="N145" s="402">
        <f>SUM(N141:N144)</f>
        <v>25963740</v>
      </c>
      <c r="O145" s="403"/>
      <c r="P145" s="402">
        <f>Q145/L145</f>
        <v>2713.5700172625361</v>
      </c>
      <c r="Q145" s="402">
        <f>SUM(Q141:Q144)</f>
        <v>26094232</v>
      </c>
      <c r="R145" s="402">
        <f>SUM(R141:R144)</f>
        <v>130472</v>
      </c>
      <c r="S145" s="402">
        <f>SUM(S141:S144)</f>
        <v>25963760</v>
      </c>
      <c r="T145" s="402"/>
    </row>
    <row r="146" spans="2:20" ht="5.0999999999999996" customHeight="1">
      <c r="B146" s="603"/>
      <c r="C146" s="458"/>
      <c r="D146" s="458"/>
      <c r="E146" s="458"/>
      <c r="F146" s="458"/>
      <c r="G146" s="597"/>
      <c r="H146" s="597"/>
      <c r="I146" s="597"/>
      <c r="J146" s="597"/>
      <c r="K146" s="597"/>
      <c r="L146" s="597"/>
      <c r="M146" s="597"/>
      <c r="N146" s="597"/>
      <c r="O146" s="597"/>
      <c r="P146" s="597"/>
      <c r="Q146" s="597"/>
      <c r="R146" s="597"/>
      <c r="S146" s="597"/>
      <c r="T146" s="460"/>
    </row>
    <row r="147" spans="2:20" ht="15.75">
      <c r="B147" s="51"/>
      <c r="C147" s="289" t="s">
        <v>59</v>
      </c>
      <c r="D147" s="55"/>
      <c r="E147" s="55" t="s">
        <v>60</v>
      </c>
      <c r="F147" s="165" t="s">
        <v>837</v>
      </c>
      <c r="G147" s="55"/>
      <c r="I147" s="53"/>
      <c r="J147" s="55"/>
      <c r="K147" s="55"/>
      <c r="L147" s="54"/>
      <c r="M147" s="55"/>
      <c r="N147" s="118"/>
      <c r="O147" s="56"/>
      <c r="P147" s="57"/>
      <c r="Q147" s="249"/>
      <c r="R147" s="297"/>
      <c r="S147" s="55"/>
      <c r="T147" s="59"/>
    </row>
    <row r="148" spans="2:20" ht="6.95" customHeight="1">
      <c r="B148" s="51"/>
      <c r="C148" s="289"/>
      <c r="D148" s="55"/>
      <c r="E148" s="55"/>
      <c r="F148" s="623"/>
      <c r="G148" s="55"/>
      <c r="H148" s="53"/>
      <c r="I148" s="52"/>
      <c r="J148" s="55"/>
      <c r="K148" s="55"/>
      <c r="L148" s="54"/>
      <c r="M148" s="55"/>
      <c r="N148" s="84"/>
      <c r="O148" s="56"/>
      <c r="P148" s="167"/>
      <c r="Q148" s="58"/>
      <c r="R148" s="58"/>
      <c r="S148" s="58"/>
      <c r="T148" s="59"/>
    </row>
    <row r="149" spans="2:20">
      <c r="B149" s="2190" t="s">
        <v>26</v>
      </c>
      <c r="C149" s="275" t="s">
        <v>27</v>
      </c>
      <c r="D149" s="2169" t="s">
        <v>62</v>
      </c>
      <c r="E149" s="175" t="s">
        <v>28</v>
      </c>
      <c r="F149" s="2169" t="s">
        <v>29</v>
      </c>
      <c r="G149" s="174" t="s">
        <v>30</v>
      </c>
      <c r="H149" s="174" t="s">
        <v>30</v>
      </c>
      <c r="I149" s="176" t="s">
        <v>30</v>
      </c>
      <c r="J149" s="2171" t="s">
        <v>31</v>
      </c>
      <c r="K149" s="2172"/>
      <c r="L149" s="174" t="s">
        <v>30</v>
      </c>
      <c r="M149" s="176" t="s">
        <v>32</v>
      </c>
      <c r="N149" s="177" t="s">
        <v>8</v>
      </c>
      <c r="O149" s="2275" t="s">
        <v>182</v>
      </c>
      <c r="P149" s="2167" t="s">
        <v>181</v>
      </c>
      <c r="Q149" s="177" t="s">
        <v>8</v>
      </c>
      <c r="R149" s="2270" t="s">
        <v>44</v>
      </c>
      <c r="S149" s="178" t="s">
        <v>8</v>
      </c>
      <c r="T149" s="2182" t="s">
        <v>10</v>
      </c>
    </row>
    <row r="150" spans="2:20">
      <c r="B150" s="2191"/>
      <c r="C150" s="276" t="s">
        <v>11</v>
      </c>
      <c r="D150" s="2170"/>
      <c r="E150" s="180" t="s">
        <v>12</v>
      </c>
      <c r="F150" s="2170"/>
      <c r="G150" s="180" t="s">
        <v>13</v>
      </c>
      <c r="H150" s="180" t="s">
        <v>14</v>
      </c>
      <c r="I150" s="181" t="s">
        <v>15</v>
      </c>
      <c r="J150" s="182" t="s">
        <v>16</v>
      </c>
      <c r="K150" s="183" t="s">
        <v>17</v>
      </c>
      <c r="L150" s="180" t="s">
        <v>18</v>
      </c>
      <c r="M150" s="184" t="s">
        <v>19</v>
      </c>
      <c r="N150" s="185" t="s">
        <v>177</v>
      </c>
      <c r="O150" s="2276"/>
      <c r="P150" s="2168"/>
      <c r="Q150" s="185" t="s">
        <v>22</v>
      </c>
      <c r="R150" s="2271"/>
      <c r="S150" s="186" t="s">
        <v>45</v>
      </c>
      <c r="T150" s="2183"/>
    </row>
    <row r="151" spans="2:20" ht="15.75" thickBot="1">
      <c r="B151" s="187">
        <v>1</v>
      </c>
      <c r="C151" s="277">
        <v>2</v>
      </c>
      <c r="D151" s="189">
        <v>3</v>
      </c>
      <c r="E151" s="188">
        <v>4</v>
      </c>
      <c r="F151" s="188">
        <v>5</v>
      </c>
      <c r="G151" s="188">
        <v>6</v>
      </c>
      <c r="H151" s="188">
        <v>7</v>
      </c>
      <c r="I151" s="190" t="s">
        <v>63</v>
      </c>
      <c r="J151" s="191">
        <v>9</v>
      </c>
      <c r="K151" s="192" t="s">
        <v>64</v>
      </c>
      <c r="L151" s="191" t="s">
        <v>65</v>
      </c>
      <c r="M151" s="192">
        <v>12</v>
      </c>
      <c r="N151" s="193" t="s">
        <v>66</v>
      </c>
      <c r="O151" s="252" t="s">
        <v>176</v>
      </c>
      <c r="P151" s="193" t="s">
        <v>178</v>
      </c>
      <c r="Q151" s="193" t="s">
        <v>186</v>
      </c>
      <c r="R151" s="193" t="s">
        <v>183</v>
      </c>
      <c r="S151" s="193" t="s">
        <v>179</v>
      </c>
      <c r="T151" s="193">
        <v>18</v>
      </c>
    </row>
    <row r="152" spans="2:20" ht="30" customHeight="1" thickTop="1">
      <c r="B152" s="432">
        <v>1</v>
      </c>
      <c r="C152" s="439" t="s">
        <v>868</v>
      </c>
      <c r="D152" s="254" t="s">
        <v>68</v>
      </c>
      <c r="E152" s="430" t="s">
        <v>69</v>
      </c>
      <c r="F152" s="431" t="s">
        <v>170</v>
      </c>
      <c r="G152" s="404">
        <v>6740</v>
      </c>
      <c r="H152" s="404">
        <v>3870</v>
      </c>
      <c r="I152" s="387">
        <f t="shared" ref="I152" si="117">+G152-H152</f>
        <v>2870</v>
      </c>
      <c r="J152" s="388">
        <v>7</v>
      </c>
      <c r="K152" s="389">
        <f t="shared" ref="K152" si="118">I152*J152%</f>
        <v>200.9</v>
      </c>
      <c r="L152" s="389">
        <f t="shared" ref="L152" si="119">I152-K152</f>
        <v>2669.1</v>
      </c>
      <c r="M152" s="405">
        <v>2700</v>
      </c>
      <c r="N152" s="390">
        <f t="shared" ref="N152" si="120">ROUND((L152*M152),0)</f>
        <v>7206570</v>
      </c>
      <c r="O152" s="390">
        <f t="shared" ref="O152" si="121">ROUND(M152*0.5025%,2)</f>
        <v>13.57</v>
      </c>
      <c r="P152" s="390">
        <f t="shared" ref="P152" si="122">M152+O152</f>
        <v>2713.57</v>
      </c>
      <c r="Q152" s="391">
        <f t="shared" ref="Q152" si="123">ROUND((L152*+P152),0)</f>
        <v>7242790</v>
      </c>
      <c r="R152" s="391">
        <f t="shared" ref="R152" si="124">ROUND((Q152*0.5%),0)</f>
        <v>36214</v>
      </c>
      <c r="S152" s="391">
        <f t="shared" ref="S152" si="125">ROUND((Q152-R152),0)</f>
        <v>7206576</v>
      </c>
      <c r="T152" s="257" t="s">
        <v>77</v>
      </c>
    </row>
    <row r="153" spans="2:20" ht="9.9499999999999993" customHeight="1">
      <c r="B153" s="433"/>
      <c r="C153" s="448"/>
      <c r="D153" s="449"/>
      <c r="E153" s="434"/>
      <c r="F153" s="435"/>
      <c r="G153" s="443"/>
      <c r="H153" s="443"/>
      <c r="I153" s="444"/>
      <c r="J153" s="388"/>
      <c r="K153" s="445"/>
      <c r="L153" s="445"/>
      <c r="M153" s="450"/>
      <c r="N153" s="446"/>
      <c r="O153" s="451"/>
      <c r="P153" s="446"/>
      <c r="Q153" s="447"/>
      <c r="R153" s="447"/>
      <c r="S153" s="447"/>
      <c r="T153" s="452"/>
    </row>
    <row r="154" spans="2:20" ht="30" customHeight="1">
      <c r="B154" s="2173" t="s">
        <v>451</v>
      </c>
      <c r="C154" s="2174"/>
      <c r="D154" s="2174"/>
      <c r="E154" s="2174"/>
      <c r="F154" s="2175"/>
      <c r="G154" s="402">
        <f>SUM(G152:G153)</f>
        <v>6740</v>
      </c>
      <c r="H154" s="402">
        <f>SUM(H152:H153)</f>
        <v>3870</v>
      </c>
      <c r="I154" s="402">
        <f>SUM(I152:I153)</f>
        <v>2870</v>
      </c>
      <c r="J154" s="402">
        <f>+K154/I154%</f>
        <v>7</v>
      </c>
      <c r="K154" s="402">
        <f>SUM(K152:K153)</f>
        <v>200.9</v>
      </c>
      <c r="L154" s="402">
        <f>SUM(L152:L153)</f>
        <v>2669.1</v>
      </c>
      <c r="M154" s="402"/>
      <c r="N154" s="402">
        <f>SUM(N152:N153)</f>
        <v>7206570</v>
      </c>
      <c r="O154" s="403"/>
      <c r="P154" s="402">
        <f>Q154/L154</f>
        <v>2713.5701172679928</v>
      </c>
      <c r="Q154" s="402">
        <f>SUM(Q152:Q153)</f>
        <v>7242790</v>
      </c>
      <c r="R154" s="402">
        <f>SUM(R152:R153)</f>
        <v>36214</v>
      </c>
      <c r="S154" s="402">
        <f>SUM(S152:S153)</f>
        <v>7206576</v>
      </c>
      <c r="T154" s="402"/>
    </row>
    <row r="155" spans="2:20" ht="30" customHeight="1">
      <c r="B155" s="697"/>
      <c r="C155" s="698"/>
      <c r="D155" s="698"/>
      <c r="E155" s="698"/>
      <c r="F155" s="815"/>
      <c r="G155" s="699"/>
      <c r="H155" s="699"/>
      <c r="I155" s="699">
        <f>+I154+I250</f>
        <v>11810</v>
      </c>
      <c r="J155" s="699">
        <f t="shared" ref="J155:S155" si="126">+J154+J250</f>
        <v>13</v>
      </c>
      <c r="K155" s="699">
        <f t="shared" si="126"/>
        <v>737.3</v>
      </c>
      <c r="L155" s="699">
        <f t="shared" si="126"/>
        <v>11072.699999999999</v>
      </c>
      <c r="M155" s="699">
        <f t="shared" si="126"/>
        <v>0</v>
      </c>
      <c r="N155" s="699">
        <f t="shared" si="126"/>
        <v>29896290</v>
      </c>
      <c r="O155" s="699">
        <f t="shared" si="126"/>
        <v>0</v>
      </c>
      <c r="P155" s="699">
        <f t="shared" si="126"/>
        <v>5427.1401348794934</v>
      </c>
      <c r="Q155" s="699">
        <f t="shared" si="126"/>
        <v>30046547</v>
      </c>
      <c r="R155" s="699">
        <f t="shared" si="126"/>
        <v>150232</v>
      </c>
      <c r="S155" s="699">
        <f t="shared" si="126"/>
        <v>29896315</v>
      </c>
      <c r="T155" s="700"/>
    </row>
    <row r="156" spans="2:20" ht="24.95" customHeight="1">
      <c r="B156" s="2155" t="s">
        <v>159</v>
      </c>
      <c r="C156" s="2156"/>
      <c r="D156" s="2156"/>
      <c r="E156" s="2157"/>
      <c r="F156" s="2161" t="s">
        <v>146</v>
      </c>
      <c r="G156" s="2162"/>
      <c r="H156" s="2162"/>
      <c r="I156" s="2162"/>
      <c r="J156" s="2162"/>
      <c r="K156" s="2162"/>
      <c r="L156" s="2162"/>
      <c r="M156" s="2162"/>
      <c r="N156" s="2163"/>
      <c r="O156" s="417" t="s">
        <v>55</v>
      </c>
      <c r="P156" s="418" t="s">
        <v>854</v>
      </c>
      <c r="Q156" s="92" t="s">
        <v>459</v>
      </c>
      <c r="R156" s="41"/>
      <c r="S156" s="41"/>
      <c r="T156" s="42" t="s">
        <v>25</v>
      </c>
    </row>
    <row r="157" spans="2:20" ht="24.95" customHeight="1">
      <c r="B157" s="2158"/>
      <c r="C157" s="2159"/>
      <c r="D157" s="2159"/>
      <c r="E157" s="2160"/>
      <c r="F157" s="2164" t="s">
        <v>416</v>
      </c>
      <c r="G157" s="2165"/>
      <c r="H157" s="2165"/>
      <c r="I157" s="2165"/>
      <c r="J157" s="2165"/>
      <c r="K157" s="2165"/>
      <c r="L157" s="2165"/>
      <c r="M157" s="2165"/>
      <c r="N157" s="2166"/>
      <c r="O157" s="419" t="s">
        <v>57</v>
      </c>
      <c r="P157" s="420" t="s">
        <v>885</v>
      </c>
      <c r="Q157" s="94"/>
      <c r="R157" s="45"/>
      <c r="S157" s="45"/>
      <c r="T157" s="46"/>
    </row>
    <row r="158" spans="2:20" ht="6.95" customHeight="1">
      <c r="B158" s="263"/>
      <c r="C158" s="264"/>
      <c r="D158" s="264"/>
      <c r="E158" s="264"/>
      <c r="F158" s="264"/>
      <c r="G158" s="265"/>
      <c r="H158" s="265"/>
      <c r="I158" s="265"/>
      <c r="J158" s="265"/>
      <c r="K158" s="265"/>
      <c r="L158" s="265"/>
      <c r="M158" s="265"/>
      <c r="N158" s="265"/>
      <c r="O158" s="265"/>
      <c r="P158" s="265"/>
      <c r="Q158" s="265"/>
      <c r="R158" s="265"/>
      <c r="S158" s="265"/>
      <c r="T158" s="266"/>
    </row>
    <row r="159" spans="2:20" ht="15.75">
      <c r="B159" s="51"/>
      <c r="C159" s="289" t="s">
        <v>59</v>
      </c>
      <c r="D159" s="55"/>
      <c r="E159" s="55" t="s">
        <v>60</v>
      </c>
      <c r="F159" s="165" t="s">
        <v>435</v>
      </c>
      <c r="G159" s="55"/>
      <c r="I159" s="53"/>
      <c r="J159" s="55"/>
      <c r="K159" s="55"/>
      <c r="L159" s="54"/>
      <c r="M159" s="55"/>
      <c r="N159" s="118"/>
      <c r="O159" s="56"/>
      <c r="P159" s="57" t="s">
        <v>61</v>
      </c>
      <c r="Q159" s="249" t="s">
        <v>855</v>
      </c>
      <c r="R159" s="297"/>
      <c r="S159" s="55"/>
      <c r="T159" s="59"/>
    </row>
    <row r="160" spans="2:20" ht="6.95" customHeight="1">
      <c r="B160" s="51"/>
      <c r="C160" s="289"/>
      <c r="D160" s="55"/>
      <c r="E160" s="55"/>
      <c r="F160" s="623"/>
      <c r="G160" s="55"/>
      <c r="H160" s="53"/>
      <c r="I160" s="52"/>
      <c r="J160" s="55"/>
      <c r="K160" s="55"/>
      <c r="L160" s="54"/>
      <c r="M160" s="55"/>
      <c r="N160" s="84"/>
      <c r="O160" s="56"/>
      <c r="P160" s="167"/>
      <c r="Q160" s="58"/>
      <c r="R160" s="58"/>
      <c r="S160" s="58"/>
      <c r="T160" s="59"/>
    </row>
    <row r="161" spans="2:20">
      <c r="B161" s="2190" t="s">
        <v>26</v>
      </c>
      <c r="C161" s="275" t="s">
        <v>27</v>
      </c>
      <c r="D161" s="2169" t="s">
        <v>62</v>
      </c>
      <c r="E161" s="175" t="s">
        <v>28</v>
      </c>
      <c r="F161" s="2169" t="s">
        <v>29</v>
      </c>
      <c r="G161" s="174" t="s">
        <v>30</v>
      </c>
      <c r="H161" s="174" t="s">
        <v>30</v>
      </c>
      <c r="I161" s="176" t="s">
        <v>30</v>
      </c>
      <c r="J161" s="2171" t="s">
        <v>31</v>
      </c>
      <c r="K161" s="2172"/>
      <c r="L161" s="174" t="s">
        <v>30</v>
      </c>
      <c r="M161" s="176" t="s">
        <v>32</v>
      </c>
      <c r="N161" s="177" t="s">
        <v>8</v>
      </c>
      <c r="O161" s="2275" t="s">
        <v>182</v>
      </c>
      <c r="P161" s="2167" t="s">
        <v>181</v>
      </c>
      <c r="Q161" s="177" t="s">
        <v>8</v>
      </c>
      <c r="R161" s="2270" t="s">
        <v>44</v>
      </c>
      <c r="S161" s="178" t="s">
        <v>8</v>
      </c>
      <c r="T161" s="2182" t="s">
        <v>10</v>
      </c>
    </row>
    <row r="162" spans="2:20">
      <c r="B162" s="2191"/>
      <c r="C162" s="276" t="s">
        <v>11</v>
      </c>
      <c r="D162" s="2170"/>
      <c r="E162" s="180" t="s">
        <v>12</v>
      </c>
      <c r="F162" s="2170"/>
      <c r="G162" s="180" t="s">
        <v>13</v>
      </c>
      <c r="H162" s="180" t="s">
        <v>14</v>
      </c>
      <c r="I162" s="181" t="s">
        <v>15</v>
      </c>
      <c r="J162" s="182" t="s">
        <v>16</v>
      </c>
      <c r="K162" s="183" t="s">
        <v>17</v>
      </c>
      <c r="L162" s="180" t="s">
        <v>18</v>
      </c>
      <c r="M162" s="184" t="s">
        <v>19</v>
      </c>
      <c r="N162" s="185" t="s">
        <v>177</v>
      </c>
      <c r="O162" s="2276"/>
      <c r="P162" s="2168"/>
      <c r="Q162" s="185" t="s">
        <v>22</v>
      </c>
      <c r="R162" s="2271"/>
      <c r="S162" s="186" t="s">
        <v>45</v>
      </c>
      <c r="T162" s="2183"/>
    </row>
    <row r="163" spans="2:20" ht="15.75" thickBot="1">
      <c r="B163" s="187">
        <v>1</v>
      </c>
      <c r="C163" s="277">
        <v>2</v>
      </c>
      <c r="D163" s="189">
        <v>3</v>
      </c>
      <c r="E163" s="188">
        <v>4</v>
      </c>
      <c r="F163" s="188">
        <v>5</v>
      </c>
      <c r="G163" s="188">
        <v>6</v>
      </c>
      <c r="H163" s="188">
        <v>7</v>
      </c>
      <c r="I163" s="190" t="s">
        <v>63</v>
      </c>
      <c r="J163" s="191">
        <v>9</v>
      </c>
      <c r="K163" s="192" t="s">
        <v>64</v>
      </c>
      <c r="L163" s="191" t="s">
        <v>65</v>
      </c>
      <c r="M163" s="192">
        <v>12</v>
      </c>
      <c r="N163" s="193" t="s">
        <v>66</v>
      </c>
      <c r="O163" s="252" t="s">
        <v>176</v>
      </c>
      <c r="P163" s="193" t="s">
        <v>178</v>
      </c>
      <c r="Q163" s="193" t="s">
        <v>186</v>
      </c>
      <c r="R163" s="193" t="s">
        <v>183</v>
      </c>
      <c r="S163" s="193" t="s">
        <v>179</v>
      </c>
      <c r="T163" s="193">
        <v>18</v>
      </c>
    </row>
    <row r="164" spans="2:20" ht="30" customHeight="1" thickTop="1">
      <c r="B164" s="432">
        <v>1</v>
      </c>
      <c r="C164" s="439" t="s">
        <v>869</v>
      </c>
      <c r="D164" s="254" t="s">
        <v>148</v>
      </c>
      <c r="E164" s="430" t="s">
        <v>75</v>
      </c>
      <c r="F164" s="431" t="s">
        <v>170</v>
      </c>
      <c r="G164" s="404">
        <v>8230</v>
      </c>
      <c r="H164" s="404">
        <v>3830</v>
      </c>
      <c r="I164" s="387">
        <f t="shared" ref="I164" si="127">+G164-H164</f>
        <v>4400</v>
      </c>
      <c r="J164" s="388">
        <v>6</v>
      </c>
      <c r="K164" s="389">
        <f t="shared" ref="K164" si="128">I164*J164%</f>
        <v>264</v>
      </c>
      <c r="L164" s="389">
        <f t="shared" ref="L164" si="129">I164-K164</f>
        <v>4136</v>
      </c>
      <c r="M164" s="405">
        <v>2700</v>
      </c>
      <c r="N164" s="390">
        <f t="shared" ref="N164" si="130">ROUND((L164*M164),0)</f>
        <v>11167200</v>
      </c>
      <c r="O164" s="390">
        <f t="shared" ref="O164" si="131">ROUND(M164*0.5025%,2)</f>
        <v>13.57</v>
      </c>
      <c r="P164" s="390">
        <f t="shared" ref="P164" si="132">M164+O164</f>
        <v>2713.57</v>
      </c>
      <c r="Q164" s="391">
        <f t="shared" ref="Q164" si="133">ROUND((L164*+P164),0)</f>
        <v>11223326</v>
      </c>
      <c r="R164" s="391">
        <f t="shared" ref="R164" si="134">ROUND((Q164*0.5%),0)</f>
        <v>56117</v>
      </c>
      <c r="S164" s="391">
        <f t="shared" ref="S164" si="135">ROUND((Q164-R164),0)</f>
        <v>11167209</v>
      </c>
      <c r="T164" s="257" t="s">
        <v>77</v>
      </c>
    </row>
    <row r="165" spans="2:20" ht="9.9499999999999993" customHeight="1">
      <c r="B165" s="433"/>
      <c r="C165" s="448"/>
      <c r="D165" s="449"/>
      <c r="E165" s="434"/>
      <c r="F165" s="435"/>
      <c r="G165" s="443"/>
      <c r="H165" s="443"/>
      <c r="I165" s="444"/>
      <c r="J165" s="388"/>
      <c r="K165" s="445"/>
      <c r="L165" s="445"/>
      <c r="M165" s="450"/>
      <c r="N165" s="446"/>
      <c r="O165" s="451"/>
      <c r="P165" s="446"/>
      <c r="Q165" s="447"/>
      <c r="R165" s="447"/>
      <c r="S165" s="447"/>
      <c r="T165" s="452"/>
    </row>
    <row r="166" spans="2:20" ht="30" customHeight="1">
      <c r="B166" s="2173" t="s">
        <v>452</v>
      </c>
      <c r="C166" s="2174"/>
      <c r="D166" s="2174"/>
      <c r="E166" s="2174"/>
      <c r="F166" s="2175"/>
      <c r="G166" s="402">
        <f>SUM(G164:G165)</f>
        <v>8230</v>
      </c>
      <c r="H166" s="402">
        <f>SUM(H164:H165)</f>
        <v>3830</v>
      </c>
      <c r="I166" s="402">
        <f>SUM(I164:I165)</f>
        <v>4400</v>
      </c>
      <c r="J166" s="402">
        <f>+K166/I166%</f>
        <v>6</v>
      </c>
      <c r="K166" s="402">
        <f>SUM(K164:K165)</f>
        <v>264</v>
      </c>
      <c r="L166" s="402">
        <f>SUM(L164:L165)</f>
        <v>4136</v>
      </c>
      <c r="M166" s="402"/>
      <c r="N166" s="402">
        <f>SUM(N164:N165)</f>
        <v>11167200</v>
      </c>
      <c r="O166" s="403"/>
      <c r="P166" s="402">
        <f>Q166/L166</f>
        <v>2713.5701160541585</v>
      </c>
      <c r="Q166" s="402">
        <f>SUM(Q164:Q165)</f>
        <v>11223326</v>
      </c>
      <c r="R166" s="402">
        <f>SUM(R164:R165)</f>
        <v>56117</v>
      </c>
      <c r="S166" s="402">
        <f>SUM(S164:S165)</f>
        <v>11167209</v>
      </c>
      <c r="T166" s="402"/>
    </row>
    <row r="167" spans="2:20" ht="6.95" customHeight="1">
      <c r="B167" s="263"/>
      <c r="C167" s="264"/>
      <c r="D167" s="264"/>
      <c r="E167" s="264"/>
      <c r="F167" s="264"/>
      <c r="G167" s="265"/>
      <c r="H167" s="265"/>
      <c r="I167" s="265"/>
      <c r="J167" s="265"/>
      <c r="K167" s="265"/>
      <c r="L167" s="265"/>
      <c r="M167" s="265"/>
      <c r="N167" s="265"/>
      <c r="O167" s="265"/>
      <c r="P167" s="265"/>
      <c r="Q167" s="265"/>
      <c r="R167" s="265"/>
      <c r="S167" s="265"/>
      <c r="T167" s="266"/>
    </row>
    <row r="168" spans="2:20" ht="15.75">
      <c r="B168" s="51"/>
      <c r="C168" s="289" t="s">
        <v>59</v>
      </c>
      <c r="D168" s="55"/>
      <c r="E168" s="55" t="s">
        <v>60</v>
      </c>
      <c r="F168" s="165" t="s">
        <v>740</v>
      </c>
      <c r="G168" s="55"/>
      <c r="I168" s="53"/>
      <c r="J168" s="55"/>
      <c r="K168" s="55"/>
      <c r="L168" s="54"/>
      <c r="M168" s="55"/>
      <c r="N168" s="118"/>
      <c r="O168" s="56"/>
      <c r="P168" s="57"/>
      <c r="Q168" s="249"/>
      <c r="R168" s="297"/>
      <c r="S168" s="55"/>
      <c r="T168" s="59"/>
    </row>
    <row r="169" spans="2:20" ht="6.95" customHeight="1">
      <c r="B169" s="51"/>
      <c r="C169" s="289"/>
      <c r="D169" s="55"/>
      <c r="E169" s="55"/>
      <c r="F169" s="623"/>
      <c r="G169" s="55"/>
      <c r="H169" s="53"/>
      <c r="I169" s="52"/>
      <c r="J169" s="55"/>
      <c r="K169" s="55"/>
      <c r="L169" s="54"/>
      <c r="M169" s="55"/>
      <c r="N169" s="84"/>
      <c r="O169" s="56"/>
      <c r="P169" s="167"/>
      <c r="Q169" s="58"/>
      <c r="R169" s="58"/>
      <c r="S169" s="58"/>
      <c r="T169" s="59"/>
    </row>
    <row r="170" spans="2:20">
      <c r="B170" s="2190" t="s">
        <v>26</v>
      </c>
      <c r="C170" s="275" t="s">
        <v>27</v>
      </c>
      <c r="D170" s="2169" t="s">
        <v>62</v>
      </c>
      <c r="E170" s="175" t="s">
        <v>28</v>
      </c>
      <c r="F170" s="2169" t="s">
        <v>29</v>
      </c>
      <c r="G170" s="174" t="s">
        <v>30</v>
      </c>
      <c r="H170" s="174" t="s">
        <v>30</v>
      </c>
      <c r="I170" s="176" t="s">
        <v>30</v>
      </c>
      <c r="J170" s="2171" t="s">
        <v>31</v>
      </c>
      <c r="K170" s="2172"/>
      <c r="L170" s="174" t="s">
        <v>30</v>
      </c>
      <c r="M170" s="176" t="s">
        <v>32</v>
      </c>
      <c r="N170" s="177" t="s">
        <v>8</v>
      </c>
      <c r="O170" s="2275" t="s">
        <v>182</v>
      </c>
      <c r="P170" s="2167" t="s">
        <v>181</v>
      </c>
      <c r="Q170" s="177" t="s">
        <v>8</v>
      </c>
      <c r="R170" s="2270" t="s">
        <v>44</v>
      </c>
      <c r="S170" s="178" t="s">
        <v>8</v>
      </c>
      <c r="T170" s="2182" t="s">
        <v>10</v>
      </c>
    </row>
    <row r="171" spans="2:20">
      <c r="B171" s="2191"/>
      <c r="C171" s="276" t="s">
        <v>11</v>
      </c>
      <c r="D171" s="2170"/>
      <c r="E171" s="180" t="s">
        <v>12</v>
      </c>
      <c r="F171" s="2170"/>
      <c r="G171" s="180" t="s">
        <v>13</v>
      </c>
      <c r="H171" s="180" t="s">
        <v>14</v>
      </c>
      <c r="I171" s="181" t="s">
        <v>15</v>
      </c>
      <c r="J171" s="182" t="s">
        <v>16</v>
      </c>
      <c r="K171" s="183" t="s">
        <v>17</v>
      </c>
      <c r="L171" s="180" t="s">
        <v>18</v>
      </c>
      <c r="M171" s="184" t="s">
        <v>19</v>
      </c>
      <c r="N171" s="185" t="s">
        <v>177</v>
      </c>
      <c r="O171" s="2276"/>
      <c r="P171" s="2168"/>
      <c r="Q171" s="185" t="s">
        <v>22</v>
      </c>
      <c r="R171" s="2271"/>
      <c r="S171" s="186" t="s">
        <v>45</v>
      </c>
      <c r="T171" s="2183"/>
    </row>
    <row r="172" spans="2:20" ht="15.75" thickBot="1">
      <c r="B172" s="187">
        <v>1</v>
      </c>
      <c r="C172" s="277">
        <v>2</v>
      </c>
      <c r="D172" s="189">
        <v>3</v>
      </c>
      <c r="E172" s="188">
        <v>4</v>
      </c>
      <c r="F172" s="188">
        <v>5</v>
      </c>
      <c r="G172" s="188">
        <v>6</v>
      </c>
      <c r="H172" s="188">
        <v>7</v>
      </c>
      <c r="I172" s="190" t="s">
        <v>63</v>
      </c>
      <c r="J172" s="191">
        <v>9</v>
      </c>
      <c r="K172" s="192" t="s">
        <v>64</v>
      </c>
      <c r="L172" s="191" t="s">
        <v>65</v>
      </c>
      <c r="M172" s="192">
        <v>12</v>
      </c>
      <c r="N172" s="193" t="s">
        <v>66</v>
      </c>
      <c r="O172" s="252" t="s">
        <v>176</v>
      </c>
      <c r="P172" s="193" t="s">
        <v>178</v>
      </c>
      <c r="Q172" s="193" t="s">
        <v>186</v>
      </c>
      <c r="R172" s="193" t="s">
        <v>183</v>
      </c>
      <c r="S172" s="193" t="s">
        <v>179</v>
      </c>
      <c r="T172" s="193">
        <v>18</v>
      </c>
    </row>
    <row r="173" spans="2:20" ht="30" customHeight="1" thickTop="1">
      <c r="B173" s="432">
        <v>1</v>
      </c>
      <c r="C173" s="439" t="s">
        <v>870</v>
      </c>
      <c r="D173" s="254" t="s">
        <v>149</v>
      </c>
      <c r="E173" s="430" t="s">
        <v>92</v>
      </c>
      <c r="F173" s="431" t="s">
        <v>170</v>
      </c>
      <c r="G173" s="404">
        <v>8760</v>
      </c>
      <c r="H173" s="404">
        <v>3760</v>
      </c>
      <c r="I173" s="387">
        <f t="shared" ref="I173" si="136">+G173-H173</f>
        <v>5000</v>
      </c>
      <c r="J173" s="388">
        <v>6</v>
      </c>
      <c r="K173" s="389">
        <f t="shared" ref="K173" si="137">I173*J173%</f>
        <v>300</v>
      </c>
      <c r="L173" s="389">
        <f t="shared" ref="L173" si="138">I173-K173</f>
        <v>4700</v>
      </c>
      <c r="M173" s="405">
        <v>2700</v>
      </c>
      <c r="N173" s="390">
        <f t="shared" ref="N173" si="139">ROUND((L173*M173),0)</f>
        <v>12690000</v>
      </c>
      <c r="O173" s="390">
        <f t="shared" ref="O173" si="140">ROUND(M173*0.5025%,2)</f>
        <v>13.57</v>
      </c>
      <c r="P173" s="390">
        <f t="shared" ref="P173" si="141">M173+O173</f>
        <v>2713.57</v>
      </c>
      <c r="Q173" s="391">
        <f t="shared" ref="Q173" si="142">ROUND((L173*+P173),0)</f>
        <v>12753779</v>
      </c>
      <c r="R173" s="391">
        <f t="shared" ref="R173" si="143">ROUND((Q173*0.5%),0)</f>
        <v>63769</v>
      </c>
      <c r="S173" s="391">
        <f t="shared" ref="S173" si="144">ROUND((Q173-R173),0)</f>
        <v>12690010</v>
      </c>
      <c r="T173" s="257" t="s">
        <v>77</v>
      </c>
    </row>
    <row r="174" spans="2:20" ht="30" customHeight="1">
      <c r="B174" s="432">
        <v>2</v>
      </c>
      <c r="C174" s="439" t="s">
        <v>871</v>
      </c>
      <c r="D174" s="254" t="s">
        <v>78</v>
      </c>
      <c r="E174" s="430" t="s">
        <v>86</v>
      </c>
      <c r="F174" s="431" t="s">
        <v>170</v>
      </c>
      <c r="G174" s="404">
        <v>9310</v>
      </c>
      <c r="H174" s="404">
        <v>3980</v>
      </c>
      <c r="I174" s="387">
        <f t="shared" ref="I174:I176" si="145">+G174-H174</f>
        <v>5330</v>
      </c>
      <c r="J174" s="388">
        <v>6</v>
      </c>
      <c r="K174" s="389">
        <f t="shared" ref="K174:K176" si="146">I174*J174%</f>
        <v>319.8</v>
      </c>
      <c r="L174" s="389">
        <f t="shared" ref="L174:L176" si="147">I174-K174</f>
        <v>5010.2</v>
      </c>
      <c r="M174" s="405">
        <v>2700</v>
      </c>
      <c r="N174" s="390">
        <f t="shared" ref="N174:N176" si="148">ROUND((L174*M174),0)</f>
        <v>13527540</v>
      </c>
      <c r="O174" s="390">
        <f t="shared" ref="O174:O176" si="149">ROUND(M174*0.5025%,2)</f>
        <v>13.57</v>
      </c>
      <c r="P174" s="390">
        <f t="shared" ref="P174:P176" si="150">M174+O174</f>
        <v>2713.57</v>
      </c>
      <c r="Q174" s="391">
        <f t="shared" ref="Q174:Q176" si="151">ROUND((L174*+P174),0)</f>
        <v>13595528</v>
      </c>
      <c r="R174" s="391">
        <f t="shared" ref="R174:R176" si="152">ROUND((Q174*0.5%),0)</f>
        <v>67978</v>
      </c>
      <c r="S174" s="391">
        <f t="shared" ref="S174:S176" si="153">ROUND((Q174-R174),0)</f>
        <v>13527550</v>
      </c>
      <c r="T174" s="257" t="s">
        <v>77</v>
      </c>
    </row>
    <row r="175" spans="2:20" ht="30" customHeight="1">
      <c r="B175" s="432">
        <v>3</v>
      </c>
      <c r="C175" s="439" t="s">
        <v>872</v>
      </c>
      <c r="D175" s="254" t="s">
        <v>151</v>
      </c>
      <c r="E175" s="430" t="s">
        <v>87</v>
      </c>
      <c r="F175" s="431" t="s">
        <v>170</v>
      </c>
      <c r="G175" s="404">
        <v>8690</v>
      </c>
      <c r="H175" s="404">
        <v>3820</v>
      </c>
      <c r="I175" s="387">
        <f t="shared" si="145"/>
        <v>4870</v>
      </c>
      <c r="J175" s="388">
        <v>7</v>
      </c>
      <c r="K175" s="389">
        <f t="shared" si="146"/>
        <v>340.90000000000003</v>
      </c>
      <c r="L175" s="389">
        <f t="shared" si="147"/>
        <v>4529.1000000000004</v>
      </c>
      <c r="M175" s="405">
        <v>2700</v>
      </c>
      <c r="N175" s="390">
        <f t="shared" si="148"/>
        <v>12228570</v>
      </c>
      <c r="O175" s="390">
        <f t="shared" si="149"/>
        <v>13.57</v>
      </c>
      <c r="P175" s="390">
        <f t="shared" si="150"/>
        <v>2713.57</v>
      </c>
      <c r="Q175" s="391">
        <f t="shared" si="151"/>
        <v>12290030</v>
      </c>
      <c r="R175" s="391">
        <f t="shared" si="152"/>
        <v>61450</v>
      </c>
      <c r="S175" s="391">
        <f t="shared" si="153"/>
        <v>12228580</v>
      </c>
      <c r="T175" s="257" t="s">
        <v>77</v>
      </c>
    </row>
    <row r="176" spans="2:20" ht="30" customHeight="1">
      <c r="B176" s="432">
        <v>4</v>
      </c>
      <c r="C176" s="439" t="s">
        <v>873</v>
      </c>
      <c r="D176" s="254" t="s">
        <v>68</v>
      </c>
      <c r="E176" s="430" t="s">
        <v>69</v>
      </c>
      <c r="F176" s="431" t="s">
        <v>170</v>
      </c>
      <c r="G176" s="404">
        <v>5030</v>
      </c>
      <c r="H176" s="404">
        <v>3850</v>
      </c>
      <c r="I176" s="387">
        <f t="shared" si="145"/>
        <v>1180</v>
      </c>
      <c r="J176" s="388">
        <v>7</v>
      </c>
      <c r="K176" s="389">
        <f t="shared" si="146"/>
        <v>82.600000000000009</v>
      </c>
      <c r="L176" s="389">
        <f t="shared" si="147"/>
        <v>1097.4000000000001</v>
      </c>
      <c r="M176" s="405">
        <v>2700</v>
      </c>
      <c r="N176" s="390">
        <f t="shared" si="148"/>
        <v>2962980</v>
      </c>
      <c r="O176" s="390">
        <f t="shared" si="149"/>
        <v>13.57</v>
      </c>
      <c r="P176" s="390">
        <f t="shared" si="150"/>
        <v>2713.57</v>
      </c>
      <c r="Q176" s="391">
        <f t="shared" si="151"/>
        <v>2977872</v>
      </c>
      <c r="R176" s="391">
        <f t="shared" si="152"/>
        <v>14889</v>
      </c>
      <c r="S176" s="391">
        <f t="shared" si="153"/>
        <v>2962983</v>
      </c>
      <c r="T176" s="257" t="s">
        <v>77</v>
      </c>
    </row>
    <row r="177" spans="2:20" ht="9.9499999999999993" customHeight="1">
      <c r="B177" s="433"/>
      <c r="C177" s="448"/>
      <c r="D177" s="449"/>
      <c r="E177" s="434"/>
      <c r="F177" s="435"/>
      <c r="G177" s="443"/>
      <c r="H177" s="443"/>
      <c r="I177" s="444"/>
      <c r="J177" s="388"/>
      <c r="K177" s="445"/>
      <c r="L177" s="445"/>
      <c r="M177" s="450"/>
      <c r="N177" s="446"/>
      <c r="O177" s="451"/>
      <c r="P177" s="446"/>
      <c r="Q177" s="447"/>
      <c r="R177" s="447"/>
      <c r="S177" s="447"/>
      <c r="T177" s="452"/>
    </row>
    <row r="178" spans="2:20" ht="30" customHeight="1">
      <c r="B178" s="2173" t="s">
        <v>453</v>
      </c>
      <c r="C178" s="2174"/>
      <c r="D178" s="2174"/>
      <c r="E178" s="2174"/>
      <c r="F178" s="2175"/>
      <c r="G178" s="402">
        <f>SUM(G173:G177)</f>
        <v>31790</v>
      </c>
      <c r="H178" s="402">
        <f>SUM(H173:H177)</f>
        <v>15410</v>
      </c>
      <c r="I178" s="402">
        <f>SUM(I173:I177)</f>
        <v>16380</v>
      </c>
      <c r="J178" s="402">
        <f>+K178/I178%</f>
        <v>6.3693528693528689</v>
      </c>
      <c r="K178" s="402">
        <f>SUM(K173:K177)</f>
        <v>1043.3</v>
      </c>
      <c r="L178" s="402">
        <f>SUM(L173:L177)</f>
        <v>15336.7</v>
      </c>
      <c r="M178" s="402"/>
      <c r="N178" s="402">
        <f>SUM(N173:N177)</f>
        <v>41409090</v>
      </c>
      <c r="O178" s="403"/>
      <c r="P178" s="402">
        <f>Q178/L178</f>
        <v>2713.5699987611415</v>
      </c>
      <c r="Q178" s="402">
        <f>SUM(Q173:Q177)</f>
        <v>41617209</v>
      </c>
      <c r="R178" s="402">
        <f>SUM(R173:R177)</f>
        <v>208086</v>
      </c>
      <c r="S178" s="402">
        <f>SUM(S173:S177)</f>
        <v>41409123</v>
      </c>
      <c r="T178" s="402"/>
    </row>
    <row r="179" spans="2:20" ht="6.95" customHeight="1">
      <c r="B179" s="263"/>
      <c r="C179" s="264"/>
      <c r="D179" s="264"/>
      <c r="E179" s="264"/>
      <c r="F179" s="264"/>
      <c r="G179" s="265"/>
      <c r="H179" s="265"/>
      <c r="I179" s="265"/>
      <c r="J179" s="265"/>
      <c r="K179" s="265"/>
      <c r="L179" s="265"/>
      <c r="M179" s="265"/>
      <c r="N179" s="265"/>
      <c r="O179" s="265"/>
      <c r="P179" s="265"/>
      <c r="Q179" s="265"/>
      <c r="R179" s="265"/>
      <c r="S179" s="265"/>
      <c r="T179" s="266"/>
    </row>
    <row r="180" spans="2:20" ht="15.75">
      <c r="B180" s="51"/>
      <c r="C180" s="289" t="s">
        <v>59</v>
      </c>
      <c r="D180" s="55"/>
      <c r="E180" s="55" t="s">
        <v>60</v>
      </c>
      <c r="F180" s="165" t="s">
        <v>443</v>
      </c>
      <c r="G180" s="55"/>
      <c r="I180" s="53"/>
      <c r="J180" s="55"/>
      <c r="K180" s="55"/>
      <c r="L180" s="54"/>
      <c r="M180" s="55"/>
      <c r="N180" s="118"/>
      <c r="O180" s="56"/>
      <c r="P180" s="57"/>
      <c r="Q180" s="249"/>
      <c r="R180" s="297"/>
      <c r="S180" s="55"/>
      <c r="T180" s="59"/>
    </row>
    <row r="181" spans="2:20" ht="6.95" customHeight="1">
      <c r="B181" s="51"/>
      <c r="C181" s="289"/>
      <c r="D181" s="55"/>
      <c r="E181" s="55"/>
      <c r="F181" s="623"/>
      <c r="G181" s="55"/>
      <c r="H181" s="53"/>
      <c r="I181" s="52"/>
      <c r="J181" s="55"/>
      <c r="K181" s="55"/>
      <c r="L181" s="54"/>
      <c r="M181" s="55"/>
      <c r="N181" s="84"/>
      <c r="O181" s="56"/>
      <c r="P181" s="167"/>
      <c r="Q181" s="58"/>
      <c r="R181" s="58"/>
      <c r="S181" s="58"/>
      <c r="T181" s="59"/>
    </row>
    <row r="182" spans="2:20">
      <c r="B182" s="2190" t="s">
        <v>26</v>
      </c>
      <c r="C182" s="275" t="s">
        <v>27</v>
      </c>
      <c r="D182" s="2169" t="s">
        <v>62</v>
      </c>
      <c r="E182" s="175" t="s">
        <v>28</v>
      </c>
      <c r="F182" s="2169" t="s">
        <v>29</v>
      </c>
      <c r="G182" s="174" t="s">
        <v>30</v>
      </c>
      <c r="H182" s="174" t="s">
        <v>30</v>
      </c>
      <c r="I182" s="176" t="s">
        <v>30</v>
      </c>
      <c r="J182" s="2171" t="s">
        <v>31</v>
      </c>
      <c r="K182" s="2172"/>
      <c r="L182" s="174" t="s">
        <v>30</v>
      </c>
      <c r="M182" s="176" t="s">
        <v>32</v>
      </c>
      <c r="N182" s="177" t="s">
        <v>8</v>
      </c>
      <c r="O182" s="2275" t="s">
        <v>182</v>
      </c>
      <c r="P182" s="2167" t="s">
        <v>181</v>
      </c>
      <c r="Q182" s="177" t="s">
        <v>8</v>
      </c>
      <c r="R182" s="2270" t="s">
        <v>44</v>
      </c>
      <c r="S182" s="178" t="s">
        <v>8</v>
      </c>
      <c r="T182" s="2182" t="s">
        <v>10</v>
      </c>
    </row>
    <row r="183" spans="2:20">
      <c r="B183" s="2191"/>
      <c r="C183" s="276" t="s">
        <v>11</v>
      </c>
      <c r="D183" s="2170"/>
      <c r="E183" s="180" t="s">
        <v>12</v>
      </c>
      <c r="F183" s="2170"/>
      <c r="G183" s="180" t="s">
        <v>13</v>
      </c>
      <c r="H183" s="180" t="s">
        <v>14</v>
      </c>
      <c r="I183" s="181" t="s">
        <v>15</v>
      </c>
      <c r="J183" s="182" t="s">
        <v>16</v>
      </c>
      <c r="K183" s="183" t="s">
        <v>17</v>
      </c>
      <c r="L183" s="180" t="s">
        <v>18</v>
      </c>
      <c r="M183" s="184" t="s">
        <v>19</v>
      </c>
      <c r="N183" s="185" t="s">
        <v>177</v>
      </c>
      <c r="O183" s="2276"/>
      <c r="P183" s="2168"/>
      <c r="Q183" s="185" t="s">
        <v>22</v>
      </c>
      <c r="R183" s="2271"/>
      <c r="S183" s="186" t="s">
        <v>45</v>
      </c>
      <c r="T183" s="2183"/>
    </row>
    <row r="184" spans="2:20" ht="15.75" thickBot="1">
      <c r="B184" s="187">
        <v>1</v>
      </c>
      <c r="C184" s="277">
        <v>2</v>
      </c>
      <c r="D184" s="189">
        <v>3</v>
      </c>
      <c r="E184" s="188">
        <v>4</v>
      </c>
      <c r="F184" s="188">
        <v>5</v>
      </c>
      <c r="G184" s="188">
        <v>6</v>
      </c>
      <c r="H184" s="188">
        <v>7</v>
      </c>
      <c r="I184" s="190" t="s">
        <v>63</v>
      </c>
      <c r="J184" s="191">
        <v>9</v>
      </c>
      <c r="K184" s="192" t="s">
        <v>64</v>
      </c>
      <c r="L184" s="191" t="s">
        <v>65</v>
      </c>
      <c r="M184" s="192">
        <v>12</v>
      </c>
      <c r="N184" s="193" t="s">
        <v>66</v>
      </c>
      <c r="O184" s="252" t="s">
        <v>176</v>
      </c>
      <c r="P184" s="193" t="s">
        <v>178</v>
      </c>
      <c r="Q184" s="193" t="s">
        <v>186</v>
      </c>
      <c r="R184" s="193" t="s">
        <v>183</v>
      </c>
      <c r="S184" s="193" t="s">
        <v>179</v>
      </c>
      <c r="T184" s="193">
        <v>18</v>
      </c>
    </row>
    <row r="185" spans="2:20" ht="30" customHeight="1" thickTop="1">
      <c r="B185" s="432">
        <v>1</v>
      </c>
      <c r="C185" s="439" t="s">
        <v>874</v>
      </c>
      <c r="D185" s="254" t="s">
        <v>151</v>
      </c>
      <c r="E185" s="430" t="s">
        <v>87</v>
      </c>
      <c r="F185" s="431" t="s">
        <v>170</v>
      </c>
      <c r="G185" s="404">
        <v>8620</v>
      </c>
      <c r="H185" s="404">
        <v>3830</v>
      </c>
      <c r="I185" s="387">
        <f t="shared" ref="I185:I190" si="154">+G185-H185</f>
        <v>4790</v>
      </c>
      <c r="J185" s="388">
        <v>7</v>
      </c>
      <c r="K185" s="389">
        <f t="shared" ref="K185:K190" si="155">I185*J185%</f>
        <v>335.3</v>
      </c>
      <c r="L185" s="389">
        <f t="shared" ref="L185:L190" si="156">I185-K185</f>
        <v>4454.7</v>
      </c>
      <c r="M185" s="405">
        <v>2700</v>
      </c>
      <c r="N185" s="390">
        <f t="shared" ref="N185:N190" si="157">ROUND((L185*M185),0)</f>
        <v>12027690</v>
      </c>
      <c r="O185" s="390">
        <f t="shared" ref="O185:O190" si="158">ROUND(M185*0.5025%,2)</f>
        <v>13.57</v>
      </c>
      <c r="P185" s="390">
        <f t="shared" ref="P185:P190" si="159">M185+O185</f>
        <v>2713.57</v>
      </c>
      <c r="Q185" s="391">
        <f t="shared" ref="Q185:Q190" si="160">ROUND((L185*+P185),0)</f>
        <v>12088140</v>
      </c>
      <c r="R185" s="391">
        <f t="shared" ref="R185:R190" si="161">ROUND((Q185*0.5%),0)</f>
        <v>60441</v>
      </c>
      <c r="S185" s="391">
        <f t="shared" ref="S185:S190" si="162">ROUND((Q185-R185),0)</f>
        <v>12027699</v>
      </c>
      <c r="T185" s="257" t="s">
        <v>77</v>
      </c>
    </row>
    <row r="186" spans="2:20" ht="30" customHeight="1">
      <c r="B186" s="432">
        <v>2</v>
      </c>
      <c r="C186" s="439" t="s">
        <v>875</v>
      </c>
      <c r="D186" s="254" t="s">
        <v>149</v>
      </c>
      <c r="E186" s="430" t="s">
        <v>92</v>
      </c>
      <c r="F186" s="431" t="s">
        <v>170</v>
      </c>
      <c r="G186" s="404">
        <v>8600</v>
      </c>
      <c r="H186" s="404">
        <v>3760</v>
      </c>
      <c r="I186" s="387">
        <f t="shared" si="154"/>
        <v>4840</v>
      </c>
      <c r="J186" s="388">
        <v>7</v>
      </c>
      <c r="K186" s="389">
        <f t="shared" si="155"/>
        <v>338.8</v>
      </c>
      <c r="L186" s="389">
        <f t="shared" si="156"/>
        <v>4501.2</v>
      </c>
      <c r="M186" s="405">
        <v>2700</v>
      </c>
      <c r="N186" s="390">
        <f t="shared" si="157"/>
        <v>12153240</v>
      </c>
      <c r="O186" s="390">
        <f t="shared" si="158"/>
        <v>13.57</v>
      </c>
      <c r="P186" s="390">
        <f t="shared" si="159"/>
        <v>2713.57</v>
      </c>
      <c r="Q186" s="391">
        <f t="shared" si="160"/>
        <v>12214321</v>
      </c>
      <c r="R186" s="391">
        <f t="shared" si="161"/>
        <v>61072</v>
      </c>
      <c r="S186" s="391">
        <f t="shared" si="162"/>
        <v>12153249</v>
      </c>
      <c r="T186" s="257" t="s">
        <v>77</v>
      </c>
    </row>
    <row r="187" spans="2:20" ht="30" customHeight="1">
      <c r="B187" s="432">
        <v>3</v>
      </c>
      <c r="C187" s="439" t="s">
        <v>876</v>
      </c>
      <c r="D187" s="254" t="s">
        <v>68</v>
      </c>
      <c r="E187" s="430" t="s">
        <v>69</v>
      </c>
      <c r="F187" s="431" t="s">
        <v>170</v>
      </c>
      <c r="G187" s="404">
        <v>9090</v>
      </c>
      <c r="H187" s="404">
        <v>3850</v>
      </c>
      <c r="I187" s="387">
        <f t="shared" si="154"/>
        <v>5240</v>
      </c>
      <c r="J187" s="388">
        <v>7</v>
      </c>
      <c r="K187" s="389">
        <f t="shared" si="155"/>
        <v>366.8</v>
      </c>
      <c r="L187" s="389">
        <f t="shared" si="156"/>
        <v>4873.2</v>
      </c>
      <c r="M187" s="405">
        <v>2700</v>
      </c>
      <c r="N187" s="390">
        <f t="shared" si="157"/>
        <v>13157640</v>
      </c>
      <c r="O187" s="390">
        <f t="shared" si="158"/>
        <v>13.57</v>
      </c>
      <c r="P187" s="390">
        <f t="shared" si="159"/>
        <v>2713.57</v>
      </c>
      <c r="Q187" s="391">
        <f t="shared" si="160"/>
        <v>13223769</v>
      </c>
      <c r="R187" s="391">
        <f t="shared" si="161"/>
        <v>66119</v>
      </c>
      <c r="S187" s="391">
        <f t="shared" si="162"/>
        <v>13157650</v>
      </c>
      <c r="T187" s="257" t="s">
        <v>77</v>
      </c>
    </row>
    <row r="188" spans="2:20" ht="30" customHeight="1">
      <c r="B188" s="432">
        <v>4</v>
      </c>
      <c r="C188" s="439" t="s">
        <v>877</v>
      </c>
      <c r="D188" s="254" t="s">
        <v>400</v>
      </c>
      <c r="E188" s="430" t="s">
        <v>70</v>
      </c>
      <c r="F188" s="431" t="s">
        <v>170</v>
      </c>
      <c r="G188" s="404">
        <v>8740</v>
      </c>
      <c r="H188" s="404">
        <v>3920</v>
      </c>
      <c r="I188" s="387">
        <f t="shared" si="154"/>
        <v>4820</v>
      </c>
      <c r="J188" s="388">
        <v>7</v>
      </c>
      <c r="K188" s="389">
        <f t="shared" si="155"/>
        <v>337.40000000000003</v>
      </c>
      <c r="L188" s="389">
        <f t="shared" si="156"/>
        <v>4482.6000000000004</v>
      </c>
      <c r="M188" s="405">
        <v>2700</v>
      </c>
      <c r="N188" s="390">
        <f t="shared" si="157"/>
        <v>12103020</v>
      </c>
      <c r="O188" s="390">
        <f t="shared" si="158"/>
        <v>13.57</v>
      </c>
      <c r="P188" s="390">
        <f t="shared" si="159"/>
        <v>2713.57</v>
      </c>
      <c r="Q188" s="391">
        <f t="shared" si="160"/>
        <v>12163849</v>
      </c>
      <c r="R188" s="391">
        <f t="shared" si="161"/>
        <v>60819</v>
      </c>
      <c r="S188" s="391">
        <f t="shared" si="162"/>
        <v>12103030</v>
      </c>
      <c r="T188" s="257" t="s">
        <v>77</v>
      </c>
    </row>
    <row r="189" spans="2:20" ht="30" customHeight="1">
      <c r="B189" s="432">
        <v>5</v>
      </c>
      <c r="C189" s="439" t="s">
        <v>878</v>
      </c>
      <c r="D189" s="254" t="s">
        <v>149</v>
      </c>
      <c r="E189" s="430" t="s">
        <v>92</v>
      </c>
      <c r="F189" s="431" t="s">
        <v>170</v>
      </c>
      <c r="G189" s="404">
        <v>7020</v>
      </c>
      <c r="H189" s="404">
        <v>3750</v>
      </c>
      <c r="I189" s="387">
        <f t="shared" si="154"/>
        <v>3270</v>
      </c>
      <c r="J189" s="388">
        <v>7</v>
      </c>
      <c r="K189" s="389">
        <f t="shared" si="155"/>
        <v>228.90000000000003</v>
      </c>
      <c r="L189" s="389">
        <f t="shared" si="156"/>
        <v>3041.1</v>
      </c>
      <c r="M189" s="405">
        <v>2700</v>
      </c>
      <c r="N189" s="390">
        <f t="shared" si="157"/>
        <v>8210970</v>
      </c>
      <c r="O189" s="390">
        <f t="shared" si="158"/>
        <v>13.57</v>
      </c>
      <c r="P189" s="390">
        <f t="shared" si="159"/>
        <v>2713.57</v>
      </c>
      <c r="Q189" s="391">
        <f t="shared" si="160"/>
        <v>8252238</v>
      </c>
      <c r="R189" s="391">
        <f t="shared" si="161"/>
        <v>41261</v>
      </c>
      <c r="S189" s="391">
        <f t="shared" si="162"/>
        <v>8210977</v>
      </c>
      <c r="T189" s="257" t="s">
        <v>77</v>
      </c>
    </row>
    <row r="190" spans="2:20" ht="30" customHeight="1">
      <c r="B190" s="432">
        <v>6</v>
      </c>
      <c r="C190" s="439" t="s">
        <v>879</v>
      </c>
      <c r="D190" s="254" t="s">
        <v>400</v>
      </c>
      <c r="E190" s="430" t="s">
        <v>70</v>
      </c>
      <c r="F190" s="431" t="s">
        <v>170</v>
      </c>
      <c r="G190" s="404">
        <v>8210</v>
      </c>
      <c r="H190" s="404">
        <v>3920</v>
      </c>
      <c r="I190" s="387">
        <f t="shared" si="154"/>
        <v>4290</v>
      </c>
      <c r="J190" s="388">
        <v>7</v>
      </c>
      <c r="K190" s="389">
        <f t="shared" si="155"/>
        <v>300.3</v>
      </c>
      <c r="L190" s="389">
        <f t="shared" si="156"/>
        <v>3989.7</v>
      </c>
      <c r="M190" s="405">
        <v>2700</v>
      </c>
      <c r="N190" s="390">
        <f t="shared" si="157"/>
        <v>10772190</v>
      </c>
      <c r="O190" s="390">
        <f t="shared" si="158"/>
        <v>13.57</v>
      </c>
      <c r="P190" s="390">
        <f t="shared" si="159"/>
        <v>2713.57</v>
      </c>
      <c r="Q190" s="391">
        <f t="shared" si="160"/>
        <v>10826330</v>
      </c>
      <c r="R190" s="391">
        <f t="shared" si="161"/>
        <v>54132</v>
      </c>
      <c r="S190" s="391">
        <f t="shared" si="162"/>
        <v>10772198</v>
      </c>
      <c r="T190" s="257" t="s">
        <v>77</v>
      </c>
    </row>
    <row r="191" spans="2:20" ht="9.9499999999999993" customHeight="1">
      <c r="B191" s="433"/>
      <c r="C191" s="448"/>
      <c r="D191" s="449"/>
      <c r="E191" s="434"/>
      <c r="F191" s="435"/>
      <c r="G191" s="443"/>
      <c r="H191" s="443"/>
      <c r="I191" s="444"/>
      <c r="J191" s="388"/>
      <c r="K191" s="445"/>
      <c r="L191" s="445"/>
      <c r="M191" s="450"/>
      <c r="N191" s="446"/>
      <c r="O191" s="451"/>
      <c r="P191" s="446"/>
      <c r="Q191" s="447"/>
      <c r="R191" s="447"/>
      <c r="S191" s="447"/>
      <c r="T191" s="452"/>
    </row>
    <row r="192" spans="2:20" ht="30" customHeight="1">
      <c r="B192" s="2173" t="s">
        <v>454</v>
      </c>
      <c r="C192" s="2174"/>
      <c r="D192" s="2174"/>
      <c r="E192" s="2174"/>
      <c r="F192" s="2175"/>
      <c r="G192" s="402">
        <f>SUM(G185:G191)</f>
        <v>50280</v>
      </c>
      <c r="H192" s="402">
        <f>SUM(H185:H191)</f>
        <v>23030</v>
      </c>
      <c r="I192" s="402">
        <f>SUM(I185:I191)</f>
        <v>27250</v>
      </c>
      <c r="J192" s="402">
        <f>+K192/I192%</f>
        <v>7.0000000000000009</v>
      </c>
      <c r="K192" s="402">
        <f>SUM(K185:K191)</f>
        <v>1907.5000000000002</v>
      </c>
      <c r="L192" s="402">
        <f>SUM(L185:L191)</f>
        <v>25342.499999999996</v>
      </c>
      <c r="M192" s="402"/>
      <c r="N192" s="402">
        <f>SUM(N185:N191)</f>
        <v>68424750</v>
      </c>
      <c r="O192" s="403"/>
      <c r="P192" s="402">
        <f>Q192/L192</f>
        <v>2713.5699713919307</v>
      </c>
      <c r="Q192" s="402">
        <f>SUM(Q185:Q191)</f>
        <v>68768647</v>
      </c>
      <c r="R192" s="402">
        <f>SUM(R185:R191)</f>
        <v>343844</v>
      </c>
      <c r="S192" s="402">
        <f>SUM(S185:S191)</f>
        <v>68424803</v>
      </c>
      <c r="T192" s="402"/>
    </row>
    <row r="193" spans="2:20" ht="24.95" customHeight="1">
      <c r="B193" s="2155" t="s">
        <v>159</v>
      </c>
      <c r="C193" s="2156"/>
      <c r="D193" s="2156"/>
      <c r="E193" s="2157"/>
      <c r="F193" s="2161" t="s">
        <v>146</v>
      </c>
      <c r="G193" s="2162"/>
      <c r="H193" s="2162"/>
      <c r="I193" s="2162"/>
      <c r="J193" s="2162"/>
      <c r="K193" s="2162"/>
      <c r="L193" s="2162"/>
      <c r="M193" s="2162"/>
      <c r="N193" s="2163"/>
      <c r="O193" s="417" t="s">
        <v>55</v>
      </c>
      <c r="P193" s="418" t="s">
        <v>854</v>
      </c>
      <c r="Q193" s="92" t="s">
        <v>459</v>
      </c>
      <c r="R193" s="41"/>
      <c r="S193" s="41"/>
      <c r="T193" s="42" t="s">
        <v>25</v>
      </c>
    </row>
    <row r="194" spans="2:20" ht="24.95" customHeight="1">
      <c r="B194" s="2158"/>
      <c r="C194" s="2159"/>
      <c r="D194" s="2159"/>
      <c r="E194" s="2160"/>
      <c r="F194" s="2164" t="s">
        <v>416</v>
      </c>
      <c r="G194" s="2165"/>
      <c r="H194" s="2165"/>
      <c r="I194" s="2165"/>
      <c r="J194" s="2165"/>
      <c r="K194" s="2165"/>
      <c r="L194" s="2165"/>
      <c r="M194" s="2165"/>
      <c r="N194" s="2166"/>
      <c r="O194" s="419" t="s">
        <v>57</v>
      </c>
      <c r="P194" s="420" t="s">
        <v>886</v>
      </c>
      <c r="Q194" s="94"/>
      <c r="R194" s="45"/>
      <c r="S194" s="45"/>
      <c r="T194" s="46"/>
    </row>
    <row r="195" spans="2:20" ht="5.0999999999999996" customHeight="1">
      <c r="B195" s="603"/>
      <c r="C195" s="458"/>
      <c r="D195" s="458"/>
      <c r="E195" s="458"/>
      <c r="F195" s="458"/>
      <c r="G195" s="597"/>
      <c r="H195" s="597"/>
      <c r="I195" s="597"/>
      <c r="J195" s="597"/>
      <c r="K195" s="597"/>
      <c r="L195" s="597"/>
      <c r="M195" s="597"/>
      <c r="N195" s="597"/>
      <c r="O195" s="597"/>
      <c r="P195" s="597"/>
      <c r="Q195" s="597"/>
      <c r="R195" s="597"/>
      <c r="S195" s="597"/>
      <c r="T195" s="460"/>
    </row>
    <row r="196" spans="2:20" ht="6.95" customHeight="1">
      <c r="B196" s="263"/>
      <c r="C196" s="264"/>
      <c r="D196" s="264"/>
      <c r="E196" s="264"/>
      <c r="F196" s="264"/>
      <c r="G196" s="265"/>
      <c r="H196" s="265"/>
      <c r="I196" s="265"/>
      <c r="J196" s="265"/>
      <c r="K196" s="265"/>
      <c r="L196" s="265"/>
      <c r="M196" s="265"/>
      <c r="N196" s="265"/>
      <c r="O196" s="265"/>
      <c r="P196" s="265"/>
      <c r="Q196" s="265"/>
      <c r="R196" s="265"/>
      <c r="S196" s="265"/>
      <c r="T196" s="266"/>
    </row>
    <row r="197" spans="2:20" ht="15.75">
      <c r="B197" s="51"/>
      <c r="C197" s="289" t="s">
        <v>59</v>
      </c>
      <c r="D197" s="55"/>
      <c r="E197" s="55" t="s">
        <v>60</v>
      </c>
      <c r="F197" s="165" t="s">
        <v>447</v>
      </c>
      <c r="G197" s="55"/>
      <c r="I197" s="53"/>
      <c r="J197" s="55"/>
      <c r="K197" s="55"/>
      <c r="L197" s="54"/>
      <c r="M197" s="55"/>
      <c r="N197" s="118"/>
      <c r="O197" s="56"/>
      <c r="P197" s="57" t="s">
        <v>61</v>
      </c>
      <c r="Q197" s="249" t="s">
        <v>855</v>
      </c>
      <c r="R197" s="297"/>
      <c r="S197" s="55"/>
      <c r="T197" s="59"/>
    </row>
    <row r="198" spans="2:20" ht="6.95" customHeight="1">
      <c r="B198" s="51"/>
      <c r="C198" s="289"/>
      <c r="D198" s="55"/>
      <c r="E198" s="55"/>
      <c r="F198" s="623"/>
      <c r="G198" s="55"/>
      <c r="H198" s="53"/>
      <c r="I198" s="52"/>
      <c r="J198" s="55"/>
      <c r="K198" s="55"/>
      <c r="L198" s="54"/>
      <c r="M198" s="55"/>
      <c r="N198" s="84"/>
      <c r="O198" s="56"/>
      <c r="P198" s="167"/>
      <c r="Q198" s="58"/>
      <c r="R198" s="58"/>
      <c r="S198" s="58"/>
      <c r="T198" s="59"/>
    </row>
    <row r="199" spans="2:20">
      <c r="B199" s="2190" t="s">
        <v>26</v>
      </c>
      <c r="C199" s="275" t="s">
        <v>27</v>
      </c>
      <c r="D199" s="2169" t="s">
        <v>62</v>
      </c>
      <c r="E199" s="175" t="s">
        <v>28</v>
      </c>
      <c r="F199" s="2169" t="s">
        <v>29</v>
      </c>
      <c r="G199" s="174" t="s">
        <v>30</v>
      </c>
      <c r="H199" s="174" t="s">
        <v>30</v>
      </c>
      <c r="I199" s="176" t="s">
        <v>30</v>
      </c>
      <c r="J199" s="2171" t="s">
        <v>31</v>
      </c>
      <c r="K199" s="2172"/>
      <c r="L199" s="174" t="s">
        <v>30</v>
      </c>
      <c r="M199" s="176" t="s">
        <v>32</v>
      </c>
      <c r="N199" s="177" t="s">
        <v>8</v>
      </c>
      <c r="O199" s="2275" t="s">
        <v>182</v>
      </c>
      <c r="P199" s="2167" t="s">
        <v>181</v>
      </c>
      <c r="Q199" s="177" t="s">
        <v>8</v>
      </c>
      <c r="R199" s="2270" t="s">
        <v>44</v>
      </c>
      <c r="S199" s="178" t="s">
        <v>8</v>
      </c>
      <c r="T199" s="2182" t="s">
        <v>10</v>
      </c>
    </row>
    <row r="200" spans="2:20">
      <c r="B200" s="2191"/>
      <c r="C200" s="276" t="s">
        <v>11</v>
      </c>
      <c r="D200" s="2170"/>
      <c r="E200" s="180" t="s">
        <v>12</v>
      </c>
      <c r="F200" s="2170"/>
      <c r="G200" s="180" t="s">
        <v>13</v>
      </c>
      <c r="H200" s="180" t="s">
        <v>14</v>
      </c>
      <c r="I200" s="181" t="s">
        <v>15</v>
      </c>
      <c r="J200" s="182" t="s">
        <v>16</v>
      </c>
      <c r="K200" s="183" t="s">
        <v>17</v>
      </c>
      <c r="L200" s="180" t="s">
        <v>18</v>
      </c>
      <c r="M200" s="184" t="s">
        <v>19</v>
      </c>
      <c r="N200" s="185" t="s">
        <v>177</v>
      </c>
      <c r="O200" s="2276"/>
      <c r="P200" s="2168"/>
      <c r="Q200" s="185" t="s">
        <v>22</v>
      </c>
      <c r="R200" s="2271"/>
      <c r="S200" s="186" t="s">
        <v>45</v>
      </c>
      <c r="T200" s="2183"/>
    </row>
    <row r="201" spans="2:20" ht="15.75" thickBot="1">
      <c r="B201" s="187">
        <v>1</v>
      </c>
      <c r="C201" s="277">
        <v>2</v>
      </c>
      <c r="D201" s="189">
        <v>3</v>
      </c>
      <c r="E201" s="188">
        <v>4</v>
      </c>
      <c r="F201" s="188">
        <v>5</v>
      </c>
      <c r="G201" s="188">
        <v>6</v>
      </c>
      <c r="H201" s="188">
        <v>7</v>
      </c>
      <c r="I201" s="190" t="s">
        <v>63</v>
      </c>
      <c r="J201" s="191">
        <v>9</v>
      </c>
      <c r="K201" s="192" t="s">
        <v>64</v>
      </c>
      <c r="L201" s="191" t="s">
        <v>65</v>
      </c>
      <c r="M201" s="192">
        <v>12</v>
      </c>
      <c r="N201" s="193" t="s">
        <v>66</v>
      </c>
      <c r="O201" s="252" t="s">
        <v>176</v>
      </c>
      <c r="P201" s="193" t="s">
        <v>178</v>
      </c>
      <c r="Q201" s="193" t="s">
        <v>186</v>
      </c>
      <c r="R201" s="193" t="s">
        <v>183</v>
      </c>
      <c r="S201" s="193" t="s">
        <v>179</v>
      </c>
      <c r="T201" s="193">
        <v>18</v>
      </c>
    </row>
    <row r="202" spans="2:20" ht="30" customHeight="1" thickTop="1">
      <c r="B202" s="432">
        <v>1</v>
      </c>
      <c r="C202" s="439" t="s">
        <v>880</v>
      </c>
      <c r="D202" s="254" t="s">
        <v>336</v>
      </c>
      <c r="E202" s="430" t="s">
        <v>74</v>
      </c>
      <c r="F202" s="431" t="s">
        <v>170</v>
      </c>
      <c r="G202" s="404">
        <v>9030</v>
      </c>
      <c r="H202" s="404">
        <v>3740</v>
      </c>
      <c r="I202" s="387">
        <f t="shared" ref="I202:I203" si="163">+G202-H202</f>
        <v>5290</v>
      </c>
      <c r="J202" s="388">
        <v>7</v>
      </c>
      <c r="K202" s="389">
        <f t="shared" ref="K202:K203" si="164">I202*J202%</f>
        <v>370.3</v>
      </c>
      <c r="L202" s="389">
        <f t="shared" ref="L202:L203" si="165">I202-K202</f>
        <v>4919.7</v>
      </c>
      <c r="M202" s="405">
        <v>2700</v>
      </c>
      <c r="N202" s="390">
        <f t="shared" ref="N202:N203" si="166">ROUND((L202*M202),0)</f>
        <v>13283190</v>
      </c>
      <c r="O202" s="390">
        <f t="shared" ref="O202:O203" si="167">ROUND(M202*0.5025%,2)</f>
        <v>13.57</v>
      </c>
      <c r="P202" s="390">
        <f t="shared" ref="P202:P203" si="168">M202+O202</f>
        <v>2713.57</v>
      </c>
      <c r="Q202" s="391">
        <f t="shared" ref="Q202:Q203" si="169">ROUND((L202*+P202),0)</f>
        <v>13349950</v>
      </c>
      <c r="R202" s="391">
        <f t="shared" ref="R202:R203" si="170">ROUND((Q202*0.5%),0)</f>
        <v>66750</v>
      </c>
      <c r="S202" s="391">
        <f t="shared" ref="S202:S203" si="171">ROUND((Q202-R202),0)</f>
        <v>13283200</v>
      </c>
      <c r="T202" s="257" t="s">
        <v>77</v>
      </c>
    </row>
    <row r="203" spans="2:20" ht="30" customHeight="1">
      <c r="B203" s="432">
        <v>2</v>
      </c>
      <c r="C203" s="439" t="s">
        <v>881</v>
      </c>
      <c r="D203" s="254" t="s">
        <v>89</v>
      </c>
      <c r="E203" s="430" t="s">
        <v>79</v>
      </c>
      <c r="F203" s="431" t="s">
        <v>170</v>
      </c>
      <c r="G203" s="404">
        <v>8750</v>
      </c>
      <c r="H203" s="404">
        <v>3890</v>
      </c>
      <c r="I203" s="387">
        <f t="shared" si="163"/>
        <v>4860</v>
      </c>
      <c r="J203" s="388">
        <v>6</v>
      </c>
      <c r="K203" s="389">
        <f t="shared" si="164"/>
        <v>291.59999999999997</v>
      </c>
      <c r="L203" s="389">
        <f t="shared" si="165"/>
        <v>4568.3999999999996</v>
      </c>
      <c r="M203" s="405">
        <v>2700</v>
      </c>
      <c r="N203" s="390">
        <f t="shared" si="166"/>
        <v>12334680</v>
      </c>
      <c r="O203" s="390">
        <f t="shared" si="167"/>
        <v>13.57</v>
      </c>
      <c r="P203" s="390">
        <f t="shared" si="168"/>
        <v>2713.57</v>
      </c>
      <c r="Q203" s="391">
        <f t="shared" si="169"/>
        <v>12396673</v>
      </c>
      <c r="R203" s="391">
        <f t="shared" si="170"/>
        <v>61983</v>
      </c>
      <c r="S203" s="391">
        <f t="shared" si="171"/>
        <v>12334690</v>
      </c>
      <c r="T203" s="257" t="s">
        <v>77</v>
      </c>
    </row>
    <row r="204" spans="2:20" ht="9.9499999999999993" customHeight="1">
      <c r="B204" s="433"/>
      <c r="C204" s="448"/>
      <c r="D204" s="449"/>
      <c r="E204" s="434"/>
      <c r="F204" s="435"/>
      <c r="G204" s="443"/>
      <c r="H204" s="443"/>
      <c r="I204" s="444"/>
      <c r="J204" s="388"/>
      <c r="K204" s="445"/>
      <c r="L204" s="445"/>
      <c r="M204" s="450"/>
      <c r="N204" s="446"/>
      <c r="O204" s="451"/>
      <c r="P204" s="446"/>
      <c r="Q204" s="447"/>
      <c r="R204" s="447"/>
      <c r="S204" s="447"/>
      <c r="T204" s="452"/>
    </row>
    <row r="205" spans="2:20" ht="30" customHeight="1">
      <c r="B205" s="2173" t="s">
        <v>824</v>
      </c>
      <c r="C205" s="2174"/>
      <c r="D205" s="2174"/>
      <c r="E205" s="2174"/>
      <c r="F205" s="2175"/>
      <c r="G205" s="402">
        <f>SUM(G202:G204)</f>
        <v>17780</v>
      </c>
      <c r="H205" s="402">
        <f>SUM(H202:H204)</f>
        <v>7630</v>
      </c>
      <c r="I205" s="402">
        <f>SUM(I202:I204)</f>
        <v>10150</v>
      </c>
      <c r="J205" s="402">
        <f>+K205/I205%</f>
        <v>6.521182266009852</v>
      </c>
      <c r="K205" s="402">
        <f>SUM(K202:K204)</f>
        <v>661.9</v>
      </c>
      <c r="L205" s="402">
        <f>SUM(L202:L204)</f>
        <v>9488.0999999999985</v>
      </c>
      <c r="M205" s="402"/>
      <c r="N205" s="402">
        <f>SUM(N202:N204)</f>
        <v>25617870</v>
      </c>
      <c r="O205" s="403"/>
      <c r="P205" s="402">
        <f>Q205/L205</f>
        <v>2713.5699455106928</v>
      </c>
      <c r="Q205" s="402">
        <f>SUM(Q202:Q204)</f>
        <v>25746623</v>
      </c>
      <c r="R205" s="402">
        <f>SUM(R202:R204)</f>
        <v>128733</v>
      </c>
      <c r="S205" s="402">
        <f>SUM(S202:S204)</f>
        <v>25617890</v>
      </c>
      <c r="T205" s="402"/>
    </row>
    <row r="206" spans="2:20" ht="30" customHeight="1">
      <c r="B206" s="2272" t="s">
        <v>884</v>
      </c>
      <c r="C206" s="2273"/>
      <c r="D206" s="2273"/>
      <c r="E206" s="2273"/>
      <c r="F206" s="2274"/>
      <c r="G206" s="402">
        <f>SUM(G205+G192+G178+G166+G154+G145+G134+G120)</f>
        <v>201330</v>
      </c>
      <c r="H206" s="402">
        <f>SUM(H205+H192+H178+H166+H154+H145+H134+H120)</f>
        <v>91940</v>
      </c>
      <c r="I206" s="402">
        <f>SUM(I205+I192+I178+I166+I154+I145+I134+I120)</f>
        <v>109390</v>
      </c>
      <c r="J206" s="402">
        <f>+K206/I206%</f>
        <v>6.5902733339427737</v>
      </c>
      <c r="K206" s="402">
        <f>SUM(K205+K192+K178+K166+K154+K145+K134+K120)</f>
        <v>7209.1</v>
      </c>
      <c r="L206" s="402">
        <f>SUM(L205+L192+L178+L166+L154+L145+L134+L120)</f>
        <v>102180.9</v>
      </c>
      <c r="M206" s="402"/>
      <c r="N206" s="402">
        <f>SUM(N205+N192+N178+N166+N154+N145+N134+N120)</f>
        <v>275175930</v>
      </c>
      <c r="O206" s="403"/>
      <c r="P206" s="402">
        <f>Q206/L206</f>
        <v>2706.5622048739051</v>
      </c>
      <c r="Q206" s="402">
        <f>SUM(Q205+Q192+Q178+Q166+Q154+Q145+Q134+Q120)</f>
        <v>276558962</v>
      </c>
      <c r="R206" s="402">
        <f>SUM(R205+R192+R178+R166+R154+R145+R134+R120)</f>
        <v>1382798</v>
      </c>
      <c r="S206" s="402">
        <f>SUM(S205+S192+S178+S166+S154+S145+S134+S120)</f>
        <v>275176164</v>
      </c>
      <c r="T206" s="402"/>
    </row>
    <row r="207" spans="2:20" ht="9.9499999999999993" customHeight="1">
      <c r="B207" s="603"/>
      <c r="C207" s="458"/>
      <c r="D207" s="458"/>
      <c r="E207" s="458"/>
      <c r="F207" s="458"/>
      <c r="G207" s="597"/>
      <c r="H207" s="597"/>
      <c r="I207" s="597"/>
      <c r="J207" s="597"/>
      <c r="K207" s="597"/>
      <c r="L207" s="597"/>
      <c r="M207" s="597"/>
      <c r="N207" s="597"/>
      <c r="O207" s="597"/>
      <c r="P207" s="597"/>
      <c r="Q207" s="597"/>
      <c r="R207" s="597"/>
      <c r="S207" s="597"/>
      <c r="T207" s="460"/>
    </row>
    <row r="208" spans="2:20" ht="15" customHeight="1">
      <c r="B208" s="201"/>
      <c r="C208" s="205"/>
      <c r="D208" s="202"/>
      <c r="E208" s="202"/>
      <c r="F208" s="202"/>
      <c r="G208" s="202"/>
      <c r="H208" s="202"/>
      <c r="I208" s="226"/>
      <c r="J208" s="226"/>
      <c r="K208" s="226"/>
      <c r="L208" s="226"/>
      <c r="M208" s="226"/>
      <c r="N208" s="226"/>
      <c r="O208" s="226"/>
      <c r="P208" s="226"/>
      <c r="Q208" s="211" t="s">
        <v>856</v>
      </c>
      <c r="R208" s="226"/>
      <c r="S208" s="226"/>
      <c r="T208" s="209"/>
    </row>
    <row r="209" spans="2:21" ht="15.75">
      <c r="B209" s="241"/>
      <c r="C209" s="280" t="s">
        <v>80</v>
      </c>
      <c r="D209" s="227"/>
      <c r="E209" s="227"/>
      <c r="F209" s="227"/>
      <c r="G209" s="811"/>
      <c r="H209" s="811"/>
      <c r="I209" s="811" t="s">
        <v>105</v>
      </c>
      <c r="J209" s="811"/>
      <c r="K209" s="228"/>
      <c r="L209" s="811"/>
      <c r="M209" s="811" t="s">
        <v>106</v>
      </c>
      <c r="N209" s="811"/>
      <c r="O209" s="227"/>
      <c r="P209" s="227"/>
      <c r="Q209" s="227" t="s">
        <v>81</v>
      </c>
      <c r="R209" s="227"/>
      <c r="S209" s="242"/>
      <c r="T209" s="243"/>
    </row>
    <row r="210" spans="2:21" ht="15.75">
      <c r="B210" s="612"/>
      <c r="C210" s="280"/>
      <c r="D210" s="227"/>
      <c r="E210" s="227"/>
      <c r="F210" s="227"/>
      <c r="G210" s="811"/>
      <c r="H210" s="811"/>
      <c r="I210" s="811"/>
      <c r="J210" s="811"/>
      <c r="K210" s="228"/>
      <c r="L210" s="811"/>
      <c r="M210" s="811"/>
      <c r="N210" s="811"/>
      <c r="O210" s="227"/>
      <c r="P210" s="227"/>
      <c r="Q210" s="227"/>
      <c r="R210" s="227"/>
      <c r="S210" s="242"/>
      <c r="T210" s="243"/>
    </row>
    <row r="211" spans="2:21" ht="15.75">
      <c r="B211" s="241"/>
      <c r="C211" s="281"/>
      <c r="D211" s="229"/>
      <c r="E211" s="229"/>
      <c r="F211" s="229"/>
      <c r="G211" s="229"/>
      <c r="H211" s="229"/>
      <c r="I211" s="229"/>
      <c r="J211" s="229"/>
      <c r="K211" s="229"/>
      <c r="L211" s="229"/>
      <c r="M211" s="229"/>
      <c r="N211" s="229"/>
      <c r="O211" s="229"/>
      <c r="P211" s="229"/>
      <c r="Q211" s="229"/>
      <c r="R211" s="229"/>
      <c r="S211" s="242"/>
      <c r="T211" s="243"/>
    </row>
    <row r="212" spans="2:21" ht="15.75">
      <c r="B212" s="241"/>
      <c r="C212" s="281"/>
      <c r="D212" s="229"/>
      <c r="E212" s="229"/>
      <c r="F212" s="229"/>
      <c r="G212" s="229"/>
      <c r="H212" s="229"/>
      <c r="I212" s="229"/>
      <c r="J212" s="229"/>
      <c r="K212" s="229"/>
      <c r="L212" s="229"/>
      <c r="M212" s="229"/>
      <c r="N212" s="229"/>
      <c r="O212" s="229"/>
      <c r="P212" s="229"/>
      <c r="Q212" s="229"/>
      <c r="R212" s="229"/>
      <c r="S212" s="242"/>
      <c r="T212" s="243"/>
    </row>
    <row r="213" spans="2:21" ht="15.75">
      <c r="B213" s="241"/>
      <c r="C213" s="281"/>
      <c r="D213" s="229"/>
      <c r="E213" s="229"/>
      <c r="F213" s="229"/>
      <c r="G213" s="229"/>
      <c r="H213" s="229"/>
      <c r="I213" s="229"/>
      <c r="J213" s="229"/>
      <c r="K213" s="229"/>
      <c r="L213" s="229"/>
      <c r="M213" s="229"/>
      <c r="N213" s="229"/>
      <c r="O213" s="229"/>
      <c r="P213" s="229"/>
      <c r="Q213" s="229"/>
      <c r="R213" s="229"/>
      <c r="S213" s="242"/>
      <c r="T213" s="243"/>
    </row>
    <row r="214" spans="2:21" ht="15.75">
      <c r="B214" s="241"/>
      <c r="C214" s="810" t="s">
        <v>147</v>
      </c>
      <c r="D214" s="810"/>
      <c r="E214" s="810"/>
      <c r="F214" s="810"/>
      <c r="G214" s="812"/>
      <c r="H214" s="812" t="s">
        <v>82</v>
      </c>
      <c r="I214" s="810"/>
      <c r="J214" s="812" t="s">
        <v>156</v>
      </c>
      <c r="K214" s="230"/>
      <c r="L214" s="812"/>
      <c r="M214" s="812" t="s">
        <v>161</v>
      </c>
      <c r="N214" s="812"/>
      <c r="O214" s="810"/>
      <c r="P214" s="810"/>
      <c r="Q214" s="810" t="s">
        <v>83</v>
      </c>
      <c r="R214" s="810"/>
      <c r="S214" s="242"/>
      <c r="T214" s="243"/>
    </row>
    <row r="215" spans="2:21" ht="15.75">
      <c r="B215" s="241"/>
      <c r="C215" s="282"/>
      <c r="D215" s="810"/>
      <c r="E215" s="810"/>
      <c r="F215" s="810"/>
      <c r="G215" s="812"/>
      <c r="H215" s="812"/>
      <c r="I215" s="810"/>
      <c r="J215" s="812"/>
      <c r="K215" s="230"/>
      <c r="L215" s="812"/>
      <c r="M215" s="812"/>
      <c r="N215" s="812"/>
      <c r="O215" s="810"/>
      <c r="P215" s="810"/>
      <c r="Q215" s="810"/>
      <c r="R215" s="810"/>
      <c r="S215" s="242"/>
      <c r="T215" s="243"/>
    </row>
    <row r="216" spans="2:21" customFormat="1" ht="15" customHeight="1">
      <c r="B216" s="121" t="s">
        <v>418</v>
      </c>
      <c r="C216" s="284"/>
      <c r="D216" s="122"/>
      <c r="E216" s="122"/>
      <c r="F216" s="122"/>
      <c r="G216" s="122"/>
      <c r="H216" s="122"/>
      <c r="I216" s="122"/>
      <c r="J216" s="123"/>
      <c r="K216" s="122"/>
      <c r="L216" s="124"/>
      <c r="M216" s="122"/>
      <c r="N216" s="122"/>
      <c r="O216" s="122"/>
      <c r="P216" s="122"/>
      <c r="Q216" s="122"/>
      <c r="R216" s="125"/>
      <c r="S216" s="125"/>
      <c r="T216" s="126" t="s">
        <v>417</v>
      </c>
      <c r="U216" s="232"/>
    </row>
    <row r="218" spans="2:21" ht="24.95" customHeight="1">
      <c r="B218" s="2155" t="s">
        <v>159</v>
      </c>
      <c r="C218" s="2156"/>
      <c r="D218" s="2156"/>
      <c r="E218" s="2157"/>
      <c r="F218" s="2161" t="s">
        <v>146</v>
      </c>
      <c r="G218" s="2162"/>
      <c r="H218" s="2162"/>
      <c r="I218" s="2162"/>
      <c r="J218" s="2162"/>
      <c r="K218" s="2162"/>
      <c r="L218" s="2162"/>
      <c r="M218" s="2162"/>
      <c r="N218" s="2163"/>
      <c r="O218" s="417" t="s">
        <v>55</v>
      </c>
      <c r="P218" s="418" t="s">
        <v>790</v>
      </c>
      <c r="Q218" s="92" t="s">
        <v>459</v>
      </c>
      <c r="R218" s="41"/>
      <c r="S218" s="41"/>
      <c r="T218" s="42" t="s">
        <v>25</v>
      </c>
    </row>
    <row r="219" spans="2:21" ht="24.95" customHeight="1">
      <c r="B219" s="2158"/>
      <c r="C219" s="2159"/>
      <c r="D219" s="2159"/>
      <c r="E219" s="2160"/>
      <c r="F219" s="2164" t="s">
        <v>416</v>
      </c>
      <c r="G219" s="2165"/>
      <c r="H219" s="2165"/>
      <c r="I219" s="2165"/>
      <c r="J219" s="2165"/>
      <c r="K219" s="2165"/>
      <c r="L219" s="2165"/>
      <c r="M219" s="2165"/>
      <c r="N219" s="2166"/>
      <c r="O219" s="419" t="s">
        <v>57</v>
      </c>
      <c r="P219" s="420" t="s">
        <v>848</v>
      </c>
      <c r="Q219" s="94"/>
      <c r="R219" s="45"/>
      <c r="S219" s="45"/>
      <c r="T219" s="46"/>
    </row>
    <row r="220" spans="2:21" ht="9.9499999999999993" customHeight="1">
      <c r="B220" s="263"/>
      <c r="C220" s="264"/>
      <c r="D220" s="264"/>
      <c r="E220" s="264"/>
      <c r="F220" s="264"/>
      <c r="G220" s="265"/>
      <c r="H220" s="265"/>
      <c r="I220" s="265"/>
      <c r="J220" s="265"/>
      <c r="K220" s="265"/>
      <c r="L220" s="265"/>
      <c r="M220" s="265"/>
      <c r="N220" s="265"/>
      <c r="O220" s="265"/>
      <c r="P220" s="265"/>
      <c r="Q220" s="265"/>
      <c r="R220" s="265"/>
      <c r="S220" s="265"/>
      <c r="T220" s="266"/>
    </row>
    <row r="221" spans="2:21" ht="21.75" customHeight="1">
      <c r="B221" s="51"/>
      <c r="C221" s="289" t="s">
        <v>59</v>
      </c>
      <c r="D221" s="55"/>
      <c r="E221" s="55" t="s">
        <v>60</v>
      </c>
      <c r="F221" s="165" t="s">
        <v>512</v>
      </c>
      <c r="G221" s="55"/>
      <c r="I221" s="53"/>
      <c r="J221" s="55"/>
      <c r="K221" s="55"/>
      <c r="L221" s="54"/>
      <c r="M221" s="55"/>
      <c r="N221" s="118"/>
      <c r="O221" s="56"/>
      <c r="P221" s="57" t="s">
        <v>61</v>
      </c>
      <c r="Q221" s="249" t="s">
        <v>788</v>
      </c>
      <c r="R221" s="297"/>
      <c r="S221" s="55"/>
      <c r="T221" s="59"/>
    </row>
    <row r="222" spans="2:21" ht="9.9499999999999993" customHeight="1">
      <c r="B222" s="51"/>
      <c r="C222" s="289"/>
      <c r="D222" s="55"/>
      <c r="E222" s="55"/>
      <c r="F222" s="623"/>
      <c r="G222" s="55"/>
      <c r="H222" s="53"/>
      <c r="I222" s="52"/>
      <c r="J222" s="55"/>
      <c r="K222" s="55"/>
      <c r="L222" s="54"/>
      <c r="M222" s="55"/>
      <c r="N222" s="84"/>
      <c r="O222" s="56"/>
      <c r="P222" s="167"/>
      <c r="Q222" s="58"/>
      <c r="R222" s="58"/>
      <c r="S222" s="58"/>
      <c r="T222" s="59"/>
    </row>
    <row r="223" spans="2:21">
      <c r="B223" s="2190" t="s">
        <v>26</v>
      </c>
      <c r="C223" s="275" t="s">
        <v>27</v>
      </c>
      <c r="D223" s="2169" t="s">
        <v>62</v>
      </c>
      <c r="E223" s="175" t="s">
        <v>28</v>
      </c>
      <c r="F223" s="2169" t="s">
        <v>29</v>
      </c>
      <c r="G223" s="174" t="s">
        <v>30</v>
      </c>
      <c r="H223" s="174" t="s">
        <v>30</v>
      </c>
      <c r="I223" s="176" t="s">
        <v>30</v>
      </c>
      <c r="J223" s="2171" t="s">
        <v>31</v>
      </c>
      <c r="K223" s="2172"/>
      <c r="L223" s="174" t="s">
        <v>30</v>
      </c>
      <c r="M223" s="176" t="s">
        <v>32</v>
      </c>
      <c r="N223" s="177" t="s">
        <v>8</v>
      </c>
      <c r="O223" s="2275" t="s">
        <v>182</v>
      </c>
      <c r="P223" s="2167" t="s">
        <v>181</v>
      </c>
      <c r="Q223" s="177" t="s">
        <v>8</v>
      </c>
      <c r="R223" s="2270" t="s">
        <v>44</v>
      </c>
      <c r="S223" s="178" t="s">
        <v>8</v>
      </c>
      <c r="T223" s="2182" t="s">
        <v>10</v>
      </c>
    </row>
    <row r="224" spans="2:21">
      <c r="B224" s="2191"/>
      <c r="C224" s="276" t="s">
        <v>11</v>
      </c>
      <c r="D224" s="2170"/>
      <c r="E224" s="180" t="s">
        <v>12</v>
      </c>
      <c r="F224" s="2170"/>
      <c r="G224" s="180" t="s">
        <v>13</v>
      </c>
      <c r="H224" s="180" t="s">
        <v>14</v>
      </c>
      <c r="I224" s="181" t="s">
        <v>15</v>
      </c>
      <c r="J224" s="182" t="s">
        <v>16</v>
      </c>
      <c r="K224" s="183" t="s">
        <v>17</v>
      </c>
      <c r="L224" s="180" t="s">
        <v>18</v>
      </c>
      <c r="M224" s="184" t="s">
        <v>19</v>
      </c>
      <c r="N224" s="185" t="s">
        <v>177</v>
      </c>
      <c r="O224" s="2276"/>
      <c r="P224" s="2168"/>
      <c r="Q224" s="185" t="s">
        <v>22</v>
      </c>
      <c r="R224" s="2271"/>
      <c r="S224" s="186" t="s">
        <v>45</v>
      </c>
      <c r="T224" s="2183"/>
    </row>
    <row r="225" spans="2:20" ht="15.75" thickBot="1">
      <c r="B225" s="187">
        <v>1</v>
      </c>
      <c r="C225" s="277">
        <v>2</v>
      </c>
      <c r="D225" s="189">
        <v>3</v>
      </c>
      <c r="E225" s="188">
        <v>4</v>
      </c>
      <c r="F225" s="188">
        <v>5</v>
      </c>
      <c r="G225" s="188">
        <v>6</v>
      </c>
      <c r="H225" s="188">
        <v>7</v>
      </c>
      <c r="I225" s="190" t="s">
        <v>63</v>
      </c>
      <c r="J225" s="191">
        <v>9</v>
      </c>
      <c r="K225" s="192" t="s">
        <v>64</v>
      </c>
      <c r="L225" s="191" t="s">
        <v>65</v>
      </c>
      <c r="M225" s="192">
        <v>12</v>
      </c>
      <c r="N225" s="193" t="s">
        <v>66</v>
      </c>
      <c r="O225" s="252" t="s">
        <v>176</v>
      </c>
      <c r="P225" s="193" t="s">
        <v>178</v>
      </c>
      <c r="Q225" s="193" t="s">
        <v>186</v>
      </c>
      <c r="R225" s="193" t="s">
        <v>183</v>
      </c>
      <c r="S225" s="193" t="s">
        <v>179</v>
      </c>
      <c r="T225" s="193">
        <v>18</v>
      </c>
    </row>
    <row r="226" spans="2:20" ht="35.1" customHeight="1" thickTop="1">
      <c r="B226" s="432">
        <v>1</v>
      </c>
      <c r="C226" s="439" t="s">
        <v>791</v>
      </c>
      <c r="D226" s="254" t="s">
        <v>405</v>
      </c>
      <c r="E226" s="430" t="s">
        <v>406</v>
      </c>
      <c r="F226" s="431" t="s">
        <v>170</v>
      </c>
      <c r="G226" s="404">
        <v>11970</v>
      </c>
      <c r="H226" s="404">
        <v>4330</v>
      </c>
      <c r="I226" s="387">
        <f t="shared" ref="I226:I227" si="172">+G226-H226</f>
        <v>7640</v>
      </c>
      <c r="J226" s="388">
        <v>5</v>
      </c>
      <c r="K226" s="389">
        <f t="shared" ref="K226:K227" si="173">I226*J226%</f>
        <v>382</v>
      </c>
      <c r="L226" s="389">
        <f t="shared" ref="L226:L227" si="174">I226-K226</f>
        <v>7258</v>
      </c>
      <c r="M226" s="405">
        <v>2600</v>
      </c>
      <c r="N226" s="390">
        <f t="shared" ref="N226:N227" si="175">ROUND((L226*M226),0)</f>
        <v>18870800</v>
      </c>
      <c r="O226" s="390">
        <f t="shared" ref="O226:O227" si="176">ROUND(M226*0.5025%,2)</f>
        <v>13.07</v>
      </c>
      <c r="P226" s="390">
        <f t="shared" ref="P226:P227" si="177">M226+O226</f>
        <v>2613.0700000000002</v>
      </c>
      <c r="Q226" s="391">
        <f t="shared" ref="Q226:Q227" si="178">ROUND((L226*+P226),0)</f>
        <v>18965662</v>
      </c>
      <c r="R226" s="391">
        <f t="shared" ref="R226:R227" si="179">ROUND((Q226*0.5%),0)</f>
        <v>94828</v>
      </c>
      <c r="S226" s="391">
        <f t="shared" ref="S226:S227" si="180">ROUND((Q226-R226),0)</f>
        <v>18870834</v>
      </c>
      <c r="T226" s="257" t="s">
        <v>199</v>
      </c>
    </row>
    <row r="227" spans="2:20" ht="35.1" customHeight="1">
      <c r="B227" s="432">
        <v>2</v>
      </c>
      <c r="C227" s="439" t="s">
        <v>792</v>
      </c>
      <c r="D227" s="254" t="s">
        <v>507</v>
      </c>
      <c r="E227" s="430" t="s">
        <v>508</v>
      </c>
      <c r="F227" s="431" t="s">
        <v>170</v>
      </c>
      <c r="G227" s="404">
        <v>11150</v>
      </c>
      <c r="H227" s="404">
        <v>3640</v>
      </c>
      <c r="I227" s="387">
        <f t="shared" si="172"/>
        <v>7510</v>
      </c>
      <c r="J227" s="388">
        <v>5</v>
      </c>
      <c r="K227" s="389">
        <f t="shared" si="173"/>
        <v>375.5</v>
      </c>
      <c r="L227" s="389">
        <f t="shared" si="174"/>
        <v>7134.5</v>
      </c>
      <c r="M227" s="405">
        <v>2600</v>
      </c>
      <c r="N227" s="390">
        <f t="shared" si="175"/>
        <v>18549700</v>
      </c>
      <c r="O227" s="390">
        <f t="shared" si="176"/>
        <v>13.07</v>
      </c>
      <c r="P227" s="390">
        <f t="shared" si="177"/>
        <v>2613.0700000000002</v>
      </c>
      <c r="Q227" s="391">
        <f t="shared" si="178"/>
        <v>18642948</v>
      </c>
      <c r="R227" s="391">
        <f t="shared" si="179"/>
        <v>93215</v>
      </c>
      <c r="S227" s="391">
        <f t="shared" si="180"/>
        <v>18549733</v>
      </c>
      <c r="T227" s="257" t="s">
        <v>199</v>
      </c>
    </row>
    <row r="228" spans="2:20" ht="35.1" customHeight="1">
      <c r="B228" s="432">
        <v>3</v>
      </c>
      <c r="C228" s="439" t="s">
        <v>793</v>
      </c>
      <c r="D228" s="254" t="s">
        <v>370</v>
      </c>
      <c r="E228" s="430" t="s">
        <v>371</v>
      </c>
      <c r="F228" s="431" t="s">
        <v>170</v>
      </c>
      <c r="G228" s="404">
        <v>4130</v>
      </c>
      <c r="H228" s="404">
        <v>1590</v>
      </c>
      <c r="I228" s="387">
        <f t="shared" ref="I228" si="181">+G228-H228</f>
        <v>2540</v>
      </c>
      <c r="J228" s="388">
        <v>5</v>
      </c>
      <c r="K228" s="389">
        <f t="shared" ref="K228" si="182">I228*J228%</f>
        <v>127</v>
      </c>
      <c r="L228" s="389">
        <f t="shared" ref="L228" si="183">I228-K228</f>
        <v>2413</v>
      </c>
      <c r="M228" s="405">
        <v>2600</v>
      </c>
      <c r="N228" s="390">
        <f t="shared" ref="N228" si="184">ROUND((L228*M228),0)</f>
        <v>6273800</v>
      </c>
      <c r="O228" s="390">
        <f t="shared" ref="O228" si="185">ROUND(M228*0.5025%,2)</f>
        <v>13.07</v>
      </c>
      <c r="P228" s="390">
        <f t="shared" ref="P228" si="186">M228+O228</f>
        <v>2613.0700000000002</v>
      </c>
      <c r="Q228" s="391">
        <f t="shared" ref="Q228" si="187">ROUND((L228*+P228),0)</f>
        <v>6305338</v>
      </c>
      <c r="R228" s="391">
        <f t="shared" ref="R228" si="188">ROUND((Q228*0.5%),0)</f>
        <v>31527</v>
      </c>
      <c r="S228" s="391">
        <f t="shared" ref="S228" si="189">ROUND((Q228-R228),0)</f>
        <v>6273811</v>
      </c>
      <c r="T228" s="257" t="s">
        <v>199</v>
      </c>
    </row>
    <row r="229" spans="2:20" ht="9.9499999999999993" customHeight="1">
      <c r="B229" s="433"/>
      <c r="C229" s="448"/>
      <c r="D229" s="449"/>
      <c r="E229" s="434"/>
      <c r="F229" s="435"/>
      <c r="G229" s="443"/>
      <c r="H229" s="443"/>
      <c r="I229" s="444"/>
      <c r="J229" s="388"/>
      <c r="K229" s="445"/>
      <c r="L229" s="445"/>
      <c r="M229" s="450"/>
      <c r="N229" s="446"/>
      <c r="O229" s="451"/>
      <c r="P229" s="446"/>
      <c r="Q229" s="447"/>
      <c r="R229" s="447"/>
      <c r="S229" s="447"/>
      <c r="T229" s="452"/>
    </row>
    <row r="230" spans="2:20" ht="35.1" customHeight="1">
      <c r="B230" s="2173" t="s">
        <v>204</v>
      </c>
      <c r="C230" s="2174"/>
      <c r="D230" s="2174"/>
      <c r="E230" s="2174"/>
      <c r="F230" s="2175"/>
      <c r="G230" s="402">
        <f>SUM(G226:G229)</f>
        <v>27250</v>
      </c>
      <c r="H230" s="402">
        <f>SUM(H226:H229)</f>
        <v>9560</v>
      </c>
      <c r="I230" s="402">
        <f>SUM(I226:I229)</f>
        <v>17690</v>
      </c>
      <c r="J230" s="402">
        <f>+K230/I230%</f>
        <v>5</v>
      </c>
      <c r="K230" s="402">
        <f>SUM(K226:K229)</f>
        <v>884.5</v>
      </c>
      <c r="L230" s="402">
        <f>SUM(L226:L229)</f>
        <v>16805.5</v>
      </c>
      <c r="M230" s="402"/>
      <c r="N230" s="402">
        <f>SUM(N226:N229)</f>
        <v>43694300</v>
      </c>
      <c r="O230" s="403"/>
      <c r="P230" s="402">
        <f>Q230/L230</f>
        <v>2613.0700068429978</v>
      </c>
      <c r="Q230" s="402">
        <f>SUM(Q226:Q229)</f>
        <v>43913948</v>
      </c>
      <c r="R230" s="402">
        <f>SUM(R226:R229)</f>
        <v>219570</v>
      </c>
      <c r="S230" s="402">
        <f>SUM(S226:S229)</f>
        <v>43694378</v>
      </c>
      <c r="T230" s="402"/>
    </row>
    <row r="231" spans="2:20" ht="6.95" customHeight="1">
      <c r="B231" s="263"/>
      <c r="C231" s="264"/>
      <c r="D231" s="264"/>
      <c r="E231" s="264"/>
      <c r="F231" s="264"/>
      <c r="G231" s="265"/>
      <c r="H231" s="265"/>
      <c r="I231" s="265"/>
      <c r="J231" s="265"/>
      <c r="K231" s="265"/>
      <c r="L231" s="265"/>
      <c r="M231" s="265"/>
      <c r="N231" s="265"/>
      <c r="O231" s="265"/>
      <c r="P231" s="265"/>
      <c r="Q231" s="265"/>
      <c r="R231" s="265"/>
      <c r="S231" s="265"/>
      <c r="T231" s="266"/>
    </row>
    <row r="232" spans="2:20" ht="15.75">
      <c r="B232" s="51"/>
      <c r="C232" s="289" t="s">
        <v>59</v>
      </c>
      <c r="D232" s="55"/>
      <c r="E232" s="55" t="s">
        <v>60</v>
      </c>
      <c r="F232" s="165" t="s">
        <v>834</v>
      </c>
      <c r="G232" s="55"/>
      <c r="I232" s="53"/>
      <c r="J232" s="55"/>
      <c r="K232" s="55"/>
      <c r="L232" s="54"/>
      <c r="M232" s="55"/>
      <c r="N232" s="118"/>
      <c r="O232" s="56"/>
      <c r="P232" s="57"/>
      <c r="Q232" s="249"/>
      <c r="R232" s="297"/>
      <c r="S232" s="55"/>
      <c r="T232" s="59"/>
    </row>
    <row r="233" spans="2:20" ht="6.95" customHeight="1">
      <c r="B233" s="51"/>
      <c r="C233" s="289"/>
      <c r="D233" s="55"/>
      <c r="E233" s="55"/>
      <c r="F233" s="623"/>
      <c r="G233" s="55"/>
      <c r="H233" s="53"/>
      <c r="I233" s="52"/>
      <c r="J233" s="55"/>
      <c r="K233" s="55"/>
      <c r="L233" s="54"/>
      <c r="M233" s="55"/>
      <c r="N233" s="84"/>
      <c r="O233" s="56"/>
      <c r="P233" s="167"/>
      <c r="Q233" s="58"/>
      <c r="R233" s="58"/>
      <c r="S233" s="58"/>
      <c r="T233" s="59"/>
    </row>
    <row r="234" spans="2:20">
      <c r="B234" s="2190" t="s">
        <v>26</v>
      </c>
      <c r="C234" s="275" t="s">
        <v>27</v>
      </c>
      <c r="D234" s="2169" t="s">
        <v>62</v>
      </c>
      <c r="E234" s="175" t="s">
        <v>28</v>
      </c>
      <c r="F234" s="2169" t="s">
        <v>29</v>
      </c>
      <c r="G234" s="174" t="s">
        <v>30</v>
      </c>
      <c r="H234" s="174" t="s">
        <v>30</v>
      </c>
      <c r="I234" s="176" t="s">
        <v>30</v>
      </c>
      <c r="J234" s="2171" t="s">
        <v>31</v>
      </c>
      <c r="K234" s="2172"/>
      <c r="L234" s="174" t="s">
        <v>30</v>
      </c>
      <c r="M234" s="176" t="s">
        <v>32</v>
      </c>
      <c r="N234" s="177" t="s">
        <v>8</v>
      </c>
      <c r="O234" s="2275" t="s">
        <v>182</v>
      </c>
      <c r="P234" s="2167" t="s">
        <v>181</v>
      </c>
      <c r="Q234" s="177" t="s">
        <v>8</v>
      </c>
      <c r="R234" s="2270" t="s">
        <v>44</v>
      </c>
      <c r="S234" s="178" t="s">
        <v>8</v>
      </c>
      <c r="T234" s="2182" t="s">
        <v>10</v>
      </c>
    </row>
    <row r="235" spans="2:20">
      <c r="B235" s="2191"/>
      <c r="C235" s="276" t="s">
        <v>11</v>
      </c>
      <c r="D235" s="2170"/>
      <c r="E235" s="180" t="s">
        <v>12</v>
      </c>
      <c r="F235" s="2170"/>
      <c r="G235" s="180" t="s">
        <v>13</v>
      </c>
      <c r="H235" s="180" t="s">
        <v>14</v>
      </c>
      <c r="I235" s="181" t="s">
        <v>15</v>
      </c>
      <c r="J235" s="182" t="s">
        <v>16</v>
      </c>
      <c r="K235" s="183" t="s">
        <v>17</v>
      </c>
      <c r="L235" s="180" t="s">
        <v>18</v>
      </c>
      <c r="M235" s="184" t="s">
        <v>19</v>
      </c>
      <c r="N235" s="185" t="s">
        <v>177</v>
      </c>
      <c r="O235" s="2276"/>
      <c r="P235" s="2168"/>
      <c r="Q235" s="185" t="s">
        <v>22</v>
      </c>
      <c r="R235" s="2271"/>
      <c r="S235" s="186" t="s">
        <v>45</v>
      </c>
      <c r="T235" s="2183"/>
    </row>
    <row r="236" spans="2:20" ht="15.75" thickBot="1">
      <c r="B236" s="187">
        <v>1</v>
      </c>
      <c r="C236" s="277">
        <v>2</v>
      </c>
      <c r="D236" s="189">
        <v>3</v>
      </c>
      <c r="E236" s="188">
        <v>4</v>
      </c>
      <c r="F236" s="188">
        <v>5</v>
      </c>
      <c r="G236" s="188">
        <v>6</v>
      </c>
      <c r="H236" s="188">
        <v>7</v>
      </c>
      <c r="I236" s="190" t="s">
        <v>63</v>
      </c>
      <c r="J236" s="191">
        <v>9</v>
      </c>
      <c r="K236" s="192" t="s">
        <v>64</v>
      </c>
      <c r="L236" s="191" t="s">
        <v>65</v>
      </c>
      <c r="M236" s="192">
        <v>12</v>
      </c>
      <c r="N236" s="193" t="s">
        <v>66</v>
      </c>
      <c r="O236" s="252" t="s">
        <v>176</v>
      </c>
      <c r="P236" s="193" t="s">
        <v>178</v>
      </c>
      <c r="Q236" s="193" t="s">
        <v>186</v>
      </c>
      <c r="R236" s="193" t="s">
        <v>183</v>
      </c>
      <c r="S236" s="193" t="s">
        <v>179</v>
      </c>
      <c r="T236" s="193">
        <v>18</v>
      </c>
    </row>
    <row r="237" spans="2:20" ht="24.95" customHeight="1" thickTop="1">
      <c r="B237" s="432">
        <v>1</v>
      </c>
      <c r="C237" s="439" t="s">
        <v>835</v>
      </c>
      <c r="D237" s="254" t="s">
        <v>148</v>
      </c>
      <c r="E237" s="430" t="s">
        <v>75</v>
      </c>
      <c r="F237" s="431" t="s">
        <v>170</v>
      </c>
      <c r="G237" s="404">
        <v>8330</v>
      </c>
      <c r="H237" s="404">
        <v>3830</v>
      </c>
      <c r="I237" s="387">
        <f t="shared" ref="I237:I238" si="190">+G237-H237</f>
        <v>4500</v>
      </c>
      <c r="J237" s="388">
        <v>6</v>
      </c>
      <c r="K237" s="389">
        <f t="shared" ref="K237:K238" si="191">I237*J237%</f>
        <v>270</v>
      </c>
      <c r="L237" s="389">
        <f t="shared" ref="L237:L238" si="192">I237-K237</f>
        <v>4230</v>
      </c>
      <c r="M237" s="405">
        <v>2700</v>
      </c>
      <c r="N237" s="390">
        <f t="shared" ref="N237:N238" si="193">ROUND((L237*M237),0)</f>
        <v>11421000</v>
      </c>
      <c r="O237" s="390">
        <f t="shared" ref="O237:O238" si="194">ROUND(M237*0.5025%,2)</f>
        <v>13.57</v>
      </c>
      <c r="P237" s="390">
        <f t="shared" ref="P237:P238" si="195">M237+O237</f>
        <v>2713.57</v>
      </c>
      <c r="Q237" s="391">
        <f t="shared" ref="Q237:Q238" si="196">ROUND((L237*+P237),0)</f>
        <v>11478401</v>
      </c>
      <c r="R237" s="391">
        <f t="shared" ref="R237:R238" si="197">ROUND((Q237*0.5%),0)</f>
        <v>57392</v>
      </c>
      <c r="S237" s="391">
        <f t="shared" ref="S237:S238" si="198">ROUND((Q237-R237),0)</f>
        <v>11421009</v>
      </c>
      <c r="T237" s="257" t="s">
        <v>77</v>
      </c>
    </row>
    <row r="238" spans="2:20" ht="24.95" customHeight="1">
      <c r="B238" s="432">
        <v>2</v>
      </c>
      <c r="C238" s="439" t="s">
        <v>836</v>
      </c>
      <c r="D238" s="254" t="s">
        <v>89</v>
      </c>
      <c r="E238" s="430" t="s">
        <v>79</v>
      </c>
      <c r="F238" s="431" t="s">
        <v>170</v>
      </c>
      <c r="G238" s="404">
        <v>6870</v>
      </c>
      <c r="H238" s="404">
        <v>3910</v>
      </c>
      <c r="I238" s="387">
        <f t="shared" si="190"/>
        <v>2960</v>
      </c>
      <c r="J238" s="388">
        <v>6</v>
      </c>
      <c r="K238" s="389">
        <f t="shared" si="191"/>
        <v>177.6</v>
      </c>
      <c r="L238" s="389">
        <f t="shared" si="192"/>
        <v>2782.4</v>
      </c>
      <c r="M238" s="405">
        <v>2700</v>
      </c>
      <c r="N238" s="390">
        <f t="shared" si="193"/>
        <v>7512480</v>
      </c>
      <c r="O238" s="390">
        <f t="shared" si="194"/>
        <v>13.57</v>
      </c>
      <c r="P238" s="390">
        <f t="shared" si="195"/>
        <v>2713.57</v>
      </c>
      <c r="Q238" s="391">
        <f t="shared" si="196"/>
        <v>7550237</v>
      </c>
      <c r="R238" s="391">
        <f t="shared" si="197"/>
        <v>37751</v>
      </c>
      <c r="S238" s="391">
        <f t="shared" si="198"/>
        <v>7512486</v>
      </c>
      <c r="T238" s="257" t="s">
        <v>77</v>
      </c>
    </row>
    <row r="239" spans="2:20" ht="9.9499999999999993" customHeight="1">
      <c r="B239" s="433"/>
      <c r="C239" s="448"/>
      <c r="D239" s="449"/>
      <c r="E239" s="434"/>
      <c r="F239" s="435"/>
      <c r="G239" s="443"/>
      <c r="H239" s="443"/>
      <c r="I239" s="444"/>
      <c r="J239" s="388"/>
      <c r="K239" s="445"/>
      <c r="L239" s="445"/>
      <c r="M239" s="450"/>
      <c r="N239" s="446"/>
      <c r="O239" s="451"/>
      <c r="P239" s="446"/>
      <c r="Q239" s="447"/>
      <c r="R239" s="447"/>
      <c r="S239" s="447"/>
      <c r="T239" s="452"/>
    </row>
    <row r="240" spans="2:20" ht="24.95" customHeight="1">
      <c r="B240" s="2173" t="s">
        <v>202</v>
      </c>
      <c r="C240" s="2174"/>
      <c r="D240" s="2174"/>
      <c r="E240" s="2174"/>
      <c r="F240" s="2175"/>
      <c r="G240" s="402">
        <f>SUM(G237:G239)</f>
        <v>15200</v>
      </c>
      <c r="H240" s="402">
        <f>SUM(H237:H239)</f>
        <v>7740</v>
      </c>
      <c r="I240" s="402">
        <f>SUM(I237:I239)</f>
        <v>7460</v>
      </c>
      <c r="J240" s="402">
        <f>+K240/I240%</f>
        <v>6.0000000000000009</v>
      </c>
      <c r="K240" s="402">
        <f>SUM(K237:K239)</f>
        <v>447.6</v>
      </c>
      <c r="L240" s="402">
        <f>SUM(L237:L239)</f>
        <v>7012.4</v>
      </c>
      <c r="M240" s="402"/>
      <c r="N240" s="402">
        <f>SUM(N237:N239)</f>
        <v>18933480</v>
      </c>
      <c r="O240" s="403"/>
      <c r="P240" s="402">
        <f>Q240/L240</f>
        <v>2713.5699617819864</v>
      </c>
      <c r="Q240" s="402">
        <f>SUM(Q237:Q239)</f>
        <v>19028638</v>
      </c>
      <c r="R240" s="402">
        <f>SUM(R237:R239)</f>
        <v>95143</v>
      </c>
      <c r="S240" s="402">
        <f>SUM(S237:S239)</f>
        <v>18933495</v>
      </c>
      <c r="T240" s="402"/>
    </row>
    <row r="241" spans="2:20" ht="6.95" customHeight="1">
      <c r="B241" s="263"/>
      <c r="C241" s="264"/>
      <c r="D241" s="264"/>
      <c r="E241" s="264"/>
      <c r="F241" s="264"/>
      <c r="G241" s="265"/>
      <c r="H241" s="265"/>
      <c r="I241" s="265"/>
      <c r="J241" s="265"/>
      <c r="K241" s="265"/>
      <c r="L241" s="265"/>
      <c r="M241" s="265"/>
      <c r="N241" s="265"/>
      <c r="O241" s="265"/>
      <c r="P241" s="265"/>
      <c r="Q241" s="265"/>
      <c r="R241" s="265"/>
      <c r="S241" s="265"/>
      <c r="T241" s="266"/>
    </row>
    <row r="242" spans="2:20" ht="15.75">
      <c r="B242" s="51"/>
      <c r="C242" s="289" t="s">
        <v>59</v>
      </c>
      <c r="D242" s="55"/>
      <c r="E242" s="55" t="s">
        <v>60</v>
      </c>
      <c r="F242" s="165" t="s">
        <v>837</v>
      </c>
      <c r="G242" s="55"/>
      <c r="I242" s="53"/>
      <c r="J242" s="55"/>
      <c r="K242" s="55"/>
      <c r="L242" s="54"/>
      <c r="M242" s="55"/>
      <c r="N242" s="118"/>
      <c r="O242" s="56"/>
      <c r="P242" s="57"/>
      <c r="Q242" s="249"/>
      <c r="R242" s="297"/>
      <c r="S242" s="55"/>
      <c r="T242" s="59"/>
    </row>
    <row r="243" spans="2:20" ht="6.95" customHeight="1">
      <c r="B243" s="51"/>
      <c r="C243" s="289"/>
      <c r="D243" s="55"/>
      <c r="E243" s="55"/>
      <c r="F243" s="623"/>
      <c r="G243" s="55"/>
      <c r="H243" s="53"/>
      <c r="I243" s="52"/>
      <c r="J243" s="55"/>
      <c r="K243" s="55"/>
      <c r="L243" s="54"/>
      <c r="M243" s="55"/>
      <c r="N243" s="84"/>
      <c r="O243" s="56"/>
      <c r="P243" s="167"/>
      <c r="Q243" s="58"/>
      <c r="R243" s="58"/>
      <c r="S243" s="58"/>
      <c r="T243" s="59"/>
    </row>
    <row r="244" spans="2:20">
      <c r="B244" s="2190" t="s">
        <v>26</v>
      </c>
      <c r="C244" s="275" t="s">
        <v>27</v>
      </c>
      <c r="D244" s="2169" t="s">
        <v>62</v>
      </c>
      <c r="E244" s="175" t="s">
        <v>28</v>
      </c>
      <c r="F244" s="2169" t="s">
        <v>29</v>
      </c>
      <c r="G244" s="174" t="s">
        <v>30</v>
      </c>
      <c r="H244" s="174" t="s">
        <v>30</v>
      </c>
      <c r="I244" s="176" t="s">
        <v>30</v>
      </c>
      <c r="J244" s="2171" t="s">
        <v>31</v>
      </c>
      <c r="K244" s="2172"/>
      <c r="L244" s="174" t="s">
        <v>30</v>
      </c>
      <c r="M244" s="176" t="s">
        <v>32</v>
      </c>
      <c r="N244" s="177" t="s">
        <v>8</v>
      </c>
      <c r="O244" s="2275" t="s">
        <v>182</v>
      </c>
      <c r="P244" s="2167" t="s">
        <v>181</v>
      </c>
      <c r="Q244" s="177" t="s">
        <v>8</v>
      </c>
      <c r="R244" s="2270" t="s">
        <v>44</v>
      </c>
      <c r="S244" s="178" t="s">
        <v>8</v>
      </c>
      <c r="T244" s="2182" t="s">
        <v>10</v>
      </c>
    </row>
    <row r="245" spans="2:20">
      <c r="B245" s="2191"/>
      <c r="C245" s="276" t="s">
        <v>11</v>
      </c>
      <c r="D245" s="2170"/>
      <c r="E245" s="180" t="s">
        <v>12</v>
      </c>
      <c r="F245" s="2170"/>
      <c r="G245" s="180" t="s">
        <v>13</v>
      </c>
      <c r="H245" s="180" t="s">
        <v>14</v>
      </c>
      <c r="I245" s="181" t="s">
        <v>15</v>
      </c>
      <c r="J245" s="182" t="s">
        <v>16</v>
      </c>
      <c r="K245" s="183" t="s">
        <v>17</v>
      </c>
      <c r="L245" s="180" t="s">
        <v>18</v>
      </c>
      <c r="M245" s="184" t="s">
        <v>19</v>
      </c>
      <c r="N245" s="185" t="s">
        <v>177</v>
      </c>
      <c r="O245" s="2276"/>
      <c r="P245" s="2168"/>
      <c r="Q245" s="185" t="s">
        <v>22</v>
      </c>
      <c r="R245" s="2271"/>
      <c r="S245" s="186" t="s">
        <v>45</v>
      </c>
      <c r="T245" s="2183"/>
    </row>
    <row r="246" spans="2:20" ht="15.75" thickBot="1">
      <c r="B246" s="187">
        <v>1</v>
      </c>
      <c r="C246" s="277">
        <v>2</v>
      </c>
      <c r="D246" s="189">
        <v>3</v>
      </c>
      <c r="E246" s="188">
        <v>4</v>
      </c>
      <c r="F246" s="188">
        <v>5</v>
      </c>
      <c r="G246" s="188">
        <v>6</v>
      </c>
      <c r="H246" s="188">
        <v>7</v>
      </c>
      <c r="I246" s="190" t="s">
        <v>63</v>
      </c>
      <c r="J246" s="191">
        <v>9</v>
      </c>
      <c r="K246" s="192" t="s">
        <v>64</v>
      </c>
      <c r="L246" s="191" t="s">
        <v>65</v>
      </c>
      <c r="M246" s="192">
        <v>12</v>
      </c>
      <c r="N246" s="193" t="s">
        <v>66</v>
      </c>
      <c r="O246" s="252" t="s">
        <v>176</v>
      </c>
      <c r="P246" s="193" t="s">
        <v>178</v>
      </c>
      <c r="Q246" s="193" t="s">
        <v>186</v>
      </c>
      <c r="R246" s="193" t="s">
        <v>183</v>
      </c>
      <c r="S246" s="193" t="s">
        <v>179</v>
      </c>
      <c r="T246" s="193">
        <v>18</v>
      </c>
    </row>
    <row r="247" spans="2:20" ht="30" customHeight="1" thickTop="1">
      <c r="B247" s="432">
        <v>1</v>
      </c>
      <c r="C247" s="439" t="s">
        <v>838</v>
      </c>
      <c r="D247" s="254" t="s">
        <v>78</v>
      </c>
      <c r="E247" s="430" t="s">
        <v>86</v>
      </c>
      <c r="F247" s="431" t="s">
        <v>170</v>
      </c>
      <c r="G247" s="404">
        <v>8720</v>
      </c>
      <c r="H247" s="404">
        <v>4010</v>
      </c>
      <c r="I247" s="387">
        <f t="shared" ref="I247:I248" si="199">+G247-H247</f>
        <v>4710</v>
      </c>
      <c r="J247" s="388">
        <v>6</v>
      </c>
      <c r="K247" s="389">
        <f t="shared" ref="K247:K248" si="200">I247*J247%</f>
        <v>282.59999999999997</v>
      </c>
      <c r="L247" s="389">
        <f t="shared" ref="L247:L248" si="201">I247-K247</f>
        <v>4427.3999999999996</v>
      </c>
      <c r="M247" s="405">
        <v>2700</v>
      </c>
      <c r="N247" s="390">
        <f t="shared" ref="N247:N248" si="202">ROUND((L247*M247),0)</f>
        <v>11953980</v>
      </c>
      <c r="O247" s="390">
        <f t="shared" ref="O247:O248" si="203">ROUND(M247*0.5025%,2)</f>
        <v>13.57</v>
      </c>
      <c r="P247" s="390">
        <f t="shared" ref="P247:P248" si="204">M247+O247</f>
        <v>2713.57</v>
      </c>
      <c r="Q247" s="391">
        <f t="shared" ref="Q247:Q248" si="205">ROUND((L247*+P247),0)</f>
        <v>12014060</v>
      </c>
      <c r="R247" s="391">
        <f t="shared" ref="R247:R248" si="206">ROUND((Q247*0.5%),0)</f>
        <v>60070</v>
      </c>
      <c r="S247" s="391">
        <f t="shared" ref="S247:S248" si="207">ROUND((Q247-R247),0)</f>
        <v>11953990</v>
      </c>
      <c r="T247" s="257" t="s">
        <v>77</v>
      </c>
    </row>
    <row r="248" spans="2:20" ht="30" customHeight="1">
      <c r="B248" s="432">
        <v>2</v>
      </c>
      <c r="C248" s="439" t="s">
        <v>839</v>
      </c>
      <c r="D248" s="254" t="s">
        <v>148</v>
      </c>
      <c r="E248" s="430" t="s">
        <v>75</v>
      </c>
      <c r="F248" s="431" t="s">
        <v>170</v>
      </c>
      <c r="G248" s="404">
        <v>8050</v>
      </c>
      <c r="H248" s="404">
        <v>3820</v>
      </c>
      <c r="I248" s="387">
        <f t="shared" si="199"/>
        <v>4230</v>
      </c>
      <c r="J248" s="388">
        <v>6</v>
      </c>
      <c r="K248" s="389">
        <f t="shared" si="200"/>
        <v>253.79999999999998</v>
      </c>
      <c r="L248" s="389">
        <f t="shared" si="201"/>
        <v>3976.2</v>
      </c>
      <c r="M248" s="405">
        <v>2700</v>
      </c>
      <c r="N248" s="390">
        <f t="shared" si="202"/>
        <v>10735740</v>
      </c>
      <c r="O248" s="390">
        <f t="shared" si="203"/>
        <v>13.57</v>
      </c>
      <c r="P248" s="390">
        <f t="shared" si="204"/>
        <v>2713.57</v>
      </c>
      <c r="Q248" s="391">
        <f t="shared" si="205"/>
        <v>10789697</v>
      </c>
      <c r="R248" s="391">
        <f t="shared" si="206"/>
        <v>53948</v>
      </c>
      <c r="S248" s="391">
        <f t="shared" si="207"/>
        <v>10735749</v>
      </c>
      <c r="T248" s="257" t="s">
        <v>77</v>
      </c>
    </row>
    <row r="249" spans="2:20" ht="9.9499999999999993" customHeight="1">
      <c r="B249" s="433"/>
      <c r="C249" s="448"/>
      <c r="D249" s="449"/>
      <c r="E249" s="434"/>
      <c r="F249" s="435"/>
      <c r="G249" s="443"/>
      <c r="H249" s="443"/>
      <c r="I249" s="444"/>
      <c r="J249" s="388"/>
      <c r="K249" s="445"/>
      <c r="L249" s="445"/>
      <c r="M249" s="450"/>
      <c r="N249" s="446"/>
      <c r="O249" s="451"/>
      <c r="P249" s="446"/>
      <c r="Q249" s="447"/>
      <c r="R249" s="447"/>
      <c r="S249" s="447"/>
      <c r="T249" s="452"/>
    </row>
    <row r="250" spans="2:20" ht="30" customHeight="1">
      <c r="B250" s="2173" t="s">
        <v>450</v>
      </c>
      <c r="C250" s="2174"/>
      <c r="D250" s="2174"/>
      <c r="E250" s="2174"/>
      <c r="F250" s="2175"/>
      <c r="G250" s="402">
        <f>SUM(G247:G249)</f>
        <v>16770</v>
      </c>
      <c r="H250" s="402">
        <f>SUM(H247:H249)</f>
        <v>7830</v>
      </c>
      <c r="I250" s="402">
        <f>SUM(I247:I249)</f>
        <v>8940</v>
      </c>
      <c r="J250" s="402">
        <f>+K250/I250%</f>
        <v>5.9999999999999991</v>
      </c>
      <c r="K250" s="402">
        <f>SUM(K247:K249)</f>
        <v>536.4</v>
      </c>
      <c r="L250" s="402">
        <f>SUM(L247:L249)</f>
        <v>8403.5999999999985</v>
      </c>
      <c r="M250" s="402"/>
      <c r="N250" s="402">
        <f>SUM(N247:N249)</f>
        <v>22689720</v>
      </c>
      <c r="O250" s="403"/>
      <c r="P250" s="402">
        <f>Q250/L250</f>
        <v>2713.5700176115001</v>
      </c>
      <c r="Q250" s="402">
        <f>SUM(Q247:Q249)</f>
        <v>22803757</v>
      </c>
      <c r="R250" s="402">
        <f>SUM(R247:R249)</f>
        <v>114018</v>
      </c>
      <c r="S250" s="402">
        <f>SUM(S247:S249)</f>
        <v>22689739</v>
      </c>
      <c r="T250" s="402"/>
    </row>
    <row r="251" spans="2:20" ht="6.95" customHeight="1">
      <c r="B251" s="263"/>
      <c r="C251" s="264"/>
      <c r="D251" s="264"/>
      <c r="E251" s="264"/>
      <c r="F251" s="264"/>
      <c r="G251" s="265"/>
      <c r="H251" s="265"/>
      <c r="I251" s="265"/>
      <c r="J251" s="265"/>
      <c r="K251" s="265"/>
      <c r="L251" s="265"/>
      <c r="M251" s="265"/>
      <c r="N251" s="265"/>
      <c r="O251" s="265"/>
      <c r="P251" s="265"/>
      <c r="Q251" s="265"/>
      <c r="R251" s="265"/>
      <c r="S251" s="265"/>
      <c r="T251" s="266"/>
    </row>
    <row r="252" spans="2:20" ht="15.75">
      <c r="B252" s="51"/>
      <c r="C252" s="289" t="s">
        <v>59</v>
      </c>
      <c r="D252" s="55"/>
      <c r="E252" s="55" t="s">
        <v>60</v>
      </c>
      <c r="F252" s="165" t="s">
        <v>801</v>
      </c>
      <c r="G252" s="55"/>
      <c r="I252" s="53"/>
      <c r="J252" s="55"/>
      <c r="K252" s="55"/>
      <c r="L252" s="54"/>
      <c r="M252" s="55"/>
      <c r="N252" s="118"/>
      <c r="O252" s="56"/>
      <c r="P252" s="57"/>
      <c r="Q252" s="249"/>
      <c r="R252" s="297"/>
      <c r="S252" s="55"/>
      <c r="T252" s="59"/>
    </row>
    <row r="253" spans="2:20" ht="6.95" customHeight="1">
      <c r="B253" s="51"/>
      <c r="C253" s="289"/>
      <c r="D253" s="55"/>
      <c r="E253" s="55"/>
      <c r="F253" s="623"/>
      <c r="G253" s="55"/>
      <c r="H253" s="53"/>
      <c r="I253" s="52"/>
      <c r="J253" s="55"/>
      <c r="K253" s="55"/>
      <c r="L253" s="54"/>
      <c r="M253" s="55"/>
      <c r="N253" s="84"/>
      <c r="O253" s="56"/>
      <c r="P253" s="167"/>
      <c r="Q253" s="58"/>
      <c r="R253" s="58"/>
      <c r="S253" s="58"/>
      <c r="T253" s="59"/>
    </row>
    <row r="254" spans="2:20">
      <c r="B254" s="2190" t="s">
        <v>26</v>
      </c>
      <c r="C254" s="275" t="s">
        <v>27</v>
      </c>
      <c r="D254" s="2169" t="s">
        <v>62</v>
      </c>
      <c r="E254" s="175" t="s">
        <v>28</v>
      </c>
      <c r="F254" s="2169" t="s">
        <v>29</v>
      </c>
      <c r="G254" s="174" t="s">
        <v>30</v>
      </c>
      <c r="H254" s="174" t="s">
        <v>30</v>
      </c>
      <c r="I254" s="176" t="s">
        <v>30</v>
      </c>
      <c r="J254" s="2171" t="s">
        <v>31</v>
      </c>
      <c r="K254" s="2172"/>
      <c r="L254" s="174" t="s">
        <v>30</v>
      </c>
      <c r="M254" s="176" t="s">
        <v>32</v>
      </c>
      <c r="N254" s="177" t="s">
        <v>8</v>
      </c>
      <c r="O254" s="2275" t="s">
        <v>182</v>
      </c>
      <c r="P254" s="2167" t="s">
        <v>181</v>
      </c>
      <c r="Q254" s="177" t="s">
        <v>8</v>
      </c>
      <c r="R254" s="2270" t="s">
        <v>44</v>
      </c>
      <c r="S254" s="178" t="s">
        <v>8</v>
      </c>
      <c r="T254" s="2182" t="s">
        <v>10</v>
      </c>
    </row>
    <row r="255" spans="2:20">
      <c r="B255" s="2191"/>
      <c r="C255" s="276" t="s">
        <v>11</v>
      </c>
      <c r="D255" s="2170"/>
      <c r="E255" s="180" t="s">
        <v>12</v>
      </c>
      <c r="F255" s="2170"/>
      <c r="G255" s="180" t="s">
        <v>13</v>
      </c>
      <c r="H255" s="180" t="s">
        <v>14</v>
      </c>
      <c r="I255" s="181" t="s">
        <v>15</v>
      </c>
      <c r="J255" s="182" t="s">
        <v>16</v>
      </c>
      <c r="K255" s="183" t="s">
        <v>17</v>
      </c>
      <c r="L255" s="180" t="s">
        <v>18</v>
      </c>
      <c r="M255" s="184" t="s">
        <v>19</v>
      </c>
      <c r="N255" s="185" t="s">
        <v>177</v>
      </c>
      <c r="O255" s="2276"/>
      <c r="P255" s="2168"/>
      <c r="Q255" s="185" t="s">
        <v>22</v>
      </c>
      <c r="R255" s="2271"/>
      <c r="S255" s="186" t="s">
        <v>45</v>
      </c>
      <c r="T255" s="2183"/>
    </row>
    <row r="256" spans="2:20" ht="15.75" thickBot="1">
      <c r="B256" s="187">
        <v>1</v>
      </c>
      <c r="C256" s="277">
        <v>2</v>
      </c>
      <c r="D256" s="189">
        <v>3</v>
      </c>
      <c r="E256" s="188">
        <v>4</v>
      </c>
      <c r="F256" s="188">
        <v>5</v>
      </c>
      <c r="G256" s="188">
        <v>6</v>
      </c>
      <c r="H256" s="188">
        <v>7</v>
      </c>
      <c r="I256" s="190" t="s">
        <v>63</v>
      </c>
      <c r="J256" s="191">
        <v>9</v>
      </c>
      <c r="K256" s="192" t="s">
        <v>64</v>
      </c>
      <c r="L256" s="191" t="s">
        <v>65</v>
      </c>
      <c r="M256" s="192">
        <v>12</v>
      </c>
      <c r="N256" s="193" t="s">
        <v>66</v>
      </c>
      <c r="O256" s="252" t="s">
        <v>176</v>
      </c>
      <c r="P256" s="193" t="s">
        <v>178</v>
      </c>
      <c r="Q256" s="193" t="s">
        <v>186</v>
      </c>
      <c r="R256" s="193" t="s">
        <v>183</v>
      </c>
      <c r="S256" s="193" t="s">
        <v>179</v>
      </c>
      <c r="T256" s="193">
        <v>18</v>
      </c>
    </row>
    <row r="257" spans="2:20" ht="30" customHeight="1" thickTop="1">
      <c r="B257" s="432">
        <v>1</v>
      </c>
      <c r="C257" s="439" t="s">
        <v>799</v>
      </c>
      <c r="D257" s="254" t="s">
        <v>400</v>
      </c>
      <c r="E257" s="430" t="s">
        <v>70</v>
      </c>
      <c r="F257" s="431" t="s">
        <v>170</v>
      </c>
      <c r="G257" s="404">
        <v>8940</v>
      </c>
      <c r="H257" s="404">
        <v>3950</v>
      </c>
      <c r="I257" s="387">
        <f t="shared" ref="I257:I258" si="208">+G257-H257</f>
        <v>4990</v>
      </c>
      <c r="J257" s="388">
        <v>7</v>
      </c>
      <c r="K257" s="389">
        <f t="shared" ref="K257:K258" si="209">I257*J257%</f>
        <v>349.3</v>
      </c>
      <c r="L257" s="389">
        <f t="shared" ref="L257:L258" si="210">I257-K257</f>
        <v>4640.7</v>
      </c>
      <c r="M257" s="405">
        <v>2700</v>
      </c>
      <c r="N257" s="390">
        <f t="shared" ref="N257:N258" si="211">ROUND((L257*M257),0)</f>
        <v>12529890</v>
      </c>
      <c r="O257" s="390">
        <f t="shared" ref="O257:O258" si="212">ROUND(M257*0.5025%,2)</f>
        <v>13.57</v>
      </c>
      <c r="P257" s="390">
        <f t="shared" ref="P257:P258" si="213">M257+O257</f>
        <v>2713.57</v>
      </c>
      <c r="Q257" s="391">
        <f t="shared" ref="Q257:Q258" si="214">ROUND((L257*+P257),0)</f>
        <v>12592864</v>
      </c>
      <c r="R257" s="391">
        <f t="shared" ref="R257:R258" si="215">ROUND((Q257*0.5%),0)</f>
        <v>62964</v>
      </c>
      <c r="S257" s="391">
        <f t="shared" ref="S257:S258" si="216">ROUND((Q257-R257),0)</f>
        <v>12529900</v>
      </c>
      <c r="T257" s="257" t="s">
        <v>77</v>
      </c>
    </row>
    <row r="258" spans="2:20" ht="30" customHeight="1">
      <c r="B258" s="432">
        <v>2</v>
      </c>
      <c r="C258" s="439" t="s">
        <v>800</v>
      </c>
      <c r="D258" s="254" t="s">
        <v>336</v>
      </c>
      <c r="E258" s="430" t="s">
        <v>74</v>
      </c>
      <c r="F258" s="431" t="s">
        <v>170</v>
      </c>
      <c r="G258" s="404">
        <v>8340</v>
      </c>
      <c r="H258" s="404">
        <v>3750</v>
      </c>
      <c r="I258" s="387">
        <f t="shared" si="208"/>
        <v>4590</v>
      </c>
      <c r="J258" s="388">
        <v>7</v>
      </c>
      <c r="K258" s="389">
        <f t="shared" si="209"/>
        <v>321.3</v>
      </c>
      <c r="L258" s="389">
        <f t="shared" si="210"/>
        <v>4268.7</v>
      </c>
      <c r="M258" s="405">
        <v>2700</v>
      </c>
      <c r="N258" s="390">
        <f t="shared" si="211"/>
        <v>11525490</v>
      </c>
      <c r="O258" s="390">
        <f t="shared" si="212"/>
        <v>13.57</v>
      </c>
      <c r="P258" s="390">
        <f t="shared" si="213"/>
        <v>2713.57</v>
      </c>
      <c r="Q258" s="391">
        <f t="shared" si="214"/>
        <v>11583416</v>
      </c>
      <c r="R258" s="391">
        <f t="shared" si="215"/>
        <v>57917</v>
      </c>
      <c r="S258" s="391">
        <f t="shared" si="216"/>
        <v>11525499</v>
      </c>
      <c r="T258" s="257" t="s">
        <v>77</v>
      </c>
    </row>
    <row r="259" spans="2:20" ht="9.9499999999999993" customHeight="1">
      <c r="B259" s="433"/>
      <c r="C259" s="448"/>
      <c r="D259" s="449"/>
      <c r="E259" s="434"/>
      <c r="F259" s="435"/>
      <c r="G259" s="443"/>
      <c r="H259" s="443"/>
      <c r="I259" s="444"/>
      <c r="J259" s="388"/>
      <c r="K259" s="445"/>
      <c r="L259" s="445"/>
      <c r="M259" s="450"/>
      <c r="N259" s="446"/>
      <c r="O259" s="451"/>
      <c r="P259" s="446"/>
      <c r="Q259" s="447"/>
      <c r="R259" s="447"/>
      <c r="S259" s="447"/>
      <c r="T259" s="452"/>
    </row>
    <row r="260" spans="2:20" ht="30" customHeight="1">
      <c r="B260" s="2173" t="s">
        <v>451</v>
      </c>
      <c r="C260" s="2174"/>
      <c r="D260" s="2174"/>
      <c r="E260" s="2174"/>
      <c r="F260" s="2175"/>
      <c r="G260" s="402">
        <f>SUM(G257:G259)</f>
        <v>17280</v>
      </c>
      <c r="H260" s="402">
        <f>SUM(H257:H259)</f>
        <v>7700</v>
      </c>
      <c r="I260" s="402">
        <f>SUM(I257:I259)</f>
        <v>9580</v>
      </c>
      <c r="J260" s="402">
        <f>+K260/I260%</f>
        <v>7.0000000000000009</v>
      </c>
      <c r="K260" s="402">
        <f>SUM(K257:K259)</f>
        <v>670.6</v>
      </c>
      <c r="L260" s="402">
        <f>SUM(L257:L259)</f>
        <v>8909.4</v>
      </c>
      <c r="M260" s="402"/>
      <c r="N260" s="402">
        <f>SUM(N257:N259)</f>
        <v>24055380</v>
      </c>
      <c r="O260" s="403"/>
      <c r="P260" s="402">
        <f>Q260/L260</f>
        <v>2713.5699373695197</v>
      </c>
      <c r="Q260" s="402">
        <f>SUM(Q257:Q259)</f>
        <v>24176280</v>
      </c>
      <c r="R260" s="402">
        <f>SUM(R257:R259)</f>
        <v>120881</v>
      </c>
      <c r="S260" s="402">
        <f>SUM(S257:S259)</f>
        <v>24055399</v>
      </c>
      <c r="T260" s="402"/>
    </row>
    <row r="261" spans="2:20" ht="24.95" customHeight="1">
      <c r="B261" s="2155" t="s">
        <v>159</v>
      </c>
      <c r="C261" s="2156"/>
      <c r="D261" s="2156"/>
      <c r="E261" s="2157"/>
      <c r="F261" s="2161" t="s">
        <v>146</v>
      </c>
      <c r="G261" s="2162"/>
      <c r="H261" s="2162"/>
      <c r="I261" s="2162"/>
      <c r="J261" s="2162"/>
      <c r="K261" s="2162"/>
      <c r="L261" s="2162"/>
      <c r="M261" s="2162"/>
      <c r="N261" s="2163"/>
      <c r="O261" s="417" t="s">
        <v>55</v>
      </c>
      <c r="P261" s="418" t="s">
        <v>790</v>
      </c>
      <c r="Q261" s="92" t="s">
        <v>459</v>
      </c>
      <c r="R261" s="41"/>
      <c r="S261" s="41"/>
      <c r="T261" s="42" t="s">
        <v>25</v>
      </c>
    </row>
    <row r="262" spans="2:20" ht="24.95" customHeight="1">
      <c r="B262" s="2158"/>
      <c r="C262" s="2159"/>
      <c r="D262" s="2159"/>
      <c r="E262" s="2160"/>
      <c r="F262" s="2164" t="s">
        <v>416</v>
      </c>
      <c r="G262" s="2165"/>
      <c r="H262" s="2165"/>
      <c r="I262" s="2165"/>
      <c r="J262" s="2165"/>
      <c r="K262" s="2165"/>
      <c r="L262" s="2165"/>
      <c r="M262" s="2165"/>
      <c r="N262" s="2166"/>
      <c r="O262" s="419" t="s">
        <v>57</v>
      </c>
      <c r="P262" s="420" t="s">
        <v>849</v>
      </c>
      <c r="Q262" s="94"/>
      <c r="R262" s="45"/>
      <c r="S262" s="45"/>
      <c r="T262" s="46"/>
    </row>
    <row r="263" spans="2:20" ht="5.0999999999999996" customHeight="1">
      <c r="B263" s="603"/>
      <c r="C263" s="458"/>
      <c r="D263" s="458"/>
      <c r="E263" s="458"/>
      <c r="F263" s="458"/>
      <c r="G263" s="597"/>
      <c r="H263" s="597"/>
      <c r="I263" s="597"/>
      <c r="J263" s="597"/>
      <c r="K263" s="597"/>
      <c r="L263" s="597"/>
      <c r="M263" s="597"/>
      <c r="N263" s="597"/>
      <c r="O263" s="597"/>
      <c r="P263" s="597"/>
      <c r="Q263" s="597"/>
      <c r="R263" s="597"/>
      <c r="S263" s="597"/>
      <c r="T263" s="460"/>
    </row>
    <row r="264" spans="2:20" ht="15.75">
      <c r="B264" s="51"/>
      <c r="C264" s="289" t="s">
        <v>59</v>
      </c>
      <c r="D264" s="55"/>
      <c r="E264" s="55" t="s">
        <v>60</v>
      </c>
      <c r="F264" s="165" t="s">
        <v>686</v>
      </c>
      <c r="G264" s="55"/>
      <c r="I264" s="53"/>
      <c r="J264" s="55"/>
      <c r="K264" s="55"/>
      <c r="L264" s="54"/>
      <c r="M264" s="55"/>
      <c r="N264" s="118"/>
      <c r="O264" s="56"/>
      <c r="P264" s="57" t="s">
        <v>61</v>
      </c>
      <c r="Q264" s="249" t="s">
        <v>788</v>
      </c>
      <c r="R264" s="297"/>
      <c r="S264" s="55"/>
      <c r="T264" s="59"/>
    </row>
    <row r="265" spans="2:20" ht="6.95" customHeight="1">
      <c r="B265" s="51"/>
      <c r="C265" s="289"/>
      <c r="D265" s="55"/>
      <c r="E265" s="55"/>
      <c r="F265" s="623"/>
      <c r="G265" s="55"/>
      <c r="H265" s="53"/>
      <c r="I265" s="52"/>
      <c r="J265" s="55"/>
      <c r="K265" s="55"/>
      <c r="L265" s="54"/>
      <c r="M265" s="55"/>
      <c r="N265" s="84"/>
      <c r="O265" s="56"/>
      <c r="P265" s="167"/>
      <c r="Q265" s="58"/>
      <c r="R265" s="58"/>
      <c r="S265" s="58"/>
      <c r="T265" s="59"/>
    </row>
    <row r="266" spans="2:20">
      <c r="B266" s="2190" t="s">
        <v>26</v>
      </c>
      <c r="C266" s="275" t="s">
        <v>27</v>
      </c>
      <c r="D266" s="2169" t="s">
        <v>62</v>
      </c>
      <c r="E266" s="175" t="s">
        <v>28</v>
      </c>
      <c r="F266" s="2169" t="s">
        <v>29</v>
      </c>
      <c r="G266" s="174" t="s">
        <v>30</v>
      </c>
      <c r="H266" s="174" t="s">
        <v>30</v>
      </c>
      <c r="I266" s="176" t="s">
        <v>30</v>
      </c>
      <c r="J266" s="2171" t="s">
        <v>31</v>
      </c>
      <c r="K266" s="2172"/>
      <c r="L266" s="174" t="s">
        <v>30</v>
      </c>
      <c r="M266" s="176" t="s">
        <v>32</v>
      </c>
      <c r="N266" s="177" t="s">
        <v>8</v>
      </c>
      <c r="O266" s="2275" t="s">
        <v>182</v>
      </c>
      <c r="P266" s="2167" t="s">
        <v>181</v>
      </c>
      <c r="Q266" s="177" t="s">
        <v>8</v>
      </c>
      <c r="R266" s="2270" t="s">
        <v>44</v>
      </c>
      <c r="S266" s="178" t="s">
        <v>8</v>
      </c>
      <c r="T266" s="2182" t="s">
        <v>10</v>
      </c>
    </row>
    <row r="267" spans="2:20">
      <c r="B267" s="2191"/>
      <c r="C267" s="276" t="s">
        <v>11</v>
      </c>
      <c r="D267" s="2170"/>
      <c r="E267" s="180" t="s">
        <v>12</v>
      </c>
      <c r="F267" s="2170"/>
      <c r="G267" s="180" t="s">
        <v>13</v>
      </c>
      <c r="H267" s="180" t="s">
        <v>14</v>
      </c>
      <c r="I267" s="181" t="s">
        <v>15</v>
      </c>
      <c r="J267" s="182" t="s">
        <v>16</v>
      </c>
      <c r="K267" s="183" t="s">
        <v>17</v>
      </c>
      <c r="L267" s="180" t="s">
        <v>18</v>
      </c>
      <c r="M267" s="184" t="s">
        <v>19</v>
      </c>
      <c r="N267" s="185" t="s">
        <v>177</v>
      </c>
      <c r="O267" s="2276"/>
      <c r="P267" s="2168"/>
      <c r="Q267" s="185" t="s">
        <v>22</v>
      </c>
      <c r="R267" s="2271"/>
      <c r="S267" s="186" t="s">
        <v>45</v>
      </c>
      <c r="T267" s="2183"/>
    </row>
    <row r="268" spans="2:20" ht="15.75" thickBot="1">
      <c r="B268" s="187">
        <v>1</v>
      </c>
      <c r="C268" s="277">
        <v>2</v>
      </c>
      <c r="D268" s="189">
        <v>3</v>
      </c>
      <c r="E268" s="188">
        <v>4</v>
      </c>
      <c r="F268" s="188">
        <v>5</v>
      </c>
      <c r="G268" s="188">
        <v>6</v>
      </c>
      <c r="H268" s="188">
        <v>7</v>
      </c>
      <c r="I268" s="190" t="s">
        <v>63</v>
      </c>
      <c r="J268" s="191">
        <v>9</v>
      </c>
      <c r="K268" s="192" t="s">
        <v>64</v>
      </c>
      <c r="L268" s="191" t="s">
        <v>65</v>
      </c>
      <c r="M268" s="192">
        <v>12</v>
      </c>
      <c r="N268" s="193" t="s">
        <v>66</v>
      </c>
      <c r="O268" s="252" t="s">
        <v>176</v>
      </c>
      <c r="P268" s="193" t="s">
        <v>178</v>
      </c>
      <c r="Q268" s="193" t="s">
        <v>186</v>
      </c>
      <c r="R268" s="193" t="s">
        <v>183</v>
      </c>
      <c r="S268" s="193" t="s">
        <v>179</v>
      </c>
      <c r="T268" s="193">
        <v>18</v>
      </c>
    </row>
    <row r="269" spans="2:20" ht="24.95" customHeight="1" thickTop="1">
      <c r="B269" s="432">
        <v>1</v>
      </c>
      <c r="C269" s="439" t="s">
        <v>802</v>
      </c>
      <c r="D269" s="254" t="s">
        <v>149</v>
      </c>
      <c r="E269" s="430" t="s">
        <v>92</v>
      </c>
      <c r="F269" s="431" t="s">
        <v>170</v>
      </c>
      <c r="G269" s="404">
        <v>8490</v>
      </c>
      <c r="H269" s="404">
        <v>3780</v>
      </c>
      <c r="I269" s="387">
        <f t="shared" ref="I269" si="217">+G269-H269</f>
        <v>4710</v>
      </c>
      <c r="J269" s="388">
        <v>7</v>
      </c>
      <c r="K269" s="389">
        <f t="shared" ref="K269" si="218">I269*J269%</f>
        <v>329.70000000000005</v>
      </c>
      <c r="L269" s="389">
        <f t="shared" ref="L269" si="219">I269-K269</f>
        <v>4380.3</v>
      </c>
      <c r="M269" s="405">
        <v>2700</v>
      </c>
      <c r="N269" s="390">
        <f t="shared" ref="N269" si="220">ROUND((L269*M269),0)</f>
        <v>11826810</v>
      </c>
      <c r="O269" s="390">
        <f t="shared" ref="O269" si="221">ROUND(M269*0.5025%,2)</f>
        <v>13.57</v>
      </c>
      <c r="P269" s="390">
        <f t="shared" ref="P269" si="222">M269+O269</f>
        <v>2713.57</v>
      </c>
      <c r="Q269" s="391">
        <f t="shared" ref="Q269" si="223">ROUND((L269*+P269),0)</f>
        <v>11886251</v>
      </c>
      <c r="R269" s="391">
        <f t="shared" ref="R269" si="224">ROUND((Q269*0.5%),0)</f>
        <v>59431</v>
      </c>
      <c r="S269" s="391">
        <f t="shared" ref="S269" si="225">ROUND((Q269-R269),0)</f>
        <v>11826820</v>
      </c>
      <c r="T269" s="257" t="s">
        <v>77</v>
      </c>
    </row>
    <row r="270" spans="2:20" ht="24.95" customHeight="1">
      <c r="B270" s="432">
        <v>2</v>
      </c>
      <c r="C270" s="439" t="s">
        <v>803</v>
      </c>
      <c r="D270" s="254" t="s">
        <v>151</v>
      </c>
      <c r="E270" s="430" t="s">
        <v>87</v>
      </c>
      <c r="F270" s="431" t="s">
        <v>170</v>
      </c>
      <c r="G270" s="404">
        <v>8610</v>
      </c>
      <c r="H270" s="404">
        <v>3850</v>
      </c>
      <c r="I270" s="387">
        <f t="shared" ref="I270:I274" si="226">+G270-H270</f>
        <v>4760</v>
      </c>
      <c r="J270" s="388">
        <v>7</v>
      </c>
      <c r="K270" s="389">
        <f t="shared" ref="K270:K274" si="227">I270*J270%</f>
        <v>333.20000000000005</v>
      </c>
      <c r="L270" s="389">
        <f t="shared" ref="L270:L274" si="228">I270-K270</f>
        <v>4426.8</v>
      </c>
      <c r="M270" s="405">
        <v>2700</v>
      </c>
      <c r="N270" s="390">
        <f t="shared" ref="N270:N274" si="229">ROUND((L270*M270),0)</f>
        <v>11952360</v>
      </c>
      <c r="O270" s="390">
        <f t="shared" ref="O270:O274" si="230">ROUND(M270*0.5025%,2)</f>
        <v>13.57</v>
      </c>
      <c r="P270" s="390">
        <f t="shared" ref="P270:P274" si="231">M270+O270</f>
        <v>2713.57</v>
      </c>
      <c r="Q270" s="391">
        <f t="shared" ref="Q270:Q274" si="232">ROUND((L270*+P270),0)</f>
        <v>12012432</v>
      </c>
      <c r="R270" s="391">
        <f t="shared" ref="R270:R274" si="233">ROUND((Q270*0.5%),0)</f>
        <v>60062</v>
      </c>
      <c r="S270" s="391">
        <f t="shared" ref="S270:S274" si="234">ROUND((Q270-R270),0)</f>
        <v>11952370</v>
      </c>
      <c r="T270" s="257" t="s">
        <v>77</v>
      </c>
    </row>
    <row r="271" spans="2:20" ht="24.95" customHeight="1">
      <c r="B271" s="432">
        <v>3</v>
      </c>
      <c r="C271" s="439" t="s">
        <v>804</v>
      </c>
      <c r="D271" s="254" t="s">
        <v>151</v>
      </c>
      <c r="E271" s="430" t="s">
        <v>87</v>
      </c>
      <c r="F271" s="431" t="s">
        <v>170</v>
      </c>
      <c r="G271" s="404">
        <v>8710</v>
      </c>
      <c r="H271" s="404">
        <v>3850</v>
      </c>
      <c r="I271" s="387">
        <f t="shared" si="226"/>
        <v>4860</v>
      </c>
      <c r="J271" s="388">
        <v>7</v>
      </c>
      <c r="K271" s="389">
        <f t="shared" si="227"/>
        <v>340.20000000000005</v>
      </c>
      <c r="L271" s="389">
        <f t="shared" si="228"/>
        <v>4519.8</v>
      </c>
      <c r="M271" s="405">
        <v>2700</v>
      </c>
      <c r="N271" s="390">
        <f t="shared" si="229"/>
        <v>12203460</v>
      </c>
      <c r="O271" s="390">
        <f t="shared" si="230"/>
        <v>13.57</v>
      </c>
      <c r="P271" s="390">
        <f t="shared" si="231"/>
        <v>2713.57</v>
      </c>
      <c r="Q271" s="391">
        <f t="shared" si="232"/>
        <v>12264794</v>
      </c>
      <c r="R271" s="391">
        <f t="shared" si="233"/>
        <v>61324</v>
      </c>
      <c r="S271" s="391">
        <f t="shared" si="234"/>
        <v>12203470</v>
      </c>
      <c r="T271" s="257" t="s">
        <v>77</v>
      </c>
    </row>
    <row r="272" spans="2:20" ht="24.95" customHeight="1">
      <c r="B272" s="432">
        <v>4</v>
      </c>
      <c r="C272" s="439" t="s">
        <v>805</v>
      </c>
      <c r="D272" s="254" t="s">
        <v>149</v>
      </c>
      <c r="E272" s="430" t="s">
        <v>92</v>
      </c>
      <c r="F272" s="431" t="s">
        <v>170</v>
      </c>
      <c r="G272" s="404">
        <v>8350</v>
      </c>
      <c r="H272" s="404">
        <v>3780</v>
      </c>
      <c r="I272" s="387">
        <f t="shared" si="226"/>
        <v>4570</v>
      </c>
      <c r="J272" s="388">
        <v>7</v>
      </c>
      <c r="K272" s="389">
        <f t="shared" si="227"/>
        <v>319.90000000000003</v>
      </c>
      <c r="L272" s="389">
        <f t="shared" si="228"/>
        <v>4250.1000000000004</v>
      </c>
      <c r="M272" s="405">
        <v>2700</v>
      </c>
      <c r="N272" s="390">
        <f t="shared" si="229"/>
        <v>11475270</v>
      </c>
      <c r="O272" s="390">
        <f t="shared" si="230"/>
        <v>13.57</v>
      </c>
      <c r="P272" s="390">
        <f t="shared" si="231"/>
        <v>2713.57</v>
      </c>
      <c r="Q272" s="391">
        <f t="shared" si="232"/>
        <v>11532944</v>
      </c>
      <c r="R272" s="391">
        <f t="shared" si="233"/>
        <v>57665</v>
      </c>
      <c r="S272" s="391">
        <f t="shared" si="234"/>
        <v>11475279</v>
      </c>
      <c r="T272" s="257" t="s">
        <v>77</v>
      </c>
    </row>
    <row r="273" spans="2:20" ht="24.95" customHeight="1">
      <c r="B273" s="432">
        <v>5</v>
      </c>
      <c r="C273" s="439" t="s">
        <v>806</v>
      </c>
      <c r="D273" s="254" t="s">
        <v>78</v>
      </c>
      <c r="E273" s="430" t="s">
        <v>86</v>
      </c>
      <c r="F273" s="431" t="s">
        <v>170</v>
      </c>
      <c r="G273" s="404">
        <v>8340</v>
      </c>
      <c r="H273" s="404">
        <v>4010</v>
      </c>
      <c r="I273" s="387">
        <f t="shared" si="226"/>
        <v>4330</v>
      </c>
      <c r="J273" s="388">
        <v>7</v>
      </c>
      <c r="K273" s="389">
        <f t="shared" si="227"/>
        <v>303.10000000000002</v>
      </c>
      <c r="L273" s="389">
        <f t="shared" si="228"/>
        <v>4026.9</v>
      </c>
      <c r="M273" s="405">
        <v>2700</v>
      </c>
      <c r="N273" s="390">
        <f t="shared" si="229"/>
        <v>10872630</v>
      </c>
      <c r="O273" s="390">
        <f t="shared" si="230"/>
        <v>13.57</v>
      </c>
      <c r="P273" s="390">
        <f t="shared" si="231"/>
        <v>2713.57</v>
      </c>
      <c r="Q273" s="391">
        <f t="shared" si="232"/>
        <v>10927275</v>
      </c>
      <c r="R273" s="391">
        <f t="shared" si="233"/>
        <v>54636</v>
      </c>
      <c r="S273" s="391">
        <f t="shared" si="234"/>
        <v>10872639</v>
      </c>
      <c r="T273" s="257" t="s">
        <v>77</v>
      </c>
    </row>
    <row r="274" spans="2:20" ht="24.75" customHeight="1">
      <c r="B274" s="432">
        <v>6</v>
      </c>
      <c r="C274" s="439" t="s">
        <v>807</v>
      </c>
      <c r="D274" s="254" t="s">
        <v>89</v>
      </c>
      <c r="E274" s="430" t="s">
        <v>79</v>
      </c>
      <c r="F274" s="431" t="s">
        <v>170</v>
      </c>
      <c r="G274" s="404">
        <v>5120</v>
      </c>
      <c r="H274" s="404">
        <v>3920</v>
      </c>
      <c r="I274" s="387">
        <f t="shared" si="226"/>
        <v>1200</v>
      </c>
      <c r="J274" s="388">
        <v>7</v>
      </c>
      <c r="K274" s="389">
        <f t="shared" si="227"/>
        <v>84.000000000000014</v>
      </c>
      <c r="L274" s="389">
        <f t="shared" si="228"/>
        <v>1116</v>
      </c>
      <c r="M274" s="405">
        <v>2700</v>
      </c>
      <c r="N274" s="390">
        <f t="shared" si="229"/>
        <v>3013200</v>
      </c>
      <c r="O274" s="390">
        <f t="shared" si="230"/>
        <v>13.57</v>
      </c>
      <c r="P274" s="390">
        <f t="shared" si="231"/>
        <v>2713.57</v>
      </c>
      <c r="Q274" s="391">
        <f t="shared" si="232"/>
        <v>3028344</v>
      </c>
      <c r="R274" s="391">
        <f t="shared" si="233"/>
        <v>15142</v>
      </c>
      <c r="S274" s="391">
        <f t="shared" si="234"/>
        <v>3013202</v>
      </c>
      <c r="T274" s="257" t="s">
        <v>77</v>
      </c>
    </row>
    <row r="275" spans="2:20" ht="9.9499999999999993" customHeight="1">
      <c r="B275" s="433"/>
      <c r="C275" s="448"/>
      <c r="D275" s="449"/>
      <c r="E275" s="434"/>
      <c r="F275" s="435"/>
      <c r="G275" s="443"/>
      <c r="H275" s="443"/>
      <c r="I275" s="444"/>
      <c r="J275" s="388"/>
      <c r="K275" s="445"/>
      <c r="L275" s="445"/>
      <c r="M275" s="450"/>
      <c r="N275" s="446"/>
      <c r="O275" s="451"/>
      <c r="P275" s="446"/>
      <c r="Q275" s="447"/>
      <c r="R275" s="447"/>
      <c r="S275" s="447"/>
      <c r="T275" s="452"/>
    </row>
    <row r="276" spans="2:20" ht="24.95" customHeight="1">
      <c r="B276" s="2173" t="s">
        <v>452</v>
      </c>
      <c r="C276" s="2174"/>
      <c r="D276" s="2174"/>
      <c r="E276" s="2174"/>
      <c r="F276" s="2175"/>
      <c r="G276" s="402">
        <f>SUM(G269:G275)</f>
        <v>47620</v>
      </c>
      <c r="H276" s="402">
        <f>SUM(H269:H275)</f>
        <v>23190</v>
      </c>
      <c r="I276" s="402">
        <f>SUM(I269:I275)</f>
        <v>24430</v>
      </c>
      <c r="J276" s="402">
        <f>+K276/I276%</f>
        <v>7.0000000000000009</v>
      </c>
      <c r="K276" s="402">
        <f>SUM(K269:K275)</f>
        <v>1710.1000000000004</v>
      </c>
      <c r="L276" s="402">
        <f>SUM(L269:L275)</f>
        <v>22719.9</v>
      </c>
      <c r="M276" s="402"/>
      <c r="N276" s="402">
        <f>SUM(N269:N275)</f>
        <v>61343730</v>
      </c>
      <c r="O276" s="403"/>
      <c r="P276" s="402">
        <f>Q276/L276</f>
        <v>2713.5700421216643</v>
      </c>
      <c r="Q276" s="402">
        <f>SUM(Q269:Q275)</f>
        <v>61652040</v>
      </c>
      <c r="R276" s="402">
        <f>SUM(R269:R275)</f>
        <v>308260</v>
      </c>
      <c r="S276" s="402">
        <f>SUM(S269:S275)</f>
        <v>61343780</v>
      </c>
      <c r="T276" s="402"/>
    </row>
    <row r="277" spans="2:20" ht="6.95" customHeight="1">
      <c r="B277" s="263"/>
      <c r="C277" s="264"/>
      <c r="D277" s="264"/>
      <c r="E277" s="264"/>
      <c r="F277" s="264"/>
      <c r="G277" s="265"/>
      <c r="H277" s="265"/>
      <c r="I277" s="265"/>
      <c r="J277" s="265"/>
      <c r="K277" s="265"/>
      <c r="L277" s="265"/>
      <c r="M277" s="265"/>
      <c r="N277" s="265"/>
      <c r="O277" s="265"/>
      <c r="P277" s="265"/>
      <c r="Q277" s="265"/>
      <c r="R277" s="265"/>
      <c r="S277" s="265"/>
      <c r="T277" s="266"/>
    </row>
    <row r="278" spans="2:20" ht="15.75">
      <c r="B278" s="51"/>
      <c r="C278" s="289" t="s">
        <v>59</v>
      </c>
      <c r="D278" s="55"/>
      <c r="E278" s="55" t="s">
        <v>60</v>
      </c>
      <c r="F278" s="165" t="s">
        <v>435</v>
      </c>
      <c r="G278" s="55"/>
      <c r="I278" s="53"/>
      <c r="J278" s="55"/>
      <c r="K278" s="55"/>
      <c r="L278" s="54"/>
      <c r="M278" s="55"/>
      <c r="N278" s="118"/>
      <c r="O278" s="56"/>
      <c r="P278" s="57"/>
      <c r="Q278" s="249"/>
      <c r="R278" s="297"/>
      <c r="S278" s="55"/>
      <c r="T278" s="59"/>
    </row>
    <row r="279" spans="2:20" ht="6.95" customHeight="1">
      <c r="B279" s="51"/>
      <c r="C279" s="289"/>
      <c r="D279" s="55"/>
      <c r="E279" s="55"/>
      <c r="F279" s="623"/>
      <c r="G279" s="55"/>
      <c r="H279" s="53"/>
      <c r="I279" s="52"/>
      <c r="J279" s="55"/>
      <c r="K279" s="55"/>
      <c r="L279" s="54"/>
      <c r="M279" s="55"/>
      <c r="N279" s="84"/>
      <c r="O279" s="56"/>
      <c r="P279" s="167"/>
      <c r="Q279" s="58"/>
      <c r="R279" s="58"/>
      <c r="S279" s="58"/>
      <c r="T279" s="59"/>
    </row>
    <row r="280" spans="2:20">
      <c r="B280" s="2190" t="s">
        <v>26</v>
      </c>
      <c r="C280" s="275" t="s">
        <v>27</v>
      </c>
      <c r="D280" s="2169" t="s">
        <v>62</v>
      </c>
      <c r="E280" s="175" t="s">
        <v>28</v>
      </c>
      <c r="F280" s="2169" t="s">
        <v>29</v>
      </c>
      <c r="G280" s="174" t="s">
        <v>30</v>
      </c>
      <c r="H280" s="174" t="s">
        <v>30</v>
      </c>
      <c r="I280" s="176" t="s">
        <v>30</v>
      </c>
      <c r="J280" s="2171" t="s">
        <v>31</v>
      </c>
      <c r="K280" s="2172"/>
      <c r="L280" s="174" t="s">
        <v>30</v>
      </c>
      <c r="M280" s="176" t="s">
        <v>32</v>
      </c>
      <c r="N280" s="177" t="s">
        <v>8</v>
      </c>
      <c r="O280" s="2275" t="s">
        <v>182</v>
      </c>
      <c r="P280" s="2167" t="s">
        <v>181</v>
      </c>
      <c r="Q280" s="177" t="s">
        <v>8</v>
      </c>
      <c r="R280" s="2270" t="s">
        <v>44</v>
      </c>
      <c r="S280" s="178" t="s">
        <v>8</v>
      </c>
      <c r="T280" s="2182" t="s">
        <v>10</v>
      </c>
    </row>
    <row r="281" spans="2:20">
      <c r="B281" s="2191"/>
      <c r="C281" s="276" t="s">
        <v>11</v>
      </c>
      <c r="D281" s="2170"/>
      <c r="E281" s="180" t="s">
        <v>12</v>
      </c>
      <c r="F281" s="2170"/>
      <c r="G281" s="180" t="s">
        <v>13</v>
      </c>
      <c r="H281" s="180" t="s">
        <v>14</v>
      </c>
      <c r="I281" s="181" t="s">
        <v>15</v>
      </c>
      <c r="J281" s="182" t="s">
        <v>16</v>
      </c>
      <c r="K281" s="183" t="s">
        <v>17</v>
      </c>
      <c r="L281" s="180" t="s">
        <v>18</v>
      </c>
      <c r="M281" s="184" t="s">
        <v>19</v>
      </c>
      <c r="N281" s="185" t="s">
        <v>177</v>
      </c>
      <c r="O281" s="2276"/>
      <c r="P281" s="2168"/>
      <c r="Q281" s="185" t="s">
        <v>22</v>
      </c>
      <c r="R281" s="2271"/>
      <c r="S281" s="186" t="s">
        <v>45</v>
      </c>
      <c r="T281" s="2183"/>
    </row>
    <row r="282" spans="2:20" ht="15.75" thickBot="1">
      <c r="B282" s="187">
        <v>1</v>
      </c>
      <c r="C282" s="277">
        <v>2</v>
      </c>
      <c r="D282" s="189">
        <v>3</v>
      </c>
      <c r="E282" s="188">
        <v>4</v>
      </c>
      <c r="F282" s="188">
        <v>5</v>
      </c>
      <c r="G282" s="188">
        <v>6</v>
      </c>
      <c r="H282" s="188">
        <v>7</v>
      </c>
      <c r="I282" s="190" t="s">
        <v>63</v>
      </c>
      <c r="J282" s="191">
        <v>9</v>
      </c>
      <c r="K282" s="192" t="s">
        <v>64</v>
      </c>
      <c r="L282" s="191" t="s">
        <v>65</v>
      </c>
      <c r="M282" s="192">
        <v>12</v>
      </c>
      <c r="N282" s="193" t="s">
        <v>66</v>
      </c>
      <c r="O282" s="252" t="s">
        <v>176</v>
      </c>
      <c r="P282" s="193" t="s">
        <v>178</v>
      </c>
      <c r="Q282" s="193" t="s">
        <v>186</v>
      </c>
      <c r="R282" s="193" t="s">
        <v>183</v>
      </c>
      <c r="S282" s="193" t="s">
        <v>179</v>
      </c>
      <c r="T282" s="193">
        <v>18</v>
      </c>
    </row>
    <row r="283" spans="2:20" ht="24.95" customHeight="1" thickTop="1">
      <c r="B283" s="432">
        <v>1</v>
      </c>
      <c r="C283" s="439" t="s">
        <v>808</v>
      </c>
      <c r="D283" s="254" t="s">
        <v>379</v>
      </c>
      <c r="E283" s="430" t="s">
        <v>69</v>
      </c>
      <c r="F283" s="431" t="s">
        <v>170</v>
      </c>
      <c r="G283" s="404">
        <v>7020</v>
      </c>
      <c r="H283" s="404">
        <v>3880</v>
      </c>
      <c r="I283" s="387">
        <f t="shared" ref="I283" si="235">+G283-H283</f>
        <v>3140</v>
      </c>
      <c r="J283" s="388">
        <v>7</v>
      </c>
      <c r="K283" s="389">
        <f t="shared" ref="K283" si="236">I283*J283%</f>
        <v>219.8</v>
      </c>
      <c r="L283" s="389">
        <f t="shared" ref="L283" si="237">I283-K283</f>
        <v>2920.2</v>
      </c>
      <c r="M283" s="405">
        <v>2700</v>
      </c>
      <c r="N283" s="390">
        <f t="shared" ref="N283" si="238">ROUND((L283*M283),0)</f>
        <v>7884540</v>
      </c>
      <c r="O283" s="390">
        <f t="shared" ref="O283" si="239">ROUND(M283*0.5025%,2)</f>
        <v>13.57</v>
      </c>
      <c r="P283" s="390">
        <f t="shared" ref="P283" si="240">M283+O283</f>
        <v>2713.57</v>
      </c>
      <c r="Q283" s="391">
        <f t="shared" ref="Q283" si="241">ROUND((L283*+P283),0)</f>
        <v>7924167</v>
      </c>
      <c r="R283" s="391">
        <f t="shared" ref="R283" si="242">ROUND((Q283*0.5%),0)</f>
        <v>39621</v>
      </c>
      <c r="S283" s="391">
        <f t="shared" ref="S283" si="243">ROUND((Q283-R283),0)</f>
        <v>7884546</v>
      </c>
      <c r="T283" s="257" t="s">
        <v>77</v>
      </c>
    </row>
    <row r="284" spans="2:20" ht="9.9499999999999993" customHeight="1">
      <c r="B284" s="433"/>
      <c r="C284" s="448"/>
      <c r="D284" s="449"/>
      <c r="E284" s="434"/>
      <c r="F284" s="435"/>
      <c r="G284" s="443"/>
      <c r="H284" s="443"/>
      <c r="I284" s="444"/>
      <c r="J284" s="388"/>
      <c r="K284" s="445"/>
      <c r="L284" s="445"/>
      <c r="M284" s="450"/>
      <c r="N284" s="446"/>
      <c r="O284" s="451"/>
      <c r="P284" s="446"/>
      <c r="Q284" s="447"/>
      <c r="R284" s="447"/>
      <c r="S284" s="447"/>
      <c r="T284" s="452"/>
    </row>
    <row r="285" spans="2:20" ht="24.95" customHeight="1">
      <c r="B285" s="2173" t="s">
        <v>453</v>
      </c>
      <c r="C285" s="2174"/>
      <c r="D285" s="2174"/>
      <c r="E285" s="2174"/>
      <c r="F285" s="2175"/>
      <c r="G285" s="402">
        <f>SUM(G283:G284)</f>
        <v>7020</v>
      </c>
      <c r="H285" s="402">
        <f>SUM(H283:H284)</f>
        <v>3880</v>
      </c>
      <c r="I285" s="402">
        <f>SUM(I283:I284)</f>
        <v>3140</v>
      </c>
      <c r="J285" s="402">
        <f>+K285/I285%</f>
        <v>7.0000000000000009</v>
      </c>
      <c r="K285" s="402">
        <f>SUM(K283:K284)</f>
        <v>219.8</v>
      </c>
      <c r="L285" s="402">
        <f>SUM(L283:L284)</f>
        <v>2920.2</v>
      </c>
      <c r="M285" s="402"/>
      <c r="N285" s="402">
        <f>SUM(N283:N284)</f>
        <v>7884540</v>
      </c>
      <c r="O285" s="403"/>
      <c r="P285" s="402">
        <f>Q285/L285</f>
        <v>2713.5699609615781</v>
      </c>
      <c r="Q285" s="402">
        <f>SUM(Q283:Q284)</f>
        <v>7924167</v>
      </c>
      <c r="R285" s="402">
        <f>SUM(R283:R284)</f>
        <v>39621</v>
      </c>
      <c r="S285" s="402">
        <f>SUM(S283:S284)</f>
        <v>7884546</v>
      </c>
      <c r="T285" s="402"/>
    </row>
    <row r="286" spans="2:20" ht="6.95" customHeight="1">
      <c r="B286" s="263"/>
      <c r="C286" s="264"/>
      <c r="D286" s="264"/>
      <c r="E286" s="264"/>
      <c r="F286" s="264"/>
      <c r="G286" s="265"/>
      <c r="H286" s="265"/>
      <c r="I286" s="265"/>
      <c r="J286" s="265"/>
      <c r="K286" s="265"/>
      <c r="L286" s="265"/>
      <c r="M286" s="265"/>
      <c r="N286" s="265"/>
      <c r="O286" s="265"/>
      <c r="P286" s="265"/>
      <c r="Q286" s="265"/>
      <c r="R286" s="265"/>
      <c r="S286" s="265"/>
      <c r="T286" s="266"/>
    </row>
    <row r="287" spans="2:20" ht="15.75">
      <c r="B287" s="51"/>
      <c r="C287" s="289" t="s">
        <v>59</v>
      </c>
      <c r="D287" s="55"/>
      <c r="E287" s="55" t="s">
        <v>60</v>
      </c>
      <c r="F287" s="165" t="s">
        <v>809</v>
      </c>
      <c r="G287" s="55"/>
      <c r="I287" s="53"/>
      <c r="J287" s="55"/>
      <c r="K287" s="55"/>
      <c r="L287" s="54"/>
      <c r="M287" s="55"/>
      <c r="N287" s="118"/>
      <c r="O287" s="56"/>
      <c r="P287" s="57"/>
      <c r="Q287" s="249"/>
      <c r="R287" s="297"/>
      <c r="S287" s="55"/>
      <c r="T287" s="59"/>
    </row>
    <row r="288" spans="2:20" ht="6.95" customHeight="1">
      <c r="B288" s="51"/>
      <c r="C288" s="289"/>
      <c r="D288" s="55"/>
      <c r="E288" s="55"/>
      <c r="F288" s="623"/>
      <c r="G288" s="55"/>
      <c r="H288" s="53"/>
      <c r="I288" s="52"/>
      <c r="J288" s="55"/>
      <c r="K288" s="55"/>
      <c r="L288" s="54"/>
      <c r="M288" s="55"/>
      <c r="N288" s="84"/>
      <c r="O288" s="56"/>
      <c r="P288" s="167"/>
      <c r="Q288" s="58"/>
      <c r="R288" s="58"/>
      <c r="S288" s="58"/>
      <c r="T288" s="59"/>
    </row>
    <row r="289" spans="2:20">
      <c r="B289" s="2190" t="s">
        <v>26</v>
      </c>
      <c r="C289" s="275" t="s">
        <v>27</v>
      </c>
      <c r="D289" s="2169" t="s">
        <v>62</v>
      </c>
      <c r="E289" s="175" t="s">
        <v>28</v>
      </c>
      <c r="F289" s="2169" t="s">
        <v>29</v>
      </c>
      <c r="G289" s="174" t="s">
        <v>30</v>
      </c>
      <c r="H289" s="174" t="s">
        <v>30</v>
      </c>
      <c r="I289" s="176" t="s">
        <v>30</v>
      </c>
      <c r="J289" s="2171" t="s">
        <v>31</v>
      </c>
      <c r="K289" s="2172"/>
      <c r="L289" s="174" t="s">
        <v>30</v>
      </c>
      <c r="M289" s="176" t="s">
        <v>32</v>
      </c>
      <c r="N289" s="177" t="s">
        <v>8</v>
      </c>
      <c r="O289" s="2275" t="s">
        <v>182</v>
      </c>
      <c r="P289" s="2167" t="s">
        <v>181</v>
      </c>
      <c r="Q289" s="177" t="s">
        <v>8</v>
      </c>
      <c r="R289" s="2270" t="s">
        <v>44</v>
      </c>
      <c r="S289" s="178" t="s">
        <v>8</v>
      </c>
      <c r="T289" s="2182" t="s">
        <v>10</v>
      </c>
    </row>
    <row r="290" spans="2:20">
      <c r="B290" s="2191"/>
      <c r="C290" s="276" t="s">
        <v>11</v>
      </c>
      <c r="D290" s="2170"/>
      <c r="E290" s="180" t="s">
        <v>12</v>
      </c>
      <c r="F290" s="2170"/>
      <c r="G290" s="180" t="s">
        <v>13</v>
      </c>
      <c r="H290" s="180" t="s">
        <v>14</v>
      </c>
      <c r="I290" s="181" t="s">
        <v>15</v>
      </c>
      <c r="J290" s="182" t="s">
        <v>16</v>
      </c>
      <c r="K290" s="183" t="s">
        <v>17</v>
      </c>
      <c r="L290" s="180" t="s">
        <v>18</v>
      </c>
      <c r="M290" s="184" t="s">
        <v>19</v>
      </c>
      <c r="N290" s="185" t="s">
        <v>177</v>
      </c>
      <c r="O290" s="2276"/>
      <c r="P290" s="2168"/>
      <c r="Q290" s="185" t="s">
        <v>22</v>
      </c>
      <c r="R290" s="2271"/>
      <c r="S290" s="186" t="s">
        <v>45</v>
      </c>
      <c r="T290" s="2183"/>
    </row>
    <row r="291" spans="2:20" ht="15.75" thickBot="1">
      <c r="B291" s="187">
        <v>1</v>
      </c>
      <c r="C291" s="277">
        <v>2</v>
      </c>
      <c r="D291" s="189">
        <v>3</v>
      </c>
      <c r="E291" s="188">
        <v>4</v>
      </c>
      <c r="F291" s="188">
        <v>5</v>
      </c>
      <c r="G291" s="188">
        <v>6</v>
      </c>
      <c r="H291" s="188">
        <v>7</v>
      </c>
      <c r="I291" s="190" t="s">
        <v>63</v>
      </c>
      <c r="J291" s="191">
        <v>9</v>
      </c>
      <c r="K291" s="192" t="s">
        <v>64</v>
      </c>
      <c r="L291" s="191" t="s">
        <v>65</v>
      </c>
      <c r="M291" s="192">
        <v>12</v>
      </c>
      <c r="N291" s="193" t="s">
        <v>66</v>
      </c>
      <c r="O291" s="252" t="s">
        <v>176</v>
      </c>
      <c r="P291" s="193" t="s">
        <v>178</v>
      </c>
      <c r="Q291" s="193" t="s">
        <v>186</v>
      </c>
      <c r="R291" s="193" t="s">
        <v>183</v>
      </c>
      <c r="S291" s="193" t="s">
        <v>179</v>
      </c>
      <c r="T291" s="193">
        <v>18</v>
      </c>
    </row>
    <row r="292" spans="2:20" ht="24.95" customHeight="1" thickTop="1">
      <c r="B292" s="432">
        <v>1</v>
      </c>
      <c r="C292" s="439" t="s">
        <v>810</v>
      </c>
      <c r="D292" s="254" t="s">
        <v>148</v>
      </c>
      <c r="E292" s="430" t="s">
        <v>75</v>
      </c>
      <c r="F292" s="431" t="s">
        <v>170</v>
      </c>
      <c r="G292" s="404">
        <v>8440</v>
      </c>
      <c r="H292" s="404">
        <v>3820</v>
      </c>
      <c r="I292" s="387">
        <f t="shared" ref="I292" si="244">+G292-H292</f>
        <v>4620</v>
      </c>
      <c r="J292" s="388">
        <v>6</v>
      </c>
      <c r="K292" s="389">
        <f t="shared" ref="K292" si="245">I292*J292%</f>
        <v>277.2</v>
      </c>
      <c r="L292" s="389">
        <f t="shared" ref="L292" si="246">I292-K292</f>
        <v>4342.8</v>
      </c>
      <c r="M292" s="405">
        <v>2700</v>
      </c>
      <c r="N292" s="390">
        <f t="shared" ref="N292" si="247">ROUND((L292*M292),0)</f>
        <v>11725560</v>
      </c>
      <c r="O292" s="390">
        <f t="shared" ref="O292" si="248">ROUND(M292*0.5025%,2)</f>
        <v>13.57</v>
      </c>
      <c r="P292" s="390">
        <f t="shared" ref="P292" si="249">M292+O292</f>
        <v>2713.57</v>
      </c>
      <c r="Q292" s="391">
        <f t="shared" ref="Q292" si="250">ROUND((L292*+P292),0)</f>
        <v>11784492</v>
      </c>
      <c r="R292" s="391">
        <f t="shared" ref="R292" si="251">ROUND((Q292*0.5%),0)</f>
        <v>58922</v>
      </c>
      <c r="S292" s="391">
        <f t="shared" ref="S292" si="252">ROUND((Q292-R292),0)</f>
        <v>11725570</v>
      </c>
      <c r="T292" s="257" t="s">
        <v>77</v>
      </c>
    </row>
    <row r="293" spans="2:20" ht="9.9499999999999993" customHeight="1">
      <c r="B293" s="433"/>
      <c r="C293" s="448"/>
      <c r="D293" s="449"/>
      <c r="E293" s="434"/>
      <c r="F293" s="435"/>
      <c r="G293" s="443"/>
      <c r="H293" s="443"/>
      <c r="I293" s="444"/>
      <c r="J293" s="388"/>
      <c r="K293" s="445"/>
      <c r="L293" s="445"/>
      <c r="M293" s="450"/>
      <c r="N293" s="446"/>
      <c r="O293" s="451"/>
      <c r="P293" s="446"/>
      <c r="Q293" s="447"/>
      <c r="R293" s="447"/>
      <c r="S293" s="447"/>
      <c r="T293" s="452"/>
    </row>
    <row r="294" spans="2:20" ht="24.95" customHeight="1">
      <c r="B294" s="2173" t="s">
        <v>454</v>
      </c>
      <c r="C294" s="2174"/>
      <c r="D294" s="2174"/>
      <c r="E294" s="2174"/>
      <c r="F294" s="2175"/>
      <c r="G294" s="402">
        <f>SUM(G292:G293)</f>
        <v>8440</v>
      </c>
      <c r="H294" s="402">
        <f>SUM(H292:H293)</f>
        <v>3820</v>
      </c>
      <c r="I294" s="402">
        <f>SUM(I292:I293)</f>
        <v>4620</v>
      </c>
      <c r="J294" s="402">
        <f>+K294/I294%</f>
        <v>5.9999999999999991</v>
      </c>
      <c r="K294" s="402">
        <f>SUM(K292:K293)</f>
        <v>277.2</v>
      </c>
      <c r="L294" s="402">
        <f>SUM(L292:L293)</f>
        <v>4342.8</v>
      </c>
      <c r="M294" s="402"/>
      <c r="N294" s="402">
        <f>SUM(N292:N293)</f>
        <v>11725560</v>
      </c>
      <c r="O294" s="403"/>
      <c r="P294" s="402">
        <f>Q294/L294</f>
        <v>2713.5700469743024</v>
      </c>
      <c r="Q294" s="402">
        <f>SUM(Q292:Q293)</f>
        <v>11784492</v>
      </c>
      <c r="R294" s="402">
        <f>SUM(R292:R293)</f>
        <v>58922</v>
      </c>
      <c r="S294" s="402">
        <f>SUM(S292:S293)</f>
        <v>11725570</v>
      </c>
      <c r="T294" s="402"/>
    </row>
    <row r="295" spans="2:20" ht="6.95" customHeight="1">
      <c r="B295" s="263"/>
      <c r="C295" s="264"/>
      <c r="D295" s="264"/>
      <c r="E295" s="264"/>
      <c r="F295" s="264"/>
      <c r="G295" s="265"/>
      <c r="H295" s="265"/>
      <c r="I295" s="265"/>
      <c r="J295" s="265"/>
      <c r="K295" s="265"/>
      <c r="L295" s="265"/>
      <c r="M295" s="265"/>
      <c r="N295" s="265"/>
      <c r="O295" s="265"/>
      <c r="P295" s="265"/>
      <c r="Q295" s="265"/>
      <c r="R295" s="265"/>
      <c r="S295" s="265"/>
      <c r="T295" s="266"/>
    </row>
    <row r="296" spans="2:20" ht="15.75">
      <c r="B296" s="51"/>
      <c r="C296" s="289" t="s">
        <v>59</v>
      </c>
      <c r="D296" s="55"/>
      <c r="E296" s="55" t="s">
        <v>60</v>
      </c>
      <c r="F296" s="165" t="s">
        <v>592</v>
      </c>
      <c r="G296" s="55"/>
      <c r="I296" s="53"/>
      <c r="J296" s="55"/>
      <c r="K296" s="55"/>
      <c r="L296" s="54"/>
      <c r="M296" s="55"/>
      <c r="N296" s="118"/>
      <c r="O296" s="56"/>
      <c r="P296" s="57"/>
      <c r="Q296" s="249"/>
      <c r="R296" s="297"/>
      <c r="S296" s="55"/>
      <c r="T296" s="59"/>
    </row>
    <row r="297" spans="2:20" ht="6.95" customHeight="1">
      <c r="B297" s="51"/>
      <c r="C297" s="289"/>
      <c r="D297" s="55"/>
      <c r="E297" s="55"/>
      <c r="F297" s="623"/>
      <c r="G297" s="55"/>
      <c r="H297" s="53"/>
      <c r="I297" s="52"/>
      <c r="J297" s="55"/>
      <c r="K297" s="55"/>
      <c r="L297" s="54"/>
      <c r="M297" s="55"/>
      <c r="N297" s="84"/>
      <c r="O297" s="56"/>
      <c r="P297" s="167"/>
      <c r="Q297" s="58"/>
      <c r="R297" s="58"/>
      <c r="S297" s="58"/>
      <c r="T297" s="59"/>
    </row>
    <row r="298" spans="2:20">
      <c r="B298" s="2190" t="s">
        <v>26</v>
      </c>
      <c r="C298" s="275" t="s">
        <v>27</v>
      </c>
      <c r="D298" s="2169" t="s">
        <v>62</v>
      </c>
      <c r="E298" s="175" t="s">
        <v>28</v>
      </c>
      <c r="F298" s="2169" t="s">
        <v>29</v>
      </c>
      <c r="G298" s="174" t="s">
        <v>30</v>
      </c>
      <c r="H298" s="174" t="s">
        <v>30</v>
      </c>
      <c r="I298" s="176" t="s">
        <v>30</v>
      </c>
      <c r="J298" s="2171" t="s">
        <v>31</v>
      </c>
      <c r="K298" s="2172"/>
      <c r="L298" s="174" t="s">
        <v>30</v>
      </c>
      <c r="M298" s="176" t="s">
        <v>32</v>
      </c>
      <c r="N298" s="177" t="s">
        <v>8</v>
      </c>
      <c r="O298" s="2275" t="s">
        <v>182</v>
      </c>
      <c r="P298" s="2167" t="s">
        <v>181</v>
      </c>
      <c r="Q298" s="177" t="s">
        <v>8</v>
      </c>
      <c r="R298" s="2270" t="s">
        <v>44</v>
      </c>
      <c r="S298" s="178" t="s">
        <v>8</v>
      </c>
      <c r="T298" s="2182" t="s">
        <v>10</v>
      </c>
    </row>
    <row r="299" spans="2:20">
      <c r="B299" s="2191"/>
      <c r="C299" s="276" t="s">
        <v>11</v>
      </c>
      <c r="D299" s="2170"/>
      <c r="E299" s="180" t="s">
        <v>12</v>
      </c>
      <c r="F299" s="2170"/>
      <c r="G299" s="180" t="s">
        <v>13</v>
      </c>
      <c r="H299" s="180" t="s">
        <v>14</v>
      </c>
      <c r="I299" s="181" t="s">
        <v>15</v>
      </c>
      <c r="J299" s="182" t="s">
        <v>16</v>
      </c>
      <c r="K299" s="183" t="s">
        <v>17</v>
      </c>
      <c r="L299" s="180" t="s">
        <v>18</v>
      </c>
      <c r="M299" s="184" t="s">
        <v>19</v>
      </c>
      <c r="N299" s="185" t="s">
        <v>177</v>
      </c>
      <c r="O299" s="2276"/>
      <c r="P299" s="2168"/>
      <c r="Q299" s="185" t="s">
        <v>22</v>
      </c>
      <c r="R299" s="2271"/>
      <c r="S299" s="186" t="s">
        <v>45</v>
      </c>
      <c r="T299" s="2183"/>
    </row>
    <row r="300" spans="2:20" ht="15.75" thickBot="1">
      <c r="B300" s="187">
        <v>1</v>
      </c>
      <c r="C300" s="277">
        <v>2</v>
      </c>
      <c r="D300" s="189">
        <v>3</v>
      </c>
      <c r="E300" s="188">
        <v>4</v>
      </c>
      <c r="F300" s="188">
        <v>5</v>
      </c>
      <c r="G300" s="188">
        <v>6</v>
      </c>
      <c r="H300" s="188">
        <v>7</v>
      </c>
      <c r="I300" s="190" t="s">
        <v>63</v>
      </c>
      <c r="J300" s="191">
        <v>9</v>
      </c>
      <c r="K300" s="192" t="s">
        <v>64</v>
      </c>
      <c r="L300" s="191" t="s">
        <v>65</v>
      </c>
      <c r="M300" s="192">
        <v>12</v>
      </c>
      <c r="N300" s="193" t="s">
        <v>66</v>
      </c>
      <c r="O300" s="252" t="s">
        <v>176</v>
      </c>
      <c r="P300" s="193" t="s">
        <v>178</v>
      </c>
      <c r="Q300" s="193" t="s">
        <v>186</v>
      </c>
      <c r="R300" s="193" t="s">
        <v>183</v>
      </c>
      <c r="S300" s="193" t="s">
        <v>179</v>
      </c>
      <c r="T300" s="193">
        <v>18</v>
      </c>
    </row>
    <row r="301" spans="2:20" ht="24.95" customHeight="1" thickTop="1">
      <c r="B301" s="432">
        <v>1</v>
      </c>
      <c r="C301" s="439" t="s">
        <v>840</v>
      </c>
      <c r="D301" s="254" t="s">
        <v>78</v>
      </c>
      <c r="E301" s="430" t="s">
        <v>86</v>
      </c>
      <c r="F301" s="431" t="s">
        <v>170</v>
      </c>
      <c r="G301" s="404">
        <v>9060</v>
      </c>
      <c r="H301" s="404">
        <v>4010</v>
      </c>
      <c r="I301" s="387">
        <f t="shared" ref="I301:I306" si="253">+G301-H301</f>
        <v>5050</v>
      </c>
      <c r="J301" s="388">
        <v>7</v>
      </c>
      <c r="K301" s="389">
        <f t="shared" ref="K301:K306" si="254">I301*J301%</f>
        <v>353.50000000000006</v>
      </c>
      <c r="L301" s="389">
        <f t="shared" ref="L301:L306" si="255">I301-K301</f>
        <v>4696.5</v>
      </c>
      <c r="M301" s="405">
        <v>2700</v>
      </c>
      <c r="N301" s="390">
        <f t="shared" ref="N301:N306" si="256">ROUND((L301*M301),0)</f>
        <v>12680550</v>
      </c>
      <c r="O301" s="390">
        <f t="shared" ref="O301:O306" si="257">ROUND(M301*0.5025%,2)</f>
        <v>13.57</v>
      </c>
      <c r="P301" s="390">
        <f t="shared" ref="P301:P306" si="258">M301+O301</f>
        <v>2713.57</v>
      </c>
      <c r="Q301" s="391">
        <f t="shared" ref="Q301:Q306" si="259">ROUND((L301*+P301),0)</f>
        <v>12744282</v>
      </c>
      <c r="R301" s="391">
        <f t="shared" ref="R301:R306" si="260">ROUND((Q301*0.5%),0)</f>
        <v>63721</v>
      </c>
      <c r="S301" s="391">
        <f t="shared" ref="S301:S306" si="261">ROUND((Q301-R301),0)</f>
        <v>12680561</v>
      </c>
      <c r="T301" s="257" t="s">
        <v>77</v>
      </c>
    </row>
    <row r="302" spans="2:20" ht="24.95" customHeight="1">
      <c r="B302" s="432">
        <v>2</v>
      </c>
      <c r="C302" s="439" t="s">
        <v>841</v>
      </c>
      <c r="D302" s="254" t="s">
        <v>378</v>
      </c>
      <c r="E302" s="430" t="s">
        <v>70</v>
      </c>
      <c r="F302" s="431" t="s">
        <v>170</v>
      </c>
      <c r="G302" s="404">
        <v>8750</v>
      </c>
      <c r="H302" s="404">
        <v>3950</v>
      </c>
      <c r="I302" s="387">
        <f t="shared" ref="I302:I303" si="262">+G302-H302</f>
        <v>4800</v>
      </c>
      <c r="J302" s="388">
        <v>7</v>
      </c>
      <c r="K302" s="389">
        <f t="shared" ref="K302:K303" si="263">I302*J302%</f>
        <v>336.00000000000006</v>
      </c>
      <c r="L302" s="389">
        <f t="shared" ref="L302:L303" si="264">I302-K302</f>
        <v>4464</v>
      </c>
      <c r="M302" s="405">
        <v>2700</v>
      </c>
      <c r="N302" s="390">
        <f t="shared" ref="N302:N303" si="265">ROUND((L302*M302),0)</f>
        <v>12052800</v>
      </c>
      <c r="O302" s="390">
        <f t="shared" ref="O302:O303" si="266">ROUND(M302*0.5025%,2)</f>
        <v>13.57</v>
      </c>
      <c r="P302" s="390">
        <f t="shared" ref="P302:P303" si="267">M302+O302</f>
        <v>2713.57</v>
      </c>
      <c r="Q302" s="391">
        <f t="shared" ref="Q302:Q303" si="268">ROUND((L302*+P302),0)</f>
        <v>12113376</v>
      </c>
      <c r="R302" s="391">
        <f t="shared" ref="R302:R303" si="269">ROUND((Q302*0.5%),0)</f>
        <v>60567</v>
      </c>
      <c r="S302" s="391">
        <f t="shared" ref="S302:S303" si="270">ROUND((Q302-R302),0)</f>
        <v>12052809</v>
      </c>
      <c r="T302" s="257" t="s">
        <v>77</v>
      </c>
    </row>
    <row r="303" spans="2:20" ht="24.95" customHeight="1">
      <c r="B303" s="432">
        <v>3</v>
      </c>
      <c r="C303" s="439" t="s">
        <v>842</v>
      </c>
      <c r="D303" s="254" t="s">
        <v>148</v>
      </c>
      <c r="E303" s="430" t="s">
        <v>75</v>
      </c>
      <c r="F303" s="431" t="s">
        <v>170</v>
      </c>
      <c r="G303" s="404">
        <v>8730</v>
      </c>
      <c r="H303" s="404">
        <v>3820</v>
      </c>
      <c r="I303" s="387">
        <f t="shared" si="262"/>
        <v>4910</v>
      </c>
      <c r="J303" s="388">
        <v>7</v>
      </c>
      <c r="K303" s="389">
        <f t="shared" si="263"/>
        <v>343.70000000000005</v>
      </c>
      <c r="L303" s="389">
        <f t="shared" si="264"/>
        <v>4566.3</v>
      </c>
      <c r="M303" s="405">
        <v>2700</v>
      </c>
      <c r="N303" s="390">
        <f t="shared" si="265"/>
        <v>12329010</v>
      </c>
      <c r="O303" s="390">
        <f t="shared" si="266"/>
        <v>13.57</v>
      </c>
      <c r="P303" s="390">
        <f t="shared" si="267"/>
        <v>2713.57</v>
      </c>
      <c r="Q303" s="391">
        <f t="shared" si="268"/>
        <v>12390975</v>
      </c>
      <c r="R303" s="391">
        <f t="shared" si="269"/>
        <v>61955</v>
      </c>
      <c r="S303" s="391">
        <f t="shared" si="270"/>
        <v>12329020</v>
      </c>
      <c r="T303" s="257" t="s">
        <v>77</v>
      </c>
    </row>
    <row r="304" spans="2:20" ht="24.95" customHeight="1">
      <c r="B304" s="432">
        <v>4</v>
      </c>
      <c r="C304" s="439" t="s">
        <v>843</v>
      </c>
      <c r="D304" s="254" t="s">
        <v>67</v>
      </c>
      <c r="E304" s="430" t="s">
        <v>92</v>
      </c>
      <c r="F304" s="431" t="s">
        <v>170</v>
      </c>
      <c r="G304" s="404">
        <v>8550</v>
      </c>
      <c r="H304" s="404">
        <v>3780</v>
      </c>
      <c r="I304" s="387">
        <f t="shared" si="253"/>
        <v>4770</v>
      </c>
      <c r="J304" s="388">
        <v>7</v>
      </c>
      <c r="K304" s="389">
        <f t="shared" si="254"/>
        <v>333.90000000000003</v>
      </c>
      <c r="L304" s="389">
        <f t="shared" si="255"/>
        <v>4436.1000000000004</v>
      </c>
      <c r="M304" s="405">
        <v>2700</v>
      </c>
      <c r="N304" s="390">
        <f t="shared" si="256"/>
        <v>11977470</v>
      </c>
      <c r="O304" s="390">
        <f t="shared" si="257"/>
        <v>13.57</v>
      </c>
      <c r="P304" s="390">
        <f t="shared" si="258"/>
        <v>2713.57</v>
      </c>
      <c r="Q304" s="391">
        <f t="shared" si="259"/>
        <v>12037668</v>
      </c>
      <c r="R304" s="391">
        <f t="shared" si="260"/>
        <v>60188</v>
      </c>
      <c r="S304" s="391">
        <f t="shared" si="261"/>
        <v>11977480</v>
      </c>
      <c r="T304" s="257" t="s">
        <v>77</v>
      </c>
    </row>
    <row r="305" spans="2:20" ht="24.95" customHeight="1">
      <c r="B305" s="432">
        <v>5</v>
      </c>
      <c r="C305" s="439" t="s">
        <v>844</v>
      </c>
      <c r="D305" s="254" t="s">
        <v>88</v>
      </c>
      <c r="E305" s="430" t="s">
        <v>87</v>
      </c>
      <c r="F305" s="431" t="s">
        <v>170</v>
      </c>
      <c r="G305" s="404">
        <v>9120</v>
      </c>
      <c r="H305" s="404">
        <v>3850</v>
      </c>
      <c r="I305" s="387">
        <f t="shared" ref="I305" si="271">+G305-H305</f>
        <v>5270</v>
      </c>
      <c r="J305" s="388">
        <v>7</v>
      </c>
      <c r="K305" s="389">
        <f t="shared" ref="K305" si="272">I305*J305%</f>
        <v>368.90000000000003</v>
      </c>
      <c r="L305" s="389">
        <f t="shared" ref="L305" si="273">I305-K305</f>
        <v>4901.1000000000004</v>
      </c>
      <c r="M305" s="405">
        <v>2700</v>
      </c>
      <c r="N305" s="390">
        <f t="shared" ref="N305" si="274">ROUND((L305*M305),0)</f>
        <v>13232970</v>
      </c>
      <c r="O305" s="390">
        <f t="shared" ref="O305" si="275">ROUND(M305*0.5025%,2)</f>
        <v>13.57</v>
      </c>
      <c r="P305" s="390">
        <f t="shared" ref="P305" si="276">M305+O305</f>
        <v>2713.57</v>
      </c>
      <c r="Q305" s="391">
        <f t="shared" ref="Q305" si="277">ROUND((L305*+P305),0)</f>
        <v>13299478</v>
      </c>
      <c r="R305" s="391">
        <f t="shared" ref="R305" si="278">ROUND((Q305*0.5%),0)</f>
        <v>66497</v>
      </c>
      <c r="S305" s="391">
        <f t="shared" ref="S305" si="279">ROUND((Q305-R305),0)</f>
        <v>13232981</v>
      </c>
      <c r="T305" s="257" t="s">
        <v>77</v>
      </c>
    </row>
    <row r="306" spans="2:20" ht="24.95" customHeight="1">
      <c r="B306" s="432">
        <v>6</v>
      </c>
      <c r="C306" s="439" t="s">
        <v>845</v>
      </c>
      <c r="D306" s="254" t="s">
        <v>379</v>
      </c>
      <c r="E306" s="430" t="s">
        <v>69</v>
      </c>
      <c r="F306" s="431" t="s">
        <v>170</v>
      </c>
      <c r="G306" s="404">
        <v>7720</v>
      </c>
      <c r="H306" s="404">
        <v>3870</v>
      </c>
      <c r="I306" s="387">
        <f t="shared" si="253"/>
        <v>3850</v>
      </c>
      <c r="J306" s="388">
        <v>7</v>
      </c>
      <c r="K306" s="389">
        <f t="shared" si="254"/>
        <v>269.5</v>
      </c>
      <c r="L306" s="389">
        <f t="shared" si="255"/>
        <v>3580.5</v>
      </c>
      <c r="M306" s="405">
        <v>2700</v>
      </c>
      <c r="N306" s="390">
        <f t="shared" si="256"/>
        <v>9667350</v>
      </c>
      <c r="O306" s="390">
        <f t="shared" si="257"/>
        <v>13.57</v>
      </c>
      <c r="P306" s="390">
        <f t="shared" si="258"/>
        <v>2713.57</v>
      </c>
      <c r="Q306" s="391">
        <f t="shared" si="259"/>
        <v>9715937</v>
      </c>
      <c r="R306" s="391">
        <f t="shared" si="260"/>
        <v>48580</v>
      </c>
      <c r="S306" s="391">
        <f t="shared" si="261"/>
        <v>9667357</v>
      </c>
      <c r="T306" s="257" t="s">
        <v>77</v>
      </c>
    </row>
    <row r="307" spans="2:20" ht="9.9499999999999993" customHeight="1">
      <c r="B307" s="433"/>
      <c r="C307" s="448"/>
      <c r="D307" s="449"/>
      <c r="E307" s="434"/>
      <c r="F307" s="435"/>
      <c r="G307" s="443"/>
      <c r="H307" s="443"/>
      <c r="I307" s="444"/>
      <c r="J307" s="388"/>
      <c r="K307" s="445"/>
      <c r="L307" s="445"/>
      <c r="M307" s="450"/>
      <c r="N307" s="446"/>
      <c r="O307" s="451"/>
      <c r="P307" s="446"/>
      <c r="Q307" s="447"/>
      <c r="R307" s="447"/>
      <c r="S307" s="447"/>
      <c r="T307" s="452"/>
    </row>
    <row r="308" spans="2:20" ht="24.95" customHeight="1">
      <c r="B308" s="2173" t="s">
        <v>824</v>
      </c>
      <c r="C308" s="2174"/>
      <c r="D308" s="2174"/>
      <c r="E308" s="2174"/>
      <c r="F308" s="2175"/>
      <c r="G308" s="402">
        <f>SUM(G301:G307)</f>
        <v>51930</v>
      </c>
      <c r="H308" s="402">
        <f>SUM(H301:H307)</f>
        <v>23280</v>
      </c>
      <c r="I308" s="402">
        <f>SUM(I301:I307)</f>
        <v>28650</v>
      </c>
      <c r="J308" s="402">
        <f>+K308/I308%</f>
        <v>7.0000000000000018</v>
      </c>
      <c r="K308" s="402">
        <f>SUM(K301:K307)</f>
        <v>2005.5000000000005</v>
      </c>
      <c r="L308" s="402">
        <f>SUM(L301:L307)</f>
        <v>26644.5</v>
      </c>
      <c r="M308" s="402"/>
      <c r="N308" s="402">
        <f>SUM(N301:N307)</f>
        <v>71940150</v>
      </c>
      <c r="O308" s="403"/>
      <c r="P308" s="402">
        <f>Q308/L308</f>
        <v>2713.5700050667119</v>
      </c>
      <c r="Q308" s="402">
        <f>SUM(Q301:Q307)</f>
        <v>72301716</v>
      </c>
      <c r="R308" s="402">
        <f>SUM(R301:R307)</f>
        <v>361508</v>
      </c>
      <c r="S308" s="402">
        <f>SUM(S301:S307)</f>
        <v>71940208</v>
      </c>
      <c r="T308" s="402"/>
    </row>
    <row r="309" spans="2:20" ht="24.95" customHeight="1">
      <c r="B309" s="2155" t="s">
        <v>159</v>
      </c>
      <c r="C309" s="2156"/>
      <c r="D309" s="2156"/>
      <c r="E309" s="2157"/>
      <c r="F309" s="2161" t="s">
        <v>146</v>
      </c>
      <c r="G309" s="2162"/>
      <c r="H309" s="2162"/>
      <c r="I309" s="2162"/>
      <c r="J309" s="2162"/>
      <c r="K309" s="2162"/>
      <c r="L309" s="2162"/>
      <c r="M309" s="2162"/>
      <c r="N309" s="2163"/>
      <c r="O309" s="417" t="s">
        <v>55</v>
      </c>
      <c r="P309" s="418" t="s">
        <v>790</v>
      </c>
      <c r="Q309" s="92" t="s">
        <v>459</v>
      </c>
      <c r="R309" s="41"/>
      <c r="S309" s="41"/>
      <c r="T309" s="42" t="s">
        <v>25</v>
      </c>
    </row>
    <row r="310" spans="2:20" ht="24.95" customHeight="1">
      <c r="B310" s="2158"/>
      <c r="C310" s="2159"/>
      <c r="D310" s="2159"/>
      <c r="E310" s="2160"/>
      <c r="F310" s="2164" t="s">
        <v>416</v>
      </c>
      <c r="G310" s="2165"/>
      <c r="H310" s="2165"/>
      <c r="I310" s="2165"/>
      <c r="J310" s="2165"/>
      <c r="K310" s="2165"/>
      <c r="L310" s="2165"/>
      <c r="M310" s="2165"/>
      <c r="N310" s="2166"/>
      <c r="O310" s="419" t="s">
        <v>57</v>
      </c>
      <c r="P310" s="420" t="s">
        <v>852</v>
      </c>
      <c r="Q310" s="94"/>
      <c r="R310" s="45"/>
      <c r="S310" s="45"/>
      <c r="T310" s="46"/>
    </row>
    <row r="311" spans="2:20" ht="5.0999999999999996" customHeight="1">
      <c r="B311" s="603"/>
      <c r="C311" s="458"/>
      <c r="D311" s="458"/>
      <c r="E311" s="458"/>
      <c r="F311" s="458"/>
      <c r="G311" s="597"/>
      <c r="H311" s="597"/>
      <c r="I311" s="597"/>
      <c r="J311" s="597"/>
      <c r="K311" s="597"/>
      <c r="L311" s="597"/>
      <c r="M311" s="597"/>
      <c r="N311" s="597"/>
      <c r="O311" s="597"/>
      <c r="P311" s="597"/>
      <c r="Q311" s="597"/>
      <c r="R311" s="597"/>
      <c r="S311" s="597"/>
      <c r="T311" s="460"/>
    </row>
    <row r="312" spans="2:20" ht="6.95" customHeight="1">
      <c r="B312" s="263"/>
      <c r="C312" s="264"/>
      <c r="D312" s="264"/>
      <c r="E312" s="264"/>
      <c r="F312" s="264"/>
      <c r="G312" s="265"/>
      <c r="H312" s="265"/>
      <c r="I312" s="265"/>
      <c r="J312" s="265"/>
      <c r="K312" s="265"/>
      <c r="L312" s="265"/>
      <c r="M312" s="265"/>
      <c r="N312" s="265"/>
      <c r="O312" s="265"/>
      <c r="P312" s="265"/>
      <c r="Q312" s="265"/>
      <c r="R312" s="265"/>
      <c r="S312" s="265"/>
      <c r="T312" s="266"/>
    </row>
    <row r="313" spans="2:20" ht="15.75">
      <c r="B313" s="51"/>
      <c r="C313" s="289" t="s">
        <v>59</v>
      </c>
      <c r="D313" s="55"/>
      <c r="E313" s="55" t="s">
        <v>60</v>
      </c>
      <c r="F313" s="165" t="s">
        <v>740</v>
      </c>
      <c r="G313" s="55"/>
      <c r="I313" s="53"/>
      <c r="J313" s="55"/>
      <c r="K313" s="55"/>
      <c r="L313" s="54"/>
      <c r="M313" s="55"/>
      <c r="N313" s="118"/>
      <c r="O313" s="56"/>
      <c r="P313" s="57" t="s">
        <v>61</v>
      </c>
      <c r="Q313" s="249" t="s">
        <v>788</v>
      </c>
      <c r="R313" s="297"/>
      <c r="S313" s="55"/>
      <c r="T313" s="59"/>
    </row>
    <row r="314" spans="2:20" ht="6.95" customHeight="1">
      <c r="B314" s="51"/>
      <c r="C314" s="289"/>
      <c r="D314" s="55"/>
      <c r="E314" s="55"/>
      <c r="F314" s="623"/>
      <c r="G314" s="55"/>
      <c r="H314" s="53"/>
      <c r="I314" s="52"/>
      <c r="J314" s="55"/>
      <c r="K314" s="55"/>
      <c r="L314" s="54"/>
      <c r="M314" s="55"/>
      <c r="N314" s="84"/>
      <c r="O314" s="56"/>
      <c r="P314" s="167"/>
      <c r="Q314" s="58"/>
      <c r="R314" s="58"/>
      <c r="S314" s="58"/>
      <c r="T314" s="59"/>
    </row>
    <row r="315" spans="2:20">
      <c r="B315" s="2190" t="s">
        <v>26</v>
      </c>
      <c r="C315" s="275" t="s">
        <v>27</v>
      </c>
      <c r="D315" s="2169" t="s">
        <v>62</v>
      </c>
      <c r="E315" s="175" t="s">
        <v>28</v>
      </c>
      <c r="F315" s="2169" t="s">
        <v>29</v>
      </c>
      <c r="G315" s="174" t="s">
        <v>30</v>
      </c>
      <c r="H315" s="174" t="s">
        <v>30</v>
      </c>
      <c r="I315" s="176" t="s">
        <v>30</v>
      </c>
      <c r="J315" s="2171" t="s">
        <v>31</v>
      </c>
      <c r="K315" s="2172"/>
      <c r="L315" s="174" t="s">
        <v>30</v>
      </c>
      <c r="M315" s="176" t="s">
        <v>32</v>
      </c>
      <c r="N315" s="177" t="s">
        <v>8</v>
      </c>
      <c r="O315" s="2275" t="s">
        <v>182</v>
      </c>
      <c r="P315" s="2167" t="s">
        <v>181</v>
      </c>
      <c r="Q315" s="177" t="s">
        <v>8</v>
      </c>
      <c r="R315" s="2270" t="s">
        <v>44</v>
      </c>
      <c r="S315" s="178" t="s">
        <v>8</v>
      </c>
      <c r="T315" s="2182" t="s">
        <v>10</v>
      </c>
    </row>
    <row r="316" spans="2:20">
      <c r="B316" s="2191"/>
      <c r="C316" s="276" t="s">
        <v>11</v>
      </c>
      <c r="D316" s="2170"/>
      <c r="E316" s="180" t="s">
        <v>12</v>
      </c>
      <c r="F316" s="2170"/>
      <c r="G316" s="180" t="s">
        <v>13</v>
      </c>
      <c r="H316" s="180" t="s">
        <v>14</v>
      </c>
      <c r="I316" s="181" t="s">
        <v>15</v>
      </c>
      <c r="J316" s="182" t="s">
        <v>16</v>
      </c>
      <c r="K316" s="183" t="s">
        <v>17</v>
      </c>
      <c r="L316" s="180" t="s">
        <v>18</v>
      </c>
      <c r="M316" s="184" t="s">
        <v>19</v>
      </c>
      <c r="N316" s="185" t="s">
        <v>177</v>
      </c>
      <c r="O316" s="2276"/>
      <c r="P316" s="2168"/>
      <c r="Q316" s="185" t="s">
        <v>22</v>
      </c>
      <c r="R316" s="2271"/>
      <c r="S316" s="186" t="s">
        <v>45</v>
      </c>
      <c r="T316" s="2183"/>
    </row>
    <row r="317" spans="2:20" ht="15.75" thickBot="1">
      <c r="B317" s="187">
        <v>1</v>
      </c>
      <c r="C317" s="277">
        <v>2</v>
      </c>
      <c r="D317" s="189">
        <v>3</v>
      </c>
      <c r="E317" s="188">
        <v>4</v>
      </c>
      <c r="F317" s="188">
        <v>5</v>
      </c>
      <c r="G317" s="188">
        <v>6</v>
      </c>
      <c r="H317" s="188">
        <v>7</v>
      </c>
      <c r="I317" s="190" t="s">
        <v>63</v>
      </c>
      <c r="J317" s="191">
        <v>9</v>
      </c>
      <c r="K317" s="192" t="s">
        <v>64</v>
      </c>
      <c r="L317" s="191" t="s">
        <v>65</v>
      </c>
      <c r="M317" s="192">
        <v>12</v>
      </c>
      <c r="N317" s="193" t="s">
        <v>66</v>
      </c>
      <c r="O317" s="252" t="s">
        <v>176</v>
      </c>
      <c r="P317" s="193" t="s">
        <v>178</v>
      </c>
      <c r="Q317" s="193" t="s">
        <v>186</v>
      </c>
      <c r="R317" s="193" t="s">
        <v>183</v>
      </c>
      <c r="S317" s="193" t="s">
        <v>179</v>
      </c>
      <c r="T317" s="193">
        <v>18</v>
      </c>
    </row>
    <row r="318" spans="2:20" ht="24.95" customHeight="1" thickTop="1">
      <c r="B318" s="432">
        <v>1</v>
      </c>
      <c r="C318" s="439" t="s">
        <v>811</v>
      </c>
      <c r="D318" s="254" t="s">
        <v>149</v>
      </c>
      <c r="E318" s="430" t="s">
        <v>92</v>
      </c>
      <c r="F318" s="431" t="s">
        <v>170</v>
      </c>
      <c r="G318" s="404">
        <v>8620</v>
      </c>
      <c r="H318" s="404">
        <v>3780</v>
      </c>
      <c r="I318" s="387">
        <f t="shared" ref="I318:I322" si="280">+G318-H318</f>
        <v>4840</v>
      </c>
      <c r="J318" s="388">
        <v>6</v>
      </c>
      <c r="K318" s="389">
        <f t="shared" ref="K318:K322" si="281">I318*J318%</f>
        <v>290.39999999999998</v>
      </c>
      <c r="L318" s="389">
        <f t="shared" ref="L318:L322" si="282">I318-K318</f>
        <v>4549.6000000000004</v>
      </c>
      <c r="M318" s="405">
        <v>2700</v>
      </c>
      <c r="N318" s="390">
        <f t="shared" ref="N318:N322" si="283">ROUND((L318*M318),0)</f>
        <v>12283920</v>
      </c>
      <c r="O318" s="390">
        <f t="shared" ref="O318:O322" si="284">ROUND(M318*0.5025%,2)</f>
        <v>13.57</v>
      </c>
      <c r="P318" s="390">
        <f t="shared" ref="P318:P322" si="285">M318+O318</f>
        <v>2713.57</v>
      </c>
      <c r="Q318" s="391">
        <f t="shared" ref="Q318:Q322" si="286">ROUND((L318*+P318),0)</f>
        <v>12345658</v>
      </c>
      <c r="R318" s="391">
        <f t="shared" ref="R318:R322" si="287">ROUND((Q318*0.5%),0)</f>
        <v>61728</v>
      </c>
      <c r="S318" s="391">
        <f t="shared" ref="S318:S322" si="288">ROUND((Q318-R318),0)</f>
        <v>12283930</v>
      </c>
      <c r="T318" s="257" t="s">
        <v>77</v>
      </c>
    </row>
    <row r="319" spans="2:20" ht="24.95" customHeight="1">
      <c r="B319" s="432">
        <v>2</v>
      </c>
      <c r="C319" s="439" t="s">
        <v>812</v>
      </c>
      <c r="D319" s="254" t="s">
        <v>149</v>
      </c>
      <c r="E319" s="430" t="s">
        <v>92</v>
      </c>
      <c r="F319" s="431" t="s">
        <v>170</v>
      </c>
      <c r="G319" s="404">
        <v>8440</v>
      </c>
      <c r="H319" s="404">
        <v>3780</v>
      </c>
      <c r="I319" s="387">
        <f t="shared" si="280"/>
        <v>4660</v>
      </c>
      <c r="J319" s="388">
        <v>7</v>
      </c>
      <c r="K319" s="389">
        <f t="shared" si="281"/>
        <v>326.20000000000005</v>
      </c>
      <c r="L319" s="389">
        <f t="shared" si="282"/>
        <v>4333.8</v>
      </c>
      <c r="M319" s="405">
        <v>2700</v>
      </c>
      <c r="N319" s="390">
        <f t="shared" si="283"/>
        <v>11701260</v>
      </c>
      <c r="O319" s="390">
        <f t="shared" si="284"/>
        <v>13.57</v>
      </c>
      <c r="P319" s="390">
        <f t="shared" si="285"/>
        <v>2713.57</v>
      </c>
      <c r="Q319" s="391">
        <f t="shared" si="286"/>
        <v>11760070</v>
      </c>
      <c r="R319" s="391">
        <f t="shared" si="287"/>
        <v>58800</v>
      </c>
      <c r="S319" s="391">
        <f t="shared" si="288"/>
        <v>11701270</v>
      </c>
      <c r="T319" s="257" t="s">
        <v>77</v>
      </c>
    </row>
    <row r="320" spans="2:20" ht="24.95" customHeight="1">
      <c r="B320" s="432">
        <v>3</v>
      </c>
      <c r="C320" s="439" t="s">
        <v>813</v>
      </c>
      <c r="D320" s="254" t="s">
        <v>78</v>
      </c>
      <c r="E320" s="430" t="s">
        <v>86</v>
      </c>
      <c r="F320" s="431" t="s">
        <v>170</v>
      </c>
      <c r="G320" s="404">
        <v>9370</v>
      </c>
      <c r="H320" s="404">
        <v>4010</v>
      </c>
      <c r="I320" s="387">
        <f t="shared" si="280"/>
        <v>5360</v>
      </c>
      <c r="J320" s="388">
        <v>7</v>
      </c>
      <c r="K320" s="389">
        <f t="shared" si="281"/>
        <v>375.20000000000005</v>
      </c>
      <c r="L320" s="389">
        <f t="shared" si="282"/>
        <v>4984.8</v>
      </c>
      <c r="M320" s="405">
        <v>2700</v>
      </c>
      <c r="N320" s="390">
        <f t="shared" si="283"/>
        <v>13458960</v>
      </c>
      <c r="O320" s="390">
        <f t="shared" si="284"/>
        <v>13.57</v>
      </c>
      <c r="P320" s="390">
        <f t="shared" si="285"/>
        <v>2713.57</v>
      </c>
      <c r="Q320" s="391">
        <f t="shared" si="286"/>
        <v>13526604</v>
      </c>
      <c r="R320" s="391">
        <f t="shared" si="287"/>
        <v>67633</v>
      </c>
      <c r="S320" s="391">
        <f t="shared" si="288"/>
        <v>13458971</v>
      </c>
      <c r="T320" s="257" t="s">
        <v>77</v>
      </c>
    </row>
    <row r="321" spans="2:20" ht="24.95" customHeight="1">
      <c r="B321" s="432">
        <v>4</v>
      </c>
      <c r="C321" s="439" t="s">
        <v>814</v>
      </c>
      <c r="D321" s="254" t="s">
        <v>151</v>
      </c>
      <c r="E321" s="430" t="s">
        <v>87</v>
      </c>
      <c r="F321" s="431" t="s">
        <v>170</v>
      </c>
      <c r="G321" s="404">
        <v>8970</v>
      </c>
      <c r="H321" s="404">
        <v>3850</v>
      </c>
      <c r="I321" s="387">
        <f t="shared" si="280"/>
        <v>5120</v>
      </c>
      <c r="J321" s="388">
        <v>7</v>
      </c>
      <c r="K321" s="389">
        <f t="shared" si="281"/>
        <v>358.40000000000003</v>
      </c>
      <c r="L321" s="389">
        <f t="shared" si="282"/>
        <v>4761.6000000000004</v>
      </c>
      <c r="M321" s="405">
        <v>2700</v>
      </c>
      <c r="N321" s="390">
        <f t="shared" si="283"/>
        <v>12856320</v>
      </c>
      <c r="O321" s="390">
        <f t="shared" si="284"/>
        <v>13.57</v>
      </c>
      <c r="P321" s="390">
        <f t="shared" si="285"/>
        <v>2713.57</v>
      </c>
      <c r="Q321" s="391">
        <f t="shared" si="286"/>
        <v>12920935</v>
      </c>
      <c r="R321" s="391">
        <f t="shared" si="287"/>
        <v>64605</v>
      </c>
      <c r="S321" s="391">
        <f t="shared" si="288"/>
        <v>12856330</v>
      </c>
      <c r="T321" s="257" t="s">
        <v>77</v>
      </c>
    </row>
    <row r="322" spans="2:20" ht="24.95" customHeight="1">
      <c r="B322" s="432">
        <v>5</v>
      </c>
      <c r="C322" s="439" t="s">
        <v>815</v>
      </c>
      <c r="D322" s="254" t="s">
        <v>400</v>
      </c>
      <c r="E322" s="430" t="s">
        <v>70</v>
      </c>
      <c r="F322" s="431" t="s">
        <v>170</v>
      </c>
      <c r="G322" s="404">
        <v>6910</v>
      </c>
      <c r="H322" s="404">
        <v>3950</v>
      </c>
      <c r="I322" s="387">
        <f t="shared" si="280"/>
        <v>2960</v>
      </c>
      <c r="J322" s="388">
        <v>7</v>
      </c>
      <c r="K322" s="389">
        <f t="shared" si="281"/>
        <v>207.20000000000002</v>
      </c>
      <c r="L322" s="389">
        <f t="shared" si="282"/>
        <v>2752.8</v>
      </c>
      <c r="M322" s="405">
        <v>2700</v>
      </c>
      <c r="N322" s="390">
        <f t="shared" si="283"/>
        <v>7432560</v>
      </c>
      <c r="O322" s="390">
        <f t="shared" si="284"/>
        <v>13.57</v>
      </c>
      <c r="P322" s="390">
        <f t="shared" si="285"/>
        <v>2713.57</v>
      </c>
      <c r="Q322" s="391">
        <f t="shared" si="286"/>
        <v>7469915</v>
      </c>
      <c r="R322" s="391">
        <f t="shared" si="287"/>
        <v>37350</v>
      </c>
      <c r="S322" s="391">
        <f t="shared" si="288"/>
        <v>7432565</v>
      </c>
      <c r="T322" s="257" t="s">
        <v>77</v>
      </c>
    </row>
    <row r="323" spans="2:20" ht="9.9499999999999993" customHeight="1">
      <c r="B323" s="433"/>
      <c r="C323" s="448"/>
      <c r="D323" s="449"/>
      <c r="E323" s="434"/>
      <c r="F323" s="435"/>
      <c r="G323" s="443"/>
      <c r="H323" s="443"/>
      <c r="I323" s="444"/>
      <c r="J323" s="388"/>
      <c r="K323" s="445"/>
      <c r="L323" s="445"/>
      <c r="M323" s="450"/>
      <c r="N323" s="446"/>
      <c r="O323" s="451"/>
      <c r="P323" s="446"/>
      <c r="Q323" s="447"/>
      <c r="R323" s="447"/>
      <c r="S323" s="447"/>
      <c r="T323" s="452"/>
    </row>
    <row r="324" spans="2:20" ht="24.95" customHeight="1">
      <c r="B324" s="2173" t="s">
        <v>825</v>
      </c>
      <c r="C324" s="2174"/>
      <c r="D324" s="2174"/>
      <c r="E324" s="2174"/>
      <c r="F324" s="2175"/>
      <c r="G324" s="402">
        <f>SUM(G318:G323)</f>
        <v>42310</v>
      </c>
      <c r="H324" s="402">
        <f>SUM(H318:H323)</f>
        <v>19370</v>
      </c>
      <c r="I324" s="402">
        <f>SUM(I318:I323)</f>
        <v>22940</v>
      </c>
      <c r="J324" s="402">
        <f>+K324/I324%</f>
        <v>6.789014821272886</v>
      </c>
      <c r="K324" s="402">
        <f>SUM(K318:K323)</f>
        <v>1557.4</v>
      </c>
      <c r="L324" s="402">
        <f>SUM(L318:L323)</f>
        <v>21382.600000000002</v>
      </c>
      <c r="M324" s="402"/>
      <c r="N324" s="402">
        <f>SUM(N318:N323)</f>
        <v>57733020</v>
      </c>
      <c r="O324" s="403"/>
      <c r="P324" s="402">
        <f>Q324/L324</f>
        <v>2713.5700055185052</v>
      </c>
      <c r="Q324" s="402">
        <f>SUM(Q318:Q323)</f>
        <v>58023182</v>
      </c>
      <c r="R324" s="402">
        <f>SUM(R318:R323)</f>
        <v>290116</v>
      </c>
      <c r="S324" s="402">
        <f>SUM(S318:S323)</f>
        <v>57733066</v>
      </c>
      <c r="T324" s="402"/>
    </row>
    <row r="325" spans="2:20" ht="6.95" customHeight="1">
      <c r="B325" s="263"/>
      <c r="C325" s="264"/>
      <c r="D325" s="264"/>
      <c r="E325" s="264"/>
      <c r="F325" s="264"/>
      <c r="G325" s="265"/>
      <c r="H325" s="265"/>
      <c r="I325" s="265"/>
      <c r="J325" s="265"/>
      <c r="K325" s="265"/>
      <c r="L325" s="265"/>
      <c r="M325" s="265"/>
      <c r="N325" s="265"/>
      <c r="O325" s="265"/>
      <c r="P325" s="265"/>
      <c r="Q325" s="265"/>
      <c r="R325" s="265"/>
      <c r="S325" s="265"/>
      <c r="T325" s="266"/>
    </row>
    <row r="326" spans="2:20" ht="15.75">
      <c r="B326" s="51"/>
      <c r="C326" s="289" t="s">
        <v>59</v>
      </c>
      <c r="D326" s="55"/>
      <c r="E326" s="55" t="s">
        <v>60</v>
      </c>
      <c r="F326" s="165" t="s">
        <v>822</v>
      </c>
      <c r="G326" s="55"/>
      <c r="I326" s="53"/>
      <c r="J326" s="55"/>
      <c r="K326" s="55"/>
      <c r="L326" s="54"/>
      <c r="M326" s="55"/>
      <c r="N326" s="118"/>
      <c r="O326" s="56"/>
      <c r="P326" s="57"/>
      <c r="Q326" s="249"/>
      <c r="R326" s="297"/>
      <c r="S326" s="55"/>
      <c r="T326" s="59"/>
    </row>
    <row r="327" spans="2:20" ht="6.95" customHeight="1">
      <c r="B327" s="51"/>
      <c r="C327" s="289"/>
      <c r="D327" s="55"/>
      <c r="E327" s="55"/>
      <c r="F327" s="623"/>
      <c r="G327" s="55"/>
      <c r="H327" s="53"/>
      <c r="I327" s="52"/>
      <c r="J327" s="55"/>
      <c r="K327" s="55"/>
      <c r="L327" s="54"/>
      <c r="M327" s="55"/>
      <c r="N327" s="84"/>
      <c r="O327" s="56"/>
      <c r="P327" s="167"/>
      <c r="Q327" s="58"/>
      <c r="R327" s="58"/>
      <c r="S327" s="58"/>
      <c r="T327" s="59"/>
    </row>
    <row r="328" spans="2:20">
      <c r="B328" s="2190" t="s">
        <v>26</v>
      </c>
      <c r="C328" s="275" t="s">
        <v>27</v>
      </c>
      <c r="D328" s="2169" t="s">
        <v>62</v>
      </c>
      <c r="E328" s="175" t="s">
        <v>28</v>
      </c>
      <c r="F328" s="2169" t="s">
        <v>29</v>
      </c>
      <c r="G328" s="174" t="s">
        <v>30</v>
      </c>
      <c r="H328" s="174" t="s">
        <v>30</v>
      </c>
      <c r="I328" s="176" t="s">
        <v>30</v>
      </c>
      <c r="J328" s="2171" t="s">
        <v>31</v>
      </c>
      <c r="K328" s="2172"/>
      <c r="L328" s="174" t="s">
        <v>30</v>
      </c>
      <c r="M328" s="176" t="s">
        <v>32</v>
      </c>
      <c r="N328" s="177" t="s">
        <v>8</v>
      </c>
      <c r="O328" s="2275" t="s">
        <v>182</v>
      </c>
      <c r="P328" s="2167" t="s">
        <v>181</v>
      </c>
      <c r="Q328" s="177" t="s">
        <v>8</v>
      </c>
      <c r="R328" s="2270" t="s">
        <v>44</v>
      </c>
      <c r="S328" s="178" t="s">
        <v>8</v>
      </c>
      <c r="T328" s="2182" t="s">
        <v>10</v>
      </c>
    </row>
    <row r="329" spans="2:20">
      <c r="B329" s="2191"/>
      <c r="C329" s="276" t="s">
        <v>11</v>
      </c>
      <c r="D329" s="2170"/>
      <c r="E329" s="180" t="s">
        <v>12</v>
      </c>
      <c r="F329" s="2170"/>
      <c r="G329" s="180" t="s">
        <v>13</v>
      </c>
      <c r="H329" s="180" t="s">
        <v>14</v>
      </c>
      <c r="I329" s="181" t="s">
        <v>15</v>
      </c>
      <c r="J329" s="182" t="s">
        <v>16</v>
      </c>
      <c r="K329" s="183" t="s">
        <v>17</v>
      </c>
      <c r="L329" s="180" t="s">
        <v>18</v>
      </c>
      <c r="M329" s="184" t="s">
        <v>19</v>
      </c>
      <c r="N329" s="185" t="s">
        <v>177</v>
      </c>
      <c r="O329" s="2276"/>
      <c r="P329" s="2168"/>
      <c r="Q329" s="185" t="s">
        <v>22</v>
      </c>
      <c r="R329" s="2271"/>
      <c r="S329" s="186" t="s">
        <v>45</v>
      </c>
      <c r="T329" s="2183"/>
    </row>
    <row r="330" spans="2:20" ht="15.75" thickBot="1">
      <c r="B330" s="187">
        <v>1</v>
      </c>
      <c r="C330" s="277">
        <v>2</v>
      </c>
      <c r="D330" s="189">
        <v>3</v>
      </c>
      <c r="E330" s="188">
        <v>4</v>
      </c>
      <c r="F330" s="188">
        <v>5</v>
      </c>
      <c r="G330" s="188">
        <v>6</v>
      </c>
      <c r="H330" s="188">
        <v>7</v>
      </c>
      <c r="I330" s="190" t="s">
        <v>63</v>
      </c>
      <c r="J330" s="191">
        <v>9</v>
      </c>
      <c r="K330" s="192" t="s">
        <v>64</v>
      </c>
      <c r="L330" s="191" t="s">
        <v>65</v>
      </c>
      <c r="M330" s="192">
        <v>12</v>
      </c>
      <c r="N330" s="193" t="s">
        <v>66</v>
      </c>
      <c r="O330" s="252" t="s">
        <v>176</v>
      </c>
      <c r="P330" s="193" t="s">
        <v>178</v>
      </c>
      <c r="Q330" s="193" t="s">
        <v>186</v>
      </c>
      <c r="R330" s="193" t="s">
        <v>183</v>
      </c>
      <c r="S330" s="193" t="s">
        <v>179</v>
      </c>
      <c r="T330" s="193">
        <v>18</v>
      </c>
    </row>
    <row r="331" spans="2:20" ht="24.95" customHeight="1" thickTop="1">
      <c r="B331" s="432">
        <v>1</v>
      </c>
      <c r="C331" s="439" t="s">
        <v>816</v>
      </c>
      <c r="D331" s="254" t="s">
        <v>336</v>
      </c>
      <c r="E331" s="430" t="s">
        <v>74</v>
      </c>
      <c r="F331" s="431" t="s">
        <v>170</v>
      </c>
      <c r="G331" s="404">
        <v>8800</v>
      </c>
      <c r="H331" s="404">
        <v>3760</v>
      </c>
      <c r="I331" s="387">
        <f t="shared" ref="I331:I336" si="289">+G331-H331</f>
        <v>5040</v>
      </c>
      <c r="J331" s="388">
        <v>7</v>
      </c>
      <c r="K331" s="389">
        <f t="shared" ref="K331:K336" si="290">I331*J331%</f>
        <v>352.8</v>
      </c>
      <c r="L331" s="389">
        <f t="shared" ref="L331:L336" si="291">I331-K331</f>
        <v>4687.2</v>
      </c>
      <c r="M331" s="405">
        <v>2700</v>
      </c>
      <c r="N331" s="390">
        <f t="shared" ref="N331:N336" si="292">ROUND((L331*M331),0)</f>
        <v>12655440</v>
      </c>
      <c r="O331" s="390">
        <f t="shared" ref="O331:O336" si="293">ROUND(M331*0.5025%,2)</f>
        <v>13.57</v>
      </c>
      <c r="P331" s="390">
        <f t="shared" ref="P331:P336" si="294">M331+O331</f>
        <v>2713.57</v>
      </c>
      <c r="Q331" s="391">
        <f t="shared" ref="Q331:Q336" si="295">ROUND((L331*+P331),0)</f>
        <v>12719045</v>
      </c>
      <c r="R331" s="391">
        <f t="shared" ref="R331:R336" si="296">ROUND((Q331*0.5%),0)</f>
        <v>63595</v>
      </c>
      <c r="S331" s="391">
        <f t="shared" ref="S331:S336" si="297">ROUND((Q331-R331),0)</f>
        <v>12655450</v>
      </c>
      <c r="T331" s="257" t="s">
        <v>77</v>
      </c>
    </row>
    <row r="332" spans="2:20" ht="24.95" customHeight="1">
      <c r="B332" s="432">
        <v>2</v>
      </c>
      <c r="C332" s="439" t="s">
        <v>817</v>
      </c>
      <c r="D332" s="254" t="s">
        <v>149</v>
      </c>
      <c r="E332" s="430" t="s">
        <v>92</v>
      </c>
      <c r="F332" s="431" t="s">
        <v>170</v>
      </c>
      <c r="G332" s="404">
        <v>9020</v>
      </c>
      <c r="H332" s="404">
        <v>3780</v>
      </c>
      <c r="I332" s="387">
        <f t="shared" ref="I332:I335" si="298">+G332-H332</f>
        <v>5240</v>
      </c>
      <c r="J332" s="388">
        <v>7</v>
      </c>
      <c r="K332" s="389">
        <f t="shared" ref="K332:K335" si="299">I332*J332%</f>
        <v>366.8</v>
      </c>
      <c r="L332" s="389">
        <f t="shared" ref="L332:L335" si="300">I332-K332</f>
        <v>4873.2</v>
      </c>
      <c r="M332" s="405">
        <v>2700</v>
      </c>
      <c r="N332" s="390">
        <f t="shared" ref="N332:N335" si="301">ROUND((L332*M332),0)</f>
        <v>13157640</v>
      </c>
      <c r="O332" s="390">
        <f t="shared" ref="O332:O335" si="302">ROUND(M332*0.5025%,2)</f>
        <v>13.57</v>
      </c>
      <c r="P332" s="390">
        <f t="shared" ref="P332:P335" si="303">M332+O332</f>
        <v>2713.57</v>
      </c>
      <c r="Q332" s="391">
        <f t="shared" ref="Q332:Q335" si="304">ROUND((L332*+P332),0)</f>
        <v>13223769</v>
      </c>
      <c r="R332" s="391">
        <f t="shared" ref="R332:R335" si="305">ROUND((Q332*0.5%),0)</f>
        <v>66119</v>
      </c>
      <c r="S332" s="391">
        <f t="shared" ref="S332:S335" si="306">ROUND((Q332-R332),0)</f>
        <v>13157650</v>
      </c>
      <c r="T332" s="257" t="s">
        <v>77</v>
      </c>
    </row>
    <row r="333" spans="2:20" ht="24.95" customHeight="1">
      <c r="B333" s="432">
        <v>3</v>
      </c>
      <c r="C333" s="439" t="s">
        <v>818</v>
      </c>
      <c r="D333" s="254" t="s">
        <v>149</v>
      </c>
      <c r="E333" s="430" t="s">
        <v>92</v>
      </c>
      <c r="F333" s="431" t="s">
        <v>170</v>
      </c>
      <c r="G333" s="404">
        <v>8620</v>
      </c>
      <c r="H333" s="404">
        <v>3780</v>
      </c>
      <c r="I333" s="387">
        <f t="shared" si="298"/>
        <v>4840</v>
      </c>
      <c r="J333" s="388">
        <v>7</v>
      </c>
      <c r="K333" s="389">
        <f t="shared" si="299"/>
        <v>338.8</v>
      </c>
      <c r="L333" s="389">
        <f t="shared" si="300"/>
        <v>4501.2</v>
      </c>
      <c r="M333" s="405">
        <v>2700</v>
      </c>
      <c r="N333" s="390">
        <f t="shared" si="301"/>
        <v>12153240</v>
      </c>
      <c r="O333" s="390">
        <f t="shared" si="302"/>
        <v>13.57</v>
      </c>
      <c r="P333" s="390">
        <f t="shared" si="303"/>
        <v>2713.57</v>
      </c>
      <c r="Q333" s="391">
        <f t="shared" si="304"/>
        <v>12214321</v>
      </c>
      <c r="R333" s="391">
        <f t="shared" si="305"/>
        <v>61072</v>
      </c>
      <c r="S333" s="391">
        <f t="shared" si="306"/>
        <v>12153249</v>
      </c>
      <c r="T333" s="257" t="s">
        <v>77</v>
      </c>
    </row>
    <row r="334" spans="2:20" ht="24.95" customHeight="1">
      <c r="B334" s="432">
        <v>4</v>
      </c>
      <c r="C334" s="439" t="s">
        <v>819</v>
      </c>
      <c r="D334" s="254" t="s">
        <v>151</v>
      </c>
      <c r="E334" s="430" t="s">
        <v>87</v>
      </c>
      <c r="F334" s="431" t="s">
        <v>170</v>
      </c>
      <c r="G334" s="404">
        <v>9090</v>
      </c>
      <c r="H334" s="404">
        <v>3850</v>
      </c>
      <c r="I334" s="387">
        <f t="shared" si="298"/>
        <v>5240</v>
      </c>
      <c r="J334" s="388">
        <v>7</v>
      </c>
      <c r="K334" s="389">
        <f t="shared" si="299"/>
        <v>366.8</v>
      </c>
      <c r="L334" s="389">
        <f t="shared" si="300"/>
        <v>4873.2</v>
      </c>
      <c r="M334" s="405">
        <v>2700</v>
      </c>
      <c r="N334" s="390">
        <f t="shared" si="301"/>
        <v>13157640</v>
      </c>
      <c r="O334" s="390">
        <f t="shared" si="302"/>
        <v>13.57</v>
      </c>
      <c r="P334" s="390">
        <f t="shared" si="303"/>
        <v>2713.57</v>
      </c>
      <c r="Q334" s="391">
        <f t="shared" si="304"/>
        <v>13223769</v>
      </c>
      <c r="R334" s="391">
        <f t="shared" si="305"/>
        <v>66119</v>
      </c>
      <c r="S334" s="391">
        <f t="shared" si="306"/>
        <v>13157650</v>
      </c>
      <c r="T334" s="257" t="s">
        <v>77</v>
      </c>
    </row>
    <row r="335" spans="2:20" ht="24.95" customHeight="1">
      <c r="B335" s="432">
        <v>5</v>
      </c>
      <c r="C335" s="439" t="s">
        <v>820</v>
      </c>
      <c r="D335" s="254" t="s">
        <v>400</v>
      </c>
      <c r="E335" s="430" t="s">
        <v>70</v>
      </c>
      <c r="F335" s="431" t="s">
        <v>170</v>
      </c>
      <c r="G335" s="404">
        <v>9070</v>
      </c>
      <c r="H335" s="404">
        <v>3950</v>
      </c>
      <c r="I335" s="387">
        <f t="shared" si="298"/>
        <v>5120</v>
      </c>
      <c r="J335" s="388">
        <v>7</v>
      </c>
      <c r="K335" s="389">
        <f t="shared" si="299"/>
        <v>358.40000000000003</v>
      </c>
      <c r="L335" s="389">
        <f t="shared" si="300"/>
        <v>4761.6000000000004</v>
      </c>
      <c r="M335" s="405">
        <v>2700</v>
      </c>
      <c r="N335" s="390">
        <f t="shared" si="301"/>
        <v>12856320</v>
      </c>
      <c r="O335" s="390">
        <f t="shared" si="302"/>
        <v>13.57</v>
      </c>
      <c r="P335" s="390">
        <f t="shared" si="303"/>
        <v>2713.57</v>
      </c>
      <c r="Q335" s="391">
        <f t="shared" si="304"/>
        <v>12920935</v>
      </c>
      <c r="R335" s="391">
        <f t="shared" si="305"/>
        <v>64605</v>
      </c>
      <c r="S335" s="391">
        <f t="shared" si="306"/>
        <v>12856330</v>
      </c>
      <c r="T335" s="257" t="s">
        <v>77</v>
      </c>
    </row>
    <row r="336" spans="2:20" ht="24.95" customHeight="1">
      <c r="B336" s="432">
        <v>6</v>
      </c>
      <c r="C336" s="439" t="s">
        <v>821</v>
      </c>
      <c r="D336" s="254" t="s">
        <v>400</v>
      </c>
      <c r="E336" s="430" t="s">
        <v>70</v>
      </c>
      <c r="F336" s="431" t="s">
        <v>170</v>
      </c>
      <c r="G336" s="404">
        <v>6300</v>
      </c>
      <c r="H336" s="404">
        <v>3950</v>
      </c>
      <c r="I336" s="387">
        <f t="shared" si="289"/>
        <v>2350</v>
      </c>
      <c r="J336" s="388">
        <v>7</v>
      </c>
      <c r="K336" s="389">
        <f t="shared" si="290"/>
        <v>164.50000000000003</v>
      </c>
      <c r="L336" s="389">
        <f t="shared" si="291"/>
        <v>2185.5</v>
      </c>
      <c r="M336" s="405">
        <v>2700</v>
      </c>
      <c r="N336" s="390">
        <f t="shared" si="292"/>
        <v>5900850</v>
      </c>
      <c r="O336" s="390">
        <f t="shared" si="293"/>
        <v>13.57</v>
      </c>
      <c r="P336" s="390">
        <f t="shared" si="294"/>
        <v>2713.57</v>
      </c>
      <c r="Q336" s="391">
        <f t="shared" si="295"/>
        <v>5930507</v>
      </c>
      <c r="R336" s="391">
        <f t="shared" si="296"/>
        <v>29653</v>
      </c>
      <c r="S336" s="391">
        <f t="shared" si="297"/>
        <v>5900854</v>
      </c>
      <c r="T336" s="257" t="s">
        <v>77</v>
      </c>
    </row>
    <row r="337" spans="2:20" ht="9.9499999999999993" customHeight="1">
      <c r="B337" s="433"/>
      <c r="C337" s="448"/>
      <c r="D337" s="449"/>
      <c r="E337" s="434"/>
      <c r="F337" s="435"/>
      <c r="G337" s="443"/>
      <c r="H337" s="443"/>
      <c r="I337" s="444"/>
      <c r="J337" s="388"/>
      <c r="K337" s="445"/>
      <c r="L337" s="445"/>
      <c r="M337" s="450"/>
      <c r="N337" s="446"/>
      <c r="O337" s="451"/>
      <c r="P337" s="446"/>
      <c r="Q337" s="447"/>
      <c r="R337" s="447"/>
      <c r="S337" s="447"/>
      <c r="T337" s="452"/>
    </row>
    <row r="338" spans="2:20" ht="24.95" customHeight="1">
      <c r="B338" s="2173" t="s">
        <v>846</v>
      </c>
      <c r="C338" s="2174"/>
      <c r="D338" s="2174"/>
      <c r="E338" s="2174"/>
      <c r="F338" s="2175"/>
      <c r="G338" s="402">
        <f>SUM(G331:G337)</f>
        <v>50900</v>
      </c>
      <c r="H338" s="402">
        <f>SUM(H331:H337)</f>
        <v>23070</v>
      </c>
      <c r="I338" s="402">
        <f>SUM(I331:I337)</f>
        <v>27830</v>
      </c>
      <c r="J338" s="402">
        <f>+K338/I338%</f>
        <v>7</v>
      </c>
      <c r="K338" s="402">
        <f>SUM(K331:K337)</f>
        <v>1948.1000000000001</v>
      </c>
      <c r="L338" s="402">
        <f>SUM(L331:L337)</f>
        <v>25881.9</v>
      </c>
      <c r="M338" s="402"/>
      <c r="N338" s="402">
        <f>SUM(N331:N337)</f>
        <v>69881130</v>
      </c>
      <c r="O338" s="403"/>
      <c r="P338" s="402">
        <f>Q338/L338</f>
        <v>2713.5699465649736</v>
      </c>
      <c r="Q338" s="402">
        <f>SUM(Q331:Q337)</f>
        <v>70232346</v>
      </c>
      <c r="R338" s="402">
        <f>SUM(R331:R337)</f>
        <v>351163</v>
      </c>
      <c r="S338" s="402">
        <f>SUM(S331:S337)</f>
        <v>69881183</v>
      </c>
      <c r="T338" s="402"/>
    </row>
    <row r="339" spans="2:20" ht="5.0999999999999996" customHeight="1">
      <c r="B339" s="603"/>
      <c r="C339" s="458"/>
      <c r="D339" s="458"/>
      <c r="E339" s="458"/>
      <c r="F339" s="458"/>
      <c r="G339" s="597"/>
      <c r="H339" s="597"/>
      <c r="I339" s="597"/>
      <c r="J339" s="597"/>
      <c r="K339" s="597"/>
      <c r="L339" s="597"/>
      <c r="M339" s="597"/>
      <c r="N339" s="597"/>
      <c r="O339" s="597"/>
      <c r="P339" s="597"/>
      <c r="Q339" s="597"/>
      <c r="R339" s="597"/>
      <c r="S339" s="597"/>
      <c r="T339" s="460"/>
    </row>
    <row r="340" spans="2:20" ht="6.95" customHeight="1">
      <c r="B340" s="263"/>
      <c r="C340" s="264"/>
      <c r="D340" s="264"/>
      <c r="E340" s="264"/>
      <c r="F340" s="264"/>
      <c r="G340" s="265"/>
      <c r="H340" s="265"/>
      <c r="I340" s="265"/>
      <c r="J340" s="265"/>
      <c r="K340" s="265"/>
      <c r="L340" s="265"/>
      <c r="M340" s="265"/>
      <c r="N340" s="265"/>
      <c r="O340" s="265"/>
      <c r="P340" s="265"/>
      <c r="Q340" s="265"/>
      <c r="R340" s="265"/>
      <c r="S340" s="265"/>
      <c r="T340" s="266"/>
    </row>
    <row r="341" spans="2:20" ht="15.75">
      <c r="B341" s="51"/>
      <c r="C341" s="289" t="s">
        <v>59</v>
      </c>
      <c r="D341" s="55"/>
      <c r="E341" s="55" t="s">
        <v>60</v>
      </c>
      <c r="F341" s="165" t="s">
        <v>823</v>
      </c>
      <c r="G341" s="55"/>
      <c r="I341" s="53"/>
      <c r="J341" s="55"/>
      <c r="K341" s="55"/>
      <c r="L341" s="54"/>
      <c r="M341" s="55"/>
      <c r="N341" s="118"/>
      <c r="O341" s="56"/>
      <c r="P341" s="57"/>
      <c r="Q341" s="249"/>
      <c r="R341" s="297"/>
      <c r="S341" s="55"/>
      <c r="T341" s="59"/>
    </row>
    <row r="342" spans="2:20" ht="6.95" customHeight="1">
      <c r="B342" s="51"/>
      <c r="C342" s="289"/>
      <c r="D342" s="55"/>
      <c r="E342" s="55"/>
      <c r="F342" s="623"/>
      <c r="G342" s="55"/>
      <c r="H342" s="53"/>
      <c r="I342" s="52"/>
      <c r="J342" s="55"/>
      <c r="K342" s="55"/>
      <c r="L342" s="54"/>
      <c r="M342" s="55"/>
      <c r="N342" s="84"/>
      <c r="O342" s="56"/>
      <c r="P342" s="167"/>
      <c r="Q342" s="58"/>
      <c r="R342" s="58"/>
      <c r="S342" s="58"/>
      <c r="T342" s="59"/>
    </row>
    <row r="343" spans="2:20">
      <c r="B343" s="2190" t="s">
        <v>26</v>
      </c>
      <c r="C343" s="275" t="s">
        <v>27</v>
      </c>
      <c r="D343" s="2169" t="s">
        <v>62</v>
      </c>
      <c r="E343" s="175" t="s">
        <v>28</v>
      </c>
      <c r="F343" s="2169" t="s">
        <v>29</v>
      </c>
      <c r="G343" s="174" t="s">
        <v>30</v>
      </c>
      <c r="H343" s="174" t="s">
        <v>30</v>
      </c>
      <c r="I343" s="176" t="s">
        <v>30</v>
      </c>
      <c r="J343" s="2171" t="s">
        <v>31</v>
      </c>
      <c r="K343" s="2172"/>
      <c r="L343" s="174" t="s">
        <v>30</v>
      </c>
      <c r="M343" s="176" t="s">
        <v>32</v>
      </c>
      <c r="N343" s="177" t="s">
        <v>8</v>
      </c>
      <c r="O343" s="2275" t="s">
        <v>182</v>
      </c>
      <c r="P343" s="2167" t="s">
        <v>181</v>
      </c>
      <c r="Q343" s="177" t="s">
        <v>8</v>
      </c>
      <c r="R343" s="2270" t="s">
        <v>44</v>
      </c>
      <c r="S343" s="178" t="s">
        <v>8</v>
      </c>
      <c r="T343" s="2182" t="s">
        <v>10</v>
      </c>
    </row>
    <row r="344" spans="2:20">
      <c r="B344" s="2191"/>
      <c r="C344" s="276" t="s">
        <v>11</v>
      </c>
      <c r="D344" s="2170"/>
      <c r="E344" s="180" t="s">
        <v>12</v>
      </c>
      <c r="F344" s="2170"/>
      <c r="G344" s="180" t="s">
        <v>13</v>
      </c>
      <c r="H344" s="180" t="s">
        <v>14</v>
      </c>
      <c r="I344" s="181" t="s">
        <v>15</v>
      </c>
      <c r="J344" s="182" t="s">
        <v>16</v>
      </c>
      <c r="K344" s="183" t="s">
        <v>17</v>
      </c>
      <c r="L344" s="180" t="s">
        <v>18</v>
      </c>
      <c r="M344" s="184" t="s">
        <v>19</v>
      </c>
      <c r="N344" s="185" t="s">
        <v>177</v>
      </c>
      <c r="O344" s="2276"/>
      <c r="P344" s="2168"/>
      <c r="Q344" s="185" t="s">
        <v>22</v>
      </c>
      <c r="R344" s="2271"/>
      <c r="S344" s="186" t="s">
        <v>45</v>
      </c>
      <c r="T344" s="2183"/>
    </row>
    <row r="345" spans="2:20" ht="15.75" thickBot="1">
      <c r="B345" s="187">
        <v>1</v>
      </c>
      <c r="C345" s="277">
        <v>2</v>
      </c>
      <c r="D345" s="189">
        <v>3</v>
      </c>
      <c r="E345" s="188">
        <v>4</v>
      </c>
      <c r="F345" s="188">
        <v>5</v>
      </c>
      <c r="G345" s="188">
        <v>6</v>
      </c>
      <c r="H345" s="188">
        <v>7</v>
      </c>
      <c r="I345" s="190" t="s">
        <v>63</v>
      </c>
      <c r="J345" s="191">
        <v>9</v>
      </c>
      <c r="K345" s="192" t="s">
        <v>64</v>
      </c>
      <c r="L345" s="191" t="s">
        <v>65</v>
      </c>
      <c r="M345" s="192">
        <v>12</v>
      </c>
      <c r="N345" s="193" t="s">
        <v>66</v>
      </c>
      <c r="O345" s="252" t="s">
        <v>176</v>
      </c>
      <c r="P345" s="193" t="s">
        <v>178</v>
      </c>
      <c r="Q345" s="193" t="s">
        <v>186</v>
      </c>
      <c r="R345" s="193" t="s">
        <v>183</v>
      </c>
      <c r="S345" s="193" t="s">
        <v>179</v>
      </c>
      <c r="T345" s="193">
        <v>18</v>
      </c>
    </row>
    <row r="346" spans="2:20" ht="24.95" customHeight="1" thickTop="1">
      <c r="B346" s="432">
        <v>1</v>
      </c>
      <c r="C346" s="439" t="s">
        <v>826</v>
      </c>
      <c r="D346" s="254" t="s">
        <v>149</v>
      </c>
      <c r="E346" s="430" t="s">
        <v>92</v>
      </c>
      <c r="F346" s="431" t="s">
        <v>170</v>
      </c>
      <c r="G346" s="404">
        <v>8670</v>
      </c>
      <c r="H346" s="404">
        <v>3780</v>
      </c>
      <c r="I346" s="387">
        <f t="shared" ref="I346:I351" si="307">+G346-H346</f>
        <v>4890</v>
      </c>
      <c r="J346" s="388">
        <v>7</v>
      </c>
      <c r="K346" s="389">
        <f t="shared" ref="K346:K351" si="308">I346*J346%</f>
        <v>342.3</v>
      </c>
      <c r="L346" s="389">
        <f t="shared" ref="L346:L351" si="309">I346-K346</f>
        <v>4547.7</v>
      </c>
      <c r="M346" s="405">
        <v>2700</v>
      </c>
      <c r="N346" s="390">
        <f t="shared" ref="N346:N351" si="310">ROUND((L346*M346),0)</f>
        <v>12278790</v>
      </c>
      <c r="O346" s="390">
        <f t="shared" ref="O346:O351" si="311">ROUND(M346*0.5025%,2)</f>
        <v>13.57</v>
      </c>
      <c r="P346" s="390">
        <f t="shared" ref="P346:P351" si="312">M346+O346</f>
        <v>2713.57</v>
      </c>
      <c r="Q346" s="391">
        <f t="shared" ref="Q346:Q351" si="313">ROUND((L346*+P346),0)</f>
        <v>12340502</v>
      </c>
      <c r="R346" s="391">
        <f t="shared" ref="R346:R351" si="314">ROUND((Q346*0.5%),0)</f>
        <v>61703</v>
      </c>
      <c r="S346" s="391">
        <f t="shared" ref="S346:S351" si="315">ROUND((Q346-R346),0)</f>
        <v>12278799</v>
      </c>
      <c r="T346" s="257" t="s">
        <v>77</v>
      </c>
    </row>
    <row r="347" spans="2:20" ht="24.95" customHeight="1">
      <c r="B347" s="432">
        <v>2</v>
      </c>
      <c r="C347" s="439" t="s">
        <v>827</v>
      </c>
      <c r="D347" s="254" t="s">
        <v>400</v>
      </c>
      <c r="E347" s="430" t="s">
        <v>70</v>
      </c>
      <c r="F347" s="431" t="s">
        <v>170</v>
      </c>
      <c r="G347" s="404">
        <v>9160</v>
      </c>
      <c r="H347" s="404">
        <v>3950</v>
      </c>
      <c r="I347" s="387">
        <f t="shared" ref="I347:I350" si="316">+G347-H347</f>
        <v>5210</v>
      </c>
      <c r="J347" s="388">
        <v>7</v>
      </c>
      <c r="K347" s="389">
        <f t="shared" ref="K347:K350" si="317">I347*J347%</f>
        <v>364.70000000000005</v>
      </c>
      <c r="L347" s="389">
        <f t="shared" ref="L347:L350" si="318">I347-K347</f>
        <v>4845.3</v>
      </c>
      <c r="M347" s="405">
        <v>2700</v>
      </c>
      <c r="N347" s="390">
        <f t="shared" ref="N347:N350" si="319">ROUND((L347*M347),0)</f>
        <v>13082310</v>
      </c>
      <c r="O347" s="390">
        <f t="shared" ref="O347:O350" si="320">ROUND(M347*0.5025%,2)</f>
        <v>13.57</v>
      </c>
      <c r="P347" s="390">
        <f t="shared" ref="P347:P350" si="321">M347+O347</f>
        <v>2713.57</v>
      </c>
      <c r="Q347" s="391">
        <f t="shared" ref="Q347:Q350" si="322">ROUND((L347*+P347),0)</f>
        <v>13148061</v>
      </c>
      <c r="R347" s="391">
        <f t="shared" ref="R347:R350" si="323">ROUND((Q347*0.5%),0)</f>
        <v>65740</v>
      </c>
      <c r="S347" s="391">
        <f t="shared" ref="S347:S350" si="324">ROUND((Q347-R347),0)</f>
        <v>13082321</v>
      </c>
      <c r="T347" s="257" t="s">
        <v>77</v>
      </c>
    </row>
    <row r="348" spans="2:20" ht="24.95" customHeight="1">
      <c r="B348" s="432">
        <v>3</v>
      </c>
      <c r="C348" s="439" t="s">
        <v>828</v>
      </c>
      <c r="D348" s="254" t="s">
        <v>151</v>
      </c>
      <c r="E348" s="430" t="s">
        <v>87</v>
      </c>
      <c r="F348" s="431" t="s">
        <v>170</v>
      </c>
      <c r="G348" s="404">
        <v>9030</v>
      </c>
      <c r="H348" s="404">
        <v>3860</v>
      </c>
      <c r="I348" s="387">
        <f t="shared" si="316"/>
        <v>5170</v>
      </c>
      <c r="J348" s="388">
        <v>7</v>
      </c>
      <c r="K348" s="389">
        <f t="shared" si="317"/>
        <v>361.90000000000003</v>
      </c>
      <c r="L348" s="389">
        <f t="shared" si="318"/>
        <v>4808.1000000000004</v>
      </c>
      <c r="M348" s="405">
        <v>2700</v>
      </c>
      <c r="N348" s="390">
        <f t="shared" si="319"/>
        <v>12981870</v>
      </c>
      <c r="O348" s="390">
        <f t="shared" si="320"/>
        <v>13.57</v>
      </c>
      <c r="P348" s="390">
        <f t="shared" si="321"/>
        <v>2713.57</v>
      </c>
      <c r="Q348" s="391">
        <f t="shared" si="322"/>
        <v>13047116</v>
      </c>
      <c r="R348" s="391">
        <f t="shared" si="323"/>
        <v>65236</v>
      </c>
      <c r="S348" s="391">
        <f t="shared" si="324"/>
        <v>12981880</v>
      </c>
      <c r="T348" s="257" t="s">
        <v>77</v>
      </c>
    </row>
    <row r="349" spans="2:20" ht="24.95" customHeight="1">
      <c r="B349" s="432">
        <v>4</v>
      </c>
      <c r="C349" s="439" t="s">
        <v>829</v>
      </c>
      <c r="D349" s="254" t="s">
        <v>336</v>
      </c>
      <c r="E349" s="430" t="s">
        <v>74</v>
      </c>
      <c r="F349" s="431" t="s">
        <v>170</v>
      </c>
      <c r="G349" s="404">
        <v>9110</v>
      </c>
      <c r="H349" s="404">
        <v>3760</v>
      </c>
      <c r="I349" s="387">
        <f t="shared" si="316"/>
        <v>5350</v>
      </c>
      <c r="J349" s="388">
        <v>7</v>
      </c>
      <c r="K349" s="389">
        <f t="shared" si="317"/>
        <v>374.50000000000006</v>
      </c>
      <c r="L349" s="389">
        <f t="shared" si="318"/>
        <v>4975.5</v>
      </c>
      <c r="M349" s="405">
        <v>2700</v>
      </c>
      <c r="N349" s="390">
        <f t="shared" si="319"/>
        <v>13433850</v>
      </c>
      <c r="O349" s="390">
        <f t="shared" si="320"/>
        <v>13.57</v>
      </c>
      <c r="P349" s="390">
        <f t="shared" si="321"/>
        <v>2713.57</v>
      </c>
      <c r="Q349" s="391">
        <f t="shared" si="322"/>
        <v>13501368</v>
      </c>
      <c r="R349" s="391">
        <f t="shared" si="323"/>
        <v>67507</v>
      </c>
      <c r="S349" s="391">
        <f t="shared" si="324"/>
        <v>13433861</v>
      </c>
      <c r="T349" s="257" t="s">
        <v>77</v>
      </c>
    </row>
    <row r="350" spans="2:20" ht="24.95" customHeight="1">
      <c r="B350" s="432">
        <v>5</v>
      </c>
      <c r="C350" s="439" t="s">
        <v>830</v>
      </c>
      <c r="D350" s="254" t="s">
        <v>149</v>
      </c>
      <c r="E350" s="430" t="s">
        <v>92</v>
      </c>
      <c r="F350" s="431" t="s">
        <v>170</v>
      </c>
      <c r="G350" s="404">
        <v>8670</v>
      </c>
      <c r="H350" s="404">
        <v>3780</v>
      </c>
      <c r="I350" s="387">
        <f t="shared" si="316"/>
        <v>4890</v>
      </c>
      <c r="J350" s="388">
        <v>7</v>
      </c>
      <c r="K350" s="389">
        <f t="shared" si="317"/>
        <v>342.3</v>
      </c>
      <c r="L350" s="389">
        <f t="shared" si="318"/>
        <v>4547.7</v>
      </c>
      <c r="M350" s="405">
        <v>2700</v>
      </c>
      <c r="N350" s="390">
        <f t="shared" si="319"/>
        <v>12278790</v>
      </c>
      <c r="O350" s="390">
        <f t="shared" si="320"/>
        <v>13.57</v>
      </c>
      <c r="P350" s="390">
        <f t="shared" si="321"/>
        <v>2713.57</v>
      </c>
      <c r="Q350" s="391">
        <f t="shared" si="322"/>
        <v>12340502</v>
      </c>
      <c r="R350" s="391">
        <f t="shared" si="323"/>
        <v>61703</v>
      </c>
      <c r="S350" s="391">
        <f t="shared" si="324"/>
        <v>12278799</v>
      </c>
      <c r="T350" s="257" t="s">
        <v>77</v>
      </c>
    </row>
    <row r="351" spans="2:20" ht="24.95" customHeight="1">
      <c r="B351" s="432">
        <v>6</v>
      </c>
      <c r="C351" s="439" t="s">
        <v>831</v>
      </c>
      <c r="D351" s="254" t="s">
        <v>149</v>
      </c>
      <c r="E351" s="430" t="s">
        <v>92</v>
      </c>
      <c r="F351" s="431" t="s">
        <v>170</v>
      </c>
      <c r="G351" s="404">
        <v>4600</v>
      </c>
      <c r="H351" s="404">
        <v>3780</v>
      </c>
      <c r="I351" s="387">
        <f t="shared" si="307"/>
        <v>820</v>
      </c>
      <c r="J351" s="388">
        <v>7</v>
      </c>
      <c r="K351" s="389">
        <f t="shared" si="308"/>
        <v>57.400000000000006</v>
      </c>
      <c r="L351" s="389">
        <f t="shared" si="309"/>
        <v>762.6</v>
      </c>
      <c r="M351" s="405">
        <v>2700</v>
      </c>
      <c r="N351" s="390">
        <f t="shared" si="310"/>
        <v>2059020</v>
      </c>
      <c r="O351" s="390">
        <f t="shared" si="311"/>
        <v>13.57</v>
      </c>
      <c r="P351" s="390">
        <f t="shared" si="312"/>
        <v>2713.57</v>
      </c>
      <c r="Q351" s="391">
        <f t="shared" si="313"/>
        <v>2069368</v>
      </c>
      <c r="R351" s="391">
        <f t="shared" si="314"/>
        <v>10347</v>
      </c>
      <c r="S351" s="391">
        <f t="shared" si="315"/>
        <v>2059021</v>
      </c>
      <c r="T351" s="257" t="s">
        <v>77</v>
      </c>
    </row>
    <row r="352" spans="2:20" ht="9.9499999999999993" customHeight="1">
      <c r="B352" s="433"/>
      <c r="C352" s="448"/>
      <c r="D352" s="449"/>
      <c r="E352" s="434"/>
      <c r="F352" s="435"/>
      <c r="G352" s="443"/>
      <c r="H352" s="443"/>
      <c r="I352" s="444"/>
      <c r="J352" s="388"/>
      <c r="K352" s="445"/>
      <c r="L352" s="445"/>
      <c r="M352" s="450"/>
      <c r="N352" s="446"/>
      <c r="O352" s="451"/>
      <c r="P352" s="446"/>
      <c r="Q352" s="447"/>
      <c r="R352" s="447"/>
      <c r="S352" s="447"/>
      <c r="T352" s="452"/>
    </row>
    <row r="353" spans="2:20" ht="24.95" customHeight="1">
      <c r="B353" s="2173" t="s">
        <v>847</v>
      </c>
      <c r="C353" s="2174"/>
      <c r="D353" s="2174"/>
      <c r="E353" s="2174"/>
      <c r="F353" s="2175"/>
      <c r="G353" s="402">
        <f>SUM(G346:G352)</f>
        <v>49240</v>
      </c>
      <c r="H353" s="402">
        <f>SUM(H346:H352)</f>
        <v>22910</v>
      </c>
      <c r="I353" s="402">
        <f>SUM(I346:I352)</f>
        <v>26330</v>
      </c>
      <c r="J353" s="402">
        <f>+K353/I353%</f>
        <v>7</v>
      </c>
      <c r="K353" s="402">
        <f>SUM(K346:K352)</f>
        <v>1843.1000000000001</v>
      </c>
      <c r="L353" s="402">
        <f>SUM(L346:L352)</f>
        <v>24486.899999999998</v>
      </c>
      <c r="M353" s="402"/>
      <c r="N353" s="402">
        <f>SUM(N346:N352)</f>
        <v>66114630</v>
      </c>
      <c r="O353" s="403"/>
      <c r="P353" s="402">
        <f>Q353/L353</f>
        <v>2713.5699904847083</v>
      </c>
      <c r="Q353" s="402">
        <f>SUM(Q346:Q352)</f>
        <v>66446917</v>
      </c>
      <c r="R353" s="402">
        <f>SUM(R346:R352)</f>
        <v>332236</v>
      </c>
      <c r="S353" s="402">
        <f>SUM(S346:S352)</f>
        <v>66114681</v>
      </c>
      <c r="T353" s="402"/>
    </row>
    <row r="354" spans="2:20" ht="24.95" customHeight="1">
      <c r="B354" s="2155" t="s">
        <v>159</v>
      </c>
      <c r="C354" s="2156"/>
      <c r="D354" s="2156"/>
      <c r="E354" s="2157"/>
      <c r="F354" s="2161" t="s">
        <v>146</v>
      </c>
      <c r="G354" s="2162"/>
      <c r="H354" s="2162"/>
      <c r="I354" s="2162"/>
      <c r="J354" s="2162"/>
      <c r="K354" s="2162"/>
      <c r="L354" s="2162"/>
      <c r="M354" s="2162"/>
      <c r="N354" s="2163"/>
      <c r="O354" s="417" t="s">
        <v>55</v>
      </c>
      <c r="P354" s="418" t="s">
        <v>790</v>
      </c>
      <c r="Q354" s="92" t="s">
        <v>459</v>
      </c>
      <c r="R354" s="41"/>
      <c r="S354" s="41"/>
      <c r="T354" s="42" t="s">
        <v>25</v>
      </c>
    </row>
    <row r="355" spans="2:20" ht="24.95" customHeight="1">
      <c r="B355" s="2158"/>
      <c r="C355" s="2159"/>
      <c r="D355" s="2159"/>
      <c r="E355" s="2160"/>
      <c r="F355" s="2164" t="s">
        <v>416</v>
      </c>
      <c r="G355" s="2165"/>
      <c r="H355" s="2165"/>
      <c r="I355" s="2165"/>
      <c r="J355" s="2165"/>
      <c r="K355" s="2165"/>
      <c r="L355" s="2165"/>
      <c r="M355" s="2165"/>
      <c r="N355" s="2166"/>
      <c r="O355" s="419" t="s">
        <v>57</v>
      </c>
      <c r="P355" s="420" t="s">
        <v>853</v>
      </c>
      <c r="Q355" s="94"/>
      <c r="R355" s="45"/>
      <c r="S355" s="45"/>
      <c r="T355" s="46"/>
    </row>
    <row r="356" spans="2:20" ht="9.9499999999999993" customHeight="1">
      <c r="B356" s="646"/>
      <c r="C356" s="647"/>
      <c r="D356" s="647"/>
      <c r="E356" s="647"/>
      <c r="F356" s="651"/>
      <c r="G356" s="651"/>
      <c r="H356" s="651"/>
      <c r="I356" s="651"/>
      <c r="J356" s="651"/>
      <c r="K356" s="651"/>
      <c r="L356" s="651"/>
      <c r="M356" s="651"/>
      <c r="N356" s="651"/>
      <c r="O356" s="772"/>
      <c r="P356" s="773"/>
      <c r="Q356" s="772"/>
      <c r="R356" s="648"/>
      <c r="S356" s="648"/>
      <c r="T356" s="649"/>
    </row>
    <row r="357" spans="2:20" ht="15.75">
      <c r="B357" s="51"/>
      <c r="C357" s="289" t="s">
        <v>59</v>
      </c>
      <c r="D357" s="55"/>
      <c r="E357" s="55" t="s">
        <v>60</v>
      </c>
      <c r="F357" s="165" t="s">
        <v>447</v>
      </c>
      <c r="G357" s="55"/>
      <c r="I357" s="53"/>
      <c r="J357" s="55"/>
      <c r="K357" s="55"/>
      <c r="L357" s="54"/>
      <c r="M357" s="55"/>
      <c r="N357" s="118"/>
      <c r="O357" s="56"/>
      <c r="P357" s="57" t="s">
        <v>61</v>
      </c>
      <c r="Q357" s="249" t="s">
        <v>788</v>
      </c>
      <c r="R357" s="297"/>
      <c r="S357" s="55"/>
      <c r="T357" s="59"/>
    </row>
    <row r="358" spans="2:20" ht="6.95" customHeight="1">
      <c r="B358" s="51"/>
      <c r="C358" s="289"/>
      <c r="D358" s="55"/>
      <c r="E358" s="55"/>
      <c r="F358" s="623"/>
      <c r="G358" s="55"/>
      <c r="H358" s="53"/>
      <c r="I358" s="52"/>
      <c r="J358" s="55"/>
      <c r="K358" s="55"/>
      <c r="L358" s="54"/>
      <c r="M358" s="55"/>
      <c r="N358" s="84"/>
      <c r="O358" s="56"/>
      <c r="P358" s="167"/>
      <c r="Q358" s="58"/>
      <c r="R358" s="58"/>
      <c r="S358" s="58"/>
      <c r="T358" s="59"/>
    </row>
    <row r="359" spans="2:20">
      <c r="B359" s="2190" t="s">
        <v>26</v>
      </c>
      <c r="C359" s="275" t="s">
        <v>27</v>
      </c>
      <c r="D359" s="2169" t="s">
        <v>62</v>
      </c>
      <c r="E359" s="175" t="s">
        <v>28</v>
      </c>
      <c r="F359" s="2169" t="s">
        <v>29</v>
      </c>
      <c r="G359" s="174" t="s">
        <v>30</v>
      </c>
      <c r="H359" s="174" t="s">
        <v>30</v>
      </c>
      <c r="I359" s="176" t="s">
        <v>30</v>
      </c>
      <c r="J359" s="2171" t="s">
        <v>31</v>
      </c>
      <c r="K359" s="2172"/>
      <c r="L359" s="174" t="s">
        <v>30</v>
      </c>
      <c r="M359" s="176" t="s">
        <v>32</v>
      </c>
      <c r="N359" s="177" t="s">
        <v>8</v>
      </c>
      <c r="O359" s="2275" t="s">
        <v>182</v>
      </c>
      <c r="P359" s="2167" t="s">
        <v>181</v>
      </c>
      <c r="Q359" s="177" t="s">
        <v>8</v>
      </c>
      <c r="R359" s="2270" t="s">
        <v>44</v>
      </c>
      <c r="S359" s="178" t="s">
        <v>8</v>
      </c>
      <c r="T359" s="2182" t="s">
        <v>10</v>
      </c>
    </row>
    <row r="360" spans="2:20">
      <c r="B360" s="2191"/>
      <c r="C360" s="276" t="s">
        <v>11</v>
      </c>
      <c r="D360" s="2170"/>
      <c r="E360" s="180" t="s">
        <v>12</v>
      </c>
      <c r="F360" s="2170"/>
      <c r="G360" s="180" t="s">
        <v>13</v>
      </c>
      <c r="H360" s="180" t="s">
        <v>14</v>
      </c>
      <c r="I360" s="181" t="s">
        <v>15</v>
      </c>
      <c r="J360" s="182" t="s">
        <v>16</v>
      </c>
      <c r="K360" s="183" t="s">
        <v>17</v>
      </c>
      <c r="L360" s="180" t="s">
        <v>18</v>
      </c>
      <c r="M360" s="184" t="s">
        <v>19</v>
      </c>
      <c r="N360" s="185" t="s">
        <v>177</v>
      </c>
      <c r="O360" s="2276"/>
      <c r="P360" s="2168"/>
      <c r="Q360" s="185" t="s">
        <v>22</v>
      </c>
      <c r="R360" s="2271"/>
      <c r="S360" s="186" t="s">
        <v>45</v>
      </c>
      <c r="T360" s="2183"/>
    </row>
    <row r="361" spans="2:20" ht="15.75" thickBot="1">
      <c r="B361" s="187">
        <v>1</v>
      </c>
      <c r="C361" s="277">
        <v>2</v>
      </c>
      <c r="D361" s="189">
        <v>3</v>
      </c>
      <c r="E361" s="188">
        <v>4</v>
      </c>
      <c r="F361" s="188">
        <v>5</v>
      </c>
      <c r="G361" s="188">
        <v>6</v>
      </c>
      <c r="H361" s="188">
        <v>7</v>
      </c>
      <c r="I361" s="190" t="s">
        <v>63</v>
      </c>
      <c r="J361" s="191">
        <v>9</v>
      </c>
      <c r="K361" s="192" t="s">
        <v>64</v>
      </c>
      <c r="L361" s="191" t="s">
        <v>65</v>
      </c>
      <c r="M361" s="192">
        <v>12</v>
      </c>
      <c r="N361" s="193" t="s">
        <v>66</v>
      </c>
      <c r="O361" s="252" t="s">
        <v>176</v>
      </c>
      <c r="P361" s="193" t="s">
        <v>178</v>
      </c>
      <c r="Q361" s="193" t="s">
        <v>186</v>
      </c>
      <c r="R361" s="193" t="s">
        <v>183</v>
      </c>
      <c r="S361" s="193" t="s">
        <v>179</v>
      </c>
      <c r="T361" s="193">
        <v>18</v>
      </c>
    </row>
    <row r="362" spans="2:20" ht="24.95" customHeight="1" thickTop="1">
      <c r="B362" s="432">
        <v>1</v>
      </c>
      <c r="C362" s="439" t="s">
        <v>832</v>
      </c>
      <c r="D362" s="254" t="s">
        <v>89</v>
      </c>
      <c r="E362" s="430" t="s">
        <v>79</v>
      </c>
      <c r="F362" s="431" t="s">
        <v>170</v>
      </c>
      <c r="G362" s="404">
        <v>8920</v>
      </c>
      <c r="H362" s="404">
        <v>3920</v>
      </c>
      <c r="I362" s="387">
        <f t="shared" ref="I362:I363" si="325">+G362-H362</f>
        <v>5000</v>
      </c>
      <c r="J362" s="388">
        <v>6</v>
      </c>
      <c r="K362" s="389">
        <f t="shared" ref="K362:K363" si="326">I362*J362%</f>
        <v>300</v>
      </c>
      <c r="L362" s="389">
        <f t="shared" ref="L362:L363" si="327">I362-K362</f>
        <v>4700</v>
      </c>
      <c r="M362" s="405">
        <v>2700</v>
      </c>
      <c r="N362" s="390">
        <f t="shared" ref="N362:N363" si="328">ROUND((L362*M362),0)</f>
        <v>12690000</v>
      </c>
      <c r="O362" s="390">
        <f t="shared" ref="O362:O363" si="329">ROUND(M362*0.5025%,2)</f>
        <v>13.57</v>
      </c>
      <c r="P362" s="390">
        <f t="shared" ref="P362:P363" si="330">M362+O362</f>
        <v>2713.57</v>
      </c>
      <c r="Q362" s="391">
        <f t="shared" ref="Q362:Q363" si="331">ROUND((L362*+P362),0)</f>
        <v>12753779</v>
      </c>
      <c r="R362" s="391">
        <f t="shared" ref="R362:R363" si="332">ROUND((Q362*0.5%),0)</f>
        <v>63769</v>
      </c>
      <c r="S362" s="391">
        <f t="shared" ref="S362:S363" si="333">ROUND((Q362-R362),0)</f>
        <v>12690010</v>
      </c>
      <c r="T362" s="257" t="s">
        <v>77</v>
      </c>
    </row>
    <row r="363" spans="2:20" ht="24.95" customHeight="1">
      <c r="B363" s="432">
        <v>2</v>
      </c>
      <c r="C363" s="439" t="s">
        <v>833</v>
      </c>
      <c r="D363" s="254" t="s">
        <v>379</v>
      </c>
      <c r="E363" s="430" t="s">
        <v>69</v>
      </c>
      <c r="F363" s="431" t="s">
        <v>170</v>
      </c>
      <c r="G363" s="404">
        <v>9130</v>
      </c>
      <c r="H363" s="404">
        <v>3870</v>
      </c>
      <c r="I363" s="387">
        <f t="shared" si="325"/>
        <v>5260</v>
      </c>
      <c r="J363" s="388">
        <v>7</v>
      </c>
      <c r="K363" s="389">
        <f t="shared" si="326"/>
        <v>368.20000000000005</v>
      </c>
      <c r="L363" s="389">
        <f t="shared" si="327"/>
        <v>4891.8</v>
      </c>
      <c r="M363" s="405">
        <v>2700</v>
      </c>
      <c r="N363" s="390">
        <f t="shared" si="328"/>
        <v>13207860</v>
      </c>
      <c r="O363" s="390">
        <f t="shared" si="329"/>
        <v>13.57</v>
      </c>
      <c r="P363" s="390">
        <f t="shared" si="330"/>
        <v>2713.57</v>
      </c>
      <c r="Q363" s="391">
        <f t="shared" si="331"/>
        <v>13274242</v>
      </c>
      <c r="R363" s="391">
        <f t="shared" si="332"/>
        <v>66371</v>
      </c>
      <c r="S363" s="391">
        <f t="shared" si="333"/>
        <v>13207871</v>
      </c>
      <c r="T363" s="257" t="s">
        <v>77</v>
      </c>
    </row>
    <row r="364" spans="2:20" ht="9.9499999999999993" customHeight="1">
      <c r="B364" s="433"/>
      <c r="C364" s="448"/>
      <c r="D364" s="449"/>
      <c r="E364" s="434"/>
      <c r="F364" s="435"/>
      <c r="G364" s="443"/>
      <c r="H364" s="443"/>
      <c r="I364" s="444"/>
      <c r="J364" s="388"/>
      <c r="K364" s="445"/>
      <c r="L364" s="445"/>
      <c r="M364" s="450"/>
      <c r="N364" s="446"/>
      <c r="O364" s="451"/>
      <c r="P364" s="446"/>
      <c r="Q364" s="447"/>
      <c r="R364" s="447"/>
      <c r="S364" s="447"/>
      <c r="T364" s="452"/>
    </row>
    <row r="365" spans="2:20" ht="24.95" customHeight="1">
      <c r="B365" s="2173" t="s">
        <v>850</v>
      </c>
      <c r="C365" s="2174"/>
      <c r="D365" s="2174"/>
      <c r="E365" s="2174"/>
      <c r="F365" s="2175"/>
      <c r="G365" s="402">
        <f>SUM(G362:G364)</f>
        <v>18050</v>
      </c>
      <c r="H365" s="402">
        <f>SUM(H362:H364)</f>
        <v>7790</v>
      </c>
      <c r="I365" s="402">
        <f>SUM(I362:I364)</f>
        <v>10260</v>
      </c>
      <c r="J365" s="402">
        <f>+K365/I365%</f>
        <v>6.5126705653021446</v>
      </c>
      <c r="K365" s="402">
        <f>SUM(K362:K364)</f>
        <v>668.2</v>
      </c>
      <c r="L365" s="402">
        <f>SUM(L362:L364)</f>
        <v>9591.7999999999993</v>
      </c>
      <c r="M365" s="402"/>
      <c r="N365" s="402">
        <f>SUM(N362:N364)</f>
        <v>25897860</v>
      </c>
      <c r="O365" s="403"/>
      <c r="P365" s="402">
        <f>Q365/L365</f>
        <v>2713.5700285660669</v>
      </c>
      <c r="Q365" s="402">
        <f>SUM(Q362:Q364)</f>
        <v>26028021</v>
      </c>
      <c r="R365" s="402">
        <f>SUM(R362:R364)</f>
        <v>130140</v>
      </c>
      <c r="S365" s="402">
        <f>SUM(S362:S364)</f>
        <v>25897881</v>
      </c>
      <c r="T365" s="402"/>
    </row>
    <row r="366" spans="2:20" ht="30" customHeight="1">
      <c r="B366" s="2272" t="s">
        <v>851</v>
      </c>
      <c r="C366" s="2273"/>
      <c r="D366" s="2273"/>
      <c r="E366" s="2273"/>
      <c r="F366" s="2274"/>
      <c r="G366" s="402">
        <f>SUM(G365+G353+G338+G324+G308+G294+G285+G276+G260+G250+G240+G230)</f>
        <v>352010</v>
      </c>
      <c r="H366" s="402">
        <f>SUM(H365+H353+H338+H324+H308+H294+H285+H276+H260+H250+H240+H230)</f>
        <v>160140</v>
      </c>
      <c r="I366" s="402">
        <f>SUM(I365+I353+I338+I324+I308+I294+I285+I276+I260+I250+I240+I230)</f>
        <v>191870</v>
      </c>
      <c r="J366" s="402">
        <f>+K366/I366%</f>
        <v>6.6547662479804046</v>
      </c>
      <c r="K366" s="402">
        <f>SUM(K365+K353+K338+K324+K308+K294+K285+K276+K260+K250+K240+K230)</f>
        <v>12768.500000000002</v>
      </c>
      <c r="L366" s="402">
        <f>SUM(L365+L353+L338+L324+L308+L294+L285+L276+L260+L250+L240+L230)</f>
        <v>179101.5</v>
      </c>
      <c r="M366" s="402"/>
      <c r="N366" s="402">
        <f>SUM(N365+N353+N338+N324+N308+N294+N285+N276+N260+N250+N240+N230)</f>
        <v>481893500</v>
      </c>
      <c r="O366" s="403"/>
      <c r="P366" s="402">
        <f>Q366/L366</f>
        <v>2704.1398536584006</v>
      </c>
      <c r="Q366" s="402">
        <f>SUM(Q365+Q353+Q338+Q324+Q308+Q294+Q285+Q276+Q260+Q250+Q240+Q230)</f>
        <v>484315504</v>
      </c>
      <c r="R366" s="402">
        <f>SUM(R365+R353+R338+R324+R308+R294+R285+R276+R260+R250+R240+R230)</f>
        <v>2421578</v>
      </c>
      <c r="S366" s="402">
        <f>SUM(S365+S353+S338+S324+S308+S294+S285+S276+S260+S250+S240+S230)</f>
        <v>481893926</v>
      </c>
      <c r="T366" s="402"/>
    </row>
    <row r="367" spans="2:20" ht="9.9499999999999993" customHeight="1">
      <c r="B367" s="603"/>
      <c r="C367" s="458"/>
      <c r="D367" s="458"/>
      <c r="E367" s="458"/>
      <c r="F367" s="458"/>
      <c r="G367" s="597"/>
      <c r="H367" s="597"/>
      <c r="I367" s="597"/>
      <c r="J367" s="597"/>
      <c r="K367" s="597"/>
      <c r="L367" s="597"/>
      <c r="M367" s="597"/>
      <c r="N367" s="597"/>
      <c r="O367" s="597"/>
      <c r="P367" s="597"/>
      <c r="Q367" s="597"/>
      <c r="R367" s="597"/>
      <c r="S367" s="597"/>
      <c r="T367" s="460"/>
    </row>
    <row r="368" spans="2:20" ht="15" customHeight="1">
      <c r="B368" s="201"/>
      <c r="C368" s="205"/>
      <c r="D368" s="202"/>
      <c r="E368" s="202"/>
      <c r="F368" s="202"/>
      <c r="G368" s="202"/>
      <c r="H368" s="202"/>
      <c r="I368" s="226"/>
      <c r="J368" s="226"/>
      <c r="K368" s="226"/>
      <c r="L368" s="226"/>
      <c r="M368" s="226"/>
      <c r="N368" s="226"/>
      <c r="O368" s="226"/>
      <c r="P368" s="226"/>
      <c r="Q368" s="211" t="s">
        <v>789</v>
      </c>
      <c r="R368" s="226"/>
      <c r="S368" s="226"/>
      <c r="T368" s="209"/>
    </row>
    <row r="369" spans="2:21" ht="15.75">
      <c r="B369" s="241"/>
      <c r="C369" s="280" t="s">
        <v>80</v>
      </c>
      <c r="D369" s="227"/>
      <c r="E369" s="227"/>
      <c r="F369" s="227"/>
      <c r="G369" s="781"/>
      <c r="H369" s="781"/>
      <c r="I369" s="781" t="s">
        <v>105</v>
      </c>
      <c r="J369" s="781"/>
      <c r="K369" s="228"/>
      <c r="L369" s="781"/>
      <c r="M369" s="781" t="s">
        <v>106</v>
      </c>
      <c r="N369" s="781"/>
      <c r="O369" s="227"/>
      <c r="P369" s="227"/>
      <c r="Q369" s="227" t="s">
        <v>81</v>
      </c>
      <c r="R369" s="227"/>
      <c r="S369" s="242"/>
      <c r="T369" s="243"/>
    </row>
    <row r="370" spans="2:21" ht="15.75">
      <c r="B370" s="612"/>
      <c r="C370" s="280"/>
      <c r="D370" s="227"/>
      <c r="E370" s="227"/>
      <c r="F370" s="227"/>
      <c r="G370" s="781"/>
      <c r="H370" s="781"/>
      <c r="I370" s="781"/>
      <c r="J370" s="781"/>
      <c r="K370" s="228"/>
      <c r="L370" s="781"/>
      <c r="M370" s="781"/>
      <c r="N370" s="781"/>
      <c r="O370" s="227"/>
      <c r="P370" s="227"/>
      <c r="Q370" s="227"/>
      <c r="R370" s="227"/>
      <c r="S370" s="242"/>
      <c r="T370" s="243"/>
    </row>
    <row r="371" spans="2:21" ht="15.75">
      <c r="B371" s="241"/>
      <c r="C371" s="281"/>
      <c r="D371" s="229"/>
      <c r="E371" s="229"/>
      <c r="F371" s="229"/>
      <c r="G371" s="229"/>
      <c r="H371" s="229"/>
      <c r="I371" s="229"/>
      <c r="J371" s="229"/>
      <c r="K371" s="229"/>
      <c r="L371" s="229"/>
      <c r="M371" s="229"/>
      <c r="N371" s="229"/>
      <c r="O371" s="229"/>
      <c r="P371" s="229"/>
      <c r="Q371" s="229"/>
      <c r="R371" s="229"/>
      <c r="S371" s="242"/>
      <c r="T371" s="243"/>
    </row>
    <row r="372" spans="2:21" ht="15.75">
      <c r="B372" s="241"/>
      <c r="C372" s="281"/>
      <c r="D372" s="229"/>
      <c r="E372" s="229"/>
      <c r="F372" s="229"/>
      <c r="G372" s="229"/>
      <c r="H372" s="229"/>
      <c r="I372" s="229"/>
      <c r="J372" s="229"/>
      <c r="K372" s="229"/>
      <c r="L372" s="229"/>
      <c r="M372" s="229"/>
      <c r="N372" s="229"/>
      <c r="O372" s="229"/>
      <c r="P372" s="229"/>
      <c r="Q372" s="229"/>
      <c r="R372" s="229"/>
      <c r="S372" s="242"/>
      <c r="T372" s="243"/>
    </row>
    <row r="373" spans="2:21" ht="15.75">
      <c r="B373" s="241"/>
      <c r="C373" s="281"/>
      <c r="D373" s="229"/>
      <c r="E373" s="229"/>
      <c r="F373" s="229"/>
      <c r="G373" s="229"/>
      <c r="H373" s="229"/>
      <c r="I373" s="229"/>
      <c r="J373" s="229"/>
      <c r="K373" s="229"/>
      <c r="L373" s="229"/>
      <c r="M373" s="229"/>
      <c r="N373" s="229"/>
      <c r="O373" s="229"/>
      <c r="P373" s="229"/>
      <c r="Q373" s="229"/>
      <c r="R373" s="229"/>
      <c r="S373" s="242"/>
      <c r="T373" s="243"/>
    </row>
    <row r="374" spans="2:21" ht="15.75">
      <c r="B374" s="241"/>
      <c r="C374" s="780" t="s">
        <v>147</v>
      </c>
      <c r="D374" s="780"/>
      <c r="E374" s="780"/>
      <c r="F374" s="780"/>
      <c r="G374" s="782"/>
      <c r="H374" s="782" t="s">
        <v>82</v>
      </c>
      <c r="I374" s="780"/>
      <c r="J374" s="782" t="s">
        <v>156</v>
      </c>
      <c r="K374" s="230"/>
      <c r="L374" s="782"/>
      <c r="M374" s="782" t="s">
        <v>161</v>
      </c>
      <c r="N374" s="782"/>
      <c r="O374" s="780"/>
      <c r="P374" s="780"/>
      <c r="Q374" s="780" t="s">
        <v>83</v>
      </c>
      <c r="R374" s="780"/>
      <c r="S374" s="242"/>
      <c r="T374" s="243"/>
    </row>
    <row r="375" spans="2:21" ht="15.75">
      <c r="B375" s="241"/>
      <c r="C375" s="282"/>
      <c r="D375" s="780"/>
      <c r="E375" s="780"/>
      <c r="F375" s="780"/>
      <c r="G375" s="782"/>
      <c r="H375" s="782"/>
      <c r="I375" s="780"/>
      <c r="J375" s="782"/>
      <c r="K375" s="230"/>
      <c r="L375" s="782"/>
      <c r="M375" s="782"/>
      <c r="N375" s="782"/>
      <c r="O375" s="780"/>
      <c r="P375" s="780"/>
      <c r="Q375" s="780"/>
      <c r="R375" s="780"/>
      <c r="S375" s="242"/>
      <c r="T375" s="243"/>
    </row>
    <row r="376" spans="2:21" customFormat="1" ht="15" customHeight="1">
      <c r="B376" s="121" t="s">
        <v>418</v>
      </c>
      <c r="C376" s="284"/>
      <c r="D376" s="122"/>
      <c r="E376" s="122"/>
      <c r="F376" s="122"/>
      <c r="G376" s="122"/>
      <c r="H376" s="122"/>
      <c r="I376" s="122"/>
      <c r="J376" s="123"/>
      <c r="K376" s="122"/>
      <c r="L376" s="124"/>
      <c r="M376" s="122"/>
      <c r="N376" s="122"/>
      <c r="O376" s="122"/>
      <c r="P376" s="122"/>
      <c r="Q376" s="122"/>
      <c r="R376" s="125"/>
      <c r="S376" s="125"/>
      <c r="T376" s="126" t="s">
        <v>417</v>
      </c>
      <c r="U376" s="232"/>
    </row>
    <row r="378" spans="2:21" ht="24.95" customHeight="1">
      <c r="B378" s="2155" t="s">
        <v>159</v>
      </c>
      <c r="C378" s="2156"/>
      <c r="D378" s="2156"/>
      <c r="E378" s="2157"/>
      <c r="F378" s="2161" t="s">
        <v>146</v>
      </c>
      <c r="G378" s="2162"/>
      <c r="H378" s="2162"/>
      <c r="I378" s="2162"/>
      <c r="J378" s="2162"/>
      <c r="K378" s="2162"/>
      <c r="L378" s="2162"/>
      <c r="M378" s="2162"/>
      <c r="N378" s="2163"/>
      <c r="O378" s="417" t="s">
        <v>55</v>
      </c>
      <c r="P378" s="418" t="s">
        <v>779</v>
      </c>
      <c r="Q378" s="92" t="s">
        <v>459</v>
      </c>
      <c r="R378" s="41"/>
      <c r="S378" s="41"/>
      <c r="T378" s="42" t="s">
        <v>25</v>
      </c>
    </row>
    <row r="379" spans="2:21" ht="24.95" customHeight="1">
      <c r="B379" s="2158"/>
      <c r="C379" s="2159"/>
      <c r="D379" s="2159"/>
      <c r="E379" s="2160"/>
      <c r="F379" s="2164" t="s">
        <v>416</v>
      </c>
      <c r="G379" s="2165"/>
      <c r="H379" s="2165"/>
      <c r="I379" s="2165"/>
      <c r="J379" s="2165"/>
      <c r="K379" s="2165"/>
      <c r="L379" s="2165"/>
      <c r="M379" s="2165"/>
      <c r="N379" s="2166"/>
      <c r="O379" s="419" t="s">
        <v>57</v>
      </c>
      <c r="P379" s="420" t="s">
        <v>58</v>
      </c>
      <c r="Q379" s="94"/>
      <c r="R379" s="45"/>
      <c r="S379" s="45"/>
      <c r="T379" s="46"/>
    </row>
    <row r="380" spans="2:21" ht="9.9499999999999993" customHeight="1">
      <c r="B380" s="263"/>
      <c r="C380" s="264"/>
      <c r="D380" s="264"/>
      <c r="E380" s="264"/>
      <c r="F380" s="264"/>
      <c r="G380" s="265"/>
      <c r="H380" s="265"/>
      <c r="I380" s="265"/>
      <c r="J380" s="265"/>
      <c r="K380" s="265"/>
      <c r="L380" s="265"/>
      <c r="M380" s="265"/>
      <c r="N380" s="265"/>
      <c r="O380" s="265"/>
      <c r="P380" s="265"/>
      <c r="Q380" s="265"/>
      <c r="R380" s="265"/>
      <c r="S380" s="265"/>
      <c r="T380" s="266"/>
    </row>
    <row r="381" spans="2:21" ht="21.75" customHeight="1">
      <c r="B381" s="51"/>
      <c r="C381" s="289" t="s">
        <v>59</v>
      </c>
      <c r="D381" s="55"/>
      <c r="E381" s="55" t="s">
        <v>60</v>
      </c>
      <c r="F381" s="165" t="s">
        <v>512</v>
      </c>
      <c r="G381" s="55"/>
      <c r="I381" s="53"/>
      <c r="J381" s="55"/>
      <c r="K381" s="55"/>
      <c r="L381" s="54"/>
      <c r="M381" s="55"/>
      <c r="N381" s="118"/>
      <c r="O381" s="56"/>
      <c r="P381" s="57" t="s">
        <v>61</v>
      </c>
      <c r="Q381" s="249" t="s">
        <v>777</v>
      </c>
      <c r="R381" s="297"/>
      <c r="S381" s="55"/>
      <c r="T381" s="59"/>
    </row>
    <row r="382" spans="2:21" ht="9.9499999999999993" customHeight="1">
      <c r="B382" s="51"/>
      <c r="C382" s="289"/>
      <c r="D382" s="55"/>
      <c r="E382" s="55"/>
      <c r="F382" s="623"/>
      <c r="G382" s="55"/>
      <c r="H382" s="53"/>
      <c r="I382" s="52"/>
      <c r="J382" s="55"/>
      <c r="K382" s="55"/>
      <c r="L382" s="54"/>
      <c r="M382" s="55"/>
      <c r="N382" s="84"/>
      <c r="O382" s="56"/>
      <c r="P382" s="167"/>
      <c r="Q382" s="58"/>
      <c r="R382" s="58"/>
      <c r="S382" s="58"/>
      <c r="T382" s="59"/>
    </row>
    <row r="383" spans="2:21">
      <c r="B383" s="2190" t="s">
        <v>26</v>
      </c>
      <c r="C383" s="275" t="s">
        <v>27</v>
      </c>
      <c r="D383" s="2169" t="s">
        <v>62</v>
      </c>
      <c r="E383" s="175" t="s">
        <v>28</v>
      </c>
      <c r="F383" s="2169" t="s">
        <v>29</v>
      </c>
      <c r="G383" s="174" t="s">
        <v>30</v>
      </c>
      <c r="H383" s="174" t="s">
        <v>30</v>
      </c>
      <c r="I383" s="176" t="s">
        <v>30</v>
      </c>
      <c r="J383" s="2171" t="s">
        <v>31</v>
      </c>
      <c r="K383" s="2172"/>
      <c r="L383" s="174" t="s">
        <v>30</v>
      </c>
      <c r="M383" s="176" t="s">
        <v>32</v>
      </c>
      <c r="N383" s="177" t="s">
        <v>8</v>
      </c>
      <c r="O383" s="2275" t="s">
        <v>182</v>
      </c>
      <c r="P383" s="2167" t="s">
        <v>181</v>
      </c>
      <c r="Q383" s="177" t="s">
        <v>8</v>
      </c>
      <c r="R383" s="2270" t="s">
        <v>44</v>
      </c>
      <c r="S383" s="178" t="s">
        <v>8</v>
      </c>
      <c r="T383" s="2182" t="s">
        <v>10</v>
      </c>
    </row>
    <row r="384" spans="2:21">
      <c r="B384" s="2191"/>
      <c r="C384" s="276" t="s">
        <v>11</v>
      </c>
      <c r="D384" s="2170"/>
      <c r="E384" s="180" t="s">
        <v>12</v>
      </c>
      <c r="F384" s="2170"/>
      <c r="G384" s="180" t="s">
        <v>13</v>
      </c>
      <c r="H384" s="180" t="s">
        <v>14</v>
      </c>
      <c r="I384" s="181" t="s">
        <v>15</v>
      </c>
      <c r="J384" s="182" t="s">
        <v>16</v>
      </c>
      <c r="K384" s="183" t="s">
        <v>17</v>
      </c>
      <c r="L384" s="180" t="s">
        <v>18</v>
      </c>
      <c r="M384" s="184" t="s">
        <v>19</v>
      </c>
      <c r="N384" s="185" t="s">
        <v>177</v>
      </c>
      <c r="O384" s="2276"/>
      <c r="P384" s="2168"/>
      <c r="Q384" s="185" t="s">
        <v>22</v>
      </c>
      <c r="R384" s="2271"/>
      <c r="S384" s="186" t="s">
        <v>45</v>
      </c>
      <c r="T384" s="2183"/>
    </row>
    <row r="385" spans="2:21" ht="15.75" thickBot="1">
      <c r="B385" s="187">
        <v>1</v>
      </c>
      <c r="C385" s="277">
        <v>2</v>
      </c>
      <c r="D385" s="189">
        <v>3</v>
      </c>
      <c r="E385" s="188">
        <v>4</v>
      </c>
      <c r="F385" s="188">
        <v>5</v>
      </c>
      <c r="G385" s="188">
        <v>6</v>
      </c>
      <c r="H385" s="188">
        <v>7</v>
      </c>
      <c r="I385" s="190" t="s">
        <v>63</v>
      </c>
      <c r="J385" s="191">
        <v>9</v>
      </c>
      <c r="K385" s="192" t="s">
        <v>64</v>
      </c>
      <c r="L385" s="191" t="s">
        <v>65</v>
      </c>
      <c r="M385" s="192">
        <v>12</v>
      </c>
      <c r="N385" s="193" t="s">
        <v>66</v>
      </c>
      <c r="O385" s="252" t="s">
        <v>176</v>
      </c>
      <c r="P385" s="193" t="s">
        <v>178</v>
      </c>
      <c r="Q385" s="193" t="s">
        <v>186</v>
      </c>
      <c r="R385" s="193" t="s">
        <v>183</v>
      </c>
      <c r="S385" s="193" t="s">
        <v>179</v>
      </c>
      <c r="T385" s="193">
        <v>18</v>
      </c>
    </row>
    <row r="386" spans="2:21" ht="35.1" customHeight="1" thickTop="1">
      <c r="B386" s="432">
        <v>1</v>
      </c>
      <c r="C386" s="439" t="s">
        <v>780</v>
      </c>
      <c r="D386" s="254" t="s">
        <v>507</v>
      </c>
      <c r="E386" s="430" t="s">
        <v>508</v>
      </c>
      <c r="F386" s="431" t="s">
        <v>170</v>
      </c>
      <c r="G386" s="404">
        <v>11850</v>
      </c>
      <c r="H386" s="404">
        <v>3730</v>
      </c>
      <c r="I386" s="387">
        <f t="shared" ref="I386:I387" si="334">+G386-H386</f>
        <v>8120</v>
      </c>
      <c r="J386" s="388">
        <v>5</v>
      </c>
      <c r="K386" s="389">
        <f t="shared" ref="K386:K387" si="335">I386*J386%</f>
        <v>406</v>
      </c>
      <c r="L386" s="389">
        <f t="shared" ref="L386:L387" si="336">I386-K386</f>
        <v>7714</v>
      </c>
      <c r="M386" s="405">
        <v>2600</v>
      </c>
      <c r="N386" s="390">
        <f t="shared" ref="N386:N387" si="337">ROUND((L386*M386),0)</f>
        <v>20056400</v>
      </c>
      <c r="O386" s="390">
        <f t="shared" ref="O386:O387" si="338">ROUND(M386*0.5025%,2)</f>
        <v>13.07</v>
      </c>
      <c r="P386" s="390">
        <f t="shared" ref="P386:P387" si="339">M386+O386</f>
        <v>2613.0700000000002</v>
      </c>
      <c r="Q386" s="391">
        <f t="shared" ref="Q386:Q387" si="340">ROUND((L386*+P386),0)</f>
        <v>20157222</v>
      </c>
      <c r="R386" s="391">
        <f t="shared" ref="R386:R387" si="341">ROUND((Q386*0.5%),0)</f>
        <v>100786</v>
      </c>
      <c r="S386" s="391">
        <f t="shared" ref="S386:S387" si="342">ROUND((Q386-R386),0)</f>
        <v>20056436</v>
      </c>
      <c r="T386" s="257" t="s">
        <v>199</v>
      </c>
    </row>
    <row r="387" spans="2:21" ht="35.1" customHeight="1">
      <c r="B387" s="432">
        <v>2</v>
      </c>
      <c r="C387" s="439" t="s">
        <v>781</v>
      </c>
      <c r="D387" s="254" t="s">
        <v>405</v>
      </c>
      <c r="E387" s="430" t="s">
        <v>406</v>
      </c>
      <c r="F387" s="431" t="s">
        <v>170</v>
      </c>
      <c r="G387" s="404">
        <v>12560</v>
      </c>
      <c r="H387" s="404">
        <v>4290</v>
      </c>
      <c r="I387" s="387">
        <f t="shared" si="334"/>
        <v>8270</v>
      </c>
      <c r="J387" s="388">
        <v>5</v>
      </c>
      <c r="K387" s="389">
        <f t="shared" si="335"/>
        <v>413.5</v>
      </c>
      <c r="L387" s="389">
        <f t="shared" si="336"/>
        <v>7856.5</v>
      </c>
      <c r="M387" s="405">
        <v>2600</v>
      </c>
      <c r="N387" s="390">
        <f t="shared" si="337"/>
        <v>20426900</v>
      </c>
      <c r="O387" s="390">
        <f t="shared" si="338"/>
        <v>13.07</v>
      </c>
      <c r="P387" s="390">
        <f t="shared" si="339"/>
        <v>2613.0700000000002</v>
      </c>
      <c r="Q387" s="391">
        <f t="shared" si="340"/>
        <v>20529584</v>
      </c>
      <c r="R387" s="391">
        <f t="shared" si="341"/>
        <v>102648</v>
      </c>
      <c r="S387" s="391">
        <f t="shared" si="342"/>
        <v>20426936</v>
      </c>
      <c r="T387" s="257" t="s">
        <v>199</v>
      </c>
    </row>
    <row r="388" spans="2:21" ht="9.9499999999999993" customHeight="1">
      <c r="B388" s="433"/>
      <c r="C388" s="448"/>
      <c r="D388" s="449"/>
      <c r="E388" s="434"/>
      <c r="F388" s="435"/>
      <c r="G388" s="443"/>
      <c r="H388" s="443"/>
      <c r="I388" s="444"/>
      <c r="J388" s="388"/>
      <c r="K388" s="445"/>
      <c r="L388" s="445"/>
      <c r="M388" s="450"/>
      <c r="N388" s="446"/>
      <c r="O388" s="451"/>
      <c r="P388" s="446"/>
      <c r="Q388" s="447"/>
      <c r="R388" s="447"/>
      <c r="S388" s="447"/>
      <c r="T388" s="452"/>
    </row>
    <row r="389" spans="2:21" ht="35.1" customHeight="1">
      <c r="B389" s="2173" t="s">
        <v>191</v>
      </c>
      <c r="C389" s="2174"/>
      <c r="D389" s="2174"/>
      <c r="E389" s="2174"/>
      <c r="F389" s="2175"/>
      <c r="G389" s="402">
        <f>SUM(G386:G388)</f>
        <v>24410</v>
      </c>
      <c r="H389" s="402">
        <f>SUM(H386:H388)</f>
        <v>8020</v>
      </c>
      <c r="I389" s="402">
        <f>SUM(I386:I388)</f>
        <v>16390</v>
      </c>
      <c r="J389" s="402">
        <f>+K389/I389%</f>
        <v>5</v>
      </c>
      <c r="K389" s="402">
        <f>SUM(K386:K388)</f>
        <v>819.5</v>
      </c>
      <c r="L389" s="402">
        <f>SUM(L386:L388)</f>
        <v>15570.5</v>
      </c>
      <c r="M389" s="402"/>
      <c r="N389" s="402">
        <f>SUM(N386:N388)</f>
        <v>40483300</v>
      </c>
      <c r="O389" s="403"/>
      <c r="P389" s="402">
        <f>Q389/L389</f>
        <v>2613.0699720625544</v>
      </c>
      <c r="Q389" s="402">
        <f>SUM(Q386:Q388)</f>
        <v>40686806</v>
      </c>
      <c r="R389" s="402">
        <f>SUM(R386:R388)</f>
        <v>203434</v>
      </c>
      <c r="S389" s="402">
        <f>SUM(S386:S388)</f>
        <v>40483372</v>
      </c>
      <c r="T389" s="402"/>
    </row>
    <row r="390" spans="2:21" ht="9.9499999999999993" customHeight="1">
      <c r="B390" s="603"/>
      <c r="C390" s="458"/>
      <c r="D390" s="458"/>
      <c r="E390" s="458"/>
      <c r="F390" s="458"/>
      <c r="G390" s="597"/>
      <c r="H390" s="597"/>
      <c r="I390" s="597"/>
      <c r="J390" s="597"/>
      <c r="K390" s="597"/>
      <c r="L390" s="597"/>
      <c r="M390" s="597"/>
      <c r="N390" s="597"/>
      <c r="O390" s="597"/>
      <c r="P390" s="597"/>
      <c r="Q390" s="597"/>
      <c r="R390" s="597"/>
      <c r="S390" s="597"/>
      <c r="T390" s="460"/>
    </row>
    <row r="391" spans="2:21" ht="15" customHeight="1">
      <c r="B391" s="201"/>
      <c r="C391" s="205"/>
      <c r="D391" s="202"/>
      <c r="E391" s="202"/>
      <c r="F391" s="202"/>
      <c r="G391" s="202"/>
      <c r="H391" s="202"/>
      <c r="I391" s="226"/>
      <c r="J391" s="226"/>
      <c r="K391" s="226"/>
      <c r="L391" s="226"/>
      <c r="M391" s="226"/>
      <c r="N391" s="226"/>
      <c r="O391" s="226"/>
      <c r="P391" s="226"/>
      <c r="Q391" s="211" t="s">
        <v>778</v>
      </c>
      <c r="R391" s="226"/>
      <c r="S391" s="226"/>
      <c r="T391" s="209"/>
    </row>
    <row r="392" spans="2:21" ht="15.75">
      <c r="B392" s="241"/>
      <c r="C392" s="280" t="s">
        <v>80</v>
      </c>
      <c r="D392" s="227"/>
      <c r="E392" s="227"/>
      <c r="F392" s="227"/>
      <c r="G392" s="802"/>
      <c r="H392" s="802"/>
      <c r="I392" s="802" t="s">
        <v>105</v>
      </c>
      <c r="J392" s="802"/>
      <c r="K392" s="228"/>
      <c r="L392" s="802"/>
      <c r="M392" s="802" t="s">
        <v>106</v>
      </c>
      <c r="N392" s="802"/>
      <c r="O392" s="227"/>
      <c r="P392" s="227"/>
      <c r="Q392" s="227" t="s">
        <v>81</v>
      </c>
      <c r="R392" s="227"/>
      <c r="S392" s="242"/>
      <c r="T392" s="243"/>
    </row>
    <row r="393" spans="2:21" ht="15.75">
      <c r="B393" s="612"/>
      <c r="C393" s="280"/>
      <c r="D393" s="227"/>
      <c r="E393" s="227"/>
      <c r="F393" s="227"/>
      <c r="G393" s="802"/>
      <c r="H393" s="802"/>
      <c r="I393" s="802"/>
      <c r="J393" s="802"/>
      <c r="K393" s="228"/>
      <c r="L393" s="802"/>
      <c r="M393" s="802"/>
      <c r="N393" s="802"/>
      <c r="O393" s="227"/>
      <c r="P393" s="227"/>
      <c r="Q393" s="227"/>
      <c r="R393" s="227"/>
      <c r="S393" s="242"/>
      <c r="T393" s="243"/>
    </row>
    <row r="394" spans="2:21" ht="15.75">
      <c r="B394" s="241"/>
      <c r="C394" s="281"/>
      <c r="D394" s="229"/>
      <c r="E394" s="229"/>
      <c r="F394" s="229"/>
      <c r="G394" s="229"/>
      <c r="H394" s="229"/>
      <c r="I394" s="229"/>
      <c r="J394" s="229"/>
      <c r="K394" s="229"/>
      <c r="L394" s="229"/>
      <c r="M394" s="229"/>
      <c r="N394" s="229"/>
      <c r="O394" s="229"/>
      <c r="P394" s="229"/>
      <c r="Q394" s="229"/>
      <c r="R394" s="229"/>
      <c r="S394" s="242"/>
      <c r="T394" s="243"/>
    </row>
    <row r="395" spans="2:21" ht="15.75">
      <c r="B395" s="241"/>
      <c r="C395" s="281"/>
      <c r="D395" s="229"/>
      <c r="E395" s="229"/>
      <c r="F395" s="229"/>
      <c r="G395" s="229"/>
      <c r="H395" s="229"/>
      <c r="I395" s="229"/>
      <c r="J395" s="229"/>
      <c r="K395" s="229"/>
      <c r="L395" s="229"/>
      <c r="M395" s="229"/>
      <c r="N395" s="229"/>
      <c r="O395" s="229"/>
      <c r="P395" s="229"/>
      <c r="Q395" s="229"/>
      <c r="R395" s="229"/>
      <c r="S395" s="242"/>
      <c r="T395" s="243"/>
    </row>
    <row r="396" spans="2:21" ht="15.75">
      <c r="B396" s="241"/>
      <c r="C396" s="281"/>
      <c r="D396" s="229"/>
      <c r="E396" s="229"/>
      <c r="F396" s="229"/>
      <c r="G396" s="229"/>
      <c r="H396" s="229"/>
      <c r="I396" s="229"/>
      <c r="J396" s="229"/>
      <c r="K396" s="229"/>
      <c r="L396" s="229"/>
      <c r="M396" s="229"/>
      <c r="N396" s="229"/>
      <c r="O396" s="229"/>
      <c r="P396" s="229"/>
      <c r="Q396" s="229"/>
      <c r="R396" s="229"/>
      <c r="S396" s="242"/>
      <c r="T396" s="243"/>
    </row>
    <row r="397" spans="2:21" ht="15.75">
      <c r="B397" s="241"/>
      <c r="C397" s="801" t="s">
        <v>147</v>
      </c>
      <c r="D397" s="801"/>
      <c r="E397" s="801"/>
      <c r="F397" s="801"/>
      <c r="G397" s="803"/>
      <c r="H397" s="803" t="s">
        <v>82</v>
      </c>
      <c r="I397" s="801"/>
      <c r="J397" s="803" t="s">
        <v>156</v>
      </c>
      <c r="K397" s="230"/>
      <c r="L397" s="803"/>
      <c r="M397" s="803" t="s">
        <v>161</v>
      </c>
      <c r="N397" s="803"/>
      <c r="O397" s="801"/>
      <c r="P397" s="801"/>
      <c r="Q397" s="801" t="s">
        <v>83</v>
      </c>
      <c r="R397" s="801"/>
      <c r="S397" s="242"/>
      <c r="T397" s="243"/>
    </row>
    <row r="398" spans="2:21" ht="15.75">
      <c r="B398" s="241"/>
      <c r="C398" s="282"/>
      <c r="D398" s="801"/>
      <c r="E398" s="801"/>
      <c r="F398" s="801"/>
      <c r="G398" s="803"/>
      <c r="H398" s="803"/>
      <c r="I398" s="801"/>
      <c r="J398" s="803"/>
      <c r="K398" s="230"/>
      <c r="L398" s="803"/>
      <c r="M398" s="803"/>
      <c r="N398" s="803"/>
      <c r="O398" s="801"/>
      <c r="P398" s="801"/>
      <c r="Q398" s="801"/>
      <c r="R398" s="801"/>
      <c r="S398" s="242"/>
      <c r="T398" s="243"/>
    </row>
    <row r="399" spans="2:21" customFormat="1" ht="15" customHeight="1">
      <c r="B399" s="121" t="s">
        <v>418</v>
      </c>
      <c r="C399" s="284"/>
      <c r="D399" s="122"/>
      <c r="E399" s="122"/>
      <c r="F399" s="122"/>
      <c r="G399" s="122"/>
      <c r="H399" s="122"/>
      <c r="I399" s="122"/>
      <c r="J399" s="123"/>
      <c r="K399" s="122"/>
      <c r="L399" s="124"/>
      <c r="M399" s="122"/>
      <c r="N399" s="122"/>
      <c r="O399" s="122"/>
      <c r="P399" s="122"/>
      <c r="Q399" s="122"/>
      <c r="R399" s="125"/>
      <c r="S399" s="125"/>
      <c r="T399" s="126" t="s">
        <v>417</v>
      </c>
      <c r="U399" s="232"/>
    </row>
    <row r="401" spans="2:20" ht="24.95" customHeight="1">
      <c r="B401" s="2155" t="s">
        <v>159</v>
      </c>
      <c r="C401" s="2156"/>
      <c r="D401" s="2156"/>
      <c r="E401" s="2157"/>
      <c r="F401" s="2161" t="s">
        <v>146</v>
      </c>
      <c r="G401" s="2162"/>
      <c r="H401" s="2162"/>
      <c r="I401" s="2162"/>
      <c r="J401" s="2162"/>
      <c r="K401" s="2162"/>
      <c r="L401" s="2162"/>
      <c r="M401" s="2162"/>
      <c r="N401" s="2163"/>
      <c r="O401" s="417" t="s">
        <v>55</v>
      </c>
      <c r="P401" s="418" t="s">
        <v>752</v>
      </c>
      <c r="Q401" s="92" t="s">
        <v>459</v>
      </c>
      <c r="R401" s="41"/>
      <c r="S401" s="41"/>
      <c r="T401" s="42" t="s">
        <v>25</v>
      </c>
    </row>
    <row r="402" spans="2:20" ht="24.95" customHeight="1">
      <c r="B402" s="2158"/>
      <c r="C402" s="2159"/>
      <c r="D402" s="2159"/>
      <c r="E402" s="2160"/>
      <c r="F402" s="2164" t="s">
        <v>416</v>
      </c>
      <c r="G402" s="2165"/>
      <c r="H402" s="2165"/>
      <c r="I402" s="2165"/>
      <c r="J402" s="2165"/>
      <c r="K402" s="2165"/>
      <c r="L402" s="2165"/>
      <c r="M402" s="2165"/>
      <c r="N402" s="2166"/>
      <c r="O402" s="419" t="s">
        <v>57</v>
      </c>
      <c r="P402" s="420" t="s">
        <v>456</v>
      </c>
      <c r="Q402" s="94"/>
      <c r="R402" s="45"/>
      <c r="S402" s="45"/>
      <c r="T402" s="46"/>
    </row>
    <row r="403" spans="2:20" ht="9.9499999999999993" customHeight="1">
      <c r="B403" s="263"/>
      <c r="C403" s="264"/>
      <c r="D403" s="264"/>
      <c r="E403" s="264"/>
      <c r="F403" s="264"/>
      <c r="G403" s="265"/>
      <c r="H403" s="265"/>
      <c r="I403" s="265"/>
      <c r="J403" s="265"/>
      <c r="K403" s="265"/>
      <c r="L403" s="265"/>
      <c r="M403" s="265"/>
      <c r="N403" s="265"/>
      <c r="O403" s="265"/>
      <c r="P403" s="265"/>
      <c r="Q403" s="265"/>
      <c r="R403" s="265"/>
      <c r="S403" s="265"/>
      <c r="T403" s="266"/>
    </row>
    <row r="404" spans="2:20" ht="21.75" customHeight="1">
      <c r="B404" s="51"/>
      <c r="C404" s="289" t="s">
        <v>59</v>
      </c>
      <c r="D404" s="55"/>
      <c r="E404" s="55" t="s">
        <v>60</v>
      </c>
      <c r="F404" s="165" t="s">
        <v>512</v>
      </c>
      <c r="G404" s="55"/>
      <c r="I404" s="53"/>
      <c r="J404" s="55"/>
      <c r="K404" s="55"/>
      <c r="L404" s="54"/>
      <c r="M404" s="55"/>
      <c r="N404" s="118"/>
      <c r="O404" s="56"/>
      <c r="P404" s="57" t="s">
        <v>61</v>
      </c>
      <c r="Q404" s="249" t="s">
        <v>750</v>
      </c>
      <c r="R404" s="297"/>
      <c r="S404" s="55"/>
      <c r="T404" s="59"/>
    </row>
    <row r="405" spans="2:20" ht="9.9499999999999993" customHeight="1">
      <c r="B405" s="51"/>
      <c r="C405" s="289"/>
      <c r="D405" s="55"/>
      <c r="E405" s="55"/>
      <c r="F405" s="623"/>
      <c r="G405" s="55"/>
      <c r="H405" s="53"/>
      <c r="I405" s="52"/>
      <c r="J405" s="55"/>
      <c r="K405" s="55"/>
      <c r="L405" s="54"/>
      <c r="M405" s="55"/>
      <c r="N405" s="84"/>
      <c r="O405" s="56"/>
      <c r="P405" s="167"/>
      <c r="Q405" s="58"/>
      <c r="R405" s="58"/>
      <c r="S405" s="58"/>
      <c r="T405" s="59"/>
    </row>
    <row r="406" spans="2:20">
      <c r="B406" s="2190" t="s">
        <v>26</v>
      </c>
      <c r="C406" s="275" t="s">
        <v>27</v>
      </c>
      <c r="D406" s="2169" t="s">
        <v>62</v>
      </c>
      <c r="E406" s="175" t="s">
        <v>28</v>
      </c>
      <c r="F406" s="2169" t="s">
        <v>29</v>
      </c>
      <c r="G406" s="174" t="s">
        <v>30</v>
      </c>
      <c r="H406" s="174" t="s">
        <v>30</v>
      </c>
      <c r="I406" s="176" t="s">
        <v>30</v>
      </c>
      <c r="J406" s="2171" t="s">
        <v>31</v>
      </c>
      <c r="K406" s="2172"/>
      <c r="L406" s="174" t="s">
        <v>30</v>
      </c>
      <c r="M406" s="176" t="s">
        <v>32</v>
      </c>
      <c r="N406" s="177" t="s">
        <v>8</v>
      </c>
      <c r="O406" s="2275" t="s">
        <v>182</v>
      </c>
      <c r="P406" s="2167" t="s">
        <v>181</v>
      </c>
      <c r="Q406" s="177" t="s">
        <v>8</v>
      </c>
      <c r="R406" s="2270" t="s">
        <v>44</v>
      </c>
      <c r="S406" s="178" t="s">
        <v>8</v>
      </c>
      <c r="T406" s="2182" t="s">
        <v>10</v>
      </c>
    </row>
    <row r="407" spans="2:20">
      <c r="B407" s="2191"/>
      <c r="C407" s="276" t="s">
        <v>11</v>
      </c>
      <c r="D407" s="2170"/>
      <c r="E407" s="180" t="s">
        <v>12</v>
      </c>
      <c r="F407" s="2170"/>
      <c r="G407" s="180" t="s">
        <v>13</v>
      </c>
      <c r="H407" s="180" t="s">
        <v>14</v>
      </c>
      <c r="I407" s="181" t="s">
        <v>15</v>
      </c>
      <c r="J407" s="182" t="s">
        <v>16</v>
      </c>
      <c r="K407" s="183" t="s">
        <v>17</v>
      </c>
      <c r="L407" s="180" t="s">
        <v>18</v>
      </c>
      <c r="M407" s="184" t="s">
        <v>19</v>
      </c>
      <c r="N407" s="185" t="s">
        <v>177</v>
      </c>
      <c r="O407" s="2276"/>
      <c r="P407" s="2168"/>
      <c r="Q407" s="185" t="s">
        <v>22</v>
      </c>
      <c r="R407" s="2271"/>
      <c r="S407" s="186" t="s">
        <v>45</v>
      </c>
      <c r="T407" s="2183"/>
    </row>
    <row r="408" spans="2:20" ht="15.75" thickBot="1">
      <c r="B408" s="187">
        <v>1</v>
      </c>
      <c r="C408" s="277">
        <v>2</v>
      </c>
      <c r="D408" s="189">
        <v>3</v>
      </c>
      <c r="E408" s="188">
        <v>4</v>
      </c>
      <c r="F408" s="188">
        <v>5</v>
      </c>
      <c r="G408" s="188">
        <v>6</v>
      </c>
      <c r="H408" s="188">
        <v>7</v>
      </c>
      <c r="I408" s="190" t="s">
        <v>63</v>
      </c>
      <c r="J408" s="191">
        <v>9</v>
      </c>
      <c r="K408" s="192" t="s">
        <v>64</v>
      </c>
      <c r="L408" s="191" t="s">
        <v>65</v>
      </c>
      <c r="M408" s="192">
        <v>12</v>
      </c>
      <c r="N408" s="193" t="s">
        <v>66</v>
      </c>
      <c r="O408" s="252" t="s">
        <v>176</v>
      </c>
      <c r="P408" s="193" t="s">
        <v>178</v>
      </c>
      <c r="Q408" s="193" t="s">
        <v>186</v>
      </c>
      <c r="R408" s="193" t="s">
        <v>183</v>
      </c>
      <c r="S408" s="193" t="s">
        <v>179</v>
      </c>
      <c r="T408" s="193">
        <v>18</v>
      </c>
    </row>
    <row r="409" spans="2:20" ht="15" customHeight="1" thickTop="1">
      <c r="B409" s="432">
        <v>1</v>
      </c>
      <c r="C409" s="439" t="s">
        <v>753</v>
      </c>
      <c r="D409" s="254" t="s">
        <v>372</v>
      </c>
      <c r="E409" s="430" t="s">
        <v>705</v>
      </c>
      <c r="F409" s="431" t="s">
        <v>170</v>
      </c>
      <c r="G409" s="404">
        <v>7650</v>
      </c>
      <c r="H409" s="404">
        <v>3780</v>
      </c>
      <c r="I409" s="387">
        <f t="shared" ref="I409" si="343">+G409-H409</f>
        <v>3870</v>
      </c>
      <c r="J409" s="388">
        <v>5</v>
      </c>
      <c r="K409" s="389">
        <f t="shared" ref="K409" si="344">I409*J409%</f>
        <v>193.5</v>
      </c>
      <c r="L409" s="389">
        <f t="shared" ref="L409" si="345">I409-K409</f>
        <v>3676.5</v>
      </c>
      <c r="M409" s="405">
        <v>2600</v>
      </c>
      <c r="N409" s="390">
        <f t="shared" ref="N409" si="346">ROUND((L409*M409),0)</f>
        <v>9558900</v>
      </c>
      <c r="O409" s="390">
        <f t="shared" ref="O409" si="347">ROUND(M409*0.5025%,2)</f>
        <v>13.07</v>
      </c>
      <c r="P409" s="390">
        <f t="shared" ref="P409" si="348">M409+O409</f>
        <v>2613.0700000000002</v>
      </c>
      <c r="Q409" s="391">
        <f t="shared" ref="Q409" si="349">ROUND((L409*+P409),0)</f>
        <v>9606952</v>
      </c>
      <c r="R409" s="391">
        <f t="shared" ref="R409" si="350">ROUND((Q409*0.5%),0)</f>
        <v>48035</v>
      </c>
      <c r="S409" s="391">
        <f t="shared" ref="S409" si="351">ROUND((Q409-R409),0)</f>
        <v>9558917</v>
      </c>
      <c r="T409" s="257" t="s">
        <v>412</v>
      </c>
    </row>
    <row r="410" spans="2:20" ht="9.9499999999999993" customHeight="1">
      <c r="B410" s="433"/>
      <c r="C410" s="448"/>
      <c r="D410" s="449"/>
      <c r="E410" s="434"/>
      <c r="F410" s="435"/>
      <c r="G410" s="443"/>
      <c r="H410" s="443"/>
      <c r="I410" s="444"/>
      <c r="J410" s="388"/>
      <c r="K410" s="445"/>
      <c r="L410" s="445"/>
      <c r="M410" s="450"/>
      <c r="N410" s="446"/>
      <c r="O410" s="451"/>
      <c r="P410" s="446"/>
      <c r="Q410" s="447"/>
      <c r="R410" s="447"/>
      <c r="S410" s="447"/>
      <c r="T410" s="452"/>
    </row>
    <row r="411" spans="2:20" ht="20.100000000000001" customHeight="1">
      <c r="B411" s="2173" t="s">
        <v>204</v>
      </c>
      <c r="C411" s="2174"/>
      <c r="D411" s="2174"/>
      <c r="E411" s="2174"/>
      <c r="F411" s="2175"/>
      <c r="G411" s="402">
        <f>SUM(G409:G410)</f>
        <v>7650</v>
      </c>
      <c r="H411" s="402">
        <f>SUM(H409:H410)</f>
        <v>3780</v>
      </c>
      <c r="I411" s="402">
        <f>SUM(I409:I410)</f>
        <v>3870</v>
      </c>
      <c r="J411" s="402">
        <f>+K411/I411%</f>
        <v>5</v>
      </c>
      <c r="K411" s="402">
        <f>SUM(K409:K410)</f>
        <v>193.5</v>
      </c>
      <c r="L411" s="402">
        <f>SUM(L409:L410)</f>
        <v>3676.5</v>
      </c>
      <c r="M411" s="402"/>
      <c r="N411" s="402">
        <f>SUM(N409:N410)</f>
        <v>9558900</v>
      </c>
      <c r="O411" s="403"/>
      <c r="P411" s="402">
        <f>Q411/L411</f>
        <v>2613.0700394396845</v>
      </c>
      <c r="Q411" s="402">
        <f>SUM(Q409:Q410)</f>
        <v>9606952</v>
      </c>
      <c r="R411" s="402">
        <f>SUM(R409:R410)</f>
        <v>48035</v>
      </c>
      <c r="S411" s="402">
        <f>SUM(S409:S410)</f>
        <v>9558917</v>
      </c>
      <c r="T411" s="402"/>
    </row>
    <row r="412" spans="2:20" ht="9.9499999999999993" customHeight="1">
      <c r="B412" s="457"/>
      <c r="C412" s="458"/>
      <c r="D412" s="458"/>
      <c r="E412" s="458"/>
      <c r="F412" s="458"/>
      <c r="G412" s="597"/>
      <c r="H412" s="597"/>
      <c r="I412" s="597"/>
      <c r="J412" s="597"/>
      <c r="K412" s="597"/>
      <c r="L412" s="597"/>
      <c r="M412" s="597"/>
      <c r="N412" s="597"/>
      <c r="O412" s="597"/>
      <c r="P412" s="597"/>
      <c r="Q412" s="597"/>
      <c r="R412" s="597"/>
      <c r="S412" s="597"/>
      <c r="T412" s="460"/>
    </row>
    <row r="413" spans="2:20" ht="21.75" customHeight="1">
      <c r="B413" s="51"/>
      <c r="C413" s="289" t="s">
        <v>59</v>
      </c>
      <c r="D413" s="55"/>
      <c r="E413" s="55" t="s">
        <v>60</v>
      </c>
      <c r="F413" s="165" t="s">
        <v>771</v>
      </c>
      <c r="G413" s="55"/>
      <c r="I413" s="53"/>
      <c r="J413" s="55"/>
      <c r="K413" s="55"/>
      <c r="L413" s="54"/>
      <c r="M413" s="55"/>
      <c r="N413" s="118"/>
      <c r="O413" s="56"/>
      <c r="P413" s="57"/>
      <c r="Q413" s="249"/>
      <c r="R413" s="297"/>
      <c r="S413" s="55"/>
      <c r="T413" s="59"/>
    </row>
    <row r="414" spans="2:20" ht="9.9499999999999993" customHeight="1">
      <c r="B414" s="51"/>
      <c r="C414" s="289"/>
      <c r="D414" s="55"/>
      <c r="E414" s="55"/>
      <c r="F414" s="623"/>
      <c r="G414" s="55"/>
      <c r="H414" s="53"/>
      <c r="I414" s="52"/>
      <c r="J414" s="55"/>
      <c r="K414" s="55"/>
      <c r="L414" s="54"/>
      <c r="M414" s="55"/>
      <c r="N414" s="84"/>
      <c r="O414" s="56"/>
      <c r="P414" s="167"/>
      <c r="Q414" s="58"/>
      <c r="R414" s="58"/>
      <c r="S414" s="58"/>
      <c r="T414" s="59"/>
    </row>
    <row r="415" spans="2:20">
      <c r="B415" s="2190" t="s">
        <v>26</v>
      </c>
      <c r="C415" s="275" t="s">
        <v>27</v>
      </c>
      <c r="D415" s="2169" t="s">
        <v>62</v>
      </c>
      <c r="E415" s="175" t="s">
        <v>28</v>
      </c>
      <c r="F415" s="2169" t="s">
        <v>29</v>
      </c>
      <c r="G415" s="174" t="s">
        <v>30</v>
      </c>
      <c r="H415" s="174" t="s">
        <v>30</v>
      </c>
      <c r="I415" s="176" t="s">
        <v>30</v>
      </c>
      <c r="J415" s="2171" t="s">
        <v>31</v>
      </c>
      <c r="K415" s="2172"/>
      <c r="L415" s="174" t="s">
        <v>30</v>
      </c>
      <c r="M415" s="176" t="s">
        <v>32</v>
      </c>
      <c r="N415" s="177" t="s">
        <v>8</v>
      </c>
      <c r="O415" s="2275" t="s">
        <v>182</v>
      </c>
      <c r="P415" s="2167" t="s">
        <v>181</v>
      </c>
      <c r="Q415" s="177" t="s">
        <v>8</v>
      </c>
      <c r="R415" s="2270" t="s">
        <v>44</v>
      </c>
      <c r="S415" s="178" t="s">
        <v>8</v>
      </c>
      <c r="T415" s="2182" t="s">
        <v>10</v>
      </c>
    </row>
    <row r="416" spans="2:20">
      <c r="B416" s="2191"/>
      <c r="C416" s="276" t="s">
        <v>11</v>
      </c>
      <c r="D416" s="2170"/>
      <c r="E416" s="180" t="s">
        <v>12</v>
      </c>
      <c r="F416" s="2170"/>
      <c r="G416" s="180" t="s">
        <v>13</v>
      </c>
      <c r="H416" s="180" t="s">
        <v>14</v>
      </c>
      <c r="I416" s="181" t="s">
        <v>15</v>
      </c>
      <c r="J416" s="182" t="s">
        <v>16</v>
      </c>
      <c r="K416" s="183" t="s">
        <v>17</v>
      </c>
      <c r="L416" s="180" t="s">
        <v>18</v>
      </c>
      <c r="M416" s="184" t="s">
        <v>19</v>
      </c>
      <c r="N416" s="185" t="s">
        <v>177</v>
      </c>
      <c r="O416" s="2276"/>
      <c r="P416" s="2168"/>
      <c r="Q416" s="185" t="s">
        <v>22</v>
      </c>
      <c r="R416" s="2271"/>
      <c r="S416" s="186" t="s">
        <v>45</v>
      </c>
      <c r="T416" s="2183"/>
    </row>
    <row r="417" spans="2:20" ht="15.75" thickBot="1">
      <c r="B417" s="187">
        <v>1</v>
      </c>
      <c r="C417" s="277">
        <v>2</v>
      </c>
      <c r="D417" s="189">
        <v>3</v>
      </c>
      <c r="E417" s="188">
        <v>4</v>
      </c>
      <c r="F417" s="188">
        <v>5</v>
      </c>
      <c r="G417" s="188">
        <v>6</v>
      </c>
      <c r="H417" s="188">
        <v>7</v>
      </c>
      <c r="I417" s="190" t="s">
        <v>63</v>
      </c>
      <c r="J417" s="191">
        <v>9</v>
      </c>
      <c r="K417" s="192" t="s">
        <v>64</v>
      </c>
      <c r="L417" s="191" t="s">
        <v>65</v>
      </c>
      <c r="M417" s="192">
        <v>12</v>
      </c>
      <c r="N417" s="193" t="s">
        <v>66</v>
      </c>
      <c r="O417" s="252" t="s">
        <v>176</v>
      </c>
      <c r="P417" s="193" t="s">
        <v>178</v>
      </c>
      <c r="Q417" s="193" t="s">
        <v>186</v>
      </c>
      <c r="R417" s="193" t="s">
        <v>183</v>
      </c>
      <c r="S417" s="193" t="s">
        <v>179</v>
      </c>
      <c r="T417" s="193">
        <v>18</v>
      </c>
    </row>
    <row r="418" spans="2:20" ht="15" customHeight="1" thickTop="1">
      <c r="B418" s="432">
        <v>1</v>
      </c>
      <c r="C418" s="439" t="s">
        <v>766</v>
      </c>
      <c r="D418" s="254" t="s">
        <v>88</v>
      </c>
      <c r="E418" s="430" t="s">
        <v>87</v>
      </c>
      <c r="F418" s="431" t="s">
        <v>170</v>
      </c>
      <c r="G418" s="404">
        <v>8780</v>
      </c>
      <c r="H418" s="404">
        <v>3860</v>
      </c>
      <c r="I418" s="387">
        <f t="shared" ref="I418:I422" si="352">+G418-H418</f>
        <v>4920</v>
      </c>
      <c r="J418" s="388">
        <v>6</v>
      </c>
      <c r="K418" s="389">
        <f t="shared" ref="K418:K422" si="353">I418*J418%</f>
        <v>295.2</v>
      </c>
      <c r="L418" s="389">
        <f t="shared" ref="L418:L422" si="354">I418-K418</f>
        <v>4624.8</v>
      </c>
      <c r="M418" s="405">
        <v>2700</v>
      </c>
      <c r="N418" s="390">
        <f t="shared" ref="N418:N422" si="355">ROUND((L418*M418),0)</f>
        <v>12486960</v>
      </c>
      <c r="O418" s="390">
        <f t="shared" ref="O418:O422" si="356">ROUND(M418*0.5025%,2)</f>
        <v>13.57</v>
      </c>
      <c r="P418" s="390">
        <f t="shared" ref="P418:P422" si="357">M418+O418</f>
        <v>2713.57</v>
      </c>
      <c r="Q418" s="391">
        <f t="shared" ref="Q418:Q422" si="358">ROUND((L418*+P418),0)</f>
        <v>12549719</v>
      </c>
      <c r="R418" s="391">
        <f t="shared" ref="R418:R422" si="359">ROUND((Q418*0.5%),0)</f>
        <v>62749</v>
      </c>
      <c r="S418" s="391">
        <f t="shared" ref="S418:S422" si="360">ROUND((Q418-R418),0)</f>
        <v>12486970</v>
      </c>
      <c r="T418" s="257" t="s">
        <v>77</v>
      </c>
    </row>
    <row r="419" spans="2:20" ht="15" customHeight="1">
      <c r="B419" s="432">
        <v>2</v>
      </c>
      <c r="C419" s="439" t="s">
        <v>767</v>
      </c>
      <c r="D419" s="254" t="s">
        <v>116</v>
      </c>
      <c r="E419" s="430" t="s">
        <v>72</v>
      </c>
      <c r="F419" s="431" t="s">
        <v>170</v>
      </c>
      <c r="G419" s="404">
        <v>9130</v>
      </c>
      <c r="H419" s="404">
        <v>3970</v>
      </c>
      <c r="I419" s="387">
        <f t="shared" si="352"/>
        <v>5160</v>
      </c>
      <c r="J419" s="388">
        <v>6</v>
      </c>
      <c r="K419" s="389">
        <f t="shared" si="353"/>
        <v>309.59999999999997</v>
      </c>
      <c r="L419" s="389">
        <f t="shared" si="354"/>
        <v>4850.3999999999996</v>
      </c>
      <c r="M419" s="405">
        <v>2700</v>
      </c>
      <c r="N419" s="390">
        <f t="shared" si="355"/>
        <v>13096080</v>
      </c>
      <c r="O419" s="390">
        <f t="shared" si="356"/>
        <v>13.57</v>
      </c>
      <c r="P419" s="390">
        <f t="shared" si="357"/>
        <v>2713.57</v>
      </c>
      <c r="Q419" s="391">
        <f t="shared" si="358"/>
        <v>13161900</v>
      </c>
      <c r="R419" s="391">
        <f t="shared" si="359"/>
        <v>65810</v>
      </c>
      <c r="S419" s="391">
        <f t="shared" si="360"/>
        <v>13096090</v>
      </c>
      <c r="T419" s="257" t="s">
        <v>77</v>
      </c>
    </row>
    <row r="420" spans="2:20" ht="15" customHeight="1">
      <c r="B420" s="432">
        <v>3</v>
      </c>
      <c r="C420" s="439" t="s">
        <v>768</v>
      </c>
      <c r="D420" s="254" t="s">
        <v>88</v>
      </c>
      <c r="E420" s="430" t="s">
        <v>87</v>
      </c>
      <c r="F420" s="431" t="s">
        <v>170</v>
      </c>
      <c r="G420" s="404">
        <v>8680</v>
      </c>
      <c r="H420" s="404">
        <v>3860</v>
      </c>
      <c r="I420" s="387">
        <f t="shared" si="352"/>
        <v>4820</v>
      </c>
      <c r="J420" s="388">
        <v>6</v>
      </c>
      <c r="K420" s="389">
        <f t="shared" si="353"/>
        <v>289.2</v>
      </c>
      <c r="L420" s="389">
        <f t="shared" si="354"/>
        <v>4530.8</v>
      </c>
      <c r="M420" s="405">
        <v>2700</v>
      </c>
      <c r="N420" s="390">
        <f t="shared" si="355"/>
        <v>12233160</v>
      </c>
      <c r="O420" s="390">
        <f t="shared" si="356"/>
        <v>13.57</v>
      </c>
      <c r="P420" s="390">
        <f t="shared" si="357"/>
        <v>2713.57</v>
      </c>
      <c r="Q420" s="391">
        <f t="shared" si="358"/>
        <v>12294643</v>
      </c>
      <c r="R420" s="391">
        <f t="shared" si="359"/>
        <v>61473</v>
      </c>
      <c r="S420" s="391">
        <f t="shared" si="360"/>
        <v>12233170</v>
      </c>
      <c r="T420" s="257" t="s">
        <v>77</v>
      </c>
    </row>
    <row r="421" spans="2:20" ht="15" customHeight="1">
      <c r="B421" s="432">
        <v>4</v>
      </c>
      <c r="C421" s="439" t="s">
        <v>769</v>
      </c>
      <c r="D421" s="254" t="s">
        <v>116</v>
      </c>
      <c r="E421" s="430" t="s">
        <v>72</v>
      </c>
      <c r="F421" s="431" t="s">
        <v>170</v>
      </c>
      <c r="G421" s="404">
        <v>9100</v>
      </c>
      <c r="H421" s="404">
        <v>3980</v>
      </c>
      <c r="I421" s="387">
        <f t="shared" si="352"/>
        <v>5120</v>
      </c>
      <c r="J421" s="388">
        <v>6</v>
      </c>
      <c r="K421" s="389">
        <f t="shared" si="353"/>
        <v>307.2</v>
      </c>
      <c r="L421" s="389">
        <f t="shared" si="354"/>
        <v>4812.8</v>
      </c>
      <c r="M421" s="405">
        <v>2700</v>
      </c>
      <c r="N421" s="390">
        <f t="shared" si="355"/>
        <v>12994560</v>
      </c>
      <c r="O421" s="390">
        <f t="shared" si="356"/>
        <v>13.57</v>
      </c>
      <c r="P421" s="390">
        <f t="shared" si="357"/>
        <v>2713.57</v>
      </c>
      <c r="Q421" s="391">
        <f t="shared" si="358"/>
        <v>13059870</v>
      </c>
      <c r="R421" s="391">
        <f t="shared" si="359"/>
        <v>65299</v>
      </c>
      <c r="S421" s="391">
        <f t="shared" si="360"/>
        <v>12994571</v>
      </c>
      <c r="T421" s="257" t="s">
        <v>77</v>
      </c>
    </row>
    <row r="422" spans="2:20" ht="15" customHeight="1">
      <c r="B422" s="432">
        <v>5</v>
      </c>
      <c r="C422" s="439" t="s">
        <v>770</v>
      </c>
      <c r="D422" s="254" t="s">
        <v>152</v>
      </c>
      <c r="E422" s="430" t="s">
        <v>75</v>
      </c>
      <c r="F422" s="431" t="s">
        <v>170</v>
      </c>
      <c r="G422" s="404">
        <v>5160</v>
      </c>
      <c r="H422" s="404">
        <v>3830</v>
      </c>
      <c r="I422" s="387">
        <f t="shared" si="352"/>
        <v>1330</v>
      </c>
      <c r="J422" s="388">
        <v>6</v>
      </c>
      <c r="K422" s="389">
        <f t="shared" si="353"/>
        <v>79.8</v>
      </c>
      <c r="L422" s="389">
        <f t="shared" si="354"/>
        <v>1250.2</v>
      </c>
      <c r="M422" s="405">
        <v>2700</v>
      </c>
      <c r="N422" s="390">
        <f t="shared" si="355"/>
        <v>3375540</v>
      </c>
      <c r="O422" s="390">
        <f t="shared" si="356"/>
        <v>13.57</v>
      </c>
      <c r="P422" s="390">
        <f t="shared" si="357"/>
        <v>2713.57</v>
      </c>
      <c r="Q422" s="391">
        <f t="shared" si="358"/>
        <v>3392505</v>
      </c>
      <c r="R422" s="391">
        <f t="shared" si="359"/>
        <v>16963</v>
      </c>
      <c r="S422" s="391">
        <f t="shared" si="360"/>
        <v>3375542</v>
      </c>
      <c r="T422" s="257" t="s">
        <v>77</v>
      </c>
    </row>
    <row r="423" spans="2:20" ht="9.9499999999999993" customHeight="1">
      <c r="B423" s="433"/>
      <c r="C423" s="448"/>
      <c r="D423" s="449"/>
      <c r="E423" s="434"/>
      <c r="F423" s="435"/>
      <c r="G423" s="443"/>
      <c r="H423" s="443"/>
      <c r="I423" s="444"/>
      <c r="J423" s="388"/>
      <c r="K423" s="445"/>
      <c r="L423" s="445"/>
      <c r="M423" s="450"/>
      <c r="N423" s="446"/>
      <c r="O423" s="451"/>
      <c r="P423" s="446"/>
      <c r="Q423" s="447"/>
      <c r="R423" s="447"/>
      <c r="S423" s="447"/>
      <c r="T423" s="452"/>
    </row>
    <row r="424" spans="2:20" ht="20.100000000000001" customHeight="1">
      <c r="B424" s="2173" t="s">
        <v>202</v>
      </c>
      <c r="C424" s="2174"/>
      <c r="D424" s="2174"/>
      <c r="E424" s="2174"/>
      <c r="F424" s="2175"/>
      <c r="G424" s="402">
        <f>SUM(G418:G423)</f>
        <v>40850</v>
      </c>
      <c r="H424" s="402">
        <f>SUM(H418:H423)</f>
        <v>19500</v>
      </c>
      <c r="I424" s="402">
        <f>SUM(I418:I423)</f>
        <v>21350</v>
      </c>
      <c r="J424" s="402">
        <f>+K424/I424%</f>
        <v>6</v>
      </c>
      <c r="K424" s="402">
        <f>SUM(K418:K423)</f>
        <v>1281</v>
      </c>
      <c r="L424" s="402">
        <f>SUM(L418:L423)</f>
        <v>20069</v>
      </c>
      <c r="M424" s="402"/>
      <c r="N424" s="402">
        <f>SUM(N418:N423)</f>
        <v>54186300</v>
      </c>
      <c r="O424" s="403"/>
      <c r="P424" s="402">
        <f>Q424/L424</f>
        <v>2713.5700333848222</v>
      </c>
      <c r="Q424" s="402">
        <f>SUM(Q418:Q423)</f>
        <v>54458637</v>
      </c>
      <c r="R424" s="402">
        <f>SUM(R418:R423)</f>
        <v>272294</v>
      </c>
      <c r="S424" s="402">
        <f>SUM(S418:S423)</f>
        <v>54186343</v>
      </c>
      <c r="T424" s="402"/>
    </row>
    <row r="425" spans="2:20" ht="9.9499999999999993" customHeight="1">
      <c r="B425" s="457"/>
      <c r="C425" s="458"/>
      <c r="D425" s="458"/>
      <c r="E425" s="458"/>
      <c r="F425" s="458"/>
      <c r="G425" s="597"/>
      <c r="H425" s="597"/>
      <c r="I425" s="597"/>
      <c r="J425" s="597"/>
      <c r="K425" s="597"/>
      <c r="L425" s="597"/>
      <c r="M425" s="597"/>
      <c r="N425" s="597"/>
      <c r="O425" s="597"/>
      <c r="P425" s="597"/>
      <c r="Q425" s="597"/>
      <c r="R425" s="597"/>
      <c r="S425" s="597"/>
      <c r="T425" s="460"/>
    </row>
    <row r="426" spans="2:20" ht="21.75" customHeight="1">
      <c r="B426" s="51"/>
      <c r="C426" s="289" t="s">
        <v>59</v>
      </c>
      <c r="D426" s="55"/>
      <c r="E426" s="55" t="s">
        <v>60</v>
      </c>
      <c r="F426" s="165" t="s">
        <v>696</v>
      </c>
      <c r="G426" s="55"/>
      <c r="I426" s="53"/>
      <c r="J426" s="55"/>
      <c r="K426" s="55"/>
      <c r="L426" s="54"/>
      <c r="M426" s="55"/>
      <c r="N426" s="118"/>
      <c r="O426" s="56"/>
      <c r="P426" s="57"/>
      <c r="Q426" s="249"/>
      <c r="R426" s="297"/>
      <c r="S426" s="55"/>
      <c r="T426" s="59"/>
    </row>
    <row r="427" spans="2:20" ht="9.9499999999999993" customHeight="1">
      <c r="B427" s="51"/>
      <c r="C427" s="289"/>
      <c r="D427" s="55"/>
      <c r="E427" s="55"/>
      <c r="F427" s="623"/>
      <c r="G427" s="55"/>
      <c r="H427" s="53"/>
      <c r="I427" s="52"/>
      <c r="J427" s="55"/>
      <c r="K427" s="55"/>
      <c r="L427" s="54"/>
      <c r="M427" s="55"/>
      <c r="N427" s="84"/>
      <c r="O427" s="56"/>
      <c r="P427" s="167"/>
      <c r="Q427" s="58"/>
      <c r="R427" s="58"/>
      <c r="S427" s="58"/>
      <c r="T427" s="59"/>
    </row>
    <row r="428" spans="2:20">
      <c r="B428" s="2190" t="s">
        <v>26</v>
      </c>
      <c r="C428" s="275" t="s">
        <v>27</v>
      </c>
      <c r="D428" s="2169" t="s">
        <v>62</v>
      </c>
      <c r="E428" s="175" t="s">
        <v>28</v>
      </c>
      <c r="F428" s="2169" t="s">
        <v>29</v>
      </c>
      <c r="G428" s="174" t="s">
        <v>30</v>
      </c>
      <c r="H428" s="174" t="s">
        <v>30</v>
      </c>
      <c r="I428" s="176" t="s">
        <v>30</v>
      </c>
      <c r="J428" s="2171" t="s">
        <v>31</v>
      </c>
      <c r="K428" s="2172"/>
      <c r="L428" s="174" t="s">
        <v>30</v>
      </c>
      <c r="M428" s="176" t="s">
        <v>32</v>
      </c>
      <c r="N428" s="177" t="s">
        <v>8</v>
      </c>
      <c r="O428" s="2275" t="s">
        <v>182</v>
      </c>
      <c r="P428" s="2167" t="s">
        <v>181</v>
      </c>
      <c r="Q428" s="177" t="s">
        <v>8</v>
      </c>
      <c r="R428" s="2270" t="s">
        <v>44</v>
      </c>
      <c r="S428" s="178" t="s">
        <v>8</v>
      </c>
      <c r="T428" s="2182" t="s">
        <v>10</v>
      </c>
    </row>
    <row r="429" spans="2:20">
      <c r="B429" s="2191"/>
      <c r="C429" s="276" t="s">
        <v>11</v>
      </c>
      <c r="D429" s="2170"/>
      <c r="E429" s="180" t="s">
        <v>12</v>
      </c>
      <c r="F429" s="2170"/>
      <c r="G429" s="180" t="s">
        <v>13</v>
      </c>
      <c r="H429" s="180" t="s">
        <v>14</v>
      </c>
      <c r="I429" s="181" t="s">
        <v>15</v>
      </c>
      <c r="J429" s="182" t="s">
        <v>16</v>
      </c>
      <c r="K429" s="183" t="s">
        <v>17</v>
      </c>
      <c r="L429" s="180" t="s">
        <v>18</v>
      </c>
      <c r="M429" s="184" t="s">
        <v>19</v>
      </c>
      <c r="N429" s="185" t="s">
        <v>177</v>
      </c>
      <c r="O429" s="2276"/>
      <c r="P429" s="2168"/>
      <c r="Q429" s="185" t="s">
        <v>22</v>
      </c>
      <c r="R429" s="2271"/>
      <c r="S429" s="186" t="s">
        <v>45</v>
      </c>
      <c r="T429" s="2183"/>
    </row>
    <row r="430" spans="2:20" ht="15.75" thickBot="1">
      <c r="B430" s="187">
        <v>1</v>
      </c>
      <c r="C430" s="277">
        <v>2</v>
      </c>
      <c r="D430" s="189">
        <v>3</v>
      </c>
      <c r="E430" s="188">
        <v>4</v>
      </c>
      <c r="F430" s="188">
        <v>5</v>
      </c>
      <c r="G430" s="188">
        <v>6</v>
      </c>
      <c r="H430" s="188">
        <v>7</v>
      </c>
      <c r="I430" s="190" t="s">
        <v>63</v>
      </c>
      <c r="J430" s="191">
        <v>9</v>
      </c>
      <c r="K430" s="192" t="s">
        <v>64</v>
      </c>
      <c r="L430" s="191" t="s">
        <v>65</v>
      </c>
      <c r="M430" s="192">
        <v>12</v>
      </c>
      <c r="N430" s="193" t="s">
        <v>66</v>
      </c>
      <c r="O430" s="252" t="s">
        <v>176</v>
      </c>
      <c r="P430" s="193" t="s">
        <v>178</v>
      </c>
      <c r="Q430" s="193" t="s">
        <v>186</v>
      </c>
      <c r="R430" s="193" t="s">
        <v>183</v>
      </c>
      <c r="S430" s="193" t="s">
        <v>179</v>
      </c>
      <c r="T430" s="193">
        <v>18</v>
      </c>
    </row>
    <row r="431" spans="2:20" ht="15" customHeight="1" thickTop="1">
      <c r="B431" s="432">
        <v>1</v>
      </c>
      <c r="C431" s="439" t="s">
        <v>772</v>
      </c>
      <c r="D431" s="254" t="s">
        <v>378</v>
      </c>
      <c r="E431" s="430" t="s">
        <v>70</v>
      </c>
      <c r="F431" s="431" t="s">
        <v>170</v>
      </c>
      <c r="G431" s="404">
        <v>8770</v>
      </c>
      <c r="H431" s="404">
        <v>3950</v>
      </c>
      <c r="I431" s="387">
        <f t="shared" ref="I431" si="361">+G431-H431</f>
        <v>4820</v>
      </c>
      <c r="J431" s="388">
        <v>7</v>
      </c>
      <c r="K431" s="389">
        <f t="shared" ref="K431" si="362">I431*J431%</f>
        <v>337.40000000000003</v>
      </c>
      <c r="L431" s="389">
        <f t="shared" ref="L431" si="363">I431-K431</f>
        <v>4482.6000000000004</v>
      </c>
      <c r="M431" s="405">
        <v>2700</v>
      </c>
      <c r="N431" s="390">
        <f t="shared" ref="N431" si="364">ROUND((L431*M431),0)</f>
        <v>12103020</v>
      </c>
      <c r="O431" s="390">
        <f t="shared" ref="O431" si="365">ROUND(M431*0.5025%,2)</f>
        <v>13.57</v>
      </c>
      <c r="P431" s="390">
        <f t="shared" ref="P431" si="366">M431+O431</f>
        <v>2713.57</v>
      </c>
      <c r="Q431" s="391">
        <f t="shared" ref="Q431" si="367">ROUND((L431*+P431),0)</f>
        <v>12163849</v>
      </c>
      <c r="R431" s="391">
        <f t="shared" ref="R431" si="368">ROUND((Q431*0.5%),0)</f>
        <v>60819</v>
      </c>
      <c r="S431" s="391">
        <f t="shared" ref="S431" si="369">ROUND((Q431-R431),0)</f>
        <v>12103030</v>
      </c>
      <c r="T431" s="257" t="s">
        <v>77</v>
      </c>
    </row>
    <row r="432" spans="2:20" ht="9.9499999999999993" customHeight="1">
      <c r="B432" s="433"/>
      <c r="C432" s="448"/>
      <c r="D432" s="449"/>
      <c r="E432" s="434"/>
      <c r="F432" s="435"/>
      <c r="G432" s="443"/>
      <c r="H432" s="443"/>
      <c r="I432" s="444"/>
      <c r="J432" s="388"/>
      <c r="K432" s="445"/>
      <c r="L432" s="445"/>
      <c r="M432" s="450"/>
      <c r="N432" s="446"/>
      <c r="O432" s="451"/>
      <c r="P432" s="446"/>
      <c r="Q432" s="447"/>
      <c r="R432" s="447"/>
      <c r="S432" s="447"/>
      <c r="T432" s="452"/>
    </row>
    <row r="433" spans="2:20" ht="20.100000000000001" customHeight="1">
      <c r="B433" s="2173" t="s">
        <v>450</v>
      </c>
      <c r="C433" s="2174"/>
      <c r="D433" s="2174"/>
      <c r="E433" s="2174"/>
      <c r="F433" s="2175"/>
      <c r="G433" s="402">
        <f>SUM(G431:G432)</f>
        <v>8770</v>
      </c>
      <c r="H433" s="402">
        <f>SUM(H431:H432)</f>
        <v>3950</v>
      </c>
      <c r="I433" s="402">
        <f>SUM(I431:I432)</f>
        <v>4820</v>
      </c>
      <c r="J433" s="402">
        <f>+K433/I433%</f>
        <v>7</v>
      </c>
      <c r="K433" s="402">
        <f>SUM(K431:K432)</f>
        <v>337.40000000000003</v>
      </c>
      <c r="L433" s="402">
        <f>SUM(L431:L432)</f>
        <v>4482.6000000000004</v>
      </c>
      <c r="M433" s="402"/>
      <c r="N433" s="402">
        <f>SUM(N431:N432)</f>
        <v>12103020</v>
      </c>
      <c r="O433" s="403"/>
      <c r="P433" s="402">
        <f>Q433/L433</f>
        <v>2713.5700263240083</v>
      </c>
      <c r="Q433" s="402">
        <f>SUM(Q431:Q432)</f>
        <v>12163849</v>
      </c>
      <c r="R433" s="402">
        <f>SUM(R431:R432)</f>
        <v>60819</v>
      </c>
      <c r="S433" s="402">
        <f>SUM(S431:S432)</f>
        <v>12103030</v>
      </c>
      <c r="T433" s="402"/>
    </row>
    <row r="434" spans="2:20" ht="9.9499999999999993" customHeight="1">
      <c r="B434" s="457"/>
      <c r="C434" s="458"/>
      <c r="D434" s="458"/>
      <c r="E434" s="458"/>
      <c r="F434" s="458"/>
      <c r="G434" s="597"/>
      <c r="H434" s="597"/>
      <c r="I434" s="597"/>
      <c r="J434" s="597"/>
      <c r="K434" s="597"/>
      <c r="L434" s="597"/>
      <c r="M434" s="597"/>
      <c r="N434" s="597"/>
      <c r="O434" s="597"/>
      <c r="P434" s="597"/>
      <c r="Q434" s="597"/>
      <c r="R434" s="597"/>
      <c r="S434" s="597"/>
      <c r="T434" s="460"/>
    </row>
    <row r="435" spans="2:20" ht="21.75" customHeight="1">
      <c r="B435" s="51"/>
      <c r="C435" s="289" t="s">
        <v>59</v>
      </c>
      <c r="D435" s="55"/>
      <c r="E435" s="55" t="s">
        <v>60</v>
      </c>
      <c r="F435" s="165" t="s">
        <v>446</v>
      </c>
      <c r="G435" s="55"/>
      <c r="I435" s="53"/>
      <c r="J435" s="55"/>
      <c r="K435" s="55"/>
      <c r="L435" s="54"/>
      <c r="M435" s="55"/>
      <c r="N435" s="118"/>
      <c r="O435" s="56"/>
      <c r="P435" s="57"/>
      <c r="Q435" s="249"/>
      <c r="R435" s="297"/>
      <c r="S435" s="55"/>
      <c r="T435" s="59"/>
    </row>
    <row r="436" spans="2:20" ht="9.9499999999999993" customHeight="1">
      <c r="B436" s="51"/>
      <c r="C436" s="289"/>
      <c r="D436" s="55"/>
      <c r="E436" s="55"/>
      <c r="F436" s="623"/>
      <c r="G436" s="55"/>
      <c r="H436" s="53"/>
      <c r="I436" s="52"/>
      <c r="J436" s="55"/>
      <c r="K436" s="55"/>
      <c r="L436" s="54"/>
      <c r="M436" s="55"/>
      <c r="N436" s="84"/>
      <c r="O436" s="56"/>
      <c r="P436" s="167"/>
      <c r="Q436" s="58"/>
      <c r="R436" s="58"/>
      <c r="S436" s="58"/>
      <c r="T436" s="59"/>
    </row>
    <row r="437" spans="2:20">
      <c r="B437" s="2190" t="s">
        <v>26</v>
      </c>
      <c r="C437" s="275" t="s">
        <v>27</v>
      </c>
      <c r="D437" s="2169" t="s">
        <v>62</v>
      </c>
      <c r="E437" s="175" t="s">
        <v>28</v>
      </c>
      <c r="F437" s="2169" t="s">
        <v>29</v>
      </c>
      <c r="G437" s="174" t="s">
        <v>30</v>
      </c>
      <c r="H437" s="174" t="s">
        <v>30</v>
      </c>
      <c r="I437" s="176" t="s">
        <v>30</v>
      </c>
      <c r="J437" s="2171" t="s">
        <v>31</v>
      </c>
      <c r="K437" s="2172"/>
      <c r="L437" s="174" t="s">
        <v>30</v>
      </c>
      <c r="M437" s="176" t="s">
        <v>32</v>
      </c>
      <c r="N437" s="177" t="s">
        <v>8</v>
      </c>
      <c r="O437" s="2275" t="s">
        <v>182</v>
      </c>
      <c r="P437" s="2167" t="s">
        <v>181</v>
      </c>
      <c r="Q437" s="177" t="s">
        <v>8</v>
      </c>
      <c r="R437" s="2270" t="s">
        <v>44</v>
      </c>
      <c r="S437" s="178" t="s">
        <v>8</v>
      </c>
      <c r="T437" s="2182" t="s">
        <v>10</v>
      </c>
    </row>
    <row r="438" spans="2:20">
      <c r="B438" s="2191"/>
      <c r="C438" s="276" t="s">
        <v>11</v>
      </c>
      <c r="D438" s="2170"/>
      <c r="E438" s="180" t="s">
        <v>12</v>
      </c>
      <c r="F438" s="2170"/>
      <c r="G438" s="180" t="s">
        <v>13</v>
      </c>
      <c r="H438" s="180" t="s">
        <v>14</v>
      </c>
      <c r="I438" s="181" t="s">
        <v>15</v>
      </c>
      <c r="J438" s="182" t="s">
        <v>16</v>
      </c>
      <c r="K438" s="183" t="s">
        <v>17</v>
      </c>
      <c r="L438" s="180" t="s">
        <v>18</v>
      </c>
      <c r="M438" s="184" t="s">
        <v>19</v>
      </c>
      <c r="N438" s="185" t="s">
        <v>177</v>
      </c>
      <c r="O438" s="2276"/>
      <c r="P438" s="2168"/>
      <c r="Q438" s="185" t="s">
        <v>22</v>
      </c>
      <c r="R438" s="2271"/>
      <c r="S438" s="186" t="s">
        <v>45</v>
      </c>
      <c r="T438" s="2183"/>
    </row>
    <row r="439" spans="2:20" ht="15.75" thickBot="1">
      <c r="B439" s="187">
        <v>1</v>
      </c>
      <c r="C439" s="277">
        <v>2</v>
      </c>
      <c r="D439" s="189">
        <v>3</v>
      </c>
      <c r="E439" s="188">
        <v>4</v>
      </c>
      <c r="F439" s="188">
        <v>5</v>
      </c>
      <c r="G439" s="188">
        <v>6</v>
      </c>
      <c r="H439" s="188">
        <v>7</v>
      </c>
      <c r="I439" s="190" t="s">
        <v>63</v>
      </c>
      <c r="J439" s="191">
        <v>9</v>
      </c>
      <c r="K439" s="192" t="s">
        <v>64</v>
      </c>
      <c r="L439" s="191" t="s">
        <v>65</v>
      </c>
      <c r="M439" s="192">
        <v>12</v>
      </c>
      <c r="N439" s="193" t="s">
        <v>66</v>
      </c>
      <c r="O439" s="252" t="s">
        <v>176</v>
      </c>
      <c r="P439" s="193" t="s">
        <v>178</v>
      </c>
      <c r="Q439" s="193" t="s">
        <v>186</v>
      </c>
      <c r="R439" s="193" t="s">
        <v>183</v>
      </c>
      <c r="S439" s="193" t="s">
        <v>179</v>
      </c>
      <c r="T439" s="193">
        <v>18</v>
      </c>
    </row>
    <row r="440" spans="2:20" ht="15" customHeight="1" thickTop="1">
      <c r="B440" s="432">
        <v>1</v>
      </c>
      <c r="C440" s="439" t="s">
        <v>773</v>
      </c>
      <c r="D440" s="254" t="s">
        <v>378</v>
      </c>
      <c r="E440" s="430" t="s">
        <v>70</v>
      </c>
      <c r="F440" s="431" t="s">
        <v>170</v>
      </c>
      <c r="G440" s="404">
        <v>8770</v>
      </c>
      <c r="H440" s="404">
        <v>3950</v>
      </c>
      <c r="I440" s="387">
        <f t="shared" ref="I440:I441" si="370">+G440-H440</f>
        <v>4820</v>
      </c>
      <c r="J440" s="388">
        <v>6</v>
      </c>
      <c r="K440" s="389">
        <f t="shared" ref="K440:K441" si="371">I440*J440%</f>
        <v>289.2</v>
      </c>
      <c r="L440" s="389">
        <f t="shared" ref="L440:L441" si="372">I440-K440</f>
        <v>4530.8</v>
      </c>
      <c r="M440" s="405">
        <v>2700</v>
      </c>
      <c r="N440" s="390">
        <f t="shared" ref="N440:N441" si="373">ROUND((L440*M440),0)</f>
        <v>12233160</v>
      </c>
      <c r="O440" s="390">
        <f t="shared" ref="O440:O441" si="374">ROUND(M440*0.5025%,2)</f>
        <v>13.57</v>
      </c>
      <c r="P440" s="390">
        <f t="shared" ref="P440:P441" si="375">M440+O440</f>
        <v>2713.57</v>
      </c>
      <c r="Q440" s="391">
        <f t="shared" ref="Q440:Q441" si="376">ROUND((L440*+P440),0)</f>
        <v>12294643</v>
      </c>
      <c r="R440" s="391">
        <f t="shared" ref="R440:R441" si="377">ROUND((Q440*0.5%),0)</f>
        <v>61473</v>
      </c>
      <c r="S440" s="391">
        <f t="shared" ref="S440:S441" si="378">ROUND((Q440-R440),0)</f>
        <v>12233170</v>
      </c>
      <c r="T440" s="257" t="s">
        <v>77</v>
      </c>
    </row>
    <row r="441" spans="2:20" ht="15" customHeight="1">
      <c r="B441" s="432">
        <v>2</v>
      </c>
      <c r="C441" s="439" t="s">
        <v>774</v>
      </c>
      <c r="D441" s="254" t="s">
        <v>76</v>
      </c>
      <c r="E441" s="430" t="s">
        <v>79</v>
      </c>
      <c r="F441" s="431" t="s">
        <v>170</v>
      </c>
      <c r="G441" s="404">
        <v>7850</v>
      </c>
      <c r="H441" s="404">
        <v>3920</v>
      </c>
      <c r="I441" s="387">
        <f t="shared" si="370"/>
        <v>3930</v>
      </c>
      <c r="J441" s="388">
        <v>6</v>
      </c>
      <c r="K441" s="389">
        <f t="shared" si="371"/>
        <v>235.79999999999998</v>
      </c>
      <c r="L441" s="389">
        <f t="shared" si="372"/>
        <v>3694.2</v>
      </c>
      <c r="M441" s="405">
        <v>2700</v>
      </c>
      <c r="N441" s="390">
        <f t="shared" si="373"/>
        <v>9974340</v>
      </c>
      <c r="O441" s="390">
        <f t="shared" si="374"/>
        <v>13.57</v>
      </c>
      <c r="P441" s="390">
        <f t="shared" si="375"/>
        <v>2713.57</v>
      </c>
      <c r="Q441" s="391">
        <f t="shared" si="376"/>
        <v>10024470</v>
      </c>
      <c r="R441" s="391">
        <f t="shared" si="377"/>
        <v>50122</v>
      </c>
      <c r="S441" s="391">
        <f t="shared" si="378"/>
        <v>9974348</v>
      </c>
      <c r="T441" s="257" t="s">
        <v>77</v>
      </c>
    </row>
    <row r="442" spans="2:20" ht="9.9499999999999993" customHeight="1">
      <c r="B442" s="433"/>
      <c r="C442" s="448"/>
      <c r="D442" s="449"/>
      <c r="E442" s="434"/>
      <c r="F442" s="435"/>
      <c r="G442" s="443"/>
      <c r="H442" s="443"/>
      <c r="I442" s="444"/>
      <c r="J442" s="388"/>
      <c r="K442" s="445"/>
      <c r="L442" s="445"/>
      <c r="M442" s="450"/>
      <c r="N442" s="446"/>
      <c r="O442" s="451"/>
      <c r="P442" s="446"/>
      <c r="Q442" s="447"/>
      <c r="R442" s="447"/>
      <c r="S442" s="447"/>
      <c r="T442" s="452"/>
    </row>
    <row r="443" spans="2:20" ht="20.100000000000001" customHeight="1">
      <c r="B443" s="2173" t="s">
        <v>451</v>
      </c>
      <c r="C443" s="2174"/>
      <c r="D443" s="2174"/>
      <c r="E443" s="2174"/>
      <c r="F443" s="2175"/>
      <c r="G443" s="402">
        <f>SUM(G440:G442)</f>
        <v>16620</v>
      </c>
      <c r="H443" s="402">
        <f>SUM(H440:H442)</f>
        <v>7870</v>
      </c>
      <c r="I443" s="402">
        <f>SUM(I440:I442)</f>
        <v>8750</v>
      </c>
      <c r="J443" s="402">
        <f>+K443/I443%</f>
        <v>6</v>
      </c>
      <c r="K443" s="402">
        <f>SUM(K440:K442)</f>
        <v>525</v>
      </c>
      <c r="L443" s="402">
        <f>SUM(L440:L442)</f>
        <v>8225</v>
      </c>
      <c r="M443" s="402"/>
      <c r="N443" s="402">
        <f>SUM(N440:N442)</f>
        <v>22207500</v>
      </c>
      <c r="O443" s="403"/>
      <c r="P443" s="402">
        <f>Q443/L443</f>
        <v>2713.5699696048632</v>
      </c>
      <c r="Q443" s="402">
        <f>SUM(Q440:Q442)</f>
        <v>22319113</v>
      </c>
      <c r="R443" s="402">
        <f>SUM(R440:R442)</f>
        <v>111595</v>
      </c>
      <c r="S443" s="402">
        <f>SUM(S440:S442)</f>
        <v>22207518</v>
      </c>
      <c r="T443" s="402"/>
    </row>
    <row r="444" spans="2:20" ht="9.9499999999999993" customHeight="1">
      <c r="B444" s="646"/>
      <c r="C444" s="647"/>
      <c r="D444" s="647"/>
      <c r="E444" s="647"/>
      <c r="F444" s="651"/>
      <c r="G444" s="651"/>
      <c r="H444" s="651"/>
      <c r="I444" s="651"/>
      <c r="J444" s="651"/>
      <c r="K444" s="651"/>
      <c r="L444" s="651"/>
      <c r="M444" s="651"/>
      <c r="N444" s="651"/>
      <c r="O444" s="772"/>
      <c r="P444" s="773"/>
      <c r="Q444" s="772"/>
      <c r="R444" s="648"/>
      <c r="S444" s="648"/>
      <c r="T444" s="649"/>
    </row>
    <row r="445" spans="2:20" ht="21.75" customHeight="1">
      <c r="B445" s="51"/>
      <c r="C445" s="289" t="s">
        <v>59</v>
      </c>
      <c r="D445" s="55"/>
      <c r="E445" s="55" t="s">
        <v>60</v>
      </c>
      <c r="F445" s="165" t="s">
        <v>447</v>
      </c>
      <c r="G445" s="55"/>
      <c r="I445" s="53"/>
      <c r="J445" s="55"/>
      <c r="K445" s="55"/>
      <c r="L445" s="54"/>
      <c r="M445" s="55"/>
      <c r="N445" s="118"/>
      <c r="O445" s="56"/>
      <c r="P445" s="57"/>
      <c r="Q445" s="249"/>
      <c r="R445" s="297"/>
      <c r="S445" s="55"/>
      <c r="T445" s="59"/>
    </row>
    <row r="446" spans="2:20" ht="9.9499999999999993" customHeight="1">
      <c r="B446" s="51"/>
      <c r="C446" s="289"/>
      <c r="D446" s="55"/>
      <c r="E446" s="55"/>
      <c r="F446" s="623"/>
      <c r="G446" s="55"/>
      <c r="H446" s="53"/>
      <c r="I446" s="52"/>
      <c r="J446" s="55"/>
      <c r="K446" s="55"/>
      <c r="L446" s="54"/>
      <c r="M446" s="55"/>
      <c r="N446" s="84"/>
      <c r="O446" s="56"/>
      <c r="P446" s="167"/>
      <c r="Q446" s="58"/>
      <c r="R446" s="58"/>
      <c r="S446" s="58"/>
      <c r="T446" s="59"/>
    </row>
    <row r="447" spans="2:20">
      <c r="B447" s="2190" t="s">
        <v>26</v>
      </c>
      <c r="C447" s="275" t="s">
        <v>27</v>
      </c>
      <c r="D447" s="2169" t="s">
        <v>62</v>
      </c>
      <c r="E447" s="175" t="s">
        <v>28</v>
      </c>
      <c r="F447" s="2169" t="s">
        <v>29</v>
      </c>
      <c r="G447" s="174" t="s">
        <v>30</v>
      </c>
      <c r="H447" s="174" t="s">
        <v>30</v>
      </c>
      <c r="I447" s="176" t="s">
        <v>30</v>
      </c>
      <c r="J447" s="2171" t="s">
        <v>31</v>
      </c>
      <c r="K447" s="2172"/>
      <c r="L447" s="174" t="s">
        <v>30</v>
      </c>
      <c r="M447" s="176" t="s">
        <v>32</v>
      </c>
      <c r="N447" s="177" t="s">
        <v>8</v>
      </c>
      <c r="O447" s="2275" t="s">
        <v>182</v>
      </c>
      <c r="P447" s="2167" t="s">
        <v>181</v>
      </c>
      <c r="Q447" s="177" t="s">
        <v>8</v>
      </c>
      <c r="R447" s="2270" t="s">
        <v>44</v>
      </c>
      <c r="S447" s="178" t="s">
        <v>8</v>
      </c>
      <c r="T447" s="2182" t="s">
        <v>10</v>
      </c>
    </row>
    <row r="448" spans="2:20">
      <c r="B448" s="2191"/>
      <c r="C448" s="276" t="s">
        <v>11</v>
      </c>
      <c r="D448" s="2170"/>
      <c r="E448" s="180" t="s">
        <v>12</v>
      </c>
      <c r="F448" s="2170"/>
      <c r="G448" s="180" t="s">
        <v>13</v>
      </c>
      <c r="H448" s="180" t="s">
        <v>14</v>
      </c>
      <c r="I448" s="181" t="s">
        <v>15</v>
      </c>
      <c r="J448" s="182" t="s">
        <v>16</v>
      </c>
      <c r="K448" s="183" t="s">
        <v>17</v>
      </c>
      <c r="L448" s="180" t="s">
        <v>18</v>
      </c>
      <c r="M448" s="184" t="s">
        <v>19</v>
      </c>
      <c r="N448" s="185" t="s">
        <v>177</v>
      </c>
      <c r="O448" s="2276"/>
      <c r="P448" s="2168"/>
      <c r="Q448" s="185" t="s">
        <v>22</v>
      </c>
      <c r="R448" s="2271"/>
      <c r="S448" s="186" t="s">
        <v>45</v>
      </c>
      <c r="T448" s="2183"/>
    </row>
    <row r="449" spans="2:21" ht="15.75" thickBot="1">
      <c r="B449" s="187">
        <v>1</v>
      </c>
      <c r="C449" s="277">
        <v>2</v>
      </c>
      <c r="D449" s="189">
        <v>3</v>
      </c>
      <c r="E449" s="188">
        <v>4</v>
      </c>
      <c r="F449" s="188">
        <v>5</v>
      </c>
      <c r="G449" s="188">
        <v>6</v>
      </c>
      <c r="H449" s="188">
        <v>7</v>
      </c>
      <c r="I449" s="190" t="s">
        <v>63</v>
      </c>
      <c r="J449" s="191">
        <v>9</v>
      </c>
      <c r="K449" s="192" t="s">
        <v>64</v>
      </c>
      <c r="L449" s="191" t="s">
        <v>65</v>
      </c>
      <c r="M449" s="192">
        <v>12</v>
      </c>
      <c r="N449" s="193" t="s">
        <v>66</v>
      </c>
      <c r="O449" s="252" t="s">
        <v>176</v>
      </c>
      <c r="P449" s="193" t="s">
        <v>178</v>
      </c>
      <c r="Q449" s="193" t="s">
        <v>186</v>
      </c>
      <c r="R449" s="193" t="s">
        <v>183</v>
      </c>
      <c r="S449" s="193" t="s">
        <v>179</v>
      </c>
      <c r="T449" s="193">
        <v>18</v>
      </c>
    </row>
    <row r="450" spans="2:21" ht="15" customHeight="1" thickTop="1">
      <c r="B450" s="432">
        <v>1</v>
      </c>
      <c r="C450" s="439" t="s">
        <v>775</v>
      </c>
      <c r="D450" s="254" t="s">
        <v>379</v>
      </c>
      <c r="E450" s="430" t="s">
        <v>69</v>
      </c>
      <c r="F450" s="431" t="s">
        <v>170</v>
      </c>
      <c r="G450" s="404">
        <v>8360</v>
      </c>
      <c r="H450" s="404">
        <v>3870</v>
      </c>
      <c r="I450" s="387">
        <f t="shared" ref="I450:I451" si="379">+G450-H450</f>
        <v>4490</v>
      </c>
      <c r="J450" s="388">
        <v>7</v>
      </c>
      <c r="K450" s="389">
        <f t="shared" ref="K450:K451" si="380">I450*J450%</f>
        <v>314.3</v>
      </c>
      <c r="L450" s="389">
        <f t="shared" ref="L450:L451" si="381">I450-K450</f>
        <v>4175.7</v>
      </c>
      <c r="M450" s="405">
        <v>2700</v>
      </c>
      <c r="N450" s="390">
        <f t="shared" ref="N450:N451" si="382">ROUND((L450*M450),0)</f>
        <v>11274390</v>
      </c>
      <c r="O450" s="390">
        <f t="shared" ref="O450:O451" si="383">ROUND(M450*0.5025%,2)</f>
        <v>13.57</v>
      </c>
      <c r="P450" s="390">
        <f t="shared" ref="P450:P451" si="384">M450+O450</f>
        <v>2713.57</v>
      </c>
      <c r="Q450" s="391">
        <f t="shared" ref="Q450:Q451" si="385">ROUND((L450*+P450),0)</f>
        <v>11331054</v>
      </c>
      <c r="R450" s="391">
        <f t="shared" ref="R450:R451" si="386">ROUND((Q450*0.5%),0)</f>
        <v>56655</v>
      </c>
      <c r="S450" s="391">
        <f t="shared" ref="S450:S451" si="387">ROUND((Q450-R450),0)</f>
        <v>11274399</v>
      </c>
      <c r="T450" s="257" t="s">
        <v>77</v>
      </c>
    </row>
    <row r="451" spans="2:21" ht="15" customHeight="1">
      <c r="B451" s="432">
        <v>2</v>
      </c>
      <c r="C451" s="439" t="s">
        <v>776</v>
      </c>
      <c r="D451" s="254" t="s">
        <v>76</v>
      </c>
      <c r="E451" s="430" t="s">
        <v>79</v>
      </c>
      <c r="F451" s="431" t="s">
        <v>170</v>
      </c>
      <c r="G451" s="404">
        <v>7370</v>
      </c>
      <c r="H451" s="404">
        <v>3920</v>
      </c>
      <c r="I451" s="387">
        <f t="shared" si="379"/>
        <v>3450</v>
      </c>
      <c r="J451" s="388">
        <v>7</v>
      </c>
      <c r="K451" s="389">
        <f t="shared" si="380"/>
        <v>241.50000000000003</v>
      </c>
      <c r="L451" s="389">
        <f t="shared" si="381"/>
        <v>3208.5</v>
      </c>
      <c r="M451" s="405">
        <v>2700</v>
      </c>
      <c r="N451" s="390">
        <f t="shared" si="382"/>
        <v>8662950</v>
      </c>
      <c r="O451" s="390">
        <f t="shared" si="383"/>
        <v>13.57</v>
      </c>
      <c r="P451" s="390">
        <f t="shared" si="384"/>
        <v>2713.57</v>
      </c>
      <c r="Q451" s="391">
        <f t="shared" si="385"/>
        <v>8706489</v>
      </c>
      <c r="R451" s="391">
        <f t="shared" si="386"/>
        <v>43532</v>
      </c>
      <c r="S451" s="391">
        <f t="shared" si="387"/>
        <v>8662957</v>
      </c>
      <c r="T451" s="257" t="s">
        <v>77</v>
      </c>
    </row>
    <row r="452" spans="2:21" ht="9.9499999999999993" customHeight="1">
      <c r="B452" s="433"/>
      <c r="C452" s="448"/>
      <c r="D452" s="449"/>
      <c r="E452" s="434"/>
      <c r="F452" s="435"/>
      <c r="G452" s="443"/>
      <c r="H452" s="443"/>
      <c r="I452" s="444"/>
      <c r="J452" s="388"/>
      <c r="K452" s="445"/>
      <c r="L452" s="445"/>
      <c r="M452" s="450"/>
      <c r="N452" s="446"/>
      <c r="O452" s="451"/>
      <c r="P452" s="446"/>
      <c r="Q452" s="447"/>
      <c r="R452" s="447"/>
      <c r="S452" s="447"/>
      <c r="T452" s="452"/>
    </row>
    <row r="453" spans="2:21" ht="20.100000000000001" customHeight="1">
      <c r="B453" s="2173" t="s">
        <v>452</v>
      </c>
      <c r="C453" s="2174"/>
      <c r="D453" s="2174"/>
      <c r="E453" s="2174"/>
      <c r="F453" s="2175"/>
      <c r="G453" s="402">
        <f>SUM(G450:G452)</f>
        <v>15730</v>
      </c>
      <c r="H453" s="402">
        <f>SUM(H450:H452)</f>
        <v>7790</v>
      </c>
      <c r="I453" s="402">
        <f>SUM(I450:I452)</f>
        <v>7940</v>
      </c>
      <c r="J453" s="402">
        <f>+K453/I453%</f>
        <v>7</v>
      </c>
      <c r="K453" s="402">
        <f>SUM(K450:K452)</f>
        <v>555.80000000000007</v>
      </c>
      <c r="L453" s="402">
        <f>SUM(L450:L452)</f>
        <v>7384.2</v>
      </c>
      <c r="M453" s="402"/>
      <c r="N453" s="402">
        <f>SUM(N450:N452)</f>
        <v>19937340</v>
      </c>
      <c r="O453" s="403"/>
      <c r="P453" s="402">
        <f>Q453/L453</f>
        <v>2713.569919557975</v>
      </c>
      <c r="Q453" s="402">
        <f>SUM(Q450:Q452)</f>
        <v>20037543</v>
      </c>
      <c r="R453" s="402">
        <f>SUM(R450:R452)</f>
        <v>100187</v>
      </c>
      <c r="S453" s="402">
        <f>SUM(S450:S452)</f>
        <v>19937356</v>
      </c>
      <c r="T453" s="402"/>
    </row>
    <row r="454" spans="2:21" ht="26.25" customHeight="1">
      <c r="B454" s="2277" t="s">
        <v>749</v>
      </c>
      <c r="C454" s="2278"/>
      <c r="D454" s="2278"/>
      <c r="E454" s="2278"/>
      <c r="F454" s="2279"/>
      <c r="G454" s="784">
        <f>SUM(G453+G443+G433+G424+G411)</f>
        <v>89620</v>
      </c>
      <c r="H454" s="784">
        <f>SUM(H453+H443+H433+H424+H411)</f>
        <v>42890</v>
      </c>
      <c r="I454" s="784">
        <f>SUM(I453+I443+I433+I424+I411)</f>
        <v>46730</v>
      </c>
      <c r="J454" s="784">
        <f t="shared" ref="J454" si="388">+K454/I454%</f>
        <v>6.1902418146800775</v>
      </c>
      <c r="K454" s="784">
        <f>SUM(K453+K443+K433+K424+K411)</f>
        <v>2892.7000000000003</v>
      </c>
      <c r="L454" s="784">
        <f>SUM(L453+L443+L433+L424+L411)</f>
        <v>43837.3</v>
      </c>
      <c r="M454" s="784"/>
      <c r="N454" s="783">
        <f>SUM(N453+N443+N433+N424+N411)</f>
        <v>117993060</v>
      </c>
      <c r="O454" s="785"/>
      <c r="P454" s="784">
        <f t="shared" ref="P454" si="389">Q454/L454</f>
        <v>2705.1413750390648</v>
      </c>
      <c r="Q454" s="783">
        <f>SUM(Q453+Q443+Q433+Q424+Q411)</f>
        <v>118586094</v>
      </c>
      <c r="R454" s="784">
        <f>SUM(R453+R443+R433+R424+R411)</f>
        <v>592930</v>
      </c>
      <c r="S454" s="783">
        <f>SUM(S453+S443+S433+S424+S411)</f>
        <v>117993164</v>
      </c>
      <c r="T454" s="402"/>
    </row>
    <row r="455" spans="2:21" ht="9.9499999999999993" customHeight="1">
      <c r="B455" s="603"/>
      <c r="C455" s="458"/>
      <c r="D455" s="458"/>
      <c r="E455" s="458"/>
      <c r="F455" s="458"/>
      <c r="G455" s="597"/>
      <c r="H455" s="597"/>
      <c r="I455" s="597"/>
      <c r="J455" s="597"/>
      <c r="K455" s="597"/>
      <c r="L455" s="597"/>
      <c r="M455" s="597"/>
      <c r="N455" s="597"/>
      <c r="O455" s="597"/>
      <c r="P455" s="597"/>
      <c r="Q455" s="597"/>
      <c r="R455" s="597"/>
      <c r="S455" s="597"/>
      <c r="T455" s="460"/>
    </row>
    <row r="456" spans="2:21" ht="15" customHeight="1">
      <c r="B456" s="201"/>
      <c r="C456" s="205"/>
      <c r="D456" s="202"/>
      <c r="E456" s="202"/>
      <c r="F456" s="202"/>
      <c r="G456" s="202"/>
      <c r="H456" s="202"/>
      <c r="I456" s="226"/>
      <c r="J456" s="226"/>
      <c r="K456" s="226"/>
      <c r="L456" s="226"/>
      <c r="M456" s="226"/>
      <c r="N456" s="226"/>
      <c r="O456" s="226"/>
      <c r="P456" s="226"/>
      <c r="Q456" s="211" t="s">
        <v>751</v>
      </c>
      <c r="R456" s="226"/>
      <c r="S456" s="226"/>
      <c r="T456" s="209"/>
    </row>
    <row r="457" spans="2:21" ht="15.75">
      <c r="B457" s="241"/>
      <c r="C457" s="280" t="s">
        <v>80</v>
      </c>
      <c r="D457" s="227"/>
      <c r="E457" s="227"/>
      <c r="F457" s="227"/>
      <c r="G457" s="793"/>
      <c r="H457" s="793"/>
      <c r="I457" s="793" t="s">
        <v>105</v>
      </c>
      <c r="J457" s="793"/>
      <c r="K457" s="228"/>
      <c r="L457" s="793"/>
      <c r="M457" s="793" t="s">
        <v>106</v>
      </c>
      <c r="N457" s="793"/>
      <c r="O457" s="227"/>
      <c r="P457" s="227"/>
      <c r="Q457" s="227" t="s">
        <v>81</v>
      </c>
      <c r="R457" s="227"/>
      <c r="S457" s="242"/>
      <c r="T457" s="243"/>
    </row>
    <row r="458" spans="2:21" ht="15.75">
      <c r="B458" s="612"/>
      <c r="C458" s="280"/>
      <c r="D458" s="227"/>
      <c r="E458" s="227"/>
      <c r="F458" s="227"/>
      <c r="G458" s="793"/>
      <c r="H458" s="793"/>
      <c r="I458" s="793"/>
      <c r="J458" s="793"/>
      <c r="K458" s="228"/>
      <c r="L458" s="793"/>
      <c r="M458" s="793"/>
      <c r="N458" s="793"/>
      <c r="O458" s="227"/>
      <c r="P458" s="227"/>
      <c r="Q458" s="227"/>
      <c r="R458" s="227"/>
      <c r="S458" s="242"/>
      <c r="T458" s="243"/>
    </row>
    <row r="459" spans="2:21" ht="15.75" hidden="1">
      <c r="B459" s="241"/>
      <c r="C459" s="281"/>
      <c r="D459" s="229"/>
      <c r="E459" s="229"/>
      <c r="F459" s="229"/>
      <c r="G459" s="229"/>
      <c r="H459" s="229"/>
      <c r="I459" s="229" t="s">
        <v>136</v>
      </c>
      <c r="J459" s="229"/>
      <c r="K459" s="229"/>
      <c r="L459" s="229"/>
      <c r="M459" s="229"/>
      <c r="N459" s="229"/>
      <c r="O459" s="229"/>
      <c r="P459" s="229"/>
      <c r="Q459" s="229"/>
      <c r="R459" s="229"/>
      <c r="S459" s="242"/>
      <c r="T459" s="243"/>
    </row>
    <row r="460" spans="2:21" ht="15.75" hidden="1">
      <c r="B460" s="241"/>
      <c r="C460" s="281"/>
      <c r="D460" s="229"/>
      <c r="E460" s="229"/>
      <c r="F460" s="229"/>
      <c r="G460" s="229"/>
      <c r="H460" s="229"/>
      <c r="I460" s="229"/>
      <c r="J460" s="229"/>
      <c r="K460" s="229"/>
      <c r="L460" s="229"/>
      <c r="M460" s="229"/>
      <c r="N460" s="229"/>
      <c r="O460" s="229"/>
      <c r="P460" s="229"/>
      <c r="Q460" s="229"/>
      <c r="R460" s="229"/>
      <c r="S460" s="242"/>
      <c r="T460" s="243"/>
    </row>
    <row r="461" spans="2:21" ht="15.75">
      <c r="B461" s="241"/>
      <c r="C461" s="281"/>
      <c r="D461" s="229"/>
      <c r="E461" s="229"/>
      <c r="F461" s="229"/>
      <c r="G461" s="229"/>
      <c r="H461" s="229"/>
      <c r="I461" s="229"/>
      <c r="J461" s="229"/>
      <c r="K461" s="229"/>
      <c r="L461" s="229"/>
      <c r="M461" s="229"/>
      <c r="N461" s="229"/>
      <c r="O461" s="229"/>
      <c r="P461" s="229"/>
      <c r="Q461" s="229"/>
      <c r="R461" s="229"/>
      <c r="S461" s="242"/>
      <c r="T461" s="243"/>
    </row>
    <row r="462" spans="2:21" ht="15.75">
      <c r="B462" s="241"/>
      <c r="C462" s="790" t="s">
        <v>147</v>
      </c>
      <c r="D462" s="790"/>
      <c r="E462" s="790"/>
      <c r="F462" s="790"/>
      <c r="G462" s="794"/>
      <c r="H462" s="794" t="s">
        <v>82</v>
      </c>
      <c r="I462" s="790"/>
      <c r="J462" s="794" t="s">
        <v>156</v>
      </c>
      <c r="K462" s="230"/>
      <c r="L462" s="794"/>
      <c r="M462" s="794" t="s">
        <v>161</v>
      </c>
      <c r="N462" s="794"/>
      <c r="O462" s="790"/>
      <c r="P462" s="790"/>
      <c r="Q462" s="790" t="s">
        <v>83</v>
      </c>
      <c r="R462" s="790"/>
      <c r="S462" s="242"/>
      <c r="T462" s="243"/>
    </row>
    <row r="463" spans="2:21" ht="15.75">
      <c r="B463" s="241"/>
      <c r="C463" s="282"/>
      <c r="D463" s="790"/>
      <c r="E463" s="790"/>
      <c r="F463" s="790"/>
      <c r="G463" s="794"/>
      <c r="H463" s="794"/>
      <c r="I463" s="790"/>
      <c r="J463" s="794"/>
      <c r="K463" s="230"/>
      <c r="L463" s="794"/>
      <c r="M463" s="794"/>
      <c r="N463" s="794"/>
      <c r="O463" s="790"/>
      <c r="P463" s="790"/>
      <c r="Q463" s="790"/>
      <c r="R463" s="790"/>
      <c r="S463" s="242"/>
      <c r="T463" s="243"/>
    </row>
    <row r="464" spans="2:21" customFormat="1" ht="15" customHeight="1">
      <c r="B464" s="121" t="s">
        <v>418</v>
      </c>
      <c r="C464" s="284"/>
      <c r="D464" s="122"/>
      <c r="E464" s="122"/>
      <c r="F464" s="122"/>
      <c r="G464" s="122"/>
      <c r="H464" s="122"/>
      <c r="I464" s="122"/>
      <c r="J464" s="123"/>
      <c r="K464" s="122"/>
      <c r="L464" s="124"/>
      <c r="M464" s="122"/>
      <c r="N464" s="122"/>
      <c r="O464" s="122"/>
      <c r="P464" s="122"/>
      <c r="Q464" s="122"/>
      <c r="R464" s="125"/>
      <c r="S464" s="125"/>
      <c r="T464" s="126" t="s">
        <v>417</v>
      </c>
      <c r="U464" s="232"/>
    </row>
    <row r="466" spans="2:20" ht="24.95" customHeight="1">
      <c r="B466" s="2155" t="s">
        <v>159</v>
      </c>
      <c r="C466" s="2156"/>
      <c r="D466" s="2156"/>
      <c r="E466" s="2157"/>
      <c r="F466" s="2161" t="s">
        <v>146</v>
      </c>
      <c r="G466" s="2162"/>
      <c r="H466" s="2162"/>
      <c r="I466" s="2162"/>
      <c r="J466" s="2162"/>
      <c r="K466" s="2162"/>
      <c r="L466" s="2162"/>
      <c r="M466" s="2162"/>
      <c r="N466" s="2163"/>
      <c r="O466" s="417" t="s">
        <v>55</v>
      </c>
      <c r="P466" s="418" t="s">
        <v>706</v>
      </c>
      <c r="Q466" s="92" t="s">
        <v>459</v>
      </c>
      <c r="R466" s="41"/>
      <c r="S466" s="41"/>
      <c r="T466" s="42" t="s">
        <v>25</v>
      </c>
    </row>
    <row r="467" spans="2:20" ht="24.95" customHeight="1">
      <c r="B467" s="2158"/>
      <c r="C467" s="2159"/>
      <c r="D467" s="2159"/>
      <c r="E467" s="2160"/>
      <c r="F467" s="2164" t="s">
        <v>416</v>
      </c>
      <c r="G467" s="2165"/>
      <c r="H467" s="2165"/>
      <c r="I467" s="2165"/>
      <c r="J467" s="2165"/>
      <c r="K467" s="2165"/>
      <c r="L467" s="2165"/>
      <c r="M467" s="2165"/>
      <c r="N467" s="2166"/>
      <c r="O467" s="419" t="s">
        <v>57</v>
      </c>
      <c r="P467" s="420" t="s">
        <v>456</v>
      </c>
      <c r="Q467" s="94"/>
      <c r="R467" s="45"/>
      <c r="S467" s="45"/>
      <c r="T467" s="46"/>
    </row>
    <row r="468" spans="2:20" ht="6.95" customHeight="1">
      <c r="B468" s="263"/>
      <c r="C468" s="264"/>
      <c r="D468" s="264"/>
      <c r="E468" s="264"/>
      <c r="F468" s="264"/>
      <c r="G468" s="265"/>
      <c r="H468" s="265"/>
      <c r="I468" s="265"/>
      <c r="J468" s="265"/>
      <c r="K468" s="265"/>
      <c r="L468" s="265"/>
      <c r="M468" s="265"/>
      <c r="N468" s="265"/>
      <c r="O468" s="265"/>
      <c r="P468" s="265"/>
      <c r="Q468" s="265"/>
      <c r="R468" s="265"/>
      <c r="S468" s="265"/>
      <c r="T468" s="266"/>
    </row>
    <row r="469" spans="2:20" ht="21.75" customHeight="1">
      <c r="B469" s="51"/>
      <c r="C469" s="289" t="s">
        <v>59</v>
      </c>
      <c r="D469" s="55"/>
      <c r="E469" s="55" t="s">
        <v>60</v>
      </c>
      <c r="F469" s="165" t="s">
        <v>512</v>
      </c>
      <c r="G469" s="55"/>
      <c r="I469" s="53"/>
      <c r="J469" s="55"/>
      <c r="K469" s="55"/>
      <c r="L469" s="54"/>
      <c r="M469" s="55"/>
      <c r="N469" s="118"/>
      <c r="O469" s="56"/>
      <c r="P469" s="57" t="s">
        <v>61</v>
      </c>
      <c r="Q469" s="249" t="s">
        <v>707</v>
      </c>
      <c r="R469" s="297"/>
      <c r="S469" s="55"/>
      <c r="T469" s="59"/>
    </row>
    <row r="470" spans="2:20" ht="13.5" customHeight="1">
      <c r="B470" s="51"/>
      <c r="C470" s="289"/>
      <c r="D470" s="55"/>
      <c r="E470" s="55"/>
      <c r="F470" s="623"/>
      <c r="G470" s="55"/>
      <c r="H470" s="53"/>
      <c r="I470" s="52"/>
      <c r="J470" s="55"/>
      <c r="K470" s="55"/>
      <c r="L470" s="54"/>
      <c r="M470" s="55"/>
      <c r="N470" s="84"/>
      <c r="O470" s="56"/>
      <c r="P470" s="167"/>
      <c r="Q470" s="58"/>
      <c r="R470" s="58"/>
      <c r="S470" s="58"/>
      <c r="T470" s="59"/>
    </row>
    <row r="471" spans="2:20">
      <c r="B471" s="2190" t="s">
        <v>26</v>
      </c>
      <c r="C471" s="275" t="s">
        <v>27</v>
      </c>
      <c r="D471" s="2169" t="s">
        <v>62</v>
      </c>
      <c r="E471" s="175" t="s">
        <v>28</v>
      </c>
      <c r="F471" s="2169" t="s">
        <v>29</v>
      </c>
      <c r="G471" s="174" t="s">
        <v>30</v>
      </c>
      <c r="H471" s="174" t="s">
        <v>30</v>
      </c>
      <c r="I471" s="176" t="s">
        <v>30</v>
      </c>
      <c r="J471" s="2171" t="s">
        <v>31</v>
      </c>
      <c r="K471" s="2172"/>
      <c r="L471" s="174" t="s">
        <v>30</v>
      </c>
      <c r="M471" s="176" t="s">
        <v>32</v>
      </c>
      <c r="N471" s="177" t="s">
        <v>8</v>
      </c>
      <c r="O471" s="2275" t="s">
        <v>182</v>
      </c>
      <c r="P471" s="2167" t="s">
        <v>181</v>
      </c>
      <c r="Q471" s="177" t="s">
        <v>8</v>
      </c>
      <c r="R471" s="2270" t="s">
        <v>44</v>
      </c>
      <c r="S471" s="178" t="s">
        <v>8</v>
      </c>
      <c r="T471" s="2182" t="s">
        <v>10</v>
      </c>
    </row>
    <row r="472" spans="2:20">
      <c r="B472" s="2191"/>
      <c r="C472" s="276" t="s">
        <v>11</v>
      </c>
      <c r="D472" s="2170"/>
      <c r="E472" s="180" t="s">
        <v>12</v>
      </c>
      <c r="F472" s="2170"/>
      <c r="G472" s="180" t="s">
        <v>13</v>
      </c>
      <c r="H472" s="180" t="s">
        <v>14</v>
      </c>
      <c r="I472" s="181" t="s">
        <v>15</v>
      </c>
      <c r="J472" s="182" t="s">
        <v>16</v>
      </c>
      <c r="K472" s="183" t="s">
        <v>17</v>
      </c>
      <c r="L472" s="180" t="s">
        <v>18</v>
      </c>
      <c r="M472" s="184" t="s">
        <v>19</v>
      </c>
      <c r="N472" s="185" t="s">
        <v>177</v>
      </c>
      <c r="O472" s="2276"/>
      <c r="P472" s="2168"/>
      <c r="Q472" s="185" t="s">
        <v>22</v>
      </c>
      <c r="R472" s="2271"/>
      <c r="S472" s="186" t="s">
        <v>45</v>
      </c>
      <c r="T472" s="2183"/>
    </row>
    <row r="473" spans="2:20" ht="15.75" thickBot="1">
      <c r="B473" s="187">
        <v>1</v>
      </c>
      <c r="C473" s="277">
        <v>2</v>
      </c>
      <c r="D473" s="189">
        <v>3</v>
      </c>
      <c r="E473" s="188">
        <v>4</v>
      </c>
      <c r="F473" s="188">
        <v>5</v>
      </c>
      <c r="G473" s="188">
        <v>6</v>
      </c>
      <c r="H473" s="188">
        <v>7</v>
      </c>
      <c r="I473" s="190" t="s">
        <v>63</v>
      </c>
      <c r="J473" s="191">
        <v>9</v>
      </c>
      <c r="K473" s="192" t="s">
        <v>64</v>
      </c>
      <c r="L473" s="191" t="s">
        <v>65</v>
      </c>
      <c r="M473" s="192">
        <v>12</v>
      </c>
      <c r="N473" s="193" t="s">
        <v>66</v>
      </c>
      <c r="O473" s="252" t="s">
        <v>176</v>
      </c>
      <c r="P473" s="193" t="s">
        <v>178</v>
      </c>
      <c r="Q473" s="193" t="s">
        <v>186</v>
      </c>
      <c r="R473" s="193" t="s">
        <v>183</v>
      </c>
      <c r="S473" s="193" t="s">
        <v>179</v>
      </c>
      <c r="T473" s="193">
        <v>18</v>
      </c>
    </row>
    <row r="474" spans="2:20" ht="21" customHeight="1" thickTop="1">
      <c r="B474" s="432">
        <v>1</v>
      </c>
      <c r="C474" s="439" t="s">
        <v>709</v>
      </c>
      <c r="D474" s="254" t="s">
        <v>372</v>
      </c>
      <c r="E474" s="430" t="s">
        <v>705</v>
      </c>
      <c r="F474" s="431" t="s">
        <v>170</v>
      </c>
      <c r="G474" s="404">
        <v>12280</v>
      </c>
      <c r="H474" s="404">
        <v>4060</v>
      </c>
      <c r="I474" s="387">
        <f t="shared" ref="I474" si="390">+G474-H474</f>
        <v>8220</v>
      </c>
      <c r="J474" s="388">
        <v>5</v>
      </c>
      <c r="K474" s="389">
        <f t="shared" ref="K474" si="391">I474*J474%</f>
        <v>411</v>
      </c>
      <c r="L474" s="389">
        <f t="shared" ref="L474" si="392">I474-K474</f>
        <v>7809</v>
      </c>
      <c r="M474" s="405">
        <v>2600</v>
      </c>
      <c r="N474" s="390">
        <f t="shared" ref="N474" si="393">ROUND((L474*M474),0)</f>
        <v>20303400</v>
      </c>
      <c r="O474" s="390">
        <f t="shared" ref="O474" si="394">ROUND(M474*0.5025%,2)</f>
        <v>13.07</v>
      </c>
      <c r="P474" s="390">
        <f t="shared" ref="P474" si="395">M474+O474</f>
        <v>2613.0700000000002</v>
      </c>
      <c r="Q474" s="391">
        <f t="shared" ref="Q474" si="396">ROUND((L474*+P474),0)</f>
        <v>20405464</v>
      </c>
      <c r="R474" s="391">
        <f t="shared" ref="R474" si="397">ROUND((Q474*0.5%),0)</f>
        <v>102027</v>
      </c>
      <c r="S474" s="391">
        <f t="shared" ref="S474" si="398">ROUND((Q474-R474),0)</f>
        <v>20303437</v>
      </c>
      <c r="T474" s="257" t="s">
        <v>412</v>
      </c>
    </row>
    <row r="475" spans="2:20" ht="9.9499999999999993" customHeight="1">
      <c r="B475" s="433"/>
      <c r="C475" s="448"/>
      <c r="D475" s="449"/>
      <c r="E475" s="434"/>
      <c r="F475" s="435"/>
      <c r="G475" s="443"/>
      <c r="H475" s="443"/>
      <c r="I475" s="444"/>
      <c r="J475" s="388"/>
      <c r="K475" s="445"/>
      <c r="L475" s="445"/>
      <c r="M475" s="450"/>
      <c r="N475" s="446"/>
      <c r="O475" s="451"/>
      <c r="P475" s="446"/>
      <c r="Q475" s="447"/>
      <c r="R475" s="447"/>
      <c r="S475" s="447"/>
      <c r="T475" s="452"/>
    </row>
    <row r="476" spans="2:20" ht="21" customHeight="1">
      <c r="B476" s="2173" t="s">
        <v>204</v>
      </c>
      <c r="C476" s="2174"/>
      <c r="D476" s="2174"/>
      <c r="E476" s="2174"/>
      <c r="F476" s="2175"/>
      <c r="G476" s="402">
        <f>SUM(G474:G475)</f>
        <v>12280</v>
      </c>
      <c r="H476" s="402">
        <f>SUM(H474:H475)</f>
        <v>4060</v>
      </c>
      <c r="I476" s="402">
        <f>SUM(I474:I475)</f>
        <v>8220</v>
      </c>
      <c r="J476" s="402">
        <f>+K476/I476%</f>
        <v>5</v>
      </c>
      <c r="K476" s="402">
        <f>SUM(K474:K475)</f>
        <v>411</v>
      </c>
      <c r="L476" s="402">
        <f>SUM(L474:L475)</f>
        <v>7809</v>
      </c>
      <c r="M476" s="402"/>
      <c r="N476" s="402">
        <f>SUM(N474:N475)</f>
        <v>20303400</v>
      </c>
      <c r="O476" s="403"/>
      <c r="P476" s="402">
        <f>Q476/L476</f>
        <v>2613.0700473812267</v>
      </c>
      <c r="Q476" s="402">
        <f>SUM(Q474:Q475)</f>
        <v>20405464</v>
      </c>
      <c r="R476" s="402">
        <f>SUM(R474:R475)</f>
        <v>102027</v>
      </c>
      <c r="S476" s="402">
        <f>SUM(S474:S475)</f>
        <v>20303437</v>
      </c>
      <c r="T476" s="402"/>
    </row>
    <row r="477" spans="2:20" ht="21.75" customHeight="1">
      <c r="B477" s="51"/>
      <c r="C477" s="289" t="s">
        <v>59</v>
      </c>
      <c r="D477" s="55"/>
      <c r="E477" s="55" t="s">
        <v>60</v>
      </c>
      <c r="F477" s="165" t="s">
        <v>733</v>
      </c>
      <c r="G477" s="55"/>
      <c r="I477" s="53"/>
      <c r="J477" s="55"/>
      <c r="K477" s="55"/>
      <c r="L477" s="54"/>
      <c r="M477" s="55"/>
      <c r="N477" s="118"/>
      <c r="O477" s="56"/>
      <c r="P477" s="57"/>
      <c r="Q477" s="249"/>
      <c r="R477" s="297"/>
      <c r="S477" s="55"/>
      <c r="T477" s="59"/>
    </row>
    <row r="478" spans="2:20" ht="13.5" customHeight="1">
      <c r="B478" s="51"/>
      <c r="C478" s="289"/>
      <c r="D478" s="55"/>
      <c r="E478" s="55"/>
      <c r="F478" s="623"/>
      <c r="G478" s="55"/>
      <c r="H478" s="53"/>
      <c r="I478" s="52"/>
      <c r="J478" s="55"/>
      <c r="K478" s="55"/>
      <c r="L478" s="54"/>
      <c r="M478" s="55"/>
      <c r="N478" s="84"/>
      <c r="O478" s="56"/>
      <c r="P478" s="167"/>
      <c r="Q478" s="58"/>
      <c r="R478" s="58"/>
      <c r="S478" s="58"/>
      <c r="T478" s="59"/>
    </row>
    <row r="479" spans="2:20">
      <c r="B479" s="2190" t="s">
        <v>26</v>
      </c>
      <c r="C479" s="275" t="s">
        <v>27</v>
      </c>
      <c r="D479" s="2169" t="s">
        <v>62</v>
      </c>
      <c r="E479" s="175" t="s">
        <v>28</v>
      </c>
      <c r="F479" s="2169" t="s">
        <v>29</v>
      </c>
      <c r="G479" s="174" t="s">
        <v>30</v>
      </c>
      <c r="H479" s="174" t="s">
        <v>30</v>
      </c>
      <c r="I479" s="176" t="s">
        <v>30</v>
      </c>
      <c r="J479" s="2171" t="s">
        <v>31</v>
      </c>
      <c r="K479" s="2172"/>
      <c r="L479" s="174" t="s">
        <v>30</v>
      </c>
      <c r="M479" s="176" t="s">
        <v>32</v>
      </c>
      <c r="N479" s="177" t="s">
        <v>8</v>
      </c>
      <c r="O479" s="2275" t="s">
        <v>182</v>
      </c>
      <c r="P479" s="2167" t="s">
        <v>181</v>
      </c>
      <c r="Q479" s="177" t="s">
        <v>8</v>
      </c>
      <c r="R479" s="2270" t="s">
        <v>44</v>
      </c>
      <c r="S479" s="178" t="s">
        <v>8</v>
      </c>
      <c r="T479" s="2182" t="s">
        <v>10</v>
      </c>
    </row>
    <row r="480" spans="2:20">
      <c r="B480" s="2191"/>
      <c r="C480" s="276" t="s">
        <v>11</v>
      </c>
      <c r="D480" s="2170"/>
      <c r="E480" s="180" t="s">
        <v>12</v>
      </c>
      <c r="F480" s="2170"/>
      <c r="G480" s="180" t="s">
        <v>13</v>
      </c>
      <c r="H480" s="180" t="s">
        <v>14</v>
      </c>
      <c r="I480" s="181" t="s">
        <v>15</v>
      </c>
      <c r="J480" s="182" t="s">
        <v>16</v>
      </c>
      <c r="K480" s="183" t="s">
        <v>17</v>
      </c>
      <c r="L480" s="180" t="s">
        <v>18</v>
      </c>
      <c r="M480" s="184" t="s">
        <v>19</v>
      </c>
      <c r="N480" s="185" t="s">
        <v>177</v>
      </c>
      <c r="O480" s="2276"/>
      <c r="P480" s="2168"/>
      <c r="Q480" s="185" t="s">
        <v>22</v>
      </c>
      <c r="R480" s="2271"/>
      <c r="S480" s="186" t="s">
        <v>45</v>
      </c>
      <c r="T480" s="2183"/>
    </row>
    <row r="481" spans="2:20" ht="15.75" thickBot="1">
      <c r="B481" s="187">
        <v>1</v>
      </c>
      <c r="C481" s="277">
        <v>2</v>
      </c>
      <c r="D481" s="189">
        <v>3</v>
      </c>
      <c r="E481" s="188">
        <v>4</v>
      </c>
      <c r="F481" s="188">
        <v>5</v>
      </c>
      <c r="G481" s="188">
        <v>6</v>
      </c>
      <c r="H481" s="188">
        <v>7</v>
      </c>
      <c r="I481" s="190" t="s">
        <v>63</v>
      </c>
      <c r="J481" s="191">
        <v>9</v>
      </c>
      <c r="K481" s="192" t="s">
        <v>64</v>
      </c>
      <c r="L481" s="191" t="s">
        <v>65</v>
      </c>
      <c r="M481" s="192">
        <v>12</v>
      </c>
      <c r="N481" s="193" t="s">
        <v>66</v>
      </c>
      <c r="O481" s="252" t="s">
        <v>176</v>
      </c>
      <c r="P481" s="193" t="s">
        <v>178</v>
      </c>
      <c r="Q481" s="193" t="s">
        <v>186</v>
      </c>
      <c r="R481" s="193" t="s">
        <v>183</v>
      </c>
      <c r="S481" s="193" t="s">
        <v>179</v>
      </c>
      <c r="T481" s="193">
        <v>18</v>
      </c>
    </row>
    <row r="482" spans="2:20" ht="21" customHeight="1" thickTop="1">
      <c r="B482" s="432">
        <v>1</v>
      </c>
      <c r="C482" s="439" t="s">
        <v>726</v>
      </c>
      <c r="D482" s="254" t="s">
        <v>67</v>
      </c>
      <c r="E482" s="430" t="s">
        <v>92</v>
      </c>
      <c r="F482" s="431" t="s">
        <v>170</v>
      </c>
      <c r="G482" s="404">
        <v>8640</v>
      </c>
      <c r="H482" s="404">
        <v>3750</v>
      </c>
      <c r="I482" s="387">
        <f t="shared" ref="I482:I488" si="399">+G482-H482</f>
        <v>4890</v>
      </c>
      <c r="J482" s="388">
        <v>7</v>
      </c>
      <c r="K482" s="389">
        <f t="shared" ref="K482:K488" si="400">I482*J482%</f>
        <v>342.3</v>
      </c>
      <c r="L482" s="389">
        <f t="shared" ref="L482:L488" si="401">I482-K482</f>
        <v>4547.7</v>
      </c>
      <c r="M482" s="405">
        <v>2650</v>
      </c>
      <c r="N482" s="390">
        <f t="shared" ref="N482:N488" si="402">ROUND((L482*M482),0)</f>
        <v>12051405</v>
      </c>
      <c r="O482" s="390">
        <f t="shared" ref="O482:O488" si="403">ROUND(M482*0.5025%,2)</f>
        <v>13.32</v>
      </c>
      <c r="P482" s="390">
        <f t="shared" ref="P482:P488" si="404">M482+O482</f>
        <v>2663.32</v>
      </c>
      <c r="Q482" s="391">
        <f t="shared" ref="Q482:Q488" si="405">ROUND((L482*+P482),0)</f>
        <v>12111980</v>
      </c>
      <c r="R482" s="391">
        <f t="shared" ref="R482:R488" si="406">ROUND((Q482*0.5%),0)</f>
        <v>60560</v>
      </c>
      <c r="S482" s="391">
        <f t="shared" ref="S482:S488" si="407">ROUND((Q482-R482),0)</f>
        <v>12051420</v>
      </c>
      <c r="T482" s="257" t="s">
        <v>77</v>
      </c>
    </row>
    <row r="483" spans="2:20" ht="21" customHeight="1">
      <c r="B483" s="432">
        <v>2</v>
      </c>
      <c r="C483" s="439" t="s">
        <v>727</v>
      </c>
      <c r="D483" s="254" t="s">
        <v>152</v>
      </c>
      <c r="E483" s="430" t="s">
        <v>75</v>
      </c>
      <c r="F483" s="431" t="s">
        <v>170</v>
      </c>
      <c r="G483" s="404">
        <v>8890</v>
      </c>
      <c r="H483" s="404">
        <v>3830</v>
      </c>
      <c r="I483" s="387">
        <f t="shared" si="399"/>
        <v>5060</v>
      </c>
      <c r="J483" s="388">
        <v>7</v>
      </c>
      <c r="K483" s="389">
        <f t="shared" si="400"/>
        <v>354.20000000000005</v>
      </c>
      <c r="L483" s="389">
        <f t="shared" si="401"/>
        <v>4705.8</v>
      </c>
      <c r="M483" s="405">
        <v>2650</v>
      </c>
      <c r="N483" s="390">
        <f t="shared" si="402"/>
        <v>12470370</v>
      </c>
      <c r="O483" s="390">
        <f t="shared" si="403"/>
        <v>13.32</v>
      </c>
      <c r="P483" s="390">
        <f t="shared" si="404"/>
        <v>2663.32</v>
      </c>
      <c r="Q483" s="391">
        <f t="shared" si="405"/>
        <v>12533051</v>
      </c>
      <c r="R483" s="391">
        <f t="shared" si="406"/>
        <v>62665</v>
      </c>
      <c r="S483" s="391">
        <f t="shared" si="407"/>
        <v>12470386</v>
      </c>
      <c r="T483" s="257" t="s">
        <v>77</v>
      </c>
    </row>
    <row r="484" spans="2:20" ht="21" customHeight="1">
      <c r="B484" s="432">
        <v>3</v>
      </c>
      <c r="C484" s="439" t="s">
        <v>728</v>
      </c>
      <c r="D484" s="254" t="s">
        <v>116</v>
      </c>
      <c r="E484" s="430" t="s">
        <v>72</v>
      </c>
      <c r="F484" s="431" t="s">
        <v>170</v>
      </c>
      <c r="G484" s="404">
        <v>9210</v>
      </c>
      <c r="H484" s="404">
        <v>3990</v>
      </c>
      <c r="I484" s="387">
        <f t="shared" si="399"/>
        <v>5220</v>
      </c>
      <c r="J484" s="388">
        <v>7</v>
      </c>
      <c r="K484" s="389">
        <f t="shared" si="400"/>
        <v>365.40000000000003</v>
      </c>
      <c r="L484" s="389">
        <f t="shared" si="401"/>
        <v>4854.6000000000004</v>
      </c>
      <c r="M484" s="405">
        <v>2650</v>
      </c>
      <c r="N484" s="390">
        <f t="shared" si="402"/>
        <v>12864690</v>
      </c>
      <c r="O484" s="390">
        <f t="shared" si="403"/>
        <v>13.32</v>
      </c>
      <c r="P484" s="390">
        <f t="shared" si="404"/>
        <v>2663.32</v>
      </c>
      <c r="Q484" s="391">
        <f t="shared" si="405"/>
        <v>12929353</v>
      </c>
      <c r="R484" s="391">
        <f t="shared" si="406"/>
        <v>64647</v>
      </c>
      <c r="S484" s="391">
        <f t="shared" si="407"/>
        <v>12864706</v>
      </c>
      <c r="T484" s="257" t="s">
        <v>77</v>
      </c>
    </row>
    <row r="485" spans="2:20" ht="21" customHeight="1">
      <c r="B485" s="432">
        <v>4</v>
      </c>
      <c r="C485" s="439" t="s">
        <v>729</v>
      </c>
      <c r="D485" s="254" t="s">
        <v>67</v>
      </c>
      <c r="E485" s="430" t="s">
        <v>92</v>
      </c>
      <c r="F485" s="431" t="s">
        <v>170</v>
      </c>
      <c r="G485" s="404">
        <v>8430</v>
      </c>
      <c r="H485" s="404">
        <v>3750</v>
      </c>
      <c r="I485" s="387">
        <f t="shared" ref="I485:I487" si="408">+G485-H485</f>
        <v>4680</v>
      </c>
      <c r="J485" s="388">
        <v>7</v>
      </c>
      <c r="K485" s="389">
        <f t="shared" ref="K485:K487" si="409">I485*J485%</f>
        <v>327.60000000000002</v>
      </c>
      <c r="L485" s="389">
        <f t="shared" ref="L485:L487" si="410">I485-K485</f>
        <v>4352.3999999999996</v>
      </c>
      <c r="M485" s="405">
        <v>2650</v>
      </c>
      <c r="N485" s="390">
        <f t="shared" ref="N485:N487" si="411">ROUND((L485*M485),0)</f>
        <v>11533860</v>
      </c>
      <c r="O485" s="390">
        <f t="shared" ref="O485:O487" si="412">ROUND(M485*0.5025%,2)</f>
        <v>13.32</v>
      </c>
      <c r="P485" s="390">
        <f t="shared" ref="P485:P487" si="413">M485+O485</f>
        <v>2663.32</v>
      </c>
      <c r="Q485" s="391">
        <f t="shared" ref="Q485:Q487" si="414">ROUND((L485*+P485),0)</f>
        <v>11591834</v>
      </c>
      <c r="R485" s="391">
        <f t="shared" ref="R485:R487" si="415">ROUND((Q485*0.5%),0)</f>
        <v>57959</v>
      </c>
      <c r="S485" s="391">
        <f t="shared" ref="S485:S487" si="416">ROUND((Q485-R485),0)</f>
        <v>11533875</v>
      </c>
      <c r="T485" s="257" t="s">
        <v>77</v>
      </c>
    </row>
    <row r="486" spans="2:20" ht="21" customHeight="1">
      <c r="B486" s="432">
        <v>5</v>
      </c>
      <c r="C486" s="439" t="s">
        <v>730</v>
      </c>
      <c r="D486" s="254" t="s">
        <v>71</v>
      </c>
      <c r="E486" s="430" t="s">
        <v>72</v>
      </c>
      <c r="F486" s="431" t="s">
        <v>170</v>
      </c>
      <c r="G486" s="404">
        <v>9030</v>
      </c>
      <c r="H486" s="404">
        <v>3990</v>
      </c>
      <c r="I486" s="387">
        <f t="shared" si="408"/>
        <v>5040</v>
      </c>
      <c r="J486" s="388">
        <v>7</v>
      </c>
      <c r="K486" s="389">
        <f t="shared" si="409"/>
        <v>352.8</v>
      </c>
      <c r="L486" s="389">
        <f t="shared" si="410"/>
        <v>4687.2</v>
      </c>
      <c r="M486" s="405">
        <v>2650</v>
      </c>
      <c r="N486" s="390">
        <f t="shared" si="411"/>
        <v>12421080</v>
      </c>
      <c r="O486" s="390">
        <f t="shared" si="412"/>
        <v>13.32</v>
      </c>
      <c r="P486" s="390">
        <f t="shared" si="413"/>
        <v>2663.32</v>
      </c>
      <c r="Q486" s="391">
        <f t="shared" si="414"/>
        <v>12483514</v>
      </c>
      <c r="R486" s="391">
        <f t="shared" si="415"/>
        <v>62418</v>
      </c>
      <c r="S486" s="391">
        <f t="shared" si="416"/>
        <v>12421096</v>
      </c>
      <c r="T486" s="257" t="s">
        <v>77</v>
      </c>
    </row>
    <row r="487" spans="2:20" ht="21" customHeight="1">
      <c r="B487" s="432">
        <v>6</v>
      </c>
      <c r="C487" s="439" t="s">
        <v>731</v>
      </c>
      <c r="D487" s="254" t="s">
        <v>88</v>
      </c>
      <c r="E487" s="430" t="s">
        <v>87</v>
      </c>
      <c r="F487" s="431" t="s">
        <v>170</v>
      </c>
      <c r="G487" s="404">
        <v>8910</v>
      </c>
      <c r="H487" s="404">
        <v>3870</v>
      </c>
      <c r="I487" s="387">
        <f t="shared" si="408"/>
        <v>5040</v>
      </c>
      <c r="J487" s="388">
        <v>7</v>
      </c>
      <c r="K487" s="389">
        <f t="shared" si="409"/>
        <v>352.8</v>
      </c>
      <c r="L487" s="389">
        <f t="shared" si="410"/>
        <v>4687.2</v>
      </c>
      <c r="M487" s="405">
        <v>2650</v>
      </c>
      <c r="N487" s="390">
        <f t="shared" si="411"/>
        <v>12421080</v>
      </c>
      <c r="O487" s="390">
        <f t="shared" si="412"/>
        <v>13.32</v>
      </c>
      <c r="P487" s="390">
        <f t="shared" si="413"/>
        <v>2663.32</v>
      </c>
      <c r="Q487" s="391">
        <f t="shared" si="414"/>
        <v>12483514</v>
      </c>
      <c r="R487" s="391">
        <f t="shared" si="415"/>
        <v>62418</v>
      </c>
      <c r="S487" s="391">
        <f t="shared" si="416"/>
        <v>12421096</v>
      </c>
      <c r="T487" s="257" t="s">
        <v>77</v>
      </c>
    </row>
    <row r="488" spans="2:20" ht="21" customHeight="1">
      <c r="B488" s="432">
        <v>7</v>
      </c>
      <c r="C488" s="439" t="s">
        <v>732</v>
      </c>
      <c r="D488" s="254" t="s">
        <v>725</v>
      </c>
      <c r="E488" s="430" t="s">
        <v>74</v>
      </c>
      <c r="F488" s="431" t="s">
        <v>170</v>
      </c>
      <c r="G488" s="404">
        <v>8960</v>
      </c>
      <c r="H488" s="404">
        <v>3750</v>
      </c>
      <c r="I488" s="387">
        <f t="shared" si="399"/>
        <v>5210</v>
      </c>
      <c r="J488" s="388">
        <v>7</v>
      </c>
      <c r="K488" s="389">
        <f t="shared" si="400"/>
        <v>364.70000000000005</v>
      </c>
      <c r="L488" s="389">
        <f t="shared" si="401"/>
        <v>4845.3</v>
      </c>
      <c r="M488" s="405">
        <v>2650</v>
      </c>
      <c r="N488" s="390">
        <f t="shared" si="402"/>
        <v>12840045</v>
      </c>
      <c r="O488" s="390">
        <f t="shared" si="403"/>
        <v>13.32</v>
      </c>
      <c r="P488" s="390">
        <f t="shared" si="404"/>
        <v>2663.32</v>
      </c>
      <c r="Q488" s="391">
        <f t="shared" si="405"/>
        <v>12904584</v>
      </c>
      <c r="R488" s="391">
        <f t="shared" si="406"/>
        <v>64523</v>
      </c>
      <c r="S488" s="391">
        <f t="shared" si="407"/>
        <v>12840061</v>
      </c>
      <c r="T488" s="257" t="s">
        <v>77</v>
      </c>
    </row>
    <row r="489" spans="2:20" ht="21" customHeight="1">
      <c r="B489" s="432">
        <v>8</v>
      </c>
      <c r="C489" s="439" t="s">
        <v>743</v>
      </c>
      <c r="D489" s="254" t="s">
        <v>88</v>
      </c>
      <c r="E489" s="430" t="s">
        <v>87</v>
      </c>
      <c r="F489" s="431" t="s">
        <v>170</v>
      </c>
      <c r="G489" s="404">
        <v>8910</v>
      </c>
      <c r="H489" s="404">
        <v>3870</v>
      </c>
      <c r="I489" s="387">
        <f t="shared" ref="I489:I490" si="417">+G489-H489</f>
        <v>5040</v>
      </c>
      <c r="J489" s="388">
        <v>7</v>
      </c>
      <c r="K489" s="389">
        <f t="shared" ref="K489:K490" si="418">I489*J489%</f>
        <v>352.8</v>
      </c>
      <c r="L489" s="389">
        <f t="shared" ref="L489:L490" si="419">I489-K489</f>
        <v>4687.2</v>
      </c>
      <c r="M489" s="405">
        <v>2650</v>
      </c>
      <c r="N489" s="390">
        <f t="shared" ref="N489:N490" si="420">ROUND((L489*M489),0)</f>
        <v>12421080</v>
      </c>
      <c r="O489" s="390">
        <f t="shared" ref="O489:O490" si="421">ROUND(M489*0.5025%,2)</f>
        <v>13.32</v>
      </c>
      <c r="P489" s="390">
        <f t="shared" ref="P489:P490" si="422">M489+O489</f>
        <v>2663.32</v>
      </c>
      <c r="Q489" s="391">
        <f t="shared" ref="Q489:Q490" si="423">ROUND((L489*+P489),0)</f>
        <v>12483514</v>
      </c>
      <c r="R489" s="391">
        <f t="shared" ref="R489:R490" si="424">ROUND((Q489*0.5%),0)</f>
        <v>62418</v>
      </c>
      <c r="S489" s="391">
        <f t="shared" ref="S489:S490" si="425">ROUND((Q489-R489),0)</f>
        <v>12421096</v>
      </c>
      <c r="T489" s="257" t="s">
        <v>77</v>
      </c>
    </row>
    <row r="490" spans="2:20" ht="21" customHeight="1">
      <c r="B490" s="432">
        <v>9</v>
      </c>
      <c r="C490" s="439" t="s">
        <v>744</v>
      </c>
      <c r="D490" s="254" t="s">
        <v>725</v>
      </c>
      <c r="E490" s="430" t="s">
        <v>74</v>
      </c>
      <c r="F490" s="431" t="s">
        <v>170</v>
      </c>
      <c r="G490" s="404">
        <v>6310</v>
      </c>
      <c r="H490" s="404">
        <v>3760</v>
      </c>
      <c r="I490" s="387">
        <f t="shared" si="417"/>
        <v>2550</v>
      </c>
      <c r="J490" s="388">
        <v>7</v>
      </c>
      <c r="K490" s="389">
        <f t="shared" si="418"/>
        <v>178.50000000000003</v>
      </c>
      <c r="L490" s="389">
        <f t="shared" si="419"/>
        <v>2371.5</v>
      </c>
      <c r="M490" s="405">
        <v>2650</v>
      </c>
      <c r="N490" s="390">
        <f t="shared" si="420"/>
        <v>6284475</v>
      </c>
      <c r="O490" s="390">
        <f t="shared" si="421"/>
        <v>13.32</v>
      </c>
      <c r="P490" s="390">
        <f t="shared" si="422"/>
        <v>2663.32</v>
      </c>
      <c r="Q490" s="391">
        <f t="shared" si="423"/>
        <v>6316063</v>
      </c>
      <c r="R490" s="391">
        <f t="shared" si="424"/>
        <v>31580</v>
      </c>
      <c r="S490" s="391">
        <f t="shared" si="425"/>
        <v>6284483</v>
      </c>
      <c r="T490" s="257" t="s">
        <v>77</v>
      </c>
    </row>
    <row r="491" spans="2:20" ht="8.1" customHeight="1">
      <c r="B491" s="433"/>
      <c r="C491" s="448"/>
      <c r="D491" s="449"/>
      <c r="E491" s="434"/>
      <c r="F491" s="435"/>
      <c r="G491" s="443"/>
      <c r="H491" s="443"/>
      <c r="I491" s="444"/>
      <c r="J491" s="388"/>
      <c r="K491" s="445"/>
      <c r="L491" s="445"/>
      <c r="M491" s="450"/>
      <c r="N491" s="446"/>
      <c r="O491" s="451"/>
      <c r="P491" s="446"/>
      <c r="Q491" s="447"/>
      <c r="R491" s="447"/>
      <c r="S491" s="447"/>
      <c r="T491" s="452"/>
    </row>
    <row r="492" spans="2:20" ht="21" customHeight="1">
      <c r="B492" s="2173" t="s">
        <v>202</v>
      </c>
      <c r="C492" s="2174"/>
      <c r="D492" s="2174"/>
      <c r="E492" s="2174"/>
      <c r="F492" s="2175"/>
      <c r="G492" s="402">
        <f>SUM(G482:G491)</f>
        <v>77290</v>
      </c>
      <c r="H492" s="402">
        <f>SUM(H482:H491)</f>
        <v>34560</v>
      </c>
      <c r="I492" s="402">
        <f>SUM(I482:I491)</f>
        <v>42730</v>
      </c>
      <c r="J492" s="402">
        <f>+K492/I492%</f>
        <v>7.0000000000000009</v>
      </c>
      <c r="K492" s="402">
        <f>SUM(K482:K491)</f>
        <v>2991.1000000000004</v>
      </c>
      <c r="L492" s="402">
        <f>SUM(L482:L491)</f>
        <v>39738.9</v>
      </c>
      <c r="M492" s="402"/>
      <c r="N492" s="402">
        <f>SUM(N482:N491)</f>
        <v>105308085</v>
      </c>
      <c r="O492" s="403"/>
      <c r="P492" s="402">
        <f>Q492/L492</f>
        <v>2663.3199962756894</v>
      </c>
      <c r="Q492" s="402">
        <f>SUM(Q482:Q491)</f>
        <v>105837407</v>
      </c>
      <c r="R492" s="402">
        <f>SUM(R482:R491)</f>
        <v>529188</v>
      </c>
      <c r="S492" s="402">
        <f>SUM(S482:S491)</f>
        <v>105308219</v>
      </c>
      <c r="T492" s="402"/>
    </row>
    <row r="493" spans="2:20" ht="21.75" customHeight="1">
      <c r="B493" s="51"/>
      <c r="C493" s="289" t="s">
        <v>59</v>
      </c>
      <c r="D493" s="55"/>
      <c r="E493" s="55" t="s">
        <v>60</v>
      </c>
      <c r="F493" s="165" t="s">
        <v>686</v>
      </c>
      <c r="G493" s="55"/>
      <c r="I493" s="53"/>
      <c r="J493" s="55"/>
      <c r="K493" s="55"/>
      <c r="L493" s="54"/>
      <c r="M493" s="55"/>
      <c r="N493" s="118"/>
      <c r="O493" s="56"/>
      <c r="P493" s="57"/>
      <c r="Q493" s="249"/>
      <c r="R493" s="297"/>
      <c r="S493" s="55"/>
      <c r="T493" s="59"/>
    </row>
    <row r="494" spans="2:20" ht="13.5" customHeight="1">
      <c r="B494" s="51"/>
      <c r="C494" s="289"/>
      <c r="D494" s="55"/>
      <c r="E494" s="55"/>
      <c r="F494" s="623"/>
      <c r="G494" s="55"/>
      <c r="H494" s="53"/>
      <c r="I494" s="52"/>
      <c r="J494" s="55"/>
      <c r="K494" s="55"/>
      <c r="L494" s="54"/>
      <c r="M494" s="55"/>
      <c r="N494" s="84"/>
      <c r="O494" s="56"/>
      <c r="P494" s="167"/>
      <c r="Q494" s="58"/>
      <c r="R494" s="58"/>
      <c r="S494" s="58"/>
      <c r="T494" s="59"/>
    </row>
    <row r="495" spans="2:20">
      <c r="B495" s="2190" t="s">
        <v>26</v>
      </c>
      <c r="C495" s="275" t="s">
        <v>27</v>
      </c>
      <c r="D495" s="2169" t="s">
        <v>62</v>
      </c>
      <c r="E495" s="175" t="s">
        <v>28</v>
      </c>
      <c r="F495" s="2169" t="s">
        <v>29</v>
      </c>
      <c r="G495" s="174" t="s">
        <v>30</v>
      </c>
      <c r="H495" s="174" t="s">
        <v>30</v>
      </c>
      <c r="I495" s="176" t="s">
        <v>30</v>
      </c>
      <c r="J495" s="2171" t="s">
        <v>31</v>
      </c>
      <c r="K495" s="2172"/>
      <c r="L495" s="174" t="s">
        <v>30</v>
      </c>
      <c r="M495" s="176" t="s">
        <v>32</v>
      </c>
      <c r="N495" s="177" t="s">
        <v>8</v>
      </c>
      <c r="O495" s="2275" t="s">
        <v>182</v>
      </c>
      <c r="P495" s="2167" t="s">
        <v>181</v>
      </c>
      <c r="Q495" s="177" t="s">
        <v>8</v>
      </c>
      <c r="R495" s="2270" t="s">
        <v>44</v>
      </c>
      <c r="S495" s="178" t="s">
        <v>8</v>
      </c>
      <c r="T495" s="2182" t="s">
        <v>10</v>
      </c>
    </row>
    <row r="496" spans="2:20">
      <c r="B496" s="2191"/>
      <c r="C496" s="276" t="s">
        <v>11</v>
      </c>
      <c r="D496" s="2170"/>
      <c r="E496" s="180" t="s">
        <v>12</v>
      </c>
      <c r="F496" s="2170"/>
      <c r="G496" s="180" t="s">
        <v>13</v>
      </c>
      <c r="H496" s="180" t="s">
        <v>14</v>
      </c>
      <c r="I496" s="181" t="s">
        <v>15</v>
      </c>
      <c r="J496" s="182" t="s">
        <v>16</v>
      </c>
      <c r="K496" s="183" t="s">
        <v>17</v>
      </c>
      <c r="L496" s="180" t="s">
        <v>18</v>
      </c>
      <c r="M496" s="184" t="s">
        <v>19</v>
      </c>
      <c r="N496" s="185" t="s">
        <v>177</v>
      </c>
      <c r="O496" s="2276"/>
      <c r="P496" s="2168"/>
      <c r="Q496" s="185" t="s">
        <v>22</v>
      </c>
      <c r="R496" s="2271"/>
      <c r="S496" s="186" t="s">
        <v>45</v>
      </c>
      <c r="T496" s="2183"/>
    </row>
    <row r="497" spans="2:20" ht="15.75" thickBot="1">
      <c r="B497" s="187">
        <v>1</v>
      </c>
      <c r="C497" s="277">
        <v>2</v>
      </c>
      <c r="D497" s="189">
        <v>3</v>
      </c>
      <c r="E497" s="188">
        <v>4</v>
      </c>
      <c r="F497" s="188">
        <v>5</v>
      </c>
      <c r="G497" s="188">
        <v>6</v>
      </c>
      <c r="H497" s="188">
        <v>7</v>
      </c>
      <c r="I497" s="190" t="s">
        <v>63</v>
      </c>
      <c r="J497" s="191">
        <v>9</v>
      </c>
      <c r="K497" s="192" t="s">
        <v>64</v>
      </c>
      <c r="L497" s="191" t="s">
        <v>65</v>
      </c>
      <c r="M497" s="192">
        <v>12</v>
      </c>
      <c r="N497" s="193" t="s">
        <v>66</v>
      </c>
      <c r="O497" s="252" t="s">
        <v>176</v>
      </c>
      <c r="P497" s="193" t="s">
        <v>178</v>
      </c>
      <c r="Q497" s="193" t="s">
        <v>186</v>
      </c>
      <c r="R497" s="193" t="s">
        <v>183</v>
      </c>
      <c r="S497" s="193" t="s">
        <v>179</v>
      </c>
      <c r="T497" s="193">
        <v>18</v>
      </c>
    </row>
    <row r="498" spans="2:20" ht="21" customHeight="1" thickTop="1">
      <c r="B498" s="432">
        <v>1</v>
      </c>
      <c r="C498" s="439" t="s">
        <v>734</v>
      </c>
      <c r="D498" s="254" t="s">
        <v>67</v>
      </c>
      <c r="E498" s="430" t="s">
        <v>92</v>
      </c>
      <c r="F498" s="431" t="s">
        <v>170</v>
      </c>
      <c r="G498" s="404">
        <v>8690</v>
      </c>
      <c r="H498" s="404">
        <v>3750</v>
      </c>
      <c r="I498" s="387">
        <f t="shared" ref="I498:I502" si="426">+G498-H498</f>
        <v>4940</v>
      </c>
      <c r="J498" s="388">
        <v>7</v>
      </c>
      <c r="K498" s="389">
        <f t="shared" ref="K498:K502" si="427">I498*J498%</f>
        <v>345.8</v>
      </c>
      <c r="L498" s="389">
        <f t="shared" ref="L498:L502" si="428">I498-K498</f>
        <v>4594.2</v>
      </c>
      <c r="M498" s="405">
        <v>2650</v>
      </c>
      <c r="N498" s="390">
        <f t="shared" ref="N498:N502" si="429">ROUND((L498*M498),0)</f>
        <v>12174630</v>
      </c>
      <c r="O498" s="390">
        <f t="shared" ref="O498:O502" si="430">ROUND(M498*0.5025%,2)</f>
        <v>13.32</v>
      </c>
      <c r="P498" s="390">
        <f t="shared" ref="P498:P502" si="431">M498+O498</f>
        <v>2663.32</v>
      </c>
      <c r="Q498" s="391">
        <f t="shared" ref="Q498:Q502" si="432">ROUND((L498*+P498),0)</f>
        <v>12235825</v>
      </c>
      <c r="R498" s="391">
        <f t="shared" ref="R498:R502" si="433">ROUND((Q498*0.5%),0)</f>
        <v>61179</v>
      </c>
      <c r="S498" s="391">
        <f t="shared" ref="S498:S502" si="434">ROUND((Q498-R498),0)</f>
        <v>12174646</v>
      </c>
      <c r="T498" s="257" t="s">
        <v>77</v>
      </c>
    </row>
    <row r="499" spans="2:20" ht="21" customHeight="1">
      <c r="B499" s="432">
        <v>2</v>
      </c>
      <c r="C499" s="439" t="s">
        <v>745</v>
      </c>
      <c r="D499" s="254" t="s">
        <v>152</v>
      </c>
      <c r="E499" s="430" t="s">
        <v>75</v>
      </c>
      <c r="F499" s="431" t="s">
        <v>170</v>
      </c>
      <c r="G499" s="404">
        <v>8880</v>
      </c>
      <c r="H499" s="404">
        <v>3830</v>
      </c>
      <c r="I499" s="387">
        <f t="shared" si="426"/>
        <v>5050</v>
      </c>
      <c r="J499" s="388">
        <v>7</v>
      </c>
      <c r="K499" s="389">
        <f t="shared" si="427"/>
        <v>353.50000000000006</v>
      </c>
      <c r="L499" s="389">
        <f t="shared" si="428"/>
        <v>4696.5</v>
      </c>
      <c r="M499" s="405">
        <v>2650</v>
      </c>
      <c r="N499" s="390">
        <f t="shared" si="429"/>
        <v>12445725</v>
      </c>
      <c r="O499" s="390">
        <f t="shared" si="430"/>
        <v>13.32</v>
      </c>
      <c r="P499" s="390">
        <f t="shared" si="431"/>
        <v>2663.32</v>
      </c>
      <c r="Q499" s="391">
        <f t="shared" si="432"/>
        <v>12508282</v>
      </c>
      <c r="R499" s="391">
        <f t="shared" si="433"/>
        <v>62541</v>
      </c>
      <c r="S499" s="391">
        <f t="shared" si="434"/>
        <v>12445741</v>
      </c>
      <c r="T499" s="257" t="s">
        <v>77</v>
      </c>
    </row>
    <row r="500" spans="2:20" ht="21" customHeight="1">
      <c r="B500" s="432">
        <v>3</v>
      </c>
      <c r="C500" s="439" t="s">
        <v>746</v>
      </c>
      <c r="D500" s="254" t="s">
        <v>71</v>
      </c>
      <c r="E500" s="430" t="s">
        <v>72</v>
      </c>
      <c r="F500" s="431" t="s">
        <v>170</v>
      </c>
      <c r="G500" s="404">
        <v>9330</v>
      </c>
      <c r="H500" s="404">
        <v>3980</v>
      </c>
      <c r="I500" s="387">
        <f t="shared" si="426"/>
        <v>5350</v>
      </c>
      <c r="J500" s="388">
        <v>7</v>
      </c>
      <c r="K500" s="389">
        <f t="shared" si="427"/>
        <v>374.50000000000006</v>
      </c>
      <c r="L500" s="389">
        <f t="shared" si="428"/>
        <v>4975.5</v>
      </c>
      <c r="M500" s="405">
        <v>2650</v>
      </c>
      <c r="N500" s="390">
        <f t="shared" si="429"/>
        <v>13185075</v>
      </c>
      <c r="O500" s="390">
        <f t="shared" si="430"/>
        <v>13.32</v>
      </c>
      <c r="P500" s="390">
        <f t="shared" si="431"/>
        <v>2663.32</v>
      </c>
      <c r="Q500" s="391">
        <f t="shared" si="432"/>
        <v>13251349</v>
      </c>
      <c r="R500" s="391">
        <f t="shared" si="433"/>
        <v>66257</v>
      </c>
      <c r="S500" s="391">
        <f t="shared" si="434"/>
        <v>13185092</v>
      </c>
      <c r="T500" s="257" t="s">
        <v>77</v>
      </c>
    </row>
    <row r="501" spans="2:20" ht="21" customHeight="1">
      <c r="B501" s="432">
        <v>4</v>
      </c>
      <c r="C501" s="439" t="s">
        <v>747</v>
      </c>
      <c r="D501" s="254" t="s">
        <v>67</v>
      </c>
      <c r="E501" s="430" t="s">
        <v>92</v>
      </c>
      <c r="F501" s="431" t="s">
        <v>170</v>
      </c>
      <c r="G501" s="404">
        <v>8630</v>
      </c>
      <c r="H501" s="404">
        <v>3750</v>
      </c>
      <c r="I501" s="387">
        <f t="shared" si="426"/>
        <v>4880</v>
      </c>
      <c r="J501" s="388">
        <v>7</v>
      </c>
      <c r="K501" s="389">
        <f t="shared" si="427"/>
        <v>341.6</v>
      </c>
      <c r="L501" s="389">
        <f t="shared" si="428"/>
        <v>4538.3999999999996</v>
      </c>
      <c r="M501" s="405">
        <v>2650</v>
      </c>
      <c r="N501" s="390">
        <f t="shared" si="429"/>
        <v>12026760</v>
      </c>
      <c r="O501" s="390">
        <f t="shared" si="430"/>
        <v>13.32</v>
      </c>
      <c r="P501" s="390">
        <f t="shared" si="431"/>
        <v>2663.32</v>
      </c>
      <c r="Q501" s="391">
        <f t="shared" si="432"/>
        <v>12087211</v>
      </c>
      <c r="R501" s="391">
        <f t="shared" si="433"/>
        <v>60436</v>
      </c>
      <c r="S501" s="391">
        <f t="shared" si="434"/>
        <v>12026775</v>
      </c>
      <c r="T501" s="257" t="s">
        <v>77</v>
      </c>
    </row>
    <row r="502" spans="2:20" ht="21" customHeight="1">
      <c r="B502" s="432">
        <v>5</v>
      </c>
      <c r="C502" s="439" t="s">
        <v>748</v>
      </c>
      <c r="D502" s="254" t="s">
        <v>71</v>
      </c>
      <c r="E502" s="430" t="s">
        <v>72</v>
      </c>
      <c r="F502" s="431" t="s">
        <v>170</v>
      </c>
      <c r="G502" s="404">
        <v>7180</v>
      </c>
      <c r="H502" s="404">
        <v>3980</v>
      </c>
      <c r="I502" s="387">
        <f t="shared" si="426"/>
        <v>3200</v>
      </c>
      <c r="J502" s="388">
        <v>7</v>
      </c>
      <c r="K502" s="389">
        <f t="shared" si="427"/>
        <v>224.00000000000003</v>
      </c>
      <c r="L502" s="389">
        <f t="shared" si="428"/>
        <v>2976</v>
      </c>
      <c r="M502" s="405">
        <v>2650</v>
      </c>
      <c r="N502" s="390">
        <f t="shared" si="429"/>
        <v>7886400</v>
      </c>
      <c r="O502" s="390">
        <f t="shared" si="430"/>
        <v>13.32</v>
      </c>
      <c r="P502" s="390">
        <f t="shared" si="431"/>
        <v>2663.32</v>
      </c>
      <c r="Q502" s="391">
        <f t="shared" si="432"/>
        <v>7926040</v>
      </c>
      <c r="R502" s="391">
        <f t="shared" si="433"/>
        <v>39630</v>
      </c>
      <c r="S502" s="391">
        <f t="shared" si="434"/>
        <v>7886410</v>
      </c>
      <c r="T502" s="257" t="s">
        <v>77</v>
      </c>
    </row>
    <row r="503" spans="2:20" ht="9.9499999999999993" customHeight="1">
      <c r="B503" s="433"/>
      <c r="C503" s="448"/>
      <c r="D503" s="449"/>
      <c r="E503" s="434"/>
      <c r="F503" s="435"/>
      <c r="G503" s="443"/>
      <c r="H503" s="443"/>
      <c r="I503" s="444"/>
      <c r="J503" s="388"/>
      <c r="K503" s="445"/>
      <c r="L503" s="445"/>
      <c r="M503" s="450"/>
      <c r="N503" s="446"/>
      <c r="O503" s="451"/>
      <c r="P503" s="446"/>
      <c r="Q503" s="447"/>
      <c r="R503" s="447"/>
      <c r="S503" s="447"/>
      <c r="T503" s="452"/>
    </row>
    <row r="504" spans="2:20" ht="21" customHeight="1">
      <c r="B504" s="2173" t="s">
        <v>450</v>
      </c>
      <c r="C504" s="2174"/>
      <c r="D504" s="2174"/>
      <c r="E504" s="2174"/>
      <c r="F504" s="2175"/>
      <c r="G504" s="402">
        <f>SUM(G498:G503)</f>
        <v>42710</v>
      </c>
      <c r="H504" s="402">
        <f>SUM(H498:H503)</f>
        <v>19290</v>
      </c>
      <c r="I504" s="402">
        <f>SUM(I498:I503)</f>
        <v>23420</v>
      </c>
      <c r="J504" s="402">
        <f>+K504/I504%</f>
        <v>7.0000000000000009</v>
      </c>
      <c r="K504" s="402">
        <f>SUM(K498:K503)</f>
        <v>1639.4</v>
      </c>
      <c r="L504" s="402">
        <f>SUM(L498:L503)</f>
        <v>21780.6</v>
      </c>
      <c r="M504" s="402"/>
      <c r="N504" s="402">
        <f>SUM(N498:N503)</f>
        <v>57718590</v>
      </c>
      <c r="O504" s="403"/>
      <c r="P504" s="402">
        <f>Q504/L504</f>
        <v>2663.3199728198492</v>
      </c>
      <c r="Q504" s="402">
        <f>SUM(Q498:Q503)</f>
        <v>58008707</v>
      </c>
      <c r="R504" s="402">
        <f>SUM(R498:R503)</f>
        <v>290043</v>
      </c>
      <c r="S504" s="402">
        <f>SUM(S498:S503)</f>
        <v>57718664</v>
      </c>
      <c r="T504" s="402"/>
    </row>
    <row r="505" spans="2:20" ht="21.75" customHeight="1">
      <c r="B505" s="51"/>
      <c r="C505" s="289" t="s">
        <v>59</v>
      </c>
      <c r="D505" s="55"/>
      <c r="E505" s="55" t="s">
        <v>60</v>
      </c>
      <c r="F505" s="165" t="s">
        <v>740</v>
      </c>
      <c r="G505" s="55"/>
      <c r="I505" s="53"/>
      <c r="J505" s="55"/>
      <c r="K505" s="55"/>
      <c r="L505" s="54"/>
      <c r="M505" s="55"/>
      <c r="N505" s="118"/>
      <c r="O505" s="56"/>
      <c r="P505" s="57"/>
      <c r="Q505" s="249"/>
      <c r="R505" s="297"/>
      <c r="S505" s="55"/>
      <c r="T505" s="59"/>
    </row>
    <row r="506" spans="2:20" ht="13.5" customHeight="1">
      <c r="B506" s="51"/>
      <c r="C506" s="289"/>
      <c r="D506" s="55"/>
      <c r="E506" s="55"/>
      <c r="F506" s="623"/>
      <c r="G506" s="55"/>
      <c r="H506" s="53"/>
      <c r="I506" s="52"/>
      <c r="J506" s="55"/>
      <c r="K506" s="55"/>
      <c r="L506" s="54"/>
      <c r="M506" s="55"/>
      <c r="N506" s="84"/>
      <c r="O506" s="56"/>
      <c r="P506" s="167"/>
      <c r="Q506" s="58"/>
      <c r="R506" s="58"/>
      <c r="S506" s="58"/>
      <c r="T506" s="59"/>
    </row>
    <row r="507" spans="2:20">
      <c r="B507" s="2190" t="s">
        <v>26</v>
      </c>
      <c r="C507" s="275" t="s">
        <v>27</v>
      </c>
      <c r="D507" s="2169" t="s">
        <v>62</v>
      </c>
      <c r="E507" s="175" t="s">
        <v>28</v>
      </c>
      <c r="F507" s="2169" t="s">
        <v>29</v>
      </c>
      <c r="G507" s="174" t="s">
        <v>30</v>
      </c>
      <c r="H507" s="174" t="s">
        <v>30</v>
      </c>
      <c r="I507" s="176" t="s">
        <v>30</v>
      </c>
      <c r="J507" s="2171" t="s">
        <v>31</v>
      </c>
      <c r="K507" s="2172"/>
      <c r="L507" s="174" t="s">
        <v>30</v>
      </c>
      <c r="M507" s="176" t="s">
        <v>32</v>
      </c>
      <c r="N507" s="177" t="s">
        <v>8</v>
      </c>
      <c r="O507" s="2275" t="s">
        <v>182</v>
      </c>
      <c r="P507" s="2167" t="s">
        <v>181</v>
      </c>
      <c r="Q507" s="177" t="s">
        <v>8</v>
      </c>
      <c r="R507" s="2270" t="s">
        <v>44</v>
      </c>
      <c r="S507" s="178" t="s">
        <v>8</v>
      </c>
      <c r="T507" s="2182" t="s">
        <v>10</v>
      </c>
    </row>
    <row r="508" spans="2:20">
      <c r="B508" s="2191"/>
      <c r="C508" s="276" t="s">
        <v>11</v>
      </c>
      <c r="D508" s="2170"/>
      <c r="E508" s="180" t="s">
        <v>12</v>
      </c>
      <c r="F508" s="2170"/>
      <c r="G508" s="180" t="s">
        <v>13</v>
      </c>
      <c r="H508" s="180" t="s">
        <v>14</v>
      </c>
      <c r="I508" s="181" t="s">
        <v>15</v>
      </c>
      <c r="J508" s="182" t="s">
        <v>16</v>
      </c>
      <c r="K508" s="183" t="s">
        <v>17</v>
      </c>
      <c r="L508" s="180" t="s">
        <v>18</v>
      </c>
      <c r="M508" s="184" t="s">
        <v>19</v>
      </c>
      <c r="N508" s="185" t="s">
        <v>177</v>
      </c>
      <c r="O508" s="2276"/>
      <c r="P508" s="2168"/>
      <c r="Q508" s="185" t="s">
        <v>22</v>
      </c>
      <c r="R508" s="2271"/>
      <c r="S508" s="186" t="s">
        <v>45</v>
      </c>
      <c r="T508" s="2183"/>
    </row>
    <row r="509" spans="2:20" ht="15.75" thickBot="1">
      <c r="B509" s="187">
        <v>1</v>
      </c>
      <c r="C509" s="277">
        <v>2</v>
      </c>
      <c r="D509" s="189">
        <v>3</v>
      </c>
      <c r="E509" s="188">
        <v>4</v>
      </c>
      <c r="F509" s="188">
        <v>5</v>
      </c>
      <c r="G509" s="188">
        <v>6</v>
      </c>
      <c r="H509" s="188">
        <v>7</v>
      </c>
      <c r="I509" s="190" t="s">
        <v>63</v>
      </c>
      <c r="J509" s="191">
        <v>9</v>
      </c>
      <c r="K509" s="192" t="s">
        <v>64</v>
      </c>
      <c r="L509" s="191" t="s">
        <v>65</v>
      </c>
      <c r="M509" s="192">
        <v>12</v>
      </c>
      <c r="N509" s="193" t="s">
        <v>66</v>
      </c>
      <c r="O509" s="252" t="s">
        <v>176</v>
      </c>
      <c r="P509" s="193" t="s">
        <v>178</v>
      </c>
      <c r="Q509" s="193" t="s">
        <v>186</v>
      </c>
      <c r="R509" s="193" t="s">
        <v>183</v>
      </c>
      <c r="S509" s="193" t="s">
        <v>179</v>
      </c>
      <c r="T509" s="193">
        <v>18</v>
      </c>
    </row>
    <row r="510" spans="2:20" ht="21.95" customHeight="1" thickTop="1">
      <c r="B510" s="432">
        <v>1</v>
      </c>
      <c r="C510" s="439" t="s">
        <v>735</v>
      </c>
      <c r="D510" s="254" t="s">
        <v>336</v>
      </c>
      <c r="E510" s="430" t="s">
        <v>74</v>
      </c>
      <c r="F510" s="431" t="s">
        <v>170</v>
      </c>
      <c r="G510" s="404">
        <v>8810</v>
      </c>
      <c r="H510" s="404">
        <v>3770</v>
      </c>
      <c r="I510" s="387">
        <f t="shared" ref="I510:I514" si="435">+G510-H510</f>
        <v>5040</v>
      </c>
      <c r="J510" s="388">
        <v>6</v>
      </c>
      <c r="K510" s="389">
        <f t="shared" ref="K510:K514" si="436">I510*J510%</f>
        <v>302.39999999999998</v>
      </c>
      <c r="L510" s="389">
        <f t="shared" ref="L510:L514" si="437">I510-K510</f>
        <v>4737.6000000000004</v>
      </c>
      <c r="M510" s="405">
        <v>2650</v>
      </c>
      <c r="N510" s="390">
        <f t="shared" ref="N510:N514" si="438">ROUND((L510*M510),0)</f>
        <v>12554640</v>
      </c>
      <c r="O510" s="390">
        <f t="shared" ref="O510:O514" si="439">ROUND(M510*0.5025%,2)</f>
        <v>13.32</v>
      </c>
      <c r="P510" s="390">
        <f t="shared" ref="P510:P514" si="440">M510+O510</f>
        <v>2663.32</v>
      </c>
      <c r="Q510" s="391">
        <f t="shared" ref="Q510:Q514" si="441">ROUND((L510*+P510),0)</f>
        <v>12617745</v>
      </c>
      <c r="R510" s="391">
        <f t="shared" ref="R510:R514" si="442">ROUND((Q510*0.5%),0)</f>
        <v>63089</v>
      </c>
      <c r="S510" s="391">
        <f t="shared" ref="S510:S514" si="443">ROUND((Q510-R510),0)</f>
        <v>12554656</v>
      </c>
      <c r="T510" s="257" t="s">
        <v>77</v>
      </c>
    </row>
    <row r="511" spans="2:20" ht="21.95" customHeight="1">
      <c r="B511" s="432">
        <v>2</v>
      </c>
      <c r="C511" s="439" t="s">
        <v>736</v>
      </c>
      <c r="D511" s="254" t="s">
        <v>88</v>
      </c>
      <c r="E511" s="430" t="s">
        <v>87</v>
      </c>
      <c r="F511" s="431" t="s">
        <v>170</v>
      </c>
      <c r="G511" s="404">
        <v>8750</v>
      </c>
      <c r="H511" s="404">
        <v>3870</v>
      </c>
      <c r="I511" s="387">
        <f t="shared" si="435"/>
        <v>4880</v>
      </c>
      <c r="J511" s="388">
        <v>6</v>
      </c>
      <c r="K511" s="389">
        <f t="shared" si="436"/>
        <v>292.8</v>
      </c>
      <c r="L511" s="389">
        <f t="shared" si="437"/>
        <v>4587.2</v>
      </c>
      <c r="M511" s="405">
        <v>2650</v>
      </c>
      <c r="N511" s="390">
        <f t="shared" si="438"/>
        <v>12156080</v>
      </c>
      <c r="O511" s="390">
        <f t="shared" si="439"/>
        <v>13.32</v>
      </c>
      <c r="P511" s="390">
        <f t="shared" si="440"/>
        <v>2663.32</v>
      </c>
      <c r="Q511" s="391">
        <f t="shared" si="441"/>
        <v>12217182</v>
      </c>
      <c r="R511" s="391">
        <f t="shared" si="442"/>
        <v>61086</v>
      </c>
      <c r="S511" s="391">
        <f t="shared" si="443"/>
        <v>12156096</v>
      </c>
      <c r="T511" s="257" t="s">
        <v>77</v>
      </c>
    </row>
    <row r="512" spans="2:20" ht="21.95" customHeight="1">
      <c r="B512" s="432">
        <v>3</v>
      </c>
      <c r="C512" s="439" t="s">
        <v>737</v>
      </c>
      <c r="D512" s="254" t="s">
        <v>67</v>
      </c>
      <c r="E512" s="430" t="s">
        <v>92</v>
      </c>
      <c r="F512" s="431" t="s">
        <v>170</v>
      </c>
      <c r="G512" s="404">
        <v>8540</v>
      </c>
      <c r="H512" s="404">
        <v>3750</v>
      </c>
      <c r="I512" s="387">
        <f t="shared" si="435"/>
        <v>4790</v>
      </c>
      <c r="J512" s="388">
        <v>6</v>
      </c>
      <c r="K512" s="389">
        <f t="shared" si="436"/>
        <v>287.39999999999998</v>
      </c>
      <c r="L512" s="389">
        <f t="shared" si="437"/>
        <v>4502.6000000000004</v>
      </c>
      <c r="M512" s="405">
        <v>2650</v>
      </c>
      <c r="N512" s="390">
        <f t="shared" si="438"/>
        <v>11931890</v>
      </c>
      <c r="O512" s="390">
        <f t="shared" si="439"/>
        <v>13.32</v>
      </c>
      <c r="P512" s="390">
        <f t="shared" si="440"/>
        <v>2663.32</v>
      </c>
      <c r="Q512" s="391">
        <f t="shared" si="441"/>
        <v>11991865</v>
      </c>
      <c r="R512" s="391">
        <f t="shared" si="442"/>
        <v>59959</v>
      </c>
      <c r="S512" s="391">
        <f t="shared" si="443"/>
        <v>11931906</v>
      </c>
      <c r="T512" s="257" t="s">
        <v>77</v>
      </c>
    </row>
    <row r="513" spans="2:20" ht="21.95" customHeight="1">
      <c r="B513" s="432">
        <v>4</v>
      </c>
      <c r="C513" s="439" t="s">
        <v>738</v>
      </c>
      <c r="D513" s="254" t="s">
        <v>152</v>
      </c>
      <c r="E513" s="430" t="s">
        <v>75</v>
      </c>
      <c r="F513" s="431" t="s">
        <v>170</v>
      </c>
      <c r="G513" s="404">
        <v>8800</v>
      </c>
      <c r="H513" s="404">
        <v>3830</v>
      </c>
      <c r="I513" s="387">
        <f t="shared" si="435"/>
        <v>4970</v>
      </c>
      <c r="J513" s="388">
        <v>6</v>
      </c>
      <c r="K513" s="389">
        <f t="shared" si="436"/>
        <v>298.2</v>
      </c>
      <c r="L513" s="389">
        <f t="shared" si="437"/>
        <v>4671.8</v>
      </c>
      <c r="M513" s="405">
        <v>2650</v>
      </c>
      <c r="N513" s="390">
        <f t="shared" si="438"/>
        <v>12380270</v>
      </c>
      <c r="O513" s="390">
        <f t="shared" si="439"/>
        <v>13.32</v>
      </c>
      <c r="P513" s="390">
        <f t="shared" si="440"/>
        <v>2663.32</v>
      </c>
      <c r="Q513" s="391">
        <f t="shared" si="441"/>
        <v>12442498</v>
      </c>
      <c r="R513" s="391">
        <f t="shared" si="442"/>
        <v>62212</v>
      </c>
      <c r="S513" s="391">
        <f t="shared" si="443"/>
        <v>12380286</v>
      </c>
      <c r="T513" s="257" t="s">
        <v>77</v>
      </c>
    </row>
    <row r="514" spans="2:20" ht="21.95" customHeight="1">
      <c r="B514" s="432">
        <v>5</v>
      </c>
      <c r="C514" s="439" t="s">
        <v>739</v>
      </c>
      <c r="D514" s="254" t="s">
        <v>88</v>
      </c>
      <c r="E514" s="430" t="s">
        <v>87</v>
      </c>
      <c r="F514" s="431" t="s">
        <v>170</v>
      </c>
      <c r="G514" s="404">
        <v>6850</v>
      </c>
      <c r="H514" s="404">
        <v>3870</v>
      </c>
      <c r="I514" s="387">
        <f t="shared" si="435"/>
        <v>2980</v>
      </c>
      <c r="J514" s="388">
        <v>6</v>
      </c>
      <c r="K514" s="389">
        <f t="shared" si="436"/>
        <v>178.79999999999998</v>
      </c>
      <c r="L514" s="389">
        <f t="shared" si="437"/>
        <v>2801.2</v>
      </c>
      <c r="M514" s="405">
        <v>2650</v>
      </c>
      <c r="N514" s="390">
        <f t="shared" si="438"/>
        <v>7423180</v>
      </c>
      <c r="O514" s="390">
        <f t="shared" si="439"/>
        <v>13.32</v>
      </c>
      <c r="P514" s="390">
        <f t="shared" si="440"/>
        <v>2663.32</v>
      </c>
      <c r="Q514" s="391">
        <f t="shared" si="441"/>
        <v>7460492</v>
      </c>
      <c r="R514" s="391">
        <f t="shared" si="442"/>
        <v>37302</v>
      </c>
      <c r="S514" s="391">
        <f t="shared" si="443"/>
        <v>7423190</v>
      </c>
      <c r="T514" s="257" t="s">
        <v>77</v>
      </c>
    </row>
    <row r="515" spans="2:20" ht="9.9499999999999993" customHeight="1">
      <c r="B515" s="433"/>
      <c r="C515" s="448"/>
      <c r="D515" s="449"/>
      <c r="E515" s="434"/>
      <c r="F515" s="435"/>
      <c r="G515" s="443"/>
      <c r="H515" s="443"/>
      <c r="I515" s="444"/>
      <c r="J515" s="388"/>
      <c r="K515" s="445"/>
      <c r="L515" s="445"/>
      <c r="M515" s="450"/>
      <c r="N515" s="446"/>
      <c r="O515" s="451"/>
      <c r="P515" s="446"/>
      <c r="Q515" s="447"/>
      <c r="R515" s="447"/>
      <c r="S515" s="447"/>
      <c r="T515" s="452"/>
    </row>
    <row r="516" spans="2:20" ht="21.95" customHeight="1">
      <c r="B516" s="2173" t="s">
        <v>451</v>
      </c>
      <c r="C516" s="2174"/>
      <c r="D516" s="2174"/>
      <c r="E516" s="2174"/>
      <c r="F516" s="2175"/>
      <c r="G516" s="402">
        <f>SUM(G510:G515)</f>
        <v>41750</v>
      </c>
      <c r="H516" s="402">
        <f>SUM(H510:H515)</f>
        <v>19090</v>
      </c>
      <c r="I516" s="402">
        <f>SUM(I510:I515)</f>
        <v>22660</v>
      </c>
      <c r="J516" s="402">
        <f>+K516/I516%</f>
        <v>6</v>
      </c>
      <c r="K516" s="402">
        <f>SUM(K510:K515)</f>
        <v>1359.6</v>
      </c>
      <c r="L516" s="402">
        <f>SUM(L510:L515)</f>
        <v>21300.400000000001</v>
      </c>
      <c r="M516" s="402"/>
      <c r="N516" s="402">
        <f>SUM(N510:N515)</f>
        <v>56446060</v>
      </c>
      <c r="O516" s="403"/>
      <c r="P516" s="402">
        <f>Q516/L516</f>
        <v>2663.3200315487034</v>
      </c>
      <c r="Q516" s="402">
        <f>SUM(Q510:Q515)</f>
        <v>56729782</v>
      </c>
      <c r="R516" s="402">
        <f>SUM(R510:R515)</f>
        <v>283648</v>
      </c>
      <c r="S516" s="402">
        <f>SUM(S510:S515)</f>
        <v>56446134</v>
      </c>
      <c r="T516" s="402"/>
    </row>
    <row r="517" spans="2:20" ht="24.95" customHeight="1">
      <c r="B517" s="2155" t="s">
        <v>159</v>
      </c>
      <c r="C517" s="2156"/>
      <c r="D517" s="2156"/>
      <c r="E517" s="2157"/>
      <c r="F517" s="2161" t="s">
        <v>146</v>
      </c>
      <c r="G517" s="2162"/>
      <c r="H517" s="2162"/>
      <c r="I517" s="2162"/>
      <c r="J517" s="2162"/>
      <c r="K517" s="2162"/>
      <c r="L517" s="2162"/>
      <c r="M517" s="2162"/>
      <c r="N517" s="2163"/>
      <c r="O517" s="417" t="s">
        <v>55</v>
      </c>
      <c r="P517" s="418" t="s">
        <v>706</v>
      </c>
      <c r="Q517" s="92" t="s">
        <v>459</v>
      </c>
      <c r="R517" s="41"/>
      <c r="S517" s="41"/>
      <c r="T517" s="42" t="s">
        <v>25</v>
      </c>
    </row>
    <row r="518" spans="2:20" ht="24.95" customHeight="1">
      <c r="B518" s="2158"/>
      <c r="C518" s="2159"/>
      <c r="D518" s="2159"/>
      <c r="E518" s="2160"/>
      <c r="F518" s="2164" t="s">
        <v>416</v>
      </c>
      <c r="G518" s="2165"/>
      <c r="H518" s="2165"/>
      <c r="I518" s="2165"/>
      <c r="J518" s="2165"/>
      <c r="K518" s="2165"/>
      <c r="L518" s="2165"/>
      <c r="M518" s="2165"/>
      <c r="N518" s="2166"/>
      <c r="O518" s="419" t="s">
        <v>57</v>
      </c>
      <c r="P518" s="420" t="s">
        <v>457</v>
      </c>
      <c r="Q518" s="94"/>
      <c r="R518" s="45"/>
      <c r="S518" s="45"/>
      <c r="T518" s="46"/>
    </row>
    <row r="519" spans="2:20" ht="9.9499999999999993" customHeight="1">
      <c r="B519" s="646"/>
      <c r="C519" s="647"/>
      <c r="D519" s="647"/>
      <c r="E519" s="647"/>
      <c r="F519" s="651"/>
      <c r="G519" s="651"/>
      <c r="H519" s="651"/>
      <c r="I519" s="651"/>
      <c r="J519" s="651"/>
      <c r="K519" s="651"/>
      <c r="L519" s="651"/>
      <c r="M519" s="651"/>
      <c r="N519" s="651"/>
      <c r="O519" s="772"/>
      <c r="P519" s="773"/>
      <c r="Q519" s="772"/>
      <c r="R519" s="648"/>
      <c r="S519" s="648"/>
      <c r="T519" s="649"/>
    </row>
    <row r="520" spans="2:20" ht="21.75" customHeight="1">
      <c r="B520" s="51"/>
      <c r="C520" s="289" t="s">
        <v>59</v>
      </c>
      <c r="D520" s="55"/>
      <c r="E520" s="55" t="s">
        <v>60</v>
      </c>
      <c r="F520" s="165" t="s">
        <v>446</v>
      </c>
      <c r="G520" s="55"/>
      <c r="I520" s="53"/>
      <c r="J520" s="55"/>
      <c r="K520" s="55"/>
      <c r="L520" s="54"/>
      <c r="M520" s="55"/>
      <c r="N520" s="118"/>
      <c r="O520" s="56"/>
      <c r="P520" s="57" t="s">
        <v>61</v>
      </c>
      <c r="Q520" s="249" t="s">
        <v>707</v>
      </c>
      <c r="R520" s="297"/>
      <c r="S520" s="55"/>
      <c r="T520" s="59"/>
    </row>
    <row r="521" spans="2:20" ht="13.5" customHeight="1">
      <c r="B521" s="51"/>
      <c r="C521" s="289"/>
      <c r="D521" s="55"/>
      <c r="E521" s="55"/>
      <c r="F521" s="623"/>
      <c r="G521" s="55"/>
      <c r="H521" s="53"/>
      <c r="I521" s="52"/>
      <c r="J521" s="55"/>
      <c r="K521" s="55"/>
      <c r="L521" s="54"/>
      <c r="M521" s="55"/>
      <c r="N521" s="84"/>
      <c r="O521" s="56"/>
      <c r="P521" s="167"/>
      <c r="Q521" s="58"/>
      <c r="R521" s="58"/>
      <c r="S521" s="58"/>
      <c r="T521" s="59"/>
    </row>
    <row r="522" spans="2:20">
      <c r="B522" s="2190" t="s">
        <v>26</v>
      </c>
      <c r="C522" s="275" t="s">
        <v>27</v>
      </c>
      <c r="D522" s="2169" t="s">
        <v>62</v>
      </c>
      <c r="E522" s="175" t="s">
        <v>28</v>
      </c>
      <c r="F522" s="2169" t="s">
        <v>29</v>
      </c>
      <c r="G522" s="174" t="s">
        <v>30</v>
      </c>
      <c r="H522" s="174" t="s">
        <v>30</v>
      </c>
      <c r="I522" s="176" t="s">
        <v>30</v>
      </c>
      <c r="J522" s="2171" t="s">
        <v>31</v>
      </c>
      <c r="K522" s="2172"/>
      <c r="L522" s="174" t="s">
        <v>30</v>
      </c>
      <c r="M522" s="176" t="s">
        <v>32</v>
      </c>
      <c r="N522" s="177" t="s">
        <v>8</v>
      </c>
      <c r="O522" s="2275" t="s">
        <v>182</v>
      </c>
      <c r="P522" s="2167" t="s">
        <v>181</v>
      </c>
      <c r="Q522" s="177" t="s">
        <v>8</v>
      </c>
      <c r="R522" s="2270" t="s">
        <v>44</v>
      </c>
      <c r="S522" s="178" t="s">
        <v>8</v>
      </c>
      <c r="T522" s="2182" t="s">
        <v>10</v>
      </c>
    </row>
    <row r="523" spans="2:20">
      <c r="B523" s="2191"/>
      <c r="C523" s="276" t="s">
        <v>11</v>
      </c>
      <c r="D523" s="2170"/>
      <c r="E523" s="180" t="s">
        <v>12</v>
      </c>
      <c r="F523" s="2170"/>
      <c r="G523" s="180" t="s">
        <v>13</v>
      </c>
      <c r="H523" s="180" t="s">
        <v>14</v>
      </c>
      <c r="I523" s="181" t="s">
        <v>15</v>
      </c>
      <c r="J523" s="182" t="s">
        <v>16</v>
      </c>
      <c r="K523" s="183" t="s">
        <v>17</v>
      </c>
      <c r="L523" s="180" t="s">
        <v>18</v>
      </c>
      <c r="M523" s="184" t="s">
        <v>19</v>
      </c>
      <c r="N523" s="185" t="s">
        <v>177</v>
      </c>
      <c r="O523" s="2276"/>
      <c r="P523" s="2168"/>
      <c r="Q523" s="185" t="s">
        <v>22</v>
      </c>
      <c r="R523" s="2271"/>
      <c r="S523" s="186" t="s">
        <v>45</v>
      </c>
      <c r="T523" s="2183"/>
    </row>
    <row r="524" spans="2:20" ht="15.75" thickBot="1">
      <c r="B524" s="187">
        <v>1</v>
      </c>
      <c r="C524" s="277">
        <v>2</v>
      </c>
      <c r="D524" s="189">
        <v>3</v>
      </c>
      <c r="E524" s="188">
        <v>4</v>
      </c>
      <c r="F524" s="188">
        <v>5</v>
      </c>
      <c r="G524" s="188">
        <v>6</v>
      </c>
      <c r="H524" s="188">
        <v>7</v>
      </c>
      <c r="I524" s="190" t="s">
        <v>63</v>
      </c>
      <c r="J524" s="191">
        <v>9</v>
      </c>
      <c r="K524" s="192" t="s">
        <v>64</v>
      </c>
      <c r="L524" s="191" t="s">
        <v>65</v>
      </c>
      <c r="M524" s="192">
        <v>12</v>
      </c>
      <c r="N524" s="193" t="s">
        <v>66</v>
      </c>
      <c r="O524" s="252" t="s">
        <v>176</v>
      </c>
      <c r="P524" s="193" t="s">
        <v>178</v>
      </c>
      <c r="Q524" s="193" t="s">
        <v>186</v>
      </c>
      <c r="R524" s="193" t="s">
        <v>183</v>
      </c>
      <c r="S524" s="193" t="s">
        <v>179</v>
      </c>
      <c r="T524" s="193">
        <v>18</v>
      </c>
    </row>
    <row r="525" spans="2:20" ht="23.1" customHeight="1" thickTop="1">
      <c r="B525" s="432">
        <v>1</v>
      </c>
      <c r="C525" s="439" t="s">
        <v>741</v>
      </c>
      <c r="D525" s="254" t="s">
        <v>378</v>
      </c>
      <c r="E525" s="430" t="s">
        <v>70</v>
      </c>
      <c r="F525" s="431" t="s">
        <v>170</v>
      </c>
      <c r="G525" s="404">
        <v>8490</v>
      </c>
      <c r="H525" s="404">
        <v>3950</v>
      </c>
      <c r="I525" s="387">
        <f t="shared" ref="I525:I526" si="444">+G525-H525</f>
        <v>4540</v>
      </c>
      <c r="J525" s="388">
        <v>6</v>
      </c>
      <c r="K525" s="389">
        <f t="shared" ref="K525:K526" si="445">I525*J525%</f>
        <v>272.39999999999998</v>
      </c>
      <c r="L525" s="389">
        <f t="shared" ref="L525:L526" si="446">I525-K525</f>
        <v>4267.6000000000004</v>
      </c>
      <c r="M525" s="405">
        <v>2650</v>
      </c>
      <c r="N525" s="390">
        <f t="shared" ref="N525:N526" si="447">ROUND((L525*M525),0)</f>
        <v>11309140</v>
      </c>
      <c r="O525" s="390">
        <f t="shared" ref="O525:O526" si="448">ROUND(M525*0.5025%,2)</f>
        <v>13.32</v>
      </c>
      <c r="P525" s="390">
        <f t="shared" ref="P525:P526" si="449">M525+O525</f>
        <v>2663.32</v>
      </c>
      <c r="Q525" s="391">
        <f t="shared" ref="Q525:Q526" si="450">ROUND((L525*+P525),0)</f>
        <v>11365984</v>
      </c>
      <c r="R525" s="391">
        <f t="shared" ref="R525:R526" si="451">ROUND((Q525*0.5%),0)</f>
        <v>56830</v>
      </c>
      <c r="S525" s="391">
        <f t="shared" ref="S525:S526" si="452">ROUND((Q525-R525),0)</f>
        <v>11309154</v>
      </c>
      <c r="T525" s="257" t="s">
        <v>77</v>
      </c>
    </row>
    <row r="526" spans="2:20" ht="23.1" customHeight="1">
      <c r="B526" s="432">
        <v>2</v>
      </c>
      <c r="C526" s="439" t="s">
        <v>742</v>
      </c>
      <c r="D526" s="254" t="s">
        <v>76</v>
      </c>
      <c r="E526" s="430" t="s">
        <v>79</v>
      </c>
      <c r="F526" s="431" t="s">
        <v>170</v>
      </c>
      <c r="G526" s="404">
        <v>7250</v>
      </c>
      <c r="H526" s="404">
        <v>3910</v>
      </c>
      <c r="I526" s="387">
        <f t="shared" si="444"/>
        <v>3340</v>
      </c>
      <c r="J526" s="388">
        <v>6</v>
      </c>
      <c r="K526" s="389">
        <f t="shared" si="445"/>
        <v>200.4</v>
      </c>
      <c r="L526" s="389">
        <f t="shared" si="446"/>
        <v>3139.6</v>
      </c>
      <c r="M526" s="405">
        <v>2650</v>
      </c>
      <c r="N526" s="390">
        <f t="shared" si="447"/>
        <v>8319940</v>
      </c>
      <c r="O526" s="390">
        <f t="shared" si="448"/>
        <v>13.32</v>
      </c>
      <c r="P526" s="390">
        <f t="shared" si="449"/>
        <v>2663.32</v>
      </c>
      <c r="Q526" s="391">
        <f t="shared" si="450"/>
        <v>8361759</v>
      </c>
      <c r="R526" s="391">
        <f t="shared" si="451"/>
        <v>41809</v>
      </c>
      <c r="S526" s="391">
        <f t="shared" si="452"/>
        <v>8319950</v>
      </c>
      <c r="T526" s="257" t="s">
        <v>77</v>
      </c>
    </row>
    <row r="527" spans="2:20" ht="9.9499999999999993" customHeight="1">
      <c r="B527" s="433"/>
      <c r="C527" s="448"/>
      <c r="D527" s="449"/>
      <c r="E527" s="434"/>
      <c r="F527" s="435"/>
      <c r="G527" s="443"/>
      <c r="H527" s="443"/>
      <c r="I527" s="444"/>
      <c r="J527" s="388"/>
      <c r="K527" s="445"/>
      <c r="L527" s="445"/>
      <c r="M527" s="450"/>
      <c r="N527" s="446"/>
      <c r="O527" s="451"/>
      <c r="P527" s="446"/>
      <c r="Q527" s="447"/>
      <c r="R527" s="447"/>
      <c r="S527" s="447"/>
      <c r="T527" s="452"/>
    </row>
    <row r="528" spans="2:20" ht="24.95" customHeight="1">
      <c r="B528" s="2173" t="s">
        <v>452</v>
      </c>
      <c r="C528" s="2174"/>
      <c r="D528" s="2174"/>
      <c r="E528" s="2174"/>
      <c r="F528" s="2175"/>
      <c r="G528" s="402">
        <f>SUM(G525:G527)</f>
        <v>15740</v>
      </c>
      <c r="H528" s="402">
        <f>SUM(H525:H527)</f>
        <v>7860</v>
      </c>
      <c r="I528" s="402">
        <f>SUM(I525:I527)</f>
        <v>7880</v>
      </c>
      <c r="J528" s="402">
        <f>+K528/I528%</f>
        <v>6</v>
      </c>
      <c r="K528" s="402">
        <f>SUM(K525:K527)</f>
        <v>472.79999999999995</v>
      </c>
      <c r="L528" s="402">
        <f>SUM(L525:L527)</f>
        <v>7407.2000000000007</v>
      </c>
      <c r="M528" s="402"/>
      <c r="N528" s="402">
        <f>SUM(N525:N527)</f>
        <v>19629080</v>
      </c>
      <c r="O528" s="403"/>
      <c r="P528" s="402">
        <f>Q528/L528</f>
        <v>2663.3198779565823</v>
      </c>
      <c r="Q528" s="402">
        <f>SUM(Q525:Q527)</f>
        <v>19727743</v>
      </c>
      <c r="R528" s="402">
        <f>SUM(R525:R527)</f>
        <v>98639</v>
      </c>
      <c r="S528" s="402">
        <f>SUM(S525:S527)</f>
        <v>19629104</v>
      </c>
      <c r="T528" s="402"/>
    </row>
    <row r="529" spans="2:21" ht="24.95" customHeight="1">
      <c r="B529" s="2173" t="s">
        <v>749</v>
      </c>
      <c r="C529" s="2174"/>
      <c r="D529" s="2174"/>
      <c r="E529" s="2174"/>
      <c r="F529" s="2175"/>
      <c r="G529" s="402">
        <f>SUM(G528+G516+G504+G492+G476)</f>
        <v>189770</v>
      </c>
      <c r="H529" s="402">
        <f t="shared" ref="H529:S529" si="453">SUM(H528+H516+H504+H492+H476)</f>
        <v>84860</v>
      </c>
      <c r="I529" s="402">
        <f t="shared" si="453"/>
        <v>104910</v>
      </c>
      <c r="J529" s="402">
        <f t="shared" ref="J529" si="454">+K529/I529%</f>
        <v>6.5521875893623118</v>
      </c>
      <c r="K529" s="402">
        <f t="shared" si="453"/>
        <v>6873.9000000000005</v>
      </c>
      <c r="L529" s="402">
        <f t="shared" si="453"/>
        <v>98036.1</v>
      </c>
      <c r="M529" s="402"/>
      <c r="N529" s="402">
        <f t="shared" si="453"/>
        <v>259405215</v>
      </c>
      <c r="O529" s="403"/>
      <c r="P529" s="402">
        <f t="shared" ref="P529" si="455">Q529/L529</f>
        <v>2659.3173637058185</v>
      </c>
      <c r="Q529" s="402">
        <f t="shared" si="453"/>
        <v>260709103</v>
      </c>
      <c r="R529" s="402">
        <f t="shared" si="453"/>
        <v>1303545</v>
      </c>
      <c r="S529" s="402">
        <f t="shared" si="453"/>
        <v>259405558</v>
      </c>
      <c r="T529" s="402"/>
    </row>
    <row r="530" spans="2:21" ht="9.9499999999999993" customHeight="1">
      <c r="B530" s="603"/>
      <c r="C530" s="458"/>
      <c r="D530" s="458"/>
      <c r="E530" s="458"/>
      <c r="F530" s="458"/>
      <c r="G530" s="597"/>
      <c r="H530" s="597"/>
      <c r="I530" s="597"/>
      <c r="J530" s="597"/>
      <c r="K530" s="597"/>
      <c r="L530" s="597"/>
      <c r="M530" s="597"/>
      <c r="N530" s="597"/>
      <c r="O530" s="597"/>
      <c r="P530" s="597"/>
      <c r="Q530" s="597"/>
      <c r="R530" s="597"/>
      <c r="S530" s="597"/>
      <c r="T530" s="460"/>
    </row>
    <row r="531" spans="2:21" ht="15" customHeight="1">
      <c r="B531" s="201"/>
      <c r="C531" s="205"/>
      <c r="D531" s="202"/>
      <c r="E531" s="202"/>
      <c r="F531" s="202"/>
      <c r="G531" s="202"/>
      <c r="H531" s="202"/>
      <c r="I531" s="226"/>
      <c r="J531" s="226"/>
      <c r="K531" s="226"/>
      <c r="L531" s="226"/>
      <c r="M531" s="226"/>
      <c r="N531" s="226"/>
      <c r="O531" s="226"/>
      <c r="P531" s="226"/>
      <c r="Q531" s="211" t="s">
        <v>708</v>
      </c>
      <c r="R531" s="226"/>
      <c r="S531" s="226"/>
      <c r="T531" s="209"/>
    </row>
    <row r="532" spans="2:21" ht="15.75">
      <c r="B532" s="241"/>
      <c r="C532" s="280" t="s">
        <v>80</v>
      </c>
      <c r="D532" s="227"/>
      <c r="E532" s="227"/>
      <c r="F532" s="227"/>
      <c r="G532" s="770"/>
      <c r="H532" s="770"/>
      <c r="I532" s="770" t="s">
        <v>105</v>
      </c>
      <c r="J532" s="770"/>
      <c r="K532" s="228"/>
      <c r="L532" s="770"/>
      <c r="M532" s="770" t="s">
        <v>106</v>
      </c>
      <c r="N532" s="770"/>
      <c r="O532" s="227"/>
      <c r="P532" s="227"/>
      <c r="Q532" s="227" t="s">
        <v>81</v>
      </c>
      <c r="R532" s="227"/>
      <c r="S532" s="242"/>
      <c r="T532" s="243"/>
    </row>
    <row r="533" spans="2:21" ht="15.75">
      <c r="B533" s="612"/>
      <c r="C533" s="280"/>
      <c r="D533" s="227"/>
      <c r="E533" s="227"/>
      <c r="F533" s="227"/>
      <c r="G533" s="770"/>
      <c r="H533" s="770"/>
      <c r="I533" s="770"/>
      <c r="J533" s="770"/>
      <c r="K533" s="228"/>
      <c r="L533" s="770"/>
      <c r="M533" s="770"/>
      <c r="N533" s="770"/>
      <c r="O533" s="227"/>
      <c r="P533" s="227"/>
      <c r="Q533" s="227"/>
      <c r="R533" s="227"/>
      <c r="S533" s="242"/>
      <c r="T533" s="243"/>
    </row>
    <row r="534" spans="2:21" ht="15.75">
      <c r="B534" s="241"/>
      <c r="C534" s="281"/>
      <c r="D534" s="229"/>
      <c r="E534" s="229"/>
      <c r="F534" s="229"/>
      <c r="G534" s="229"/>
      <c r="H534" s="229"/>
      <c r="I534" s="229" t="s">
        <v>136</v>
      </c>
      <c r="J534" s="229"/>
      <c r="K534" s="229"/>
      <c r="L534" s="229"/>
      <c r="M534" s="229"/>
      <c r="N534" s="229"/>
      <c r="O534" s="229"/>
      <c r="P534" s="229"/>
      <c r="Q534" s="229"/>
      <c r="R534" s="229"/>
      <c r="S534" s="242"/>
      <c r="T534" s="243"/>
    </row>
    <row r="535" spans="2:21" ht="15.75" hidden="1">
      <c r="B535" s="241"/>
      <c r="C535" s="281"/>
      <c r="D535" s="229"/>
      <c r="E535" s="229"/>
      <c r="F535" s="229"/>
      <c r="G535" s="229"/>
      <c r="H535" s="229"/>
      <c r="I535" s="229"/>
      <c r="J535" s="229"/>
      <c r="K535" s="229"/>
      <c r="L535" s="229"/>
      <c r="M535" s="229"/>
      <c r="N535" s="229"/>
      <c r="O535" s="229"/>
      <c r="P535" s="229"/>
      <c r="Q535" s="229"/>
      <c r="R535" s="229"/>
      <c r="S535" s="242"/>
      <c r="T535" s="243"/>
    </row>
    <row r="536" spans="2:21" ht="15.75">
      <c r="B536" s="241"/>
      <c r="C536" s="281"/>
      <c r="D536" s="229"/>
      <c r="E536" s="229"/>
      <c r="F536" s="229"/>
      <c r="G536" s="229"/>
      <c r="H536" s="229"/>
      <c r="I536" s="229"/>
      <c r="J536" s="229"/>
      <c r="K536" s="229"/>
      <c r="L536" s="229"/>
      <c r="M536" s="229"/>
      <c r="N536" s="229"/>
      <c r="O536" s="229"/>
      <c r="P536" s="229"/>
      <c r="Q536" s="229"/>
      <c r="R536" s="229"/>
      <c r="S536" s="242"/>
      <c r="T536" s="243"/>
    </row>
    <row r="537" spans="2:21" ht="15.75">
      <c r="B537" s="241"/>
      <c r="C537" s="769" t="s">
        <v>147</v>
      </c>
      <c r="D537" s="769"/>
      <c r="E537" s="769"/>
      <c r="F537" s="769"/>
      <c r="G537" s="771"/>
      <c r="H537" s="771" t="s">
        <v>82</v>
      </c>
      <c r="I537" s="769"/>
      <c r="J537" s="771" t="s">
        <v>156</v>
      </c>
      <c r="K537" s="230"/>
      <c r="L537" s="771"/>
      <c r="M537" s="771" t="s">
        <v>161</v>
      </c>
      <c r="N537" s="771"/>
      <c r="O537" s="769"/>
      <c r="P537" s="769"/>
      <c r="Q537" s="769" t="s">
        <v>83</v>
      </c>
      <c r="R537" s="769"/>
      <c r="S537" s="242"/>
      <c r="T537" s="243"/>
    </row>
    <row r="538" spans="2:21" ht="15.75">
      <c r="B538" s="241"/>
      <c r="C538" s="282"/>
      <c r="D538" s="769"/>
      <c r="E538" s="769"/>
      <c r="F538" s="769"/>
      <c r="G538" s="771"/>
      <c r="H538" s="771"/>
      <c r="I538" s="769"/>
      <c r="J538" s="771"/>
      <c r="K538" s="230"/>
      <c r="L538" s="771"/>
      <c r="M538" s="771"/>
      <c r="N538" s="771"/>
      <c r="O538" s="769"/>
      <c r="P538" s="769"/>
      <c r="Q538" s="769"/>
      <c r="R538" s="769"/>
      <c r="S538" s="242"/>
      <c r="T538" s="243"/>
    </row>
    <row r="539" spans="2:21" customFormat="1" ht="15" customHeight="1">
      <c r="B539" s="121" t="s">
        <v>418</v>
      </c>
      <c r="C539" s="284"/>
      <c r="D539" s="122"/>
      <c r="E539" s="122"/>
      <c r="F539" s="122"/>
      <c r="G539" s="122"/>
      <c r="H539" s="122"/>
      <c r="I539" s="122"/>
      <c r="J539" s="123"/>
      <c r="K539" s="122"/>
      <c r="L539" s="124"/>
      <c r="M539" s="122"/>
      <c r="N539" s="122"/>
      <c r="O539" s="122"/>
      <c r="P539" s="122"/>
      <c r="Q539" s="122"/>
      <c r="R539" s="125"/>
      <c r="S539" s="125"/>
      <c r="T539" s="126" t="s">
        <v>417</v>
      </c>
      <c r="U539" s="232"/>
    </row>
    <row r="541" spans="2:21" ht="24.95" customHeight="1">
      <c r="B541" s="2155" t="s">
        <v>159</v>
      </c>
      <c r="C541" s="2156"/>
      <c r="D541" s="2156"/>
      <c r="E541" s="2157"/>
      <c r="F541" s="2161" t="s">
        <v>146</v>
      </c>
      <c r="G541" s="2162"/>
      <c r="H541" s="2162"/>
      <c r="I541" s="2162"/>
      <c r="J541" s="2162"/>
      <c r="K541" s="2162"/>
      <c r="L541" s="2162"/>
      <c r="M541" s="2162"/>
      <c r="N541" s="2163"/>
      <c r="O541" s="417" t="s">
        <v>55</v>
      </c>
      <c r="P541" s="418" t="s">
        <v>656</v>
      </c>
      <c r="Q541" s="92" t="s">
        <v>459</v>
      </c>
      <c r="R541" s="41"/>
      <c r="S541" s="41"/>
      <c r="T541" s="42" t="s">
        <v>25</v>
      </c>
    </row>
    <row r="542" spans="2:21" ht="24.95" customHeight="1">
      <c r="B542" s="2158"/>
      <c r="C542" s="2159"/>
      <c r="D542" s="2159"/>
      <c r="E542" s="2160"/>
      <c r="F542" s="2164" t="s">
        <v>416</v>
      </c>
      <c r="G542" s="2165"/>
      <c r="H542" s="2165"/>
      <c r="I542" s="2165"/>
      <c r="J542" s="2165"/>
      <c r="K542" s="2165"/>
      <c r="L542" s="2165"/>
      <c r="M542" s="2165"/>
      <c r="N542" s="2166"/>
      <c r="O542" s="419" t="s">
        <v>57</v>
      </c>
      <c r="P542" s="420" t="s">
        <v>456</v>
      </c>
      <c r="Q542" s="94"/>
      <c r="R542" s="45"/>
      <c r="S542" s="45"/>
      <c r="T542" s="46"/>
    </row>
    <row r="543" spans="2:21" ht="6.95" customHeight="1">
      <c r="B543" s="263"/>
      <c r="C543" s="264"/>
      <c r="D543" s="264"/>
      <c r="E543" s="264"/>
      <c r="F543" s="264"/>
      <c r="G543" s="265"/>
      <c r="H543" s="265"/>
      <c r="I543" s="265"/>
      <c r="J543" s="265"/>
      <c r="K543" s="265"/>
      <c r="L543" s="265"/>
      <c r="M543" s="265"/>
      <c r="N543" s="265"/>
      <c r="O543" s="265"/>
      <c r="P543" s="265"/>
      <c r="Q543" s="265"/>
      <c r="R543" s="265"/>
      <c r="S543" s="265"/>
      <c r="T543" s="266"/>
    </row>
    <row r="544" spans="2:21" ht="21.75" customHeight="1">
      <c r="B544" s="51"/>
      <c r="C544" s="289" t="s">
        <v>59</v>
      </c>
      <c r="D544" s="55"/>
      <c r="E544" s="55" t="s">
        <v>60</v>
      </c>
      <c r="F544" s="165" t="s">
        <v>512</v>
      </c>
      <c r="G544" s="55"/>
      <c r="I544" s="53"/>
      <c r="J544" s="55"/>
      <c r="K544" s="55"/>
      <c r="L544" s="54"/>
      <c r="M544" s="55"/>
      <c r="N544" s="118"/>
      <c r="O544" s="56"/>
      <c r="P544" s="57" t="s">
        <v>61</v>
      </c>
      <c r="Q544" s="249" t="s">
        <v>657</v>
      </c>
      <c r="R544" s="297"/>
      <c r="S544" s="55"/>
      <c r="T544" s="59"/>
    </row>
    <row r="545" spans="2:20" ht="13.5" customHeight="1">
      <c r="B545" s="51"/>
      <c r="C545" s="289"/>
      <c r="D545" s="55"/>
      <c r="E545" s="55"/>
      <c r="F545" s="623"/>
      <c r="G545" s="55"/>
      <c r="H545" s="53"/>
      <c r="I545" s="52"/>
      <c r="J545" s="55"/>
      <c r="K545" s="55"/>
      <c r="L545" s="54"/>
      <c r="M545" s="55"/>
      <c r="N545" s="84"/>
      <c r="O545" s="56"/>
      <c r="P545" s="167"/>
      <c r="Q545" s="58"/>
      <c r="R545" s="58"/>
      <c r="S545" s="58"/>
      <c r="T545" s="59"/>
    </row>
    <row r="546" spans="2:20">
      <c r="B546" s="2190" t="s">
        <v>26</v>
      </c>
      <c r="C546" s="275" t="s">
        <v>27</v>
      </c>
      <c r="D546" s="2169" t="s">
        <v>62</v>
      </c>
      <c r="E546" s="175" t="s">
        <v>28</v>
      </c>
      <c r="F546" s="2169" t="s">
        <v>29</v>
      </c>
      <c r="G546" s="174" t="s">
        <v>30</v>
      </c>
      <c r="H546" s="174" t="s">
        <v>30</v>
      </c>
      <c r="I546" s="176" t="s">
        <v>30</v>
      </c>
      <c r="J546" s="2171" t="s">
        <v>31</v>
      </c>
      <c r="K546" s="2172"/>
      <c r="L546" s="174" t="s">
        <v>30</v>
      </c>
      <c r="M546" s="176" t="s">
        <v>32</v>
      </c>
      <c r="N546" s="177" t="s">
        <v>8</v>
      </c>
      <c r="O546" s="2275" t="s">
        <v>182</v>
      </c>
      <c r="P546" s="2167" t="s">
        <v>181</v>
      </c>
      <c r="Q546" s="177" t="s">
        <v>8</v>
      </c>
      <c r="R546" s="2270" t="s">
        <v>44</v>
      </c>
      <c r="S546" s="178" t="s">
        <v>8</v>
      </c>
      <c r="T546" s="2182" t="s">
        <v>10</v>
      </c>
    </row>
    <row r="547" spans="2:20">
      <c r="B547" s="2191"/>
      <c r="C547" s="276" t="s">
        <v>11</v>
      </c>
      <c r="D547" s="2170"/>
      <c r="E547" s="180" t="s">
        <v>12</v>
      </c>
      <c r="F547" s="2170"/>
      <c r="G547" s="180" t="s">
        <v>13</v>
      </c>
      <c r="H547" s="180" t="s">
        <v>14</v>
      </c>
      <c r="I547" s="181" t="s">
        <v>15</v>
      </c>
      <c r="J547" s="182" t="s">
        <v>16</v>
      </c>
      <c r="K547" s="183" t="s">
        <v>17</v>
      </c>
      <c r="L547" s="180" t="s">
        <v>18</v>
      </c>
      <c r="M547" s="184" t="s">
        <v>19</v>
      </c>
      <c r="N547" s="185" t="s">
        <v>177</v>
      </c>
      <c r="O547" s="2276"/>
      <c r="P547" s="2168"/>
      <c r="Q547" s="185" t="s">
        <v>22</v>
      </c>
      <c r="R547" s="2271"/>
      <c r="S547" s="186" t="s">
        <v>45</v>
      </c>
      <c r="T547" s="2183"/>
    </row>
    <row r="548" spans="2:20" ht="15.75" thickBot="1">
      <c r="B548" s="187">
        <v>1</v>
      </c>
      <c r="C548" s="277">
        <v>2</v>
      </c>
      <c r="D548" s="189">
        <v>3</v>
      </c>
      <c r="E548" s="188">
        <v>4</v>
      </c>
      <c r="F548" s="188">
        <v>5</v>
      </c>
      <c r="G548" s="188">
        <v>6</v>
      </c>
      <c r="H548" s="188">
        <v>7</v>
      </c>
      <c r="I548" s="190" t="s">
        <v>63</v>
      </c>
      <c r="J548" s="191">
        <v>9</v>
      </c>
      <c r="K548" s="192" t="s">
        <v>64</v>
      </c>
      <c r="L548" s="191" t="s">
        <v>65</v>
      </c>
      <c r="M548" s="192">
        <v>12</v>
      </c>
      <c r="N548" s="193" t="s">
        <v>66</v>
      </c>
      <c r="O548" s="252" t="s">
        <v>176</v>
      </c>
      <c r="P548" s="193" t="s">
        <v>178</v>
      </c>
      <c r="Q548" s="193" t="s">
        <v>186</v>
      </c>
      <c r="R548" s="193" t="s">
        <v>183</v>
      </c>
      <c r="S548" s="193" t="s">
        <v>179</v>
      </c>
      <c r="T548" s="193">
        <v>18</v>
      </c>
    </row>
    <row r="549" spans="2:20" ht="21" customHeight="1" thickTop="1">
      <c r="B549" s="432">
        <v>1</v>
      </c>
      <c r="C549" s="439" t="s">
        <v>659</v>
      </c>
      <c r="D549" s="254" t="s">
        <v>395</v>
      </c>
      <c r="E549" s="430" t="s">
        <v>396</v>
      </c>
      <c r="F549" s="431" t="s">
        <v>170</v>
      </c>
      <c r="G549" s="404">
        <v>4410</v>
      </c>
      <c r="H549" s="404">
        <v>1510</v>
      </c>
      <c r="I549" s="387">
        <f t="shared" ref="I549:I552" si="456">+G549-H549</f>
        <v>2900</v>
      </c>
      <c r="J549" s="388">
        <v>5</v>
      </c>
      <c r="K549" s="389">
        <f t="shared" ref="K549:K552" si="457">I549*J549%</f>
        <v>145</v>
      </c>
      <c r="L549" s="389">
        <f t="shared" ref="L549:L552" si="458">I549-K549</f>
        <v>2755</v>
      </c>
      <c r="M549" s="405">
        <v>2600</v>
      </c>
      <c r="N549" s="390">
        <f t="shared" ref="N549:N552" si="459">ROUND((L549*M549),0)</f>
        <v>7163000</v>
      </c>
      <c r="O549" s="390">
        <f t="shared" ref="O549:O552" si="460">ROUND(M549*0.5025%,2)</f>
        <v>13.07</v>
      </c>
      <c r="P549" s="390">
        <f t="shared" ref="P549:P552" si="461">M549+O549</f>
        <v>2613.0700000000002</v>
      </c>
      <c r="Q549" s="391">
        <f t="shared" ref="Q549:Q552" si="462">ROUND((L549*+P549),0)</f>
        <v>7199008</v>
      </c>
      <c r="R549" s="391">
        <f t="shared" ref="R549:R552" si="463">ROUND((Q549*0.5%),0)</f>
        <v>35995</v>
      </c>
      <c r="S549" s="391">
        <f t="shared" ref="S549:S552" si="464">ROUND((Q549-R549),0)</f>
        <v>7163013</v>
      </c>
      <c r="T549" s="257" t="s">
        <v>335</v>
      </c>
    </row>
    <row r="550" spans="2:20" ht="21" customHeight="1">
      <c r="B550" s="432">
        <v>2</v>
      </c>
      <c r="C550" s="439" t="s">
        <v>660</v>
      </c>
      <c r="D550" s="254" t="s">
        <v>507</v>
      </c>
      <c r="E550" s="430" t="s">
        <v>508</v>
      </c>
      <c r="F550" s="431" t="s">
        <v>170</v>
      </c>
      <c r="G550" s="404">
        <v>11790</v>
      </c>
      <c r="H550" s="404">
        <v>3760</v>
      </c>
      <c r="I550" s="387">
        <f t="shared" si="456"/>
        <v>8030</v>
      </c>
      <c r="J550" s="388">
        <v>5</v>
      </c>
      <c r="K550" s="389">
        <f t="shared" si="457"/>
        <v>401.5</v>
      </c>
      <c r="L550" s="389">
        <f t="shared" si="458"/>
        <v>7628.5</v>
      </c>
      <c r="M550" s="405">
        <v>2600</v>
      </c>
      <c r="N550" s="390">
        <f t="shared" si="459"/>
        <v>19834100</v>
      </c>
      <c r="O550" s="390">
        <f t="shared" si="460"/>
        <v>13.07</v>
      </c>
      <c r="P550" s="390">
        <f t="shared" si="461"/>
        <v>2613.0700000000002</v>
      </c>
      <c r="Q550" s="391">
        <f t="shared" si="462"/>
        <v>19933804</v>
      </c>
      <c r="R550" s="391">
        <f t="shared" si="463"/>
        <v>99669</v>
      </c>
      <c r="S550" s="391">
        <f t="shared" si="464"/>
        <v>19834135</v>
      </c>
      <c r="T550" s="257" t="s">
        <v>335</v>
      </c>
    </row>
    <row r="551" spans="2:20" ht="21" customHeight="1">
      <c r="B551" s="432">
        <v>3</v>
      </c>
      <c r="C551" s="439" t="s">
        <v>661</v>
      </c>
      <c r="D551" s="254" t="s">
        <v>370</v>
      </c>
      <c r="E551" s="430" t="s">
        <v>371</v>
      </c>
      <c r="F551" s="431" t="s">
        <v>170</v>
      </c>
      <c r="G551" s="404">
        <v>3890</v>
      </c>
      <c r="H551" s="404">
        <v>1530</v>
      </c>
      <c r="I551" s="387">
        <f t="shared" si="456"/>
        <v>2360</v>
      </c>
      <c r="J551" s="388">
        <v>5</v>
      </c>
      <c r="K551" s="389">
        <f t="shared" si="457"/>
        <v>118</v>
      </c>
      <c r="L551" s="389">
        <f t="shared" si="458"/>
        <v>2242</v>
      </c>
      <c r="M551" s="405">
        <v>2600</v>
      </c>
      <c r="N551" s="390">
        <f t="shared" si="459"/>
        <v>5829200</v>
      </c>
      <c r="O551" s="390">
        <f t="shared" si="460"/>
        <v>13.07</v>
      </c>
      <c r="P551" s="390">
        <f t="shared" si="461"/>
        <v>2613.0700000000002</v>
      </c>
      <c r="Q551" s="391">
        <f t="shared" si="462"/>
        <v>5858503</v>
      </c>
      <c r="R551" s="391">
        <f t="shared" si="463"/>
        <v>29293</v>
      </c>
      <c r="S551" s="391">
        <f t="shared" si="464"/>
        <v>5829210</v>
      </c>
      <c r="T551" s="257" t="s">
        <v>335</v>
      </c>
    </row>
    <row r="552" spans="2:20" ht="21" customHeight="1">
      <c r="B552" s="432">
        <v>4</v>
      </c>
      <c r="C552" s="439" t="s">
        <v>704</v>
      </c>
      <c r="D552" s="254" t="s">
        <v>372</v>
      </c>
      <c r="E552" s="430" t="s">
        <v>705</v>
      </c>
      <c r="F552" s="431" t="s">
        <v>170</v>
      </c>
      <c r="G552" s="404">
        <v>11170</v>
      </c>
      <c r="H552" s="404">
        <v>3800</v>
      </c>
      <c r="I552" s="387">
        <f t="shared" si="456"/>
        <v>7370</v>
      </c>
      <c r="J552" s="388">
        <v>5</v>
      </c>
      <c r="K552" s="389">
        <f t="shared" si="457"/>
        <v>368.5</v>
      </c>
      <c r="L552" s="389">
        <f t="shared" si="458"/>
        <v>7001.5</v>
      </c>
      <c r="M552" s="405">
        <v>2600</v>
      </c>
      <c r="N552" s="390">
        <f t="shared" si="459"/>
        <v>18203900</v>
      </c>
      <c r="O552" s="390">
        <f t="shared" si="460"/>
        <v>13.07</v>
      </c>
      <c r="P552" s="390">
        <f t="shared" si="461"/>
        <v>2613.0700000000002</v>
      </c>
      <c r="Q552" s="391">
        <f t="shared" si="462"/>
        <v>18295410</v>
      </c>
      <c r="R552" s="391">
        <f t="shared" si="463"/>
        <v>91477</v>
      </c>
      <c r="S552" s="391">
        <f t="shared" si="464"/>
        <v>18203933</v>
      </c>
      <c r="T552" s="257" t="s">
        <v>335</v>
      </c>
    </row>
    <row r="553" spans="2:20" ht="9.9499999999999993" customHeight="1">
      <c r="B553" s="433"/>
      <c r="C553" s="448"/>
      <c r="D553" s="449"/>
      <c r="E553" s="434"/>
      <c r="F553" s="435"/>
      <c r="G553" s="443"/>
      <c r="H553" s="443"/>
      <c r="I553" s="444"/>
      <c r="J553" s="388"/>
      <c r="K553" s="445"/>
      <c r="L553" s="445"/>
      <c r="M553" s="450"/>
      <c r="N553" s="446"/>
      <c r="O553" s="451"/>
      <c r="P553" s="446"/>
      <c r="Q553" s="447"/>
      <c r="R553" s="447"/>
      <c r="S553" s="447"/>
      <c r="T553" s="452"/>
    </row>
    <row r="554" spans="2:20" ht="21" customHeight="1">
      <c r="B554" s="2173" t="s">
        <v>204</v>
      </c>
      <c r="C554" s="2174"/>
      <c r="D554" s="2174"/>
      <c r="E554" s="2174"/>
      <c r="F554" s="2175"/>
      <c r="G554" s="402">
        <f>SUM(G549:G553)</f>
        <v>31260</v>
      </c>
      <c r="H554" s="402">
        <f>SUM(H549:H553)</f>
        <v>10600</v>
      </c>
      <c r="I554" s="402">
        <f>SUM(I549:I553)</f>
        <v>20660</v>
      </c>
      <c r="J554" s="402">
        <f>+K554/I554%</f>
        <v>5</v>
      </c>
      <c r="K554" s="402">
        <f>SUM(K549:K553)</f>
        <v>1033</v>
      </c>
      <c r="L554" s="402">
        <f>SUM(L549:L553)</f>
        <v>19627</v>
      </c>
      <c r="M554" s="402"/>
      <c r="N554" s="402">
        <f>SUM(N549:N553)</f>
        <v>51030200</v>
      </c>
      <c r="O554" s="403"/>
      <c r="P554" s="402">
        <f>Q554/L554</f>
        <v>2613.0700056045243</v>
      </c>
      <c r="Q554" s="402">
        <f>SUM(Q549:Q553)</f>
        <v>51286725</v>
      </c>
      <c r="R554" s="402">
        <f>SUM(R549:R553)</f>
        <v>256434</v>
      </c>
      <c r="S554" s="402">
        <f>SUM(S549:S553)</f>
        <v>51030291</v>
      </c>
      <c r="T554" s="402"/>
    </row>
    <row r="555" spans="2:20" ht="21.75" customHeight="1">
      <c r="B555" s="51"/>
      <c r="C555" s="289" t="s">
        <v>59</v>
      </c>
      <c r="D555" s="55"/>
      <c r="E555" s="55" t="s">
        <v>60</v>
      </c>
      <c r="F555" s="165" t="s">
        <v>674</v>
      </c>
      <c r="G555" s="55"/>
      <c r="I555" s="53"/>
      <c r="J555" s="55"/>
      <c r="K555" s="55"/>
      <c r="L555" s="54"/>
      <c r="M555" s="55"/>
      <c r="N555" s="118"/>
      <c r="O555" s="56"/>
      <c r="P555" s="57"/>
      <c r="Q555" s="249"/>
      <c r="R555" s="297"/>
      <c r="S555" s="55"/>
      <c r="T555" s="59"/>
    </row>
    <row r="556" spans="2:20" ht="13.5" customHeight="1">
      <c r="B556" s="51"/>
      <c r="C556" s="289"/>
      <c r="D556" s="55"/>
      <c r="E556" s="55"/>
      <c r="F556" s="623"/>
      <c r="G556" s="55"/>
      <c r="H556" s="53"/>
      <c r="I556" s="52"/>
      <c r="J556" s="55"/>
      <c r="K556" s="55"/>
      <c r="L556" s="54"/>
      <c r="M556" s="55"/>
      <c r="N556" s="84"/>
      <c r="O556" s="56"/>
      <c r="P556" s="167"/>
      <c r="Q556" s="58"/>
      <c r="R556" s="58"/>
      <c r="S556" s="58"/>
      <c r="T556" s="59"/>
    </row>
    <row r="557" spans="2:20">
      <c r="B557" s="2190" t="s">
        <v>26</v>
      </c>
      <c r="C557" s="275" t="s">
        <v>27</v>
      </c>
      <c r="D557" s="2169" t="s">
        <v>62</v>
      </c>
      <c r="E557" s="175" t="s">
        <v>28</v>
      </c>
      <c r="F557" s="2169" t="s">
        <v>29</v>
      </c>
      <c r="G557" s="174" t="s">
        <v>30</v>
      </c>
      <c r="H557" s="174" t="s">
        <v>30</v>
      </c>
      <c r="I557" s="176" t="s">
        <v>30</v>
      </c>
      <c r="J557" s="2171" t="s">
        <v>31</v>
      </c>
      <c r="K557" s="2172"/>
      <c r="L557" s="174" t="s">
        <v>30</v>
      </c>
      <c r="M557" s="176" t="s">
        <v>32</v>
      </c>
      <c r="N557" s="177" t="s">
        <v>8</v>
      </c>
      <c r="O557" s="2275" t="s">
        <v>182</v>
      </c>
      <c r="P557" s="2167" t="s">
        <v>181</v>
      </c>
      <c r="Q557" s="177" t="s">
        <v>8</v>
      </c>
      <c r="R557" s="2270" t="s">
        <v>44</v>
      </c>
      <c r="S557" s="178" t="s">
        <v>8</v>
      </c>
      <c r="T557" s="2182" t="s">
        <v>10</v>
      </c>
    </row>
    <row r="558" spans="2:20">
      <c r="B558" s="2191"/>
      <c r="C558" s="276" t="s">
        <v>11</v>
      </c>
      <c r="D558" s="2170"/>
      <c r="E558" s="180" t="s">
        <v>12</v>
      </c>
      <c r="F558" s="2170"/>
      <c r="G558" s="180" t="s">
        <v>13</v>
      </c>
      <c r="H558" s="180" t="s">
        <v>14</v>
      </c>
      <c r="I558" s="181" t="s">
        <v>15</v>
      </c>
      <c r="J558" s="182" t="s">
        <v>16</v>
      </c>
      <c r="K558" s="183" t="s">
        <v>17</v>
      </c>
      <c r="L558" s="180" t="s">
        <v>18</v>
      </c>
      <c r="M558" s="184" t="s">
        <v>19</v>
      </c>
      <c r="N558" s="185" t="s">
        <v>177</v>
      </c>
      <c r="O558" s="2276"/>
      <c r="P558" s="2168"/>
      <c r="Q558" s="185" t="s">
        <v>22</v>
      </c>
      <c r="R558" s="2271"/>
      <c r="S558" s="186" t="s">
        <v>45</v>
      </c>
      <c r="T558" s="2183"/>
    </row>
    <row r="559" spans="2:20" ht="15.75" thickBot="1">
      <c r="B559" s="187">
        <v>1</v>
      </c>
      <c r="C559" s="277">
        <v>2</v>
      </c>
      <c r="D559" s="189">
        <v>3</v>
      </c>
      <c r="E559" s="188">
        <v>4</v>
      </c>
      <c r="F559" s="188">
        <v>5</v>
      </c>
      <c r="G559" s="188">
        <v>6</v>
      </c>
      <c r="H559" s="188">
        <v>7</v>
      </c>
      <c r="I559" s="190" t="s">
        <v>63</v>
      </c>
      <c r="J559" s="191">
        <v>9</v>
      </c>
      <c r="K559" s="192" t="s">
        <v>64</v>
      </c>
      <c r="L559" s="191" t="s">
        <v>65</v>
      </c>
      <c r="M559" s="192">
        <v>12</v>
      </c>
      <c r="N559" s="193" t="s">
        <v>66</v>
      </c>
      <c r="O559" s="252" t="s">
        <v>176</v>
      </c>
      <c r="P559" s="193" t="s">
        <v>178</v>
      </c>
      <c r="Q559" s="193" t="s">
        <v>186</v>
      </c>
      <c r="R559" s="193" t="s">
        <v>183</v>
      </c>
      <c r="S559" s="193" t="s">
        <v>179</v>
      </c>
      <c r="T559" s="193">
        <v>18</v>
      </c>
    </row>
    <row r="560" spans="2:20" ht="23.1" customHeight="1" thickTop="1">
      <c r="B560" s="432">
        <v>1</v>
      </c>
      <c r="C560" s="439" t="s">
        <v>672</v>
      </c>
      <c r="D560" s="254" t="s">
        <v>378</v>
      </c>
      <c r="E560" s="430" t="s">
        <v>70</v>
      </c>
      <c r="F560" s="431" t="s">
        <v>170</v>
      </c>
      <c r="G560" s="404">
        <v>9300</v>
      </c>
      <c r="H560" s="404">
        <v>3960</v>
      </c>
      <c r="I560" s="387">
        <f t="shared" ref="I560:I561" si="465">+G560-H560</f>
        <v>5340</v>
      </c>
      <c r="J560" s="388">
        <v>7</v>
      </c>
      <c r="K560" s="389">
        <f t="shared" ref="K560:K561" si="466">I560*J560%</f>
        <v>373.8</v>
      </c>
      <c r="L560" s="389">
        <f t="shared" ref="L560:L561" si="467">I560-K560</f>
        <v>4966.2</v>
      </c>
      <c r="M560" s="405">
        <v>2650</v>
      </c>
      <c r="N560" s="390">
        <f t="shared" ref="N560:N561" si="468">ROUND((L560*M560),0)</f>
        <v>13160430</v>
      </c>
      <c r="O560" s="390">
        <f t="shared" ref="O560:O561" si="469">ROUND(M560*0.5025%,2)</f>
        <v>13.32</v>
      </c>
      <c r="P560" s="390">
        <f t="shared" ref="P560:P561" si="470">M560+O560</f>
        <v>2663.32</v>
      </c>
      <c r="Q560" s="391">
        <f t="shared" ref="Q560:Q561" si="471">ROUND((L560*+P560),0)</f>
        <v>13226580</v>
      </c>
      <c r="R560" s="391">
        <f t="shared" ref="R560:R561" si="472">ROUND((Q560*0.5%),0)</f>
        <v>66133</v>
      </c>
      <c r="S560" s="391">
        <f t="shared" ref="S560:S561" si="473">ROUND((Q560-R560),0)</f>
        <v>13160447</v>
      </c>
      <c r="T560" s="257" t="s">
        <v>77</v>
      </c>
    </row>
    <row r="561" spans="2:20" ht="23.1" customHeight="1">
      <c r="B561" s="432">
        <v>2</v>
      </c>
      <c r="C561" s="439" t="s">
        <v>673</v>
      </c>
      <c r="D561" s="254" t="s">
        <v>76</v>
      </c>
      <c r="E561" s="430" t="s">
        <v>79</v>
      </c>
      <c r="F561" s="431" t="s">
        <v>170</v>
      </c>
      <c r="G561" s="404">
        <v>9000</v>
      </c>
      <c r="H561" s="404">
        <v>3900</v>
      </c>
      <c r="I561" s="387">
        <f t="shared" si="465"/>
        <v>5100</v>
      </c>
      <c r="J561" s="388">
        <v>7</v>
      </c>
      <c r="K561" s="389">
        <f t="shared" si="466"/>
        <v>357.00000000000006</v>
      </c>
      <c r="L561" s="389">
        <f t="shared" si="467"/>
        <v>4743</v>
      </c>
      <c r="M561" s="405">
        <v>2650</v>
      </c>
      <c r="N561" s="390">
        <f t="shared" si="468"/>
        <v>12568950</v>
      </c>
      <c r="O561" s="390">
        <f t="shared" si="469"/>
        <v>13.32</v>
      </c>
      <c r="P561" s="390">
        <f t="shared" si="470"/>
        <v>2663.32</v>
      </c>
      <c r="Q561" s="391">
        <f t="shared" si="471"/>
        <v>12632127</v>
      </c>
      <c r="R561" s="391">
        <f t="shared" si="472"/>
        <v>63161</v>
      </c>
      <c r="S561" s="391">
        <f t="shared" si="473"/>
        <v>12568966</v>
      </c>
      <c r="T561" s="257" t="s">
        <v>77</v>
      </c>
    </row>
    <row r="562" spans="2:20" ht="23.1" customHeight="1">
      <c r="B562" s="432">
        <v>3</v>
      </c>
      <c r="C562" s="439" t="s">
        <v>694</v>
      </c>
      <c r="D562" s="254" t="s">
        <v>68</v>
      </c>
      <c r="E562" s="430" t="s">
        <v>69</v>
      </c>
      <c r="F562" s="431" t="s">
        <v>170</v>
      </c>
      <c r="G562" s="404">
        <v>9260</v>
      </c>
      <c r="H562" s="404">
        <v>3860</v>
      </c>
      <c r="I562" s="387">
        <f t="shared" ref="I562:I563" si="474">+G562-H562</f>
        <v>5400</v>
      </c>
      <c r="J562" s="388">
        <v>7</v>
      </c>
      <c r="K562" s="389">
        <f t="shared" ref="K562:K563" si="475">I562*J562%</f>
        <v>378.00000000000006</v>
      </c>
      <c r="L562" s="389">
        <f t="shared" ref="L562:L563" si="476">I562-K562</f>
        <v>5022</v>
      </c>
      <c r="M562" s="405">
        <v>2650</v>
      </c>
      <c r="N562" s="390">
        <f t="shared" ref="N562:N563" si="477">ROUND((L562*M562),0)</f>
        <v>13308300</v>
      </c>
      <c r="O562" s="390">
        <f t="shared" ref="O562:O563" si="478">ROUND(M562*0.5025%,2)</f>
        <v>13.32</v>
      </c>
      <c r="P562" s="390">
        <f t="shared" ref="P562:P563" si="479">M562+O562</f>
        <v>2663.32</v>
      </c>
      <c r="Q562" s="391">
        <f t="shared" ref="Q562:Q563" si="480">ROUND((L562*+P562),0)</f>
        <v>13375193</v>
      </c>
      <c r="R562" s="391">
        <f t="shared" ref="R562:R563" si="481">ROUND((Q562*0.5%),0)</f>
        <v>66876</v>
      </c>
      <c r="S562" s="391">
        <f t="shared" ref="S562:S563" si="482">ROUND((Q562-R562),0)</f>
        <v>13308317</v>
      </c>
      <c r="T562" s="257" t="s">
        <v>77</v>
      </c>
    </row>
    <row r="563" spans="2:20" ht="23.1" customHeight="1">
      <c r="B563" s="432">
        <v>4</v>
      </c>
      <c r="C563" s="439" t="s">
        <v>695</v>
      </c>
      <c r="D563" s="254" t="s">
        <v>378</v>
      </c>
      <c r="E563" s="430" t="s">
        <v>70</v>
      </c>
      <c r="F563" s="431" t="s">
        <v>170</v>
      </c>
      <c r="G563" s="404">
        <v>6580</v>
      </c>
      <c r="H563" s="404">
        <v>3970</v>
      </c>
      <c r="I563" s="387">
        <f t="shared" si="474"/>
        <v>2610</v>
      </c>
      <c r="J563" s="388">
        <v>6</v>
      </c>
      <c r="K563" s="389">
        <f t="shared" si="475"/>
        <v>156.6</v>
      </c>
      <c r="L563" s="389">
        <f t="shared" si="476"/>
        <v>2453.4</v>
      </c>
      <c r="M563" s="405">
        <v>2650</v>
      </c>
      <c r="N563" s="390">
        <f t="shared" si="477"/>
        <v>6501510</v>
      </c>
      <c r="O563" s="390">
        <f t="shared" si="478"/>
        <v>13.32</v>
      </c>
      <c r="P563" s="390">
        <f t="shared" si="479"/>
        <v>2663.32</v>
      </c>
      <c r="Q563" s="391">
        <f t="shared" si="480"/>
        <v>6534189</v>
      </c>
      <c r="R563" s="391">
        <f t="shared" si="481"/>
        <v>32671</v>
      </c>
      <c r="S563" s="391">
        <f t="shared" si="482"/>
        <v>6501518</v>
      </c>
      <c r="T563" s="257" t="s">
        <v>77</v>
      </c>
    </row>
    <row r="564" spans="2:20" ht="9.9499999999999993" customHeight="1">
      <c r="B564" s="433"/>
      <c r="C564" s="448"/>
      <c r="D564" s="449"/>
      <c r="E564" s="434"/>
      <c r="F564" s="435"/>
      <c r="G564" s="443"/>
      <c r="H564" s="443"/>
      <c r="I564" s="444"/>
      <c r="J564" s="388"/>
      <c r="K564" s="445"/>
      <c r="L564" s="445"/>
      <c r="M564" s="450"/>
      <c r="N564" s="446"/>
      <c r="O564" s="451"/>
      <c r="P564" s="446"/>
      <c r="Q564" s="447"/>
      <c r="R564" s="447"/>
      <c r="S564" s="447"/>
      <c r="T564" s="452"/>
    </row>
    <row r="565" spans="2:20" ht="24.95" customHeight="1">
      <c r="B565" s="2173" t="s">
        <v>202</v>
      </c>
      <c r="C565" s="2174"/>
      <c r="D565" s="2174"/>
      <c r="E565" s="2174"/>
      <c r="F565" s="2175"/>
      <c r="G565" s="402">
        <f>SUM(G560:G564)</f>
        <v>34140</v>
      </c>
      <c r="H565" s="402">
        <f>SUM(H560:H564)</f>
        <v>15690</v>
      </c>
      <c r="I565" s="402">
        <f>SUM(I560:I564)</f>
        <v>18450</v>
      </c>
      <c r="J565" s="402">
        <f>+K565/I565%</f>
        <v>6.8585365853658544</v>
      </c>
      <c r="K565" s="402">
        <f>SUM(K560:K564)</f>
        <v>1265.4000000000001</v>
      </c>
      <c r="L565" s="402">
        <f>SUM(L560:L564)</f>
        <v>17184.600000000002</v>
      </c>
      <c r="M565" s="402"/>
      <c r="N565" s="402">
        <f>SUM(N560:N564)</f>
        <v>45539190</v>
      </c>
      <c r="O565" s="403"/>
      <c r="P565" s="402">
        <f>Q565/L565</f>
        <v>2663.3200074485289</v>
      </c>
      <c r="Q565" s="402">
        <f>SUM(Q560:Q564)</f>
        <v>45768089</v>
      </c>
      <c r="R565" s="402">
        <f>SUM(R560:R564)</f>
        <v>228841</v>
      </c>
      <c r="S565" s="402">
        <f>SUM(S560:S564)</f>
        <v>45539248</v>
      </c>
      <c r="T565" s="402"/>
    </row>
    <row r="566" spans="2:20" ht="21.75" customHeight="1">
      <c r="B566" s="51"/>
      <c r="C566" s="289" t="s">
        <v>59</v>
      </c>
      <c r="D566" s="55"/>
      <c r="E566" s="55" t="s">
        <v>60</v>
      </c>
      <c r="F566" s="165" t="s">
        <v>643</v>
      </c>
      <c r="G566" s="55"/>
      <c r="I566" s="53"/>
      <c r="J566" s="55"/>
      <c r="K566" s="55"/>
      <c r="L566" s="54"/>
      <c r="M566" s="55"/>
      <c r="N566" s="118"/>
      <c r="O566" s="56"/>
      <c r="P566" s="57"/>
      <c r="Q566" s="249"/>
      <c r="R566" s="297"/>
      <c r="S566" s="55"/>
      <c r="T566" s="59"/>
    </row>
    <row r="567" spans="2:20" ht="13.5" customHeight="1">
      <c r="B567" s="51"/>
      <c r="C567" s="289"/>
      <c r="D567" s="55"/>
      <c r="E567" s="55"/>
      <c r="F567" s="623"/>
      <c r="G567" s="55"/>
      <c r="H567" s="53"/>
      <c r="I567" s="52"/>
      <c r="J567" s="55"/>
      <c r="K567" s="55"/>
      <c r="L567" s="54"/>
      <c r="M567" s="55"/>
      <c r="N567" s="84"/>
      <c r="O567" s="56"/>
      <c r="P567" s="167"/>
      <c r="Q567" s="58"/>
      <c r="R567" s="58"/>
      <c r="S567" s="58"/>
      <c r="T567" s="59"/>
    </row>
    <row r="568" spans="2:20">
      <c r="B568" s="2190" t="s">
        <v>26</v>
      </c>
      <c r="C568" s="275" t="s">
        <v>27</v>
      </c>
      <c r="D568" s="2169" t="s">
        <v>62</v>
      </c>
      <c r="E568" s="175" t="s">
        <v>28</v>
      </c>
      <c r="F568" s="2169" t="s">
        <v>29</v>
      </c>
      <c r="G568" s="174" t="s">
        <v>30</v>
      </c>
      <c r="H568" s="174" t="s">
        <v>30</v>
      </c>
      <c r="I568" s="176" t="s">
        <v>30</v>
      </c>
      <c r="J568" s="2171" t="s">
        <v>31</v>
      </c>
      <c r="K568" s="2172"/>
      <c r="L568" s="174" t="s">
        <v>30</v>
      </c>
      <c r="M568" s="176" t="s">
        <v>32</v>
      </c>
      <c r="N568" s="177" t="s">
        <v>8</v>
      </c>
      <c r="O568" s="2275" t="s">
        <v>182</v>
      </c>
      <c r="P568" s="2167" t="s">
        <v>181</v>
      </c>
      <c r="Q568" s="177" t="s">
        <v>8</v>
      </c>
      <c r="R568" s="2270" t="s">
        <v>44</v>
      </c>
      <c r="S568" s="178" t="s">
        <v>8</v>
      </c>
      <c r="T568" s="2182" t="s">
        <v>10</v>
      </c>
    </row>
    <row r="569" spans="2:20">
      <c r="B569" s="2191"/>
      <c r="C569" s="276" t="s">
        <v>11</v>
      </c>
      <c r="D569" s="2170"/>
      <c r="E569" s="180" t="s">
        <v>12</v>
      </c>
      <c r="F569" s="2170"/>
      <c r="G569" s="180" t="s">
        <v>13</v>
      </c>
      <c r="H569" s="180" t="s">
        <v>14</v>
      </c>
      <c r="I569" s="181" t="s">
        <v>15</v>
      </c>
      <c r="J569" s="182" t="s">
        <v>16</v>
      </c>
      <c r="K569" s="183" t="s">
        <v>17</v>
      </c>
      <c r="L569" s="180" t="s">
        <v>18</v>
      </c>
      <c r="M569" s="184" t="s">
        <v>19</v>
      </c>
      <c r="N569" s="185" t="s">
        <v>177</v>
      </c>
      <c r="O569" s="2276"/>
      <c r="P569" s="2168"/>
      <c r="Q569" s="185" t="s">
        <v>22</v>
      </c>
      <c r="R569" s="2271"/>
      <c r="S569" s="186" t="s">
        <v>45</v>
      </c>
      <c r="T569" s="2183"/>
    </row>
    <row r="570" spans="2:20" ht="15.75" thickBot="1">
      <c r="B570" s="187">
        <v>1</v>
      </c>
      <c r="C570" s="277">
        <v>2</v>
      </c>
      <c r="D570" s="189">
        <v>3</v>
      </c>
      <c r="E570" s="188">
        <v>4</v>
      </c>
      <c r="F570" s="188">
        <v>5</v>
      </c>
      <c r="G570" s="188">
        <v>6</v>
      </c>
      <c r="H570" s="188">
        <v>7</v>
      </c>
      <c r="I570" s="190" t="s">
        <v>63</v>
      </c>
      <c r="J570" s="191">
        <v>9</v>
      </c>
      <c r="K570" s="192" t="s">
        <v>64</v>
      </c>
      <c r="L570" s="191" t="s">
        <v>65</v>
      </c>
      <c r="M570" s="192">
        <v>12</v>
      </c>
      <c r="N570" s="193" t="s">
        <v>66</v>
      </c>
      <c r="O570" s="252" t="s">
        <v>176</v>
      </c>
      <c r="P570" s="193" t="s">
        <v>178</v>
      </c>
      <c r="Q570" s="193" t="s">
        <v>186</v>
      </c>
      <c r="R570" s="193" t="s">
        <v>183</v>
      </c>
      <c r="S570" s="193" t="s">
        <v>179</v>
      </c>
      <c r="T570" s="193">
        <v>18</v>
      </c>
    </row>
    <row r="571" spans="2:20" ht="21" customHeight="1" thickTop="1">
      <c r="B571" s="432">
        <v>1</v>
      </c>
      <c r="C571" s="439" t="s">
        <v>675</v>
      </c>
      <c r="D571" s="254" t="s">
        <v>336</v>
      </c>
      <c r="E571" s="430" t="s">
        <v>74</v>
      </c>
      <c r="F571" s="431" t="s">
        <v>170</v>
      </c>
      <c r="G571" s="404">
        <v>8990</v>
      </c>
      <c r="H571" s="404">
        <v>3770</v>
      </c>
      <c r="I571" s="387">
        <f t="shared" ref="I571:I575" si="483">+G571-H571</f>
        <v>5220</v>
      </c>
      <c r="J571" s="388">
        <v>7</v>
      </c>
      <c r="K571" s="389">
        <f t="shared" ref="K571:K575" si="484">I571*J571%</f>
        <v>365.40000000000003</v>
      </c>
      <c r="L571" s="389">
        <f t="shared" ref="L571:L575" si="485">I571-K571</f>
        <v>4854.6000000000004</v>
      </c>
      <c r="M571" s="405">
        <v>2650</v>
      </c>
      <c r="N571" s="390">
        <f t="shared" ref="N571:N575" si="486">ROUND((L571*M571),0)</f>
        <v>12864690</v>
      </c>
      <c r="O571" s="390">
        <f t="shared" ref="O571:O575" si="487">ROUND(M571*0.5025%,2)</f>
        <v>13.32</v>
      </c>
      <c r="P571" s="390">
        <f t="shared" ref="P571:P575" si="488">M571+O571</f>
        <v>2663.32</v>
      </c>
      <c r="Q571" s="391">
        <f t="shared" ref="Q571:Q575" si="489">ROUND((L571*+P571),0)</f>
        <v>12929353</v>
      </c>
      <c r="R571" s="391">
        <f t="shared" ref="R571:R575" si="490">ROUND((Q571*0.5%),0)</f>
        <v>64647</v>
      </c>
      <c r="S571" s="391">
        <f t="shared" ref="S571:S575" si="491">ROUND((Q571-R571),0)</f>
        <v>12864706</v>
      </c>
      <c r="T571" s="257" t="s">
        <v>77</v>
      </c>
    </row>
    <row r="572" spans="2:20" ht="21" customHeight="1">
      <c r="B572" s="432">
        <v>2</v>
      </c>
      <c r="C572" s="439" t="s">
        <v>676</v>
      </c>
      <c r="D572" s="254" t="s">
        <v>116</v>
      </c>
      <c r="E572" s="430" t="s">
        <v>72</v>
      </c>
      <c r="F572" s="431" t="s">
        <v>170</v>
      </c>
      <c r="G572" s="404">
        <v>9170</v>
      </c>
      <c r="H572" s="404">
        <v>4000</v>
      </c>
      <c r="I572" s="387">
        <f t="shared" si="483"/>
        <v>5170</v>
      </c>
      <c r="J572" s="388">
        <v>7</v>
      </c>
      <c r="K572" s="389">
        <f t="shared" si="484"/>
        <v>361.90000000000003</v>
      </c>
      <c r="L572" s="389">
        <f t="shared" si="485"/>
        <v>4808.1000000000004</v>
      </c>
      <c r="M572" s="405">
        <v>2650</v>
      </c>
      <c r="N572" s="390">
        <f t="shared" si="486"/>
        <v>12741465</v>
      </c>
      <c r="O572" s="390">
        <f t="shared" si="487"/>
        <v>13.32</v>
      </c>
      <c r="P572" s="390">
        <f t="shared" si="488"/>
        <v>2663.32</v>
      </c>
      <c r="Q572" s="391">
        <f t="shared" si="489"/>
        <v>12805509</v>
      </c>
      <c r="R572" s="391">
        <f t="shared" si="490"/>
        <v>64028</v>
      </c>
      <c r="S572" s="391">
        <f t="shared" si="491"/>
        <v>12741481</v>
      </c>
      <c r="T572" s="257" t="s">
        <v>77</v>
      </c>
    </row>
    <row r="573" spans="2:20" ht="21" customHeight="1">
      <c r="B573" s="432">
        <v>3</v>
      </c>
      <c r="C573" s="439" t="s">
        <v>677</v>
      </c>
      <c r="D573" s="254" t="s">
        <v>152</v>
      </c>
      <c r="E573" s="430" t="s">
        <v>75</v>
      </c>
      <c r="F573" s="431" t="s">
        <v>170</v>
      </c>
      <c r="G573" s="404">
        <v>8520</v>
      </c>
      <c r="H573" s="404">
        <v>3820</v>
      </c>
      <c r="I573" s="387">
        <f t="shared" si="483"/>
        <v>4700</v>
      </c>
      <c r="J573" s="388">
        <v>7</v>
      </c>
      <c r="K573" s="389">
        <f t="shared" si="484"/>
        <v>329.00000000000006</v>
      </c>
      <c r="L573" s="389">
        <f t="shared" si="485"/>
        <v>4371</v>
      </c>
      <c r="M573" s="405">
        <v>2650</v>
      </c>
      <c r="N573" s="390">
        <f t="shared" si="486"/>
        <v>11583150</v>
      </c>
      <c r="O573" s="390">
        <f t="shared" si="487"/>
        <v>13.32</v>
      </c>
      <c r="P573" s="390">
        <f t="shared" si="488"/>
        <v>2663.32</v>
      </c>
      <c r="Q573" s="391">
        <f t="shared" si="489"/>
        <v>11641372</v>
      </c>
      <c r="R573" s="391">
        <f t="shared" si="490"/>
        <v>58207</v>
      </c>
      <c r="S573" s="391">
        <f t="shared" si="491"/>
        <v>11583165</v>
      </c>
      <c r="T573" s="257" t="s">
        <v>77</v>
      </c>
    </row>
    <row r="574" spans="2:20" ht="21" customHeight="1">
      <c r="B574" s="432">
        <v>4</v>
      </c>
      <c r="C574" s="439" t="s">
        <v>678</v>
      </c>
      <c r="D574" s="254" t="s">
        <v>116</v>
      </c>
      <c r="E574" s="430" t="s">
        <v>72</v>
      </c>
      <c r="F574" s="431" t="s">
        <v>170</v>
      </c>
      <c r="G574" s="404">
        <v>9090</v>
      </c>
      <c r="H574" s="404">
        <v>3990</v>
      </c>
      <c r="I574" s="387">
        <f t="shared" si="483"/>
        <v>5100</v>
      </c>
      <c r="J574" s="388">
        <v>7</v>
      </c>
      <c r="K574" s="389">
        <f t="shared" si="484"/>
        <v>357.00000000000006</v>
      </c>
      <c r="L574" s="389">
        <f t="shared" si="485"/>
        <v>4743</v>
      </c>
      <c r="M574" s="405">
        <v>2650</v>
      </c>
      <c r="N574" s="390">
        <f t="shared" si="486"/>
        <v>12568950</v>
      </c>
      <c r="O574" s="390">
        <f t="shared" si="487"/>
        <v>13.32</v>
      </c>
      <c r="P574" s="390">
        <f t="shared" si="488"/>
        <v>2663.32</v>
      </c>
      <c r="Q574" s="391">
        <f t="shared" si="489"/>
        <v>12632127</v>
      </c>
      <c r="R574" s="391">
        <f t="shared" si="490"/>
        <v>63161</v>
      </c>
      <c r="S574" s="391">
        <f t="shared" si="491"/>
        <v>12568966</v>
      </c>
      <c r="T574" s="257" t="s">
        <v>77</v>
      </c>
    </row>
    <row r="575" spans="2:20" ht="21" customHeight="1">
      <c r="B575" s="432">
        <v>5</v>
      </c>
      <c r="C575" s="439" t="s">
        <v>679</v>
      </c>
      <c r="D575" s="254" t="s">
        <v>336</v>
      </c>
      <c r="E575" s="430" t="s">
        <v>74</v>
      </c>
      <c r="F575" s="431" t="s">
        <v>170</v>
      </c>
      <c r="G575" s="404">
        <v>8930</v>
      </c>
      <c r="H575" s="404">
        <v>3770</v>
      </c>
      <c r="I575" s="387">
        <f t="shared" si="483"/>
        <v>5160</v>
      </c>
      <c r="J575" s="388">
        <v>7</v>
      </c>
      <c r="K575" s="389">
        <f t="shared" si="484"/>
        <v>361.20000000000005</v>
      </c>
      <c r="L575" s="389">
        <f t="shared" si="485"/>
        <v>4798.8</v>
      </c>
      <c r="M575" s="405">
        <v>2650</v>
      </c>
      <c r="N575" s="390">
        <f t="shared" si="486"/>
        <v>12716820</v>
      </c>
      <c r="O575" s="390">
        <f t="shared" si="487"/>
        <v>13.32</v>
      </c>
      <c r="P575" s="390">
        <f t="shared" si="488"/>
        <v>2663.32</v>
      </c>
      <c r="Q575" s="391">
        <f t="shared" si="489"/>
        <v>12780740</v>
      </c>
      <c r="R575" s="391">
        <f t="shared" si="490"/>
        <v>63904</v>
      </c>
      <c r="S575" s="391">
        <f t="shared" si="491"/>
        <v>12716836</v>
      </c>
      <c r="T575" s="257" t="s">
        <v>77</v>
      </c>
    </row>
    <row r="576" spans="2:20" ht="21" customHeight="1">
      <c r="B576" s="432">
        <v>6</v>
      </c>
      <c r="C576" s="439" t="s">
        <v>680</v>
      </c>
      <c r="D576" s="254" t="s">
        <v>67</v>
      </c>
      <c r="E576" s="430" t="s">
        <v>92</v>
      </c>
      <c r="F576" s="431" t="s">
        <v>170</v>
      </c>
      <c r="G576" s="404">
        <v>5840</v>
      </c>
      <c r="H576" s="404">
        <v>3770</v>
      </c>
      <c r="I576" s="387">
        <f t="shared" ref="I576" si="492">+G576-H576</f>
        <v>2070</v>
      </c>
      <c r="J576" s="388">
        <v>7</v>
      </c>
      <c r="K576" s="389">
        <f t="shared" ref="K576" si="493">I576*J576%</f>
        <v>144.9</v>
      </c>
      <c r="L576" s="389">
        <f t="shared" ref="L576" si="494">I576-K576</f>
        <v>1925.1</v>
      </c>
      <c r="M576" s="405">
        <v>2650</v>
      </c>
      <c r="N576" s="390">
        <f t="shared" ref="N576" si="495">ROUND((L576*M576),0)</f>
        <v>5101515</v>
      </c>
      <c r="O576" s="390">
        <f t="shared" ref="O576" si="496">ROUND(M576*0.5025%,2)</f>
        <v>13.32</v>
      </c>
      <c r="P576" s="390">
        <f t="shared" ref="P576" si="497">M576+O576</f>
        <v>2663.32</v>
      </c>
      <c r="Q576" s="391">
        <f t="shared" ref="Q576" si="498">ROUND((L576*+P576),0)</f>
        <v>5127157</v>
      </c>
      <c r="R576" s="391">
        <f t="shared" ref="R576" si="499">ROUND((Q576*0.5%),0)</f>
        <v>25636</v>
      </c>
      <c r="S576" s="391">
        <f t="shared" ref="S576" si="500">ROUND((Q576-R576),0)</f>
        <v>5101521</v>
      </c>
      <c r="T576" s="257" t="s">
        <v>77</v>
      </c>
    </row>
    <row r="577" spans="2:20" ht="9.9499999999999993" customHeight="1">
      <c r="B577" s="433"/>
      <c r="C577" s="448"/>
      <c r="D577" s="449"/>
      <c r="E577" s="434"/>
      <c r="F577" s="435"/>
      <c r="G577" s="443"/>
      <c r="H577" s="443"/>
      <c r="I577" s="444"/>
      <c r="J577" s="388"/>
      <c r="K577" s="445"/>
      <c r="L577" s="445"/>
      <c r="M577" s="450"/>
      <c r="N577" s="446"/>
      <c r="O577" s="451"/>
      <c r="P577" s="446"/>
      <c r="Q577" s="447"/>
      <c r="R577" s="447"/>
      <c r="S577" s="447"/>
      <c r="T577" s="452"/>
    </row>
    <row r="578" spans="2:20" ht="21" customHeight="1">
      <c r="B578" s="2173" t="s">
        <v>450</v>
      </c>
      <c r="C578" s="2174"/>
      <c r="D578" s="2174"/>
      <c r="E578" s="2174"/>
      <c r="F578" s="2175"/>
      <c r="G578" s="402">
        <f>SUM(G571:G577)</f>
        <v>50540</v>
      </c>
      <c r="H578" s="402">
        <f>SUM(H571:H577)</f>
        <v>23120</v>
      </c>
      <c r="I578" s="402">
        <f>SUM(I571:I577)</f>
        <v>27420</v>
      </c>
      <c r="J578" s="402">
        <f>+K578/I578%</f>
        <v>7.0000000000000018</v>
      </c>
      <c r="K578" s="402">
        <f>SUM(K571:K577)</f>
        <v>1919.4000000000003</v>
      </c>
      <c r="L578" s="402">
        <f>SUM(L571:L577)</f>
        <v>25500.6</v>
      </c>
      <c r="M578" s="402"/>
      <c r="N578" s="402">
        <f>SUM(N571:N577)</f>
        <v>67576590</v>
      </c>
      <c r="O578" s="403"/>
      <c r="P578" s="402">
        <f>Q578/L578</f>
        <v>2663.3200003137181</v>
      </c>
      <c r="Q578" s="402">
        <f>SUM(Q571:Q577)</f>
        <v>67916258</v>
      </c>
      <c r="R578" s="402">
        <f>SUM(R571:R577)</f>
        <v>339583</v>
      </c>
      <c r="S578" s="402">
        <f>SUM(S571:S577)</f>
        <v>67576675</v>
      </c>
      <c r="T578" s="402"/>
    </row>
    <row r="579" spans="2:20" ht="21" customHeight="1">
      <c r="B579" s="603"/>
      <c r="C579" s="458"/>
      <c r="D579" s="458"/>
      <c r="E579" s="458"/>
      <c r="F579" s="458"/>
      <c r="G579" s="597"/>
      <c r="H579" s="597"/>
      <c r="I579" s="597">
        <f>+I578+I647</f>
        <v>62850</v>
      </c>
      <c r="J579" s="597">
        <f t="shared" ref="J579:S579" si="501">+J578+J647</f>
        <v>14</v>
      </c>
      <c r="K579" s="597">
        <f t="shared" si="501"/>
        <v>4399.5</v>
      </c>
      <c r="L579" s="597">
        <f t="shared" si="501"/>
        <v>58450.5</v>
      </c>
      <c r="M579" s="597">
        <f t="shared" si="501"/>
        <v>0</v>
      </c>
      <c r="N579" s="597">
        <f t="shared" si="501"/>
        <v>154893825</v>
      </c>
      <c r="O579" s="597">
        <f t="shared" si="501"/>
        <v>0</v>
      </c>
      <c r="P579" s="597">
        <f t="shared" si="501"/>
        <v>5326.6400103896212</v>
      </c>
      <c r="Q579" s="597">
        <f t="shared" si="501"/>
        <v>155672386</v>
      </c>
      <c r="R579" s="597">
        <f t="shared" si="501"/>
        <v>778364</v>
      </c>
      <c r="S579" s="597">
        <f t="shared" si="501"/>
        <v>154894022</v>
      </c>
      <c r="T579" s="460"/>
    </row>
    <row r="580" spans="2:20" ht="21.75" customHeight="1">
      <c r="B580" s="51"/>
      <c r="C580" s="289" t="s">
        <v>59</v>
      </c>
      <c r="D580" s="55"/>
      <c r="E580" s="55" t="s">
        <v>60</v>
      </c>
      <c r="F580" s="165" t="s">
        <v>686</v>
      </c>
      <c r="G580" s="55"/>
      <c r="I580" s="53"/>
      <c r="J580" s="55"/>
      <c r="K580" s="55"/>
      <c r="L580" s="54"/>
      <c r="M580" s="55"/>
      <c r="N580" s="118"/>
      <c r="O580" s="56"/>
      <c r="P580" s="57"/>
      <c r="Q580" s="249"/>
      <c r="R580" s="297"/>
      <c r="S580" s="55"/>
      <c r="T580" s="59"/>
    </row>
    <row r="581" spans="2:20" ht="13.5" customHeight="1">
      <c r="B581" s="51"/>
      <c r="C581" s="289"/>
      <c r="D581" s="55"/>
      <c r="E581" s="55"/>
      <c r="F581" s="623"/>
      <c r="G581" s="55"/>
      <c r="H581" s="53"/>
      <c r="I581" s="52"/>
      <c r="J581" s="55"/>
      <c r="K581" s="55"/>
      <c r="L581" s="54"/>
      <c r="M581" s="55"/>
      <c r="N581" s="84"/>
      <c r="O581" s="56"/>
      <c r="P581" s="167"/>
      <c r="Q581" s="58"/>
      <c r="R581" s="58"/>
      <c r="S581" s="58"/>
      <c r="T581" s="59"/>
    </row>
    <row r="582" spans="2:20">
      <c r="B582" s="2190" t="s">
        <v>26</v>
      </c>
      <c r="C582" s="275" t="s">
        <v>27</v>
      </c>
      <c r="D582" s="2169" t="s">
        <v>62</v>
      </c>
      <c r="E582" s="175" t="s">
        <v>28</v>
      </c>
      <c r="F582" s="2169" t="s">
        <v>29</v>
      </c>
      <c r="G582" s="174" t="s">
        <v>30</v>
      </c>
      <c r="H582" s="174" t="s">
        <v>30</v>
      </c>
      <c r="I582" s="176" t="s">
        <v>30</v>
      </c>
      <c r="J582" s="2171" t="s">
        <v>31</v>
      </c>
      <c r="K582" s="2172"/>
      <c r="L582" s="174" t="s">
        <v>30</v>
      </c>
      <c r="M582" s="176" t="s">
        <v>32</v>
      </c>
      <c r="N582" s="177" t="s">
        <v>8</v>
      </c>
      <c r="O582" s="2275" t="s">
        <v>182</v>
      </c>
      <c r="P582" s="2167" t="s">
        <v>181</v>
      </c>
      <c r="Q582" s="177" t="s">
        <v>8</v>
      </c>
      <c r="R582" s="2270" t="s">
        <v>44</v>
      </c>
      <c r="S582" s="178" t="s">
        <v>8</v>
      </c>
      <c r="T582" s="2182" t="s">
        <v>10</v>
      </c>
    </row>
    <row r="583" spans="2:20">
      <c r="B583" s="2191"/>
      <c r="C583" s="276" t="s">
        <v>11</v>
      </c>
      <c r="D583" s="2170"/>
      <c r="E583" s="180" t="s">
        <v>12</v>
      </c>
      <c r="F583" s="2170"/>
      <c r="G583" s="180" t="s">
        <v>13</v>
      </c>
      <c r="H583" s="180" t="s">
        <v>14</v>
      </c>
      <c r="I583" s="181" t="s">
        <v>15</v>
      </c>
      <c r="J583" s="182" t="s">
        <v>16</v>
      </c>
      <c r="K583" s="183" t="s">
        <v>17</v>
      </c>
      <c r="L583" s="180" t="s">
        <v>18</v>
      </c>
      <c r="M583" s="184" t="s">
        <v>19</v>
      </c>
      <c r="N583" s="185" t="s">
        <v>177</v>
      </c>
      <c r="O583" s="2276"/>
      <c r="P583" s="2168"/>
      <c r="Q583" s="185" t="s">
        <v>22</v>
      </c>
      <c r="R583" s="2271"/>
      <c r="S583" s="186" t="s">
        <v>45</v>
      </c>
      <c r="T583" s="2183"/>
    </row>
    <row r="584" spans="2:20" ht="15.75" thickBot="1">
      <c r="B584" s="187">
        <v>1</v>
      </c>
      <c r="C584" s="277">
        <v>2</v>
      </c>
      <c r="D584" s="189">
        <v>3</v>
      </c>
      <c r="E584" s="188">
        <v>4</v>
      </c>
      <c r="F584" s="188">
        <v>5</v>
      </c>
      <c r="G584" s="188">
        <v>6</v>
      </c>
      <c r="H584" s="188">
        <v>7</v>
      </c>
      <c r="I584" s="190" t="s">
        <v>63</v>
      </c>
      <c r="J584" s="191">
        <v>9</v>
      </c>
      <c r="K584" s="192" t="s">
        <v>64</v>
      </c>
      <c r="L584" s="191" t="s">
        <v>65</v>
      </c>
      <c r="M584" s="192">
        <v>12</v>
      </c>
      <c r="N584" s="193" t="s">
        <v>66</v>
      </c>
      <c r="O584" s="252" t="s">
        <v>176</v>
      </c>
      <c r="P584" s="193" t="s">
        <v>178</v>
      </c>
      <c r="Q584" s="193" t="s">
        <v>186</v>
      </c>
      <c r="R584" s="193" t="s">
        <v>183</v>
      </c>
      <c r="S584" s="193" t="s">
        <v>179</v>
      </c>
      <c r="T584" s="193">
        <v>18</v>
      </c>
    </row>
    <row r="585" spans="2:20" ht="21.95" customHeight="1" thickTop="1">
      <c r="B585" s="432">
        <v>1</v>
      </c>
      <c r="C585" s="439" t="s">
        <v>681</v>
      </c>
      <c r="D585" s="254" t="s">
        <v>88</v>
      </c>
      <c r="E585" s="430" t="s">
        <v>87</v>
      </c>
      <c r="F585" s="431" t="s">
        <v>170</v>
      </c>
      <c r="G585" s="404">
        <v>9140</v>
      </c>
      <c r="H585" s="404">
        <v>3860</v>
      </c>
      <c r="I585" s="387">
        <f t="shared" ref="I585:I589" si="502">+G585-H585</f>
        <v>5280</v>
      </c>
      <c r="J585" s="388">
        <v>7</v>
      </c>
      <c r="K585" s="389">
        <f t="shared" ref="K585:K589" si="503">I585*J585%</f>
        <v>369.6</v>
      </c>
      <c r="L585" s="389">
        <f t="shared" ref="L585:L589" si="504">I585-K585</f>
        <v>4910.3999999999996</v>
      </c>
      <c r="M585" s="405">
        <v>2650</v>
      </c>
      <c r="N585" s="390">
        <f t="shared" ref="N585:N589" si="505">ROUND((L585*M585),0)</f>
        <v>13012560</v>
      </c>
      <c r="O585" s="390">
        <f t="shared" ref="O585:O589" si="506">ROUND(M585*0.5025%,2)</f>
        <v>13.32</v>
      </c>
      <c r="P585" s="390">
        <f t="shared" ref="P585:P589" si="507">M585+O585</f>
        <v>2663.32</v>
      </c>
      <c r="Q585" s="391">
        <f t="shared" ref="Q585:Q589" si="508">ROUND((L585*+P585),0)</f>
        <v>13077967</v>
      </c>
      <c r="R585" s="391">
        <f t="shared" ref="R585:R589" si="509">ROUND((Q585*0.5%),0)</f>
        <v>65390</v>
      </c>
      <c r="S585" s="391">
        <f t="shared" ref="S585:S589" si="510">ROUND((Q585-R585),0)</f>
        <v>13012577</v>
      </c>
      <c r="T585" s="257" t="s">
        <v>77</v>
      </c>
    </row>
    <row r="586" spans="2:20" ht="21.95" customHeight="1">
      <c r="B586" s="432">
        <v>2</v>
      </c>
      <c r="C586" s="439" t="s">
        <v>682</v>
      </c>
      <c r="D586" s="254" t="s">
        <v>67</v>
      </c>
      <c r="E586" s="430" t="s">
        <v>92</v>
      </c>
      <c r="F586" s="431" t="s">
        <v>170</v>
      </c>
      <c r="G586" s="404">
        <v>8680</v>
      </c>
      <c r="H586" s="404">
        <v>3770</v>
      </c>
      <c r="I586" s="387">
        <f t="shared" si="502"/>
        <v>4910</v>
      </c>
      <c r="J586" s="388">
        <v>7</v>
      </c>
      <c r="K586" s="389">
        <f t="shared" si="503"/>
        <v>343.70000000000005</v>
      </c>
      <c r="L586" s="389">
        <f t="shared" si="504"/>
        <v>4566.3</v>
      </c>
      <c r="M586" s="405">
        <v>2650</v>
      </c>
      <c r="N586" s="390">
        <f t="shared" si="505"/>
        <v>12100695</v>
      </c>
      <c r="O586" s="390">
        <f t="shared" si="506"/>
        <v>13.32</v>
      </c>
      <c r="P586" s="390">
        <f t="shared" si="507"/>
        <v>2663.32</v>
      </c>
      <c r="Q586" s="391">
        <f t="shared" si="508"/>
        <v>12161518</v>
      </c>
      <c r="R586" s="391">
        <f t="shared" si="509"/>
        <v>60808</v>
      </c>
      <c r="S586" s="391">
        <f t="shared" si="510"/>
        <v>12100710</v>
      </c>
      <c r="T586" s="257" t="s">
        <v>77</v>
      </c>
    </row>
    <row r="587" spans="2:20" ht="21.95" customHeight="1">
      <c r="B587" s="432">
        <v>3</v>
      </c>
      <c r="C587" s="439" t="s">
        <v>683</v>
      </c>
      <c r="D587" s="254" t="s">
        <v>88</v>
      </c>
      <c r="E587" s="430" t="s">
        <v>87</v>
      </c>
      <c r="F587" s="431" t="s">
        <v>170</v>
      </c>
      <c r="G587" s="404">
        <v>8810</v>
      </c>
      <c r="H587" s="404">
        <v>3850</v>
      </c>
      <c r="I587" s="387">
        <f t="shared" si="502"/>
        <v>4960</v>
      </c>
      <c r="J587" s="388">
        <v>7</v>
      </c>
      <c r="K587" s="389">
        <f t="shared" si="503"/>
        <v>347.20000000000005</v>
      </c>
      <c r="L587" s="389">
        <f t="shared" si="504"/>
        <v>4612.8</v>
      </c>
      <c r="M587" s="405">
        <v>2650</v>
      </c>
      <c r="N587" s="390">
        <f t="shared" si="505"/>
        <v>12223920</v>
      </c>
      <c r="O587" s="390">
        <f t="shared" si="506"/>
        <v>13.32</v>
      </c>
      <c r="P587" s="390">
        <f t="shared" si="507"/>
        <v>2663.32</v>
      </c>
      <c r="Q587" s="391">
        <f t="shared" si="508"/>
        <v>12285362</v>
      </c>
      <c r="R587" s="391">
        <f t="shared" si="509"/>
        <v>61427</v>
      </c>
      <c r="S587" s="391">
        <f t="shared" si="510"/>
        <v>12223935</v>
      </c>
      <c r="T587" s="257" t="s">
        <v>77</v>
      </c>
    </row>
    <row r="588" spans="2:20" ht="21.95" customHeight="1">
      <c r="B588" s="432">
        <v>4</v>
      </c>
      <c r="C588" s="439" t="s">
        <v>684</v>
      </c>
      <c r="D588" s="254" t="s">
        <v>152</v>
      </c>
      <c r="E588" s="430" t="s">
        <v>75</v>
      </c>
      <c r="F588" s="431" t="s">
        <v>170</v>
      </c>
      <c r="G588" s="404">
        <v>8910</v>
      </c>
      <c r="H588" s="404">
        <v>3820</v>
      </c>
      <c r="I588" s="387">
        <f t="shared" si="502"/>
        <v>5090</v>
      </c>
      <c r="J588" s="388">
        <v>7</v>
      </c>
      <c r="K588" s="389">
        <f t="shared" si="503"/>
        <v>356.3</v>
      </c>
      <c r="L588" s="389">
        <f t="shared" si="504"/>
        <v>4733.7</v>
      </c>
      <c r="M588" s="405">
        <v>2650</v>
      </c>
      <c r="N588" s="390">
        <f t="shared" si="505"/>
        <v>12544305</v>
      </c>
      <c r="O588" s="390">
        <f t="shared" si="506"/>
        <v>13.32</v>
      </c>
      <c r="P588" s="390">
        <f t="shared" si="507"/>
        <v>2663.32</v>
      </c>
      <c r="Q588" s="391">
        <f t="shared" si="508"/>
        <v>12607358</v>
      </c>
      <c r="R588" s="391">
        <f t="shared" si="509"/>
        <v>63037</v>
      </c>
      <c r="S588" s="391">
        <f t="shared" si="510"/>
        <v>12544321</v>
      </c>
      <c r="T588" s="257" t="s">
        <v>77</v>
      </c>
    </row>
    <row r="589" spans="2:20" ht="21.95" customHeight="1">
      <c r="B589" s="432">
        <v>5</v>
      </c>
      <c r="C589" s="439" t="s">
        <v>685</v>
      </c>
      <c r="D589" s="254" t="s">
        <v>116</v>
      </c>
      <c r="E589" s="430" t="s">
        <v>72</v>
      </c>
      <c r="F589" s="431" t="s">
        <v>170</v>
      </c>
      <c r="G589" s="404">
        <v>5500</v>
      </c>
      <c r="H589" s="404">
        <v>4000</v>
      </c>
      <c r="I589" s="387">
        <f t="shared" si="502"/>
        <v>1500</v>
      </c>
      <c r="J589" s="388">
        <v>7</v>
      </c>
      <c r="K589" s="389">
        <f t="shared" si="503"/>
        <v>105.00000000000001</v>
      </c>
      <c r="L589" s="389">
        <f t="shared" si="504"/>
        <v>1395</v>
      </c>
      <c r="M589" s="405">
        <v>2650</v>
      </c>
      <c r="N589" s="390">
        <f t="shared" si="505"/>
        <v>3696750</v>
      </c>
      <c r="O589" s="390">
        <f t="shared" si="506"/>
        <v>13.32</v>
      </c>
      <c r="P589" s="390">
        <f t="shared" si="507"/>
        <v>2663.32</v>
      </c>
      <c r="Q589" s="391">
        <f t="shared" si="508"/>
        <v>3715331</v>
      </c>
      <c r="R589" s="391">
        <f t="shared" si="509"/>
        <v>18577</v>
      </c>
      <c r="S589" s="391">
        <f t="shared" si="510"/>
        <v>3696754</v>
      </c>
      <c r="T589" s="257" t="s">
        <v>77</v>
      </c>
    </row>
    <row r="590" spans="2:20" ht="9.9499999999999993" customHeight="1">
      <c r="B590" s="433"/>
      <c r="C590" s="448"/>
      <c r="D590" s="449"/>
      <c r="E590" s="434"/>
      <c r="F590" s="435"/>
      <c r="G590" s="443"/>
      <c r="H590" s="443"/>
      <c r="I590" s="444"/>
      <c r="J590" s="388"/>
      <c r="K590" s="445"/>
      <c r="L590" s="445"/>
      <c r="M590" s="450"/>
      <c r="N590" s="446"/>
      <c r="O590" s="451"/>
      <c r="P590" s="446"/>
      <c r="Q590" s="447"/>
      <c r="R590" s="447"/>
      <c r="S590" s="447"/>
      <c r="T590" s="452"/>
    </row>
    <row r="591" spans="2:20" ht="21.95" customHeight="1">
      <c r="B591" s="2173" t="s">
        <v>451</v>
      </c>
      <c r="C591" s="2174"/>
      <c r="D591" s="2174"/>
      <c r="E591" s="2174"/>
      <c r="F591" s="2175"/>
      <c r="G591" s="402">
        <f>SUM(G585:G590)</f>
        <v>41040</v>
      </c>
      <c r="H591" s="402">
        <f>SUM(H585:H590)</f>
        <v>19300</v>
      </c>
      <c r="I591" s="402">
        <f>SUM(I585:I590)</f>
        <v>21740</v>
      </c>
      <c r="J591" s="402">
        <f>+K591/I591%</f>
        <v>7</v>
      </c>
      <c r="K591" s="402">
        <f>SUM(K585:K590)</f>
        <v>1521.8</v>
      </c>
      <c r="L591" s="402">
        <f>SUM(L585:L590)</f>
        <v>20218.2</v>
      </c>
      <c r="M591" s="402"/>
      <c r="N591" s="402">
        <f>SUM(N585:N590)</f>
        <v>53578230</v>
      </c>
      <c r="O591" s="403"/>
      <c r="P591" s="402">
        <f>Q591/L591</f>
        <v>2663.3199790287958</v>
      </c>
      <c r="Q591" s="402">
        <f>SUM(Q585:Q590)</f>
        <v>53847536</v>
      </c>
      <c r="R591" s="402">
        <f>SUM(R585:R590)</f>
        <v>269239</v>
      </c>
      <c r="S591" s="402">
        <f>SUM(S585:S590)</f>
        <v>53578297</v>
      </c>
      <c r="T591" s="402"/>
    </row>
    <row r="592" spans="2:20" ht="24.95" customHeight="1">
      <c r="B592" s="2155" t="s">
        <v>159</v>
      </c>
      <c r="C592" s="2156"/>
      <c r="D592" s="2156"/>
      <c r="E592" s="2157"/>
      <c r="F592" s="2161" t="s">
        <v>146</v>
      </c>
      <c r="G592" s="2162"/>
      <c r="H592" s="2162"/>
      <c r="I592" s="2162"/>
      <c r="J592" s="2162"/>
      <c r="K592" s="2162"/>
      <c r="L592" s="2162"/>
      <c r="M592" s="2162"/>
      <c r="N592" s="2163"/>
      <c r="O592" s="417" t="s">
        <v>55</v>
      </c>
      <c r="P592" s="418" t="s">
        <v>656</v>
      </c>
      <c r="Q592" s="92" t="s">
        <v>459</v>
      </c>
      <c r="R592" s="41"/>
      <c r="S592" s="41"/>
      <c r="T592" s="42" t="s">
        <v>25</v>
      </c>
    </row>
    <row r="593" spans="2:20" ht="24.95" customHeight="1">
      <c r="B593" s="2158"/>
      <c r="C593" s="2159"/>
      <c r="D593" s="2159"/>
      <c r="E593" s="2160"/>
      <c r="F593" s="2164" t="s">
        <v>416</v>
      </c>
      <c r="G593" s="2165"/>
      <c r="H593" s="2165"/>
      <c r="I593" s="2165"/>
      <c r="J593" s="2165"/>
      <c r="K593" s="2165"/>
      <c r="L593" s="2165"/>
      <c r="M593" s="2165"/>
      <c r="N593" s="2166"/>
      <c r="O593" s="419" t="s">
        <v>57</v>
      </c>
      <c r="P593" s="420" t="s">
        <v>457</v>
      </c>
      <c r="Q593" s="94"/>
      <c r="R593" s="45"/>
      <c r="S593" s="45"/>
      <c r="T593" s="46"/>
    </row>
    <row r="594" spans="2:20" ht="9.9499999999999993" customHeight="1">
      <c r="B594" s="646"/>
      <c r="C594" s="647"/>
      <c r="D594" s="647"/>
      <c r="E594" s="647"/>
      <c r="F594" s="651"/>
      <c r="G594" s="651"/>
      <c r="H594" s="651"/>
      <c r="I594" s="651"/>
      <c r="J594" s="651"/>
      <c r="K594" s="651"/>
      <c r="L594" s="651"/>
      <c r="M594" s="651"/>
      <c r="N594" s="651"/>
      <c r="O594" s="772"/>
      <c r="P594" s="773"/>
      <c r="Q594" s="772"/>
      <c r="R594" s="648"/>
      <c r="S594" s="648"/>
      <c r="T594" s="649"/>
    </row>
    <row r="595" spans="2:20" ht="21.75" customHeight="1">
      <c r="B595" s="51"/>
      <c r="C595" s="289" t="s">
        <v>59</v>
      </c>
      <c r="D595" s="55"/>
      <c r="E595" s="55" t="s">
        <v>60</v>
      </c>
      <c r="F595" s="165" t="s">
        <v>696</v>
      </c>
      <c r="G595" s="55"/>
      <c r="I595" s="53"/>
      <c r="J595" s="55"/>
      <c r="K595" s="55"/>
      <c r="L595" s="54"/>
      <c r="M595" s="55"/>
      <c r="N595" s="118"/>
      <c r="O595" s="56"/>
      <c r="P595" s="57" t="s">
        <v>61</v>
      </c>
      <c r="Q595" s="249" t="s">
        <v>657</v>
      </c>
      <c r="R595" s="297"/>
      <c r="S595" s="55"/>
      <c r="T595" s="59"/>
    </row>
    <row r="596" spans="2:20" ht="13.5" customHeight="1">
      <c r="B596" s="51"/>
      <c r="C596" s="289"/>
      <c r="D596" s="55"/>
      <c r="E596" s="55"/>
      <c r="F596" s="623"/>
      <c r="G596" s="55"/>
      <c r="H596" s="53"/>
      <c r="I596" s="52"/>
      <c r="J596" s="55"/>
      <c r="K596" s="55"/>
      <c r="L596" s="54"/>
      <c r="M596" s="55"/>
      <c r="N596" s="84"/>
      <c r="O596" s="56"/>
      <c r="P596" s="167"/>
      <c r="Q596" s="58"/>
      <c r="R596" s="58"/>
      <c r="S596" s="58"/>
      <c r="T596" s="59"/>
    </row>
    <row r="597" spans="2:20">
      <c r="B597" s="2190" t="s">
        <v>26</v>
      </c>
      <c r="C597" s="275" t="s">
        <v>27</v>
      </c>
      <c r="D597" s="2169" t="s">
        <v>62</v>
      </c>
      <c r="E597" s="175" t="s">
        <v>28</v>
      </c>
      <c r="F597" s="2169" t="s">
        <v>29</v>
      </c>
      <c r="G597" s="174" t="s">
        <v>30</v>
      </c>
      <c r="H597" s="174" t="s">
        <v>30</v>
      </c>
      <c r="I597" s="176" t="s">
        <v>30</v>
      </c>
      <c r="J597" s="2171" t="s">
        <v>31</v>
      </c>
      <c r="K597" s="2172"/>
      <c r="L597" s="174" t="s">
        <v>30</v>
      </c>
      <c r="M597" s="176" t="s">
        <v>32</v>
      </c>
      <c r="N597" s="177" t="s">
        <v>8</v>
      </c>
      <c r="O597" s="2275" t="s">
        <v>182</v>
      </c>
      <c r="P597" s="2167" t="s">
        <v>181</v>
      </c>
      <c r="Q597" s="177" t="s">
        <v>8</v>
      </c>
      <c r="R597" s="2270" t="s">
        <v>44</v>
      </c>
      <c r="S597" s="178" t="s">
        <v>8</v>
      </c>
      <c r="T597" s="2182" t="s">
        <v>10</v>
      </c>
    </row>
    <row r="598" spans="2:20">
      <c r="B598" s="2191"/>
      <c r="C598" s="276" t="s">
        <v>11</v>
      </c>
      <c r="D598" s="2170"/>
      <c r="E598" s="180" t="s">
        <v>12</v>
      </c>
      <c r="F598" s="2170"/>
      <c r="G598" s="180" t="s">
        <v>13</v>
      </c>
      <c r="H598" s="180" t="s">
        <v>14</v>
      </c>
      <c r="I598" s="181" t="s">
        <v>15</v>
      </c>
      <c r="J598" s="182" t="s">
        <v>16</v>
      </c>
      <c r="K598" s="183" t="s">
        <v>17</v>
      </c>
      <c r="L598" s="180" t="s">
        <v>18</v>
      </c>
      <c r="M598" s="184" t="s">
        <v>19</v>
      </c>
      <c r="N598" s="185" t="s">
        <v>177</v>
      </c>
      <c r="O598" s="2276"/>
      <c r="P598" s="2168"/>
      <c r="Q598" s="185" t="s">
        <v>22</v>
      </c>
      <c r="R598" s="2271"/>
      <c r="S598" s="186" t="s">
        <v>45</v>
      </c>
      <c r="T598" s="2183"/>
    </row>
    <row r="599" spans="2:20" ht="15.75" thickBot="1">
      <c r="B599" s="187">
        <v>1</v>
      </c>
      <c r="C599" s="277">
        <v>2</v>
      </c>
      <c r="D599" s="189">
        <v>3</v>
      </c>
      <c r="E599" s="188">
        <v>4</v>
      </c>
      <c r="F599" s="188">
        <v>5</v>
      </c>
      <c r="G599" s="188">
        <v>6</v>
      </c>
      <c r="H599" s="188">
        <v>7</v>
      </c>
      <c r="I599" s="190" t="s">
        <v>63</v>
      </c>
      <c r="J599" s="191">
        <v>9</v>
      </c>
      <c r="K599" s="192" t="s">
        <v>64</v>
      </c>
      <c r="L599" s="191" t="s">
        <v>65</v>
      </c>
      <c r="M599" s="192">
        <v>12</v>
      </c>
      <c r="N599" s="193" t="s">
        <v>66</v>
      </c>
      <c r="O599" s="252" t="s">
        <v>176</v>
      </c>
      <c r="P599" s="193" t="s">
        <v>178</v>
      </c>
      <c r="Q599" s="193" t="s">
        <v>186</v>
      </c>
      <c r="R599" s="193" t="s">
        <v>183</v>
      </c>
      <c r="S599" s="193" t="s">
        <v>179</v>
      </c>
      <c r="T599" s="193">
        <v>18</v>
      </c>
    </row>
    <row r="600" spans="2:20" ht="23.1" customHeight="1" thickTop="1">
      <c r="B600" s="432">
        <v>1</v>
      </c>
      <c r="C600" s="439" t="s">
        <v>697</v>
      </c>
      <c r="D600" s="254" t="s">
        <v>71</v>
      </c>
      <c r="E600" s="430" t="s">
        <v>72</v>
      </c>
      <c r="F600" s="431" t="s">
        <v>170</v>
      </c>
      <c r="G600" s="404">
        <v>9020</v>
      </c>
      <c r="H600" s="404">
        <v>3990</v>
      </c>
      <c r="I600" s="387">
        <f t="shared" ref="I600:I602" si="511">+G600-H600</f>
        <v>5030</v>
      </c>
      <c r="J600" s="388">
        <v>7</v>
      </c>
      <c r="K600" s="389">
        <f t="shared" ref="K600:K602" si="512">I600*J600%</f>
        <v>352.1</v>
      </c>
      <c r="L600" s="389">
        <f t="shared" ref="L600:L602" si="513">I600-K600</f>
        <v>4677.8999999999996</v>
      </c>
      <c r="M600" s="405">
        <v>2650</v>
      </c>
      <c r="N600" s="390">
        <f t="shared" ref="N600:N602" si="514">ROUND((L600*M600),0)</f>
        <v>12396435</v>
      </c>
      <c r="O600" s="390">
        <f t="shared" ref="O600:O602" si="515">ROUND(M600*0.5025%,2)</f>
        <v>13.32</v>
      </c>
      <c r="P600" s="390">
        <f t="shared" ref="P600:P602" si="516">M600+O600</f>
        <v>2663.32</v>
      </c>
      <c r="Q600" s="391">
        <f t="shared" ref="Q600:Q602" si="517">ROUND((L600*+P600),0)</f>
        <v>12458745</v>
      </c>
      <c r="R600" s="391">
        <f t="shared" ref="R600:R602" si="518">ROUND((Q600*0.5%),0)</f>
        <v>62294</v>
      </c>
      <c r="S600" s="391">
        <f t="shared" ref="S600:S602" si="519">ROUND((Q600-R600),0)</f>
        <v>12396451</v>
      </c>
      <c r="T600" s="257" t="s">
        <v>77</v>
      </c>
    </row>
    <row r="601" spans="2:20" ht="23.1" customHeight="1">
      <c r="B601" s="432">
        <v>2</v>
      </c>
      <c r="C601" s="439" t="s">
        <v>698</v>
      </c>
      <c r="D601" s="254" t="s">
        <v>152</v>
      </c>
      <c r="E601" s="430" t="s">
        <v>75</v>
      </c>
      <c r="F601" s="431" t="s">
        <v>170</v>
      </c>
      <c r="G601" s="404">
        <v>8890</v>
      </c>
      <c r="H601" s="404">
        <v>3830</v>
      </c>
      <c r="I601" s="387">
        <f t="shared" si="511"/>
        <v>5060</v>
      </c>
      <c r="J601" s="388">
        <v>7</v>
      </c>
      <c r="K601" s="389">
        <f t="shared" si="512"/>
        <v>354.20000000000005</v>
      </c>
      <c r="L601" s="389">
        <f t="shared" si="513"/>
        <v>4705.8</v>
      </c>
      <c r="M601" s="405">
        <v>2650</v>
      </c>
      <c r="N601" s="390">
        <f t="shared" si="514"/>
        <v>12470370</v>
      </c>
      <c r="O601" s="390">
        <f t="shared" si="515"/>
        <v>13.32</v>
      </c>
      <c r="P601" s="390">
        <f t="shared" si="516"/>
        <v>2663.32</v>
      </c>
      <c r="Q601" s="391">
        <f t="shared" si="517"/>
        <v>12533051</v>
      </c>
      <c r="R601" s="391">
        <f t="shared" si="518"/>
        <v>62665</v>
      </c>
      <c r="S601" s="391">
        <f t="shared" si="519"/>
        <v>12470386</v>
      </c>
      <c r="T601" s="257" t="s">
        <v>77</v>
      </c>
    </row>
    <row r="602" spans="2:20" ht="23.1" customHeight="1">
      <c r="B602" s="432">
        <v>3</v>
      </c>
      <c r="C602" s="439" t="s">
        <v>699</v>
      </c>
      <c r="D602" s="254" t="s">
        <v>71</v>
      </c>
      <c r="E602" s="430" t="s">
        <v>72</v>
      </c>
      <c r="F602" s="431" t="s">
        <v>170</v>
      </c>
      <c r="G602" s="404">
        <v>4880</v>
      </c>
      <c r="H602" s="404">
        <v>3990</v>
      </c>
      <c r="I602" s="387">
        <f t="shared" si="511"/>
        <v>890</v>
      </c>
      <c r="J602" s="388">
        <v>7</v>
      </c>
      <c r="K602" s="389">
        <f t="shared" si="512"/>
        <v>62.300000000000004</v>
      </c>
      <c r="L602" s="389">
        <f t="shared" si="513"/>
        <v>827.7</v>
      </c>
      <c r="M602" s="405">
        <v>2650</v>
      </c>
      <c r="N602" s="390">
        <f t="shared" si="514"/>
        <v>2193405</v>
      </c>
      <c r="O602" s="390">
        <f t="shared" si="515"/>
        <v>13.32</v>
      </c>
      <c r="P602" s="390">
        <f t="shared" si="516"/>
        <v>2663.32</v>
      </c>
      <c r="Q602" s="391">
        <f t="shared" si="517"/>
        <v>2204430</v>
      </c>
      <c r="R602" s="391">
        <f t="shared" si="518"/>
        <v>11022</v>
      </c>
      <c r="S602" s="391">
        <f t="shared" si="519"/>
        <v>2193408</v>
      </c>
      <c r="T602" s="257" t="s">
        <v>77</v>
      </c>
    </row>
    <row r="603" spans="2:20" ht="9.9499999999999993" customHeight="1">
      <c r="B603" s="433"/>
      <c r="C603" s="448"/>
      <c r="D603" s="449"/>
      <c r="E603" s="434"/>
      <c r="F603" s="435"/>
      <c r="G603" s="443"/>
      <c r="H603" s="443"/>
      <c r="I603" s="444"/>
      <c r="J603" s="388"/>
      <c r="K603" s="445"/>
      <c r="L603" s="445"/>
      <c r="M603" s="450"/>
      <c r="N603" s="446"/>
      <c r="O603" s="451"/>
      <c r="P603" s="446"/>
      <c r="Q603" s="447"/>
      <c r="R603" s="447"/>
      <c r="S603" s="447"/>
      <c r="T603" s="452"/>
    </row>
    <row r="604" spans="2:20" ht="24.95" customHeight="1">
      <c r="B604" s="2173" t="s">
        <v>452</v>
      </c>
      <c r="C604" s="2174"/>
      <c r="D604" s="2174"/>
      <c r="E604" s="2174"/>
      <c r="F604" s="2175"/>
      <c r="G604" s="402">
        <f>SUM(G600:G603)</f>
        <v>22790</v>
      </c>
      <c r="H604" s="402">
        <f>SUM(H600:H603)</f>
        <v>11810</v>
      </c>
      <c r="I604" s="402">
        <f>SUM(I600:I603)</f>
        <v>10980</v>
      </c>
      <c r="J604" s="402">
        <f>+K604/I604%</f>
        <v>7</v>
      </c>
      <c r="K604" s="402">
        <f>SUM(K600:K603)</f>
        <v>768.6</v>
      </c>
      <c r="L604" s="402">
        <f>SUM(L600:L603)</f>
        <v>10211.400000000001</v>
      </c>
      <c r="M604" s="402"/>
      <c r="N604" s="402">
        <f>SUM(N600:N603)</f>
        <v>27060210</v>
      </c>
      <c r="O604" s="403"/>
      <c r="P604" s="402">
        <f>Q604/L604</f>
        <v>2663.3200148853239</v>
      </c>
      <c r="Q604" s="402">
        <f>SUM(Q600:Q603)</f>
        <v>27196226</v>
      </c>
      <c r="R604" s="402">
        <f>SUM(R600:R603)</f>
        <v>135981</v>
      </c>
      <c r="S604" s="402">
        <f>SUM(S600:S603)</f>
        <v>27060245</v>
      </c>
      <c r="T604" s="402"/>
    </row>
    <row r="605" spans="2:20" ht="21.75" customHeight="1">
      <c r="B605" s="51"/>
      <c r="C605" s="289" t="s">
        <v>59</v>
      </c>
      <c r="D605" s="55"/>
      <c r="E605" s="55" t="s">
        <v>60</v>
      </c>
      <c r="F605" s="165" t="s">
        <v>691</v>
      </c>
      <c r="G605" s="55"/>
      <c r="I605" s="53"/>
      <c r="J605" s="55"/>
      <c r="K605" s="55"/>
      <c r="L605" s="54"/>
      <c r="M605" s="55"/>
      <c r="N605" s="118"/>
      <c r="O605" s="56"/>
      <c r="P605" s="57"/>
      <c r="Q605" s="249"/>
      <c r="R605" s="297"/>
      <c r="S605" s="55"/>
      <c r="T605" s="59"/>
    </row>
    <row r="606" spans="2:20" ht="13.5" customHeight="1">
      <c r="B606" s="51"/>
      <c r="C606" s="289"/>
      <c r="D606" s="55"/>
      <c r="E606" s="55"/>
      <c r="F606" s="623"/>
      <c r="G606" s="55"/>
      <c r="H606" s="53"/>
      <c r="I606" s="52"/>
      <c r="J606" s="55"/>
      <c r="K606" s="55"/>
      <c r="L606" s="54"/>
      <c r="M606" s="55"/>
      <c r="N606" s="84"/>
      <c r="O606" s="56"/>
      <c r="P606" s="167"/>
      <c r="Q606" s="58"/>
      <c r="R606" s="58"/>
      <c r="S606" s="58"/>
      <c r="T606" s="59"/>
    </row>
    <row r="607" spans="2:20">
      <c r="B607" s="2190" t="s">
        <v>26</v>
      </c>
      <c r="C607" s="275" t="s">
        <v>27</v>
      </c>
      <c r="D607" s="2169" t="s">
        <v>62</v>
      </c>
      <c r="E607" s="175" t="s">
        <v>28</v>
      </c>
      <c r="F607" s="2169" t="s">
        <v>29</v>
      </c>
      <c r="G607" s="174" t="s">
        <v>30</v>
      </c>
      <c r="H607" s="174" t="s">
        <v>30</v>
      </c>
      <c r="I607" s="176" t="s">
        <v>30</v>
      </c>
      <c r="J607" s="2171" t="s">
        <v>31</v>
      </c>
      <c r="K607" s="2172"/>
      <c r="L607" s="174" t="s">
        <v>30</v>
      </c>
      <c r="M607" s="176" t="s">
        <v>32</v>
      </c>
      <c r="N607" s="177" t="s">
        <v>8</v>
      </c>
      <c r="O607" s="2275" t="s">
        <v>182</v>
      </c>
      <c r="P607" s="2167" t="s">
        <v>181</v>
      </c>
      <c r="Q607" s="177" t="s">
        <v>8</v>
      </c>
      <c r="R607" s="2270" t="s">
        <v>44</v>
      </c>
      <c r="S607" s="178" t="s">
        <v>8</v>
      </c>
      <c r="T607" s="2182" t="s">
        <v>10</v>
      </c>
    </row>
    <row r="608" spans="2:20">
      <c r="B608" s="2191"/>
      <c r="C608" s="276" t="s">
        <v>11</v>
      </c>
      <c r="D608" s="2170"/>
      <c r="E608" s="180" t="s">
        <v>12</v>
      </c>
      <c r="F608" s="2170"/>
      <c r="G608" s="180" t="s">
        <v>13</v>
      </c>
      <c r="H608" s="180" t="s">
        <v>14</v>
      </c>
      <c r="I608" s="181" t="s">
        <v>15</v>
      </c>
      <c r="J608" s="182" t="s">
        <v>16</v>
      </c>
      <c r="K608" s="183" t="s">
        <v>17</v>
      </c>
      <c r="L608" s="180" t="s">
        <v>18</v>
      </c>
      <c r="M608" s="184" t="s">
        <v>19</v>
      </c>
      <c r="N608" s="185" t="s">
        <v>177</v>
      </c>
      <c r="O608" s="2276"/>
      <c r="P608" s="2168"/>
      <c r="Q608" s="185" t="s">
        <v>22</v>
      </c>
      <c r="R608" s="2271"/>
      <c r="S608" s="186" t="s">
        <v>45</v>
      </c>
      <c r="T608" s="2183"/>
    </row>
    <row r="609" spans="2:20" ht="15.75" thickBot="1">
      <c r="B609" s="187">
        <v>1</v>
      </c>
      <c r="C609" s="277">
        <v>2</v>
      </c>
      <c r="D609" s="189">
        <v>3</v>
      </c>
      <c r="E609" s="188">
        <v>4</v>
      </c>
      <c r="F609" s="188">
        <v>5</v>
      </c>
      <c r="G609" s="188">
        <v>6</v>
      </c>
      <c r="H609" s="188">
        <v>7</v>
      </c>
      <c r="I609" s="190" t="s">
        <v>63</v>
      </c>
      <c r="J609" s="191">
        <v>9</v>
      </c>
      <c r="K609" s="192" t="s">
        <v>64</v>
      </c>
      <c r="L609" s="191" t="s">
        <v>65</v>
      </c>
      <c r="M609" s="192">
        <v>12</v>
      </c>
      <c r="N609" s="193" t="s">
        <v>66</v>
      </c>
      <c r="O609" s="252" t="s">
        <v>176</v>
      </c>
      <c r="P609" s="193" t="s">
        <v>178</v>
      </c>
      <c r="Q609" s="193" t="s">
        <v>186</v>
      </c>
      <c r="R609" s="193" t="s">
        <v>183</v>
      </c>
      <c r="S609" s="193" t="s">
        <v>179</v>
      </c>
      <c r="T609" s="193">
        <v>18</v>
      </c>
    </row>
    <row r="610" spans="2:20" ht="23.1" customHeight="1" thickTop="1">
      <c r="B610" s="432">
        <v>1</v>
      </c>
      <c r="C610" s="439" t="s">
        <v>687</v>
      </c>
      <c r="D610" s="254" t="s">
        <v>67</v>
      </c>
      <c r="E610" s="430" t="s">
        <v>92</v>
      </c>
      <c r="F610" s="431" t="s">
        <v>170</v>
      </c>
      <c r="G610" s="404">
        <v>8550</v>
      </c>
      <c r="H610" s="404">
        <v>3760</v>
      </c>
      <c r="I610" s="387">
        <f t="shared" ref="I610:I616" si="520">+G610-H610</f>
        <v>4790</v>
      </c>
      <c r="J610" s="388">
        <v>7</v>
      </c>
      <c r="K610" s="389">
        <f t="shared" ref="K610:K616" si="521">I610*J610%</f>
        <v>335.3</v>
      </c>
      <c r="L610" s="389">
        <f t="shared" ref="L610:L616" si="522">I610-K610</f>
        <v>4454.7</v>
      </c>
      <c r="M610" s="405">
        <v>2650</v>
      </c>
      <c r="N610" s="390">
        <f t="shared" ref="N610:N616" si="523">ROUND((L610*M610),0)</f>
        <v>11804955</v>
      </c>
      <c r="O610" s="390">
        <f t="shared" ref="O610:O616" si="524">ROUND(M610*0.5025%,2)</f>
        <v>13.32</v>
      </c>
      <c r="P610" s="390">
        <f t="shared" ref="P610:P616" si="525">M610+O610</f>
        <v>2663.32</v>
      </c>
      <c r="Q610" s="391">
        <f t="shared" ref="Q610:Q616" si="526">ROUND((L610*+P610),0)</f>
        <v>11864292</v>
      </c>
      <c r="R610" s="391">
        <f t="shared" ref="R610:R616" si="527">ROUND((Q610*0.5%),0)</f>
        <v>59321</v>
      </c>
      <c r="S610" s="391">
        <f t="shared" ref="S610:S616" si="528">ROUND((Q610-R610),0)</f>
        <v>11804971</v>
      </c>
      <c r="T610" s="257" t="s">
        <v>77</v>
      </c>
    </row>
    <row r="611" spans="2:20" ht="23.1" customHeight="1">
      <c r="B611" s="432">
        <v>2</v>
      </c>
      <c r="C611" s="439" t="s">
        <v>688</v>
      </c>
      <c r="D611" s="254" t="s">
        <v>379</v>
      </c>
      <c r="E611" s="430" t="s">
        <v>69</v>
      </c>
      <c r="F611" s="431" t="s">
        <v>170</v>
      </c>
      <c r="G611" s="404">
        <v>8920</v>
      </c>
      <c r="H611" s="404">
        <v>3860</v>
      </c>
      <c r="I611" s="387">
        <f t="shared" si="520"/>
        <v>5060</v>
      </c>
      <c r="J611" s="388">
        <v>7</v>
      </c>
      <c r="K611" s="389">
        <f t="shared" si="521"/>
        <v>354.20000000000005</v>
      </c>
      <c r="L611" s="389">
        <f t="shared" si="522"/>
        <v>4705.8</v>
      </c>
      <c r="M611" s="405">
        <v>2650</v>
      </c>
      <c r="N611" s="390">
        <f t="shared" si="523"/>
        <v>12470370</v>
      </c>
      <c r="O611" s="390">
        <f t="shared" si="524"/>
        <v>13.32</v>
      </c>
      <c r="P611" s="390">
        <f t="shared" si="525"/>
        <v>2663.32</v>
      </c>
      <c r="Q611" s="391">
        <f t="shared" si="526"/>
        <v>12533051</v>
      </c>
      <c r="R611" s="391">
        <f t="shared" si="527"/>
        <v>62665</v>
      </c>
      <c r="S611" s="391">
        <f t="shared" si="528"/>
        <v>12470386</v>
      </c>
      <c r="T611" s="257" t="s">
        <v>77</v>
      </c>
    </row>
    <row r="612" spans="2:20" ht="23.1" customHeight="1">
      <c r="B612" s="432">
        <v>3</v>
      </c>
      <c r="C612" s="439" t="s">
        <v>689</v>
      </c>
      <c r="D612" s="254" t="s">
        <v>88</v>
      </c>
      <c r="E612" s="430" t="s">
        <v>87</v>
      </c>
      <c r="F612" s="431" t="s">
        <v>170</v>
      </c>
      <c r="G612" s="404">
        <v>8890</v>
      </c>
      <c r="H612" s="404">
        <v>3840</v>
      </c>
      <c r="I612" s="387">
        <f t="shared" si="520"/>
        <v>5050</v>
      </c>
      <c r="J612" s="388">
        <v>7</v>
      </c>
      <c r="K612" s="389">
        <f t="shared" si="521"/>
        <v>353.50000000000006</v>
      </c>
      <c r="L612" s="389">
        <f t="shared" si="522"/>
        <v>4696.5</v>
      </c>
      <c r="M612" s="405">
        <v>2650</v>
      </c>
      <c r="N612" s="390">
        <f t="shared" si="523"/>
        <v>12445725</v>
      </c>
      <c r="O612" s="390">
        <f t="shared" si="524"/>
        <v>13.32</v>
      </c>
      <c r="P612" s="390">
        <f t="shared" si="525"/>
        <v>2663.32</v>
      </c>
      <c r="Q612" s="391">
        <f t="shared" si="526"/>
        <v>12508282</v>
      </c>
      <c r="R612" s="391">
        <f t="shared" si="527"/>
        <v>62541</v>
      </c>
      <c r="S612" s="391">
        <f t="shared" si="528"/>
        <v>12445741</v>
      </c>
      <c r="T612" s="257" t="s">
        <v>77</v>
      </c>
    </row>
    <row r="613" spans="2:20" ht="23.1" customHeight="1">
      <c r="B613" s="432">
        <v>4</v>
      </c>
      <c r="C613" s="439" t="s">
        <v>690</v>
      </c>
      <c r="D613" s="254" t="s">
        <v>67</v>
      </c>
      <c r="E613" s="430" t="s">
        <v>92</v>
      </c>
      <c r="F613" s="431" t="s">
        <v>170</v>
      </c>
      <c r="G613" s="404">
        <v>8610</v>
      </c>
      <c r="H613" s="404">
        <v>3760</v>
      </c>
      <c r="I613" s="387">
        <f t="shared" si="520"/>
        <v>4850</v>
      </c>
      <c r="J613" s="388">
        <v>7</v>
      </c>
      <c r="K613" s="389">
        <f t="shared" si="521"/>
        <v>339.50000000000006</v>
      </c>
      <c r="L613" s="389">
        <f t="shared" si="522"/>
        <v>4510.5</v>
      </c>
      <c r="M613" s="405">
        <v>2650</v>
      </c>
      <c r="N613" s="390">
        <f t="shared" si="523"/>
        <v>11952825</v>
      </c>
      <c r="O613" s="390">
        <f t="shared" si="524"/>
        <v>13.32</v>
      </c>
      <c r="P613" s="390">
        <f t="shared" si="525"/>
        <v>2663.32</v>
      </c>
      <c r="Q613" s="391">
        <f t="shared" si="526"/>
        <v>12012905</v>
      </c>
      <c r="R613" s="391">
        <f t="shared" si="527"/>
        <v>60065</v>
      </c>
      <c r="S613" s="391">
        <f t="shared" si="528"/>
        <v>11952840</v>
      </c>
      <c r="T613" s="257" t="s">
        <v>77</v>
      </c>
    </row>
    <row r="614" spans="2:20" ht="23.1" customHeight="1">
      <c r="B614" s="432">
        <v>5</v>
      </c>
      <c r="C614" s="439" t="s">
        <v>701</v>
      </c>
      <c r="D614" s="254" t="s">
        <v>88</v>
      </c>
      <c r="E614" s="430" t="s">
        <v>87</v>
      </c>
      <c r="F614" s="431" t="s">
        <v>170</v>
      </c>
      <c r="G614" s="404">
        <v>9020</v>
      </c>
      <c r="H614" s="404">
        <v>3840</v>
      </c>
      <c r="I614" s="387">
        <f t="shared" ref="I614:I615" si="529">+G614-H614</f>
        <v>5180</v>
      </c>
      <c r="J614" s="388">
        <v>7</v>
      </c>
      <c r="K614" s="389">
        <f t="shared" ref="K614:K615" si="530">I614*J614%</f>
        <v>362.6</v>
      </c>
      <c r="L614" s="389">
        <f t="shared" ref="L614:L615" si="531">I614-K614</f>
        <v>4817.3999999999996</v>
      </c>
      <c r="M614" s="405">
        <v>2650</v>
      </c>
      <c r="N614" s="390">
        <f t="shared" ref="N614:N615" si="532">ROUND((L614*M614),0)</f>
        <v>12766110</v>
      </c>
      <c r="O614" s="390">
        <f t="shared" ref="O614:O615" si="533">ROUND(M614*0.5025%,2)</f>
        <v>13.32</v>
      </c>
      <c r="P614" s="390">
        <f t="shared" ref="P614:P615" si="534">M614+O614</f>
        <v>2663.32</v>
      </c>
      <c r="Q614" s="391">
        <f t="shared" ref="Q614:Q615" si="535">ROUND((L614*+P614),0)</f>
        <v>12830278</v>
      </c>
      <c r="R614" s="391">
        <f t="shared" ref="R614:R615" si="536">ROUND((Q614*0.5%),0)</f>
        <v>64151</v>
      </c>
      <c r="S614" s="391">
        <f t="shared" ref="S614:S615" si="537">ROUND((Q614-R614),0)</f>
        <v>12766127</v>
      </c>
      <c r="T614" s="257" t="s">
        <v>77</v>
      </c>
    </row>
    <row r="615" spans="2:20" ht="23.1" customHeight="1">
      <c r="B615" s="432">
        <v>6</v>
      </c>
      <c r="C615" s="439" t="s">
        <v>702</v>
      </c>
      <c r="D615" s="254" t="s">
        <v>67</v>
      </c>
      <c r="E615" s="430" t="s">
        <v>92</v>
      </c>
      <c r="F615" s="431" t="s">
        <v>170</v>
      </c>
      <c r="G615" s="404">
        <v>8550</v>
      </c>
      <c r="H615" s="404">
        <v>3770</v>
      </c>
      <c r="I615" s="387">
        <f t="shared" si="529"/>
        <v>4780</v>
      </c>
      <c r="J615" s="388">
        <v>8</v>
      </c>
      <c r="K615" s="389">
        <f t="shared" si="530"/>
        <v>382.40000000000003</v>
      </c>
      <c r="L615" s="389">
        <f t="shared" si="531"/>
        <v>4397.6000000000004</v>
      </c>
      <c r="M615" s="405">
        <v>2650</v>
      </c>
      <c r="N615" s="390">
        <f t="shared" si="532"/>
        <v>11653640</v>
      </c>
      <c r="O615" s="390">
        <f t="shared" si="533"/>
        <v>13.32</v>
      </c>
      <c r="P615" s="390">
        <f t="shared" si="534"/>
        <v>2663.32</v>
      </c>
      <c r="Q615" s="391">
        <f t="shared" si="535"/>
        <v>11712216</v>
      </c>
      <c r="R615" s="391">
        <f t="shared" si="536"/>
        <v>58561</v>
      </c>
      <c r="S615" s="391">
        <f t="shared" si="537"/>
        <v>11653655</v>
      </c>
      <c r="T615" s="257" t="s">
        <v>77</v>
      </c>
    </row>
    <row r="616" spans="2:20" ht="23.1" customHeight="1">
      <c r="B616" s="432">
        <v>7</v>
      </c>
      <c r="C616" s="439" t="s">
        <v>703</v>
      </c>
      <c r="D616" s="254" t="s">
        <v>71</v>
      </c>
      <c r="E616" s="430" t="s">
        <v>72</v>
      </c>
      <c r="F616" s="431" t="s">
        <v>170</v>
      </c>
      <c r="G616" s="404">
        <v>5680</v>
      </c>
      <c r="H616" s="404">
        <v>4000</v>
      </c>
      <c r="I616" s="387">
        <f t="shared" si="520"/>
        <v>1680</v>
      </c>
      <c r="J616" s="388">
        <v>8</v>
      </c>
      <c r="K616" s="389">
        <f t="shared" si="521"/>
        <v>134.4</v>
      </c>
      <c r="L616" s="389">
        <f t="shared" si="522"/>
        <v>1545.6</v>
      </c>
      <c r="M616" s="405">
        <v>2650</v>
      </c>
      <c r="N616" s="390">
        <f t="shared" si="523"/>
        <v>4095840</v>
      </c>
      <c r="O616" s="390">
        <f t="shared" si="524"/>
        <v>13.32</v>
      </c>
      <c r="P616" s="390">
        <f t="shared" si="525"/>
        <v>2663.32</v>
      </c>
      <c r="Q616" s="391">
        <f t="shared" si="526"/>
        <v>4116427</v>
      </c>
      <c r="R616" s="391">
        <f t="shared" si="527"/>
        <v>20582</v>
      </c>
      <c r="S616" s="391">
        <f t="shared" si="528"/>
        <v>4095845</v>
      </c>
      <c r="T616" s="257" t="s">
        <v>77</v>
      </c>
    </row>
    <row r="617" spans="2:20" ht="9.9499999999999993" customHeight="1">
      <c r="B617" s="433"/>
      <c r="C617" s="448"/>
      <c r="D617" s="449"/>
      <c r="E617" s="434"/>
      <c r="F617" s="435"/>
      <c r="G617" s="443"/>
      <c r="H617" s="443"/>
      <c r="I617" s="444"/>
      <c r="J617" s="388"/>
      <c r="K617" s="445"/>
      <c r="L617" s="445"/>
      <c r="M617" s="450"/>
      <c r="N617" s="446"/>
      <c r="O617" s="451"/>
      <c r="P617" s="446"/>
      <c r="Q617" s="447"/>
      <c r="R617" s="447"/>
      <c r="S617" s="447"/>
      <c r="T617" s="452"/>
    </row>
    <row r="618" spans="2:20" ht="24.95" customHeight="1">
      <c r="B618" s="2173" t="s">
        <v>453</v>
      </c>
      <c r="C618" s="2174"/>
      <c r="D618" s="2174"/>
      <c r="E618" s="2174"/>
      <c r="F618" s="2175"/>
      <c r="G618" s="402">
        <f>SUM(G610:G617)</f>
        <v>58220</v>
      </c>
      <c r="H618" s="402">
        <f>SUM(H610:H617)</f>
        <v>26830</v>
      </c>
      <c r="I618" s="402">
        <f>SUM(I610:I617)</f>
        <v>31390</v>
      </c>
      <c r="J618" s="402">
        <f>+K618/I618%</f>
        <v>7.2057980248486784</v>
      </c>
      <c r="K618" s="402">
        <f>SUM(K610:K617)</f>
        <v>2261.9</v>
      </c>
      <c r="L618" s="402">
        <f>SUM(L610:L617)</f>
        <v>29128.1</v>
      </c>
      <c r="M618" s="402"/>
      <c r="N618" s="402">
        <f>SUM(N610:N617)</f>
        <v>77189465</v>
      </c>
      <c r="O618" s="403"/>
      <c r="P618" s="402">
        <f>Q618/L618</f>
        <v>2663.3199899753163</v>
      </c>
      <c r="Q618" s="402">
        <f>SUM(Q610:Q617)</f>
        <v>77577451</v>
      </c>
      <c r="R618" s="402">
        <f>SUM(R610:R617)</f>
        <v>387886</v>
      </c>
      <c r="S618" s="402">
        <f>SUM(S610:S617)</f>
        <v>77189565</v>
      </c>
      <c r="T618" s="402"/>
    </row>
    <row r="619" spans="2:20" ht="24.95" customHeight="1">
      <c r="B619" s="2173" t="s">
        <v>700</v>
      </c>
      <c r="C619" s="2174"/>
      <c r="D619" s="2174"/>
      <c r="E619" s="2174"/>
      <c r="F619" s="2175"/>
      <c r="G619" s="402">
        <f>SUM(G618+G604+G591+G578+G565+G554)</f>
        <v>237990</v>
      </c>
      <c r="H619" s="402">
        <f>SUM(H618+H604+H591+H578+H565+H554)</f>
        <v>107350</v>
      </c>
      <c r="I619" s="402">
        <f>SUM(I618+I604+I591+I578+I565+I554)</f>
        <v>130640</v>
      </c>
      <c r="J619" s="402">
        <f>+K619/I619%</f>
        <v>6.7131812614819353</v>
      </c>
      <c r="K619" s="402">
        <f>SUM(K618+K604+K591+K578+K565+K554)</f>
        <v>8770.1</v>
      </c>
      <c r="L619" s="402">
        <f>SUM(L618+L604+L591+L578+L565+L554)</f>
        <v>121869.9</v>
      </c>
      <c r="M619" s="402"/>
      <c r="N619" s="402">
        <f>SUM(N618+N604+N591+N578+N565+N554)</f>
        <v>321973885</v>
      </c>
      <c r="O619" s="403"/>
      <c r="P619" s="402">
        <f>Q619/L619</f>
        <v>2655.2272956652955</v>
      </c>
      <c r="Q619" s="402">
        <f>SUM(Q618+Q604+Q591+Q578+Q565+Q554)</f>
        <v>323592285</v>
      </c>
      <c r="R619" s="402">
        <f>SUM(R618+R604+R591+R578+R565+R554)</f>
        <v>1617964</v>
      </c>
      <c r="S619" s="402">
        <f>SUM(S618+S604+S591+S578+S565+S554)</f>
        <v>321974321</v>
      </c>
      <c r="T619" s="402"/>
    </row>
    <row r="620" spans="2:20" ht="9.9499999999999993" customHeight="1">
      <c r="B620" s="603"/>
      <c r="C620" s="458"/>
      <c r="D620" s="458"/>
      <c r="E620" s="458"/>
      <c r="F620" s="458"/>
      <c r="G620" s="597"/>
      <c r="H620" s="597"/>
      <c r="I620" s="597"/>
      <c r="J620" s="597"/>
      <c r="K620" s="597"/>
      <c r="L620" s="597"/>
      <c r="M620" s="597"/>
      <c r="N620" s="597"/>
      <c r="O620" s="597"/>
      <c r="P620" s="597"/>
      <c r="Q620" s="597"/>
      <c r="R620" s="597"/>
      <c r="S620" s="597"/>
      <c r="T620" s="460"/>
    </row>
    <row r="621" spans="2:20" ht="15" customHeight="1">
      <c r="B621" s="201"/>
      <c r="C621" s="205"/>
      <c r="D621" s="202"/>
      <c r="E621" s="202"/>
      <c r="F621" s="202"/>
      <c r="G621" s="202"/>
      <c r="H621" s="202"/>
      <c r="I621" s="226"/>
      <c r="J621" s="226"/>
      <c r="K621" s="226"/>
      <c r="L621" s="226"/>
      <c r="M621" s="226"/>
      <c r="N621" s="226"/>
      <c r="O621" s="226"/>
      <c r="P621" s="226"/>
      <c r="Q621" s="211" t="s">
        <v>658</v>
      </c>
      <c r="R621" s="226"/>
      <c r="S621" s="226"/>
      <c r="T621" s="209"/>
    </row>
    <row r="622" spans="2:20" ht="15.75">
      <c r="B622" s="241"/>
      <c r="C622" s="280" t="s">
        <v>80</v>
      </c>
      <c r="D622" s="227"/>
      <c r="E622" s="227"/>
      <c r="F622" s="227"/>
      <c r="G622" s="755"/>
      <c r="H622" s="755"/>
      <c r="I622" s="755" t="s">
        <v>105</v>
      </c>
      <c r="J622" s="755"/>
      <c r="K622" s="228"/>
      <c r="L622" s="755"/>
      <c r="M622" s="755" t="s">
        <v>106</v>
      </c>
      <c r="N622" s="755"/>
      <c r="O622" s="227"/>
      <c r="P622" s="227"/>
      <c r="Q622" s="227" t="s">
        <v>81</v>
      </c>
      <c r="R622" s="227"/>
      <c r="S622" s="242"/>
      <c r="T622" s="243"/>
    </row>
    <row r="623" spans="2:20" ht="15.75">
      <c r="B623" s="612"/>
      <c r="C623" s="280"/>
      <c r="D623" s="227"/>
      <c r="E623" s="227"/>
      <c r="F623" s="227"/>
      <c r="G623" s="755"/>
      <c r="H623" s="755"/>
      <c r="I623" s="755"/>
      <c r="J623" s="755"/>
      <c r="K623" s="228"/>
      <c r="L623" s="755"/>
      <c r="M623" s="755"/>
      <c r="N623" s="755"/>
      <c r="O623" s="227"/>
      <c r="P623" s="227"/>
      <c r="Q623" s="227"/>
      <c r="R623" s="227"/>
      <c r="S623" s="242"/>
      <c r="T623" s="243"/>
    </row>
    <row r="624" spans="2:20" ht="15.75">
      <c r="B624" s="241"/>
      <c r="C624" s="281"/>
      <c r="D624" s="229"/>
      <c r="E624" s="229"/>
      <c r="F624" s="229"/>
      <c r="G624" s="229"/>
      <c r="H624" s="229"/>
      <c r="I624" s="229" t="s">
        <v>136</v>
      </c>
      <c r="J624" s="229"/>
      <c r="K624" s="229"/>
      <c r="L624" s="229"/>
      <c r="M624" s="229"/>
      <c r="N624" s="229"/>
      <c r="O624" s="229"/>
      <c r="P624" s="229"/>
      <c r="Q624" s="229"/>
      <c r="R624" s="229"/>
      <c r="S624" s="242"/>
      <c r="T624" s="243"/>
    </row>
    <row r="625" spans="2:21" ht="15.75" hidden="1">
      <c r="B625" s="241"/>
      <c r="C625" s="281"/>
      <c r="D625" s="229"/>
      <c r="E625" s="229"/>
      <c r="F625" s="229"/>
      <c r="G625" s="229"/>
      <c r="H625" s="229"/>
      <c r="I625" s="229"/>
      <c r="J625" s="229"/>
      <c r="K625" s="229"/>
      <c r="L625" s="229"/>
      <c r="M625" s="229"/>
      <c r="N625" s="229"/>
      <c r="O625" s="229"/>
      <c r="P625" s="229"/>
      <c r="Q625" s="229"/>
      <c r="R625" s="229"/>
      <c r="S625" s="242"/>
      <c r="T625" s="243"/>
    </row>
    <row r="626" spans="2:21" ht="15.75">
      <c r="B626" s="241"/>
      <c r="C626" s="281"/>
      <c r="D626" s="229"/>
      <c r="E626" s="229"/>
      <c r="F626" s="229"/>
      <c r="G626" s="229"/>
      <c r="H626" s="229"/>
      <c r="I626" s="229"/>
      <c r="J626" s="229"/>
      <c r="K626" s="229"/>
      <c r="L626" s="229"/>
      <c r="M626" s="229"/>
      <c r="N626" s="229"/>
      <c r="O626" s="229"/>
      <c r="P626" s="229"/>
      <c r="Q626" s="229"/>
      <c r="R626" s="229"/>
      <c r="S626" s="242"/>
      <c r="T626" s="243"/>
    </row>
    <row r="627" spans="2:21" ht="15.75">
      <c r="B627" s="241"/>
      <c r="C627" s="754" t="s">
        <v>147</v>
      </c>
      <c r="D627" s="754"/>
      <c r="E627" s="754"/>
      <c r="F627" s="754"/>
      <c r="G627" s="756"/>
      <c r="H627" s="756" t="s">
        <v>82</v>
      </c>
      <c r="I627" s="754"/>
      <c r="J627" s="756" t="s">
        <v>156</v>
      </c>
      <c r="K627" s="230"/>
      <c r="L627" s="756"/>
      <c r="M627" s="756" t="s">
        <v>161</v>
      </c>
      <c r="N627" s="756"/>
      <c r="O627" s="754"/>
      <c r="P627" s="754"/>
      <c r="Q627" s="754" t="s">
        <v>83</v>
      </c>
      <c r="R627" s="754"/>
      <c r="S627" s="242"/>
      <c r="T627" s="243"/>
    </row>
    <row r="628" spans="2:21" ht="15.75">
      <c r="B628" s="241"/>
      <c r="C628" s="282"/>
      <c r="D628" s="754"/>
      <c r="E628" s="754"/>
      <c r="F628" s="754"/>
      <c r="G628" s="756"/>
      <c r="H628" s="756"/>
      <c r="I628" s="754"/>
      <c r="J628" s="756"/>
      <c r="K628" s="230"/>
      <c r="L628" s="756"/>
      <c r="M628" s="756"/>
      <c r="N628" s="756"/>
      <c r="O628" s="754"/>
      <c r="P628" s="754"/>
      <c r="Q628" s="754"/>
      <c r="R628" s="754"/>
      <c r="S628" s="242"/>
      <c r="T628" s="243"/>
    </row>
    <row r="629" spans="2:21" customFormat="1" ht="15" customHeight="1">
      <c r="B629" s="121" t="s">
        <v>418</v>
      </c>
      <c r="C629" s="284"/>
      <c r="D629" s="122"/>
      <c r="E629" s="122"/>
      <c r="F629" s="122"/>
      <c r="G629" s="122"/>
      <c r="H629" s="122"/>
      <c r="I629" s="122"/>
      <c r="J629" s="123"/>
      <c r="K629" s="122"/>
      <c r="L629" s="124"/>
      <c r="M629" s="122"/>
      <c r="N629" s="122"/>
      <c r="O629" s="122"/>
      <c r="P629" s="122"/>
      <c r="Q629" s="122"/>
      <c r="R629" s="125"/>
      <c r="S629" s="125"/>
      <c r="T629" s="126" t="s">
        <v>417</v>
      </c>
      <c r="U629" s="232"/>
    </row>
    <row r="631" spans="2:21" ht="24.95" customHeight="1">
      <c r="B631" s="2155" t="s">
        <v>159</v>
      </c>
      <c r="C631" s="2156"/>
      <c r="D631" s="2156"/>
      <c r="E631" s="2157"/>
      <c r="F631" s="2161" t="s">
        <v>146</v>
      </c>
      <c r="G631" s="2162"/>
      <c r="H631" s="2162"/>
      <c r="I631" s="2162"/>
      <c r="J631" s="2162"/>
      <c r="K631" s="2162"/>
      <c r="L631" s="2162"/>
      <c r="M631" s="2162"/>
      <c r="N631" s="2163"/>
      <c r="O631" s="417" t="s">
        <v>55</v>
      </c>
      <c r="P631" s="418" t="s">
        <v>632</v>
      </c>
      <c r="Q631" s="92" t="s">
        <v>459</v>
      </c>
      <c r="R631" s="41"/>
      <c r="S631" s="41"/>
      <c r="T631" s="42" t="s">
        <v>25</v>
      </c>
    </row>
    <row r="632" spans="2:21" ht="24.95" customHeight="1">
      <c r="B632" s="2158"/>
      <c r="C632" s="2159"/>
      <c r="D632" s="2159"/>
      <c r="E632" s="2160"/>
      <c r="F632" s="2164" t="s">
        <v>416</v>
      </c>
      <c r="G632" s="2165"/>
      <c r="H632" s="2165"/>
      <c r="I632" s="2165"/>
      <c r="J632" s="2165"/>
      <c r="K632" s="2165"/>
      <c r="L632" s="2165"/>
      <c r="M632" s="2165"/>
      <c r="N632" s="2166"/>
      <c r="O632" s="419" t="s">
        <v>57</v>
      </c>
      <c r="P632" s="420" t="s">
        <v>58</v>
      </c>
      <c r="Q632" s="94"/>
      <c r="R632" s="45"/>
      <c r="S632" s="45"/>
      <c r="T632" s="46"/>
    </row>
    <row r="633" spans="2:21" ht="6.95" customHeight="1">
      <c r="B633" s="263"/>
      <c r="C633" s="264"/>
      <c r="D633" s="264"/>
      <c r="E633" s="264"/>
      <c r="F633" s="264"/>
      <c r="G633" s="265"/>
      <c r="H633" s="265"/>
      <c r="I633" s="265"/>
      <c r="J633" s="265"/>
      <c r="K633" s="265"/>
      <c r="L633" s="265"/>
      <c r="M633" s="265"/>
      <c r="N633" s="265"/>
      <c r="O633" s="265"/>
      <c r="P633" s="265"/>
      <c r="Q633" s="265"/>
      <c r="R633" s="265"/>
      <c r="S633" s="265"/>
      <c r="T633" s="266"/>
    </row>
    <row r="634" spans="2:21" ht="21.75" customHeight="1">
      <c r="B634" s="51"/>
      <c r="C634" s="289" t="s">
        <v>59</v>
      </c>
      <c r="D634" s="55"/>
      <c r="E634" s="55" t="s">
        <v>60</v>
      </c>
      <c r="F634" s="165" t="s">
        <v>643</v>
      </c>
      <c r="G634" s="55"/>
      <c r="I634" s="53"/>
      <c r="J634" s="55"/>
      <c r="K634" s="55"/>
      <c r="L634" s="54"/>
      <c r="M634" s="55"/>
      <c r="N634" s="118"/>
      <c r="O634" s="56"/>
      <c r="P634" s="57" t="s">
        <v>61</v>
      </c>
      <c r="Q634" s="249" t="s">
        <v>630</v>
      </c>
      <c r="R634" s="297"/>
      <c r="S634" s="55"/>
      <c r="T634" s="59"/>
    </row>
    <row r="635" spans="2:21" ht="13.5" customHeight="1">
      <c r="B635" s="51"/>
      <c r="C635" s="289"/>
      <c r="D635" s="55"/>
      <c r="E635" s="55"/>
      <c r="F635" s="623"/>
      <c r="G635" s="55"/>
      <c r="H635" s="53"/>
      <c r="I635" s="52"/>
      <c r="J635" s="55"/>
      <c r="K635" s="55"/>
      <c r="L635" s="54"/>
      <c r="M635" s="55"/>
      <c r="N635" s="84"/>
      <c r="O635" s="56"/>
      <c r="P635" s="167"/>
      <c r="Q635" s="58"/>
      <c r="R635" s="58"/>
      <c r="S635" s="58"/>
      <c r="T635" s="59"/>
    </row>
    <row r="636" spans="2:21">
      <c r="B636" s="2190" t="s">
        <v>26</v>
      </c>
      <c r="C636" s="275" t="s">
        <v>27</v>
      </c>
      <c r="D636" s="2169" t="s">
        <v>62</v>
      </c>
      <c r="E636" s="175" t="s">
        <v>28</v>
      </c>
      <c r="F636" s="2169" t="s">
        <v>29</v>
      </c>
      <c r="G636" s="174" t="s">
        <v>30</v>
      </c>
      <c r="H636" s="174" t="s">
        <v>30</v>
      </c>
      <c r="I636" s="176" t="s">
        <v>30</v>
      </c>
      <c r="J636" s="2171" t="s">
        <v>31</v>
      </c>
      <c r="K636" s="2172"/>
      <c r="L636" s="174" t="s">
        <v>30</v>
      </c>
      <c r="M636" s="176" t="s">
        <v>32</v>
      </c>
      <c r="N636" s="177" t="s">
        <v>8</v>
      </c>
      <c r="O636" s="2275" t="s">
        <v>182</v>
      </c>
      <c r="P636" s="2167" t="s">
        <v>181</v>
      </c>
      <c r="Q636" s="177" t="s">
        <v>8</v>
      </c>
      <c r="R636" s="2270" t="s">
        <v>44</v>
      </c>
      <c r="S636" s="178" t="s">
        <v>8</v>
      </c>
      <c r="T636" s="2182" t="s">
        <v>10</v>
      </c>
    </row>
    <row r="637" spans="2:21">
      <c r="B637" s="2191"/>
      <c r="C637" s="276" t="s">
        <v>11</v>
      </c>
      <c r="D637" s="2170"/>
      <c r="E637" s="180" t="s">
        <v>12</v>
      </c>
      <c r="F637" s="2170"/>
      <c r="G637" s="180" t="s">
        <v>13</v>
      </c>
      <c r="H637" s="180" t="s">
        <v>14</v>
      </c>
      <c r="I637" s="181" t="s">
        <v>15</v>
      </c>
      <c r="J637" s="182" t="s">
        <v>16</v>
      </c>
      <c r="K637" s="183" t="s">
        <v>17</v>
      </c>
      <c r="L637" s="180" t="s">
        <v>18</v>
      </c>
      <c r="M637" s="184" t="s">
        <v>19</v>
      </c>
      <c r="N637" s="185" t="s">
        <v>177</v>
      </c>
      <c r="O637" s="2276"/>
      <c r="P637" s="2168"/>
      <c r="Q637" s="185" t="s">
        <v>22</v>
      </c>
      <c r="R637" s="2271"/>
      <c r="S637" s="186" t="s">
        <v>45</v>
      </c>
      <c r="T637" s="2183"/>
    </row>
    <row r="638" spans="2:21" ht="15.75" thickBot="1">
      <c r="B638" s="187">
        <v>1</v>
      </c>
      <c r="C638" s="277">
        <v>2</v>
      </c>
      <c r="D638" s="189">
        <v>3</v>
      </c>
      <c r="E638" s="188">
        <v>4</v>
      </c>
      <c r="F638" s="188">
        <v>5</v>
      </c>
      <c r="G638" s="188">
        <v>6</v>
      </c>
      <c r="H638" s="188">
        <v>7</v>
      </c>
      <c r="I638" s="190" t="s">
        <v>63</v>
      </c>
      <c r="J638" s="191">
        <v>9</v>
      </c>
      <c r="K638" s="192" t="s">
        <v>64</v>
      </c>
      <c r="L638" s="191" t="s">
        <v>65</v>
      </c>
      <c r="M638" s="192">
        <v>12</v>
      </c>
      <c r="N638" s="193" t="s">
        <v>66</v>
      </c>
      <c r="O638" s="252" t="s">
        <v>176</v>
      </c>
      <c r="P638" s="193" t="s">
        <v>178</v>
      </c>
      <c r="Q638" s="193" t="s">
        <v>186</v>
      </c>
      <c r="R638" s="193" t="s">
        <v>183</v>
      </c>
      <c r="S638" s="193" t="s">
        <v>179</v>
      </c>
      <c r="T638" s="193">
        <v>18</v>
      </c>
    </row>
    <row r="639" spans="2:21" ht="23.1" customHeight="1" thickTop="1">
      <c r="B639" s="432">
        <v>1</v>
      </c>
      <c r="C639" s="439" t="s">
        <v>638</v>
      </c>
      <c r="D639" s="254" t="s">
        <v>336</v>
      </c>
      <c r="E639" s="430" t="s">
        <v>74</v>
      </c>
      <c r="F639" s="431" t="s">
        <v>170</v>
      </c>
      <c r="G639" s="404">
        <v>9080</v>
      </c>
      <c r="H639" s="404">
        <v>3770</v>
      </c>
      <c r="I639" s="387">
        <f t="shared" ref="I639:I640" si="538">+G639-H639</f>
        <v>5310</v>
      </c>
      <c r="J639" s="388">
        <v>7</v>
      </c>
      <c r="K639" s="389">
        <f t="shared" ref="K639:K640" si="539">I639*J639%</f>
        <v>371.70000000000005</v>
      </c>
      <c r="L639" s="389">
        <f t="shared" ref="L639:L640" si="540">I639-K639</f>
        <v>4938.3</v>
      </c>
      <c r="M639" s="405">
        <v>2650</v>
      </c>
      <c r="N639" s="390">
        <f t="shared" ref="N639:N640" si="541">ROUND((L639*M639),0)</f>
        <v>13086495</v>
      </c>
      <c r="O639" s="390">
        <f t="shared" ref="O639:O640" si="542">ROUND(M639*0.5025%,2)</f>
        <v>13.32</v>
      </c>
      <c r="P639" s="390">
        <f t="shared" ref="P639:P640" si="543">M639+O639</f>
        <v>2663.32</v>
      </c>
      <c r="Q639" s="391">
        <f t="shared" ref="Q639:Q640" si="544">ROUND((L639*+P639),0)</f>
        <v>13152273</v>
      </c>
      <c r="R639" s="391">
        <f t="shared" ref="R639:R640" si="545">ROUND((Q639*0.5%),0)</f>
        <v>65761</v>
      </c>
      <c r="S639" s="391">
        <f t="shared" ref="S639:S640" si="546">ROUND((Q639-R639),0)</f>
        <v>13086512</v>
      </c>
      <c r="T639" s="257" t="s">
        <v>77</v>
      </c>
    </row>
    <row r="640" spans="2:21" ht="23.1" customHeight="1">
      <c r="B640" s="432">
        <v>2</v>
      </c>
      <c r="C640" s="439" t="s">
        <v>639</v>
      </c>
      <c r="D640" s="254" t="s">
        <v>88</v>
      </c>
      <c r="E640" s="430" t="s">
        <v>87</v>
      </c>
      <c r="F640" s="431" t="s">
        <v>170</v>
      </c>
      <c r="G640" s="404">
        <v>8900</v>
      </c>
      <c r="H640" s="404">
        <v>3860</v>
      </c>
      <c r="I640" s="387">
        <f t="shared" si="538"/>
        <v>5040</v>
      </c>
      <c r="J640" s="388">
        <v>7</v>
      </c>
      <c r="K640" s="389">
        <f t="shared" si="539"/>
        <v>352.8</v>
      </c>
      <c r="L640" s="389">
        <f t="shared" si="540"/>
        <v>4687.2</v>
      </c>
      <c r="M640" s="405">
        <v>2650</v>
      </c>
      <c r="N640" s="390">
        <f t="shared" si="541"/>
        <v>12421080</v>
      </c>
      <c r="O640" s="390">
        <f t="shared" si="542"/>
        <v>13.32</v>
      </c>
      <c r="P640" s="390">
        <f t="shared" si="543"/>
        <v>2663.32</v>
      </c>
      <c r="Q640" s="391">
        <f t="shared" si="544"/>
        <v>12483514</v>
      </c>
      <c r="R640" s="391">
        <f t="shared" si="545"/>
        <v>62418</v>
      </c>
      <c r="S640" s="391">
        <f t="shared" si="546"/>
        <v>12421096</v>
      </c>
      <c r="T640" s="257" t="s">
        <v>77</v>
      </c>
    </row>
    <row r="641" spans="2:20" ht="23.1" customHeight="1">
      <c r="B641" s="432">
        <v>3</v>
      </c>
      <c r="C641" s="439" t="s">
        <v>640</v>
      </c>
      <c r="D641" s="254" t="s">
        <v>67</v>
      </c>
      <c r="E641" s="430" t="s">
        <v>92</v>
      </c>
      <c r="F641" s="431" t="s">
        <v>170</v>
      </c>
      <c r="G641" s="404">
        <v>8400</v>
      </c>
      <c r="H641" s="404">
        <v>3770</v>
      </c>
      <c r="I641" s="387">
        <f t="shared" ref="I641:I645" si="547">+G641-H641</f>
        <v>4630</v>
      </c>
      <c r="J641" s="388">
        <v>7</v>
      </c>
      <c r="K641" s="389">
        <f t="shared" ref="K641:K645" si="548">I641*J641%</f>
        <v>324.10000000000002</v>
      </c>
      <c r="L641" s="389">
        <f t="shared" ref="L641:L645" si="549">I641-K641</f>
        <v>4305.8999999999996</v>
      </c>
      <c r="M641" s="405">
        <v>2650</v>
      </c>
      <c r="N641" s="390">
        <f t="shared" ref="N641:N645" si="550">ROUND((L641*M641),0)</f>
        <v>11410635</v>
      </c>
      <c r="O641" s="390">
        <f t="shared" ref="O641:O645" si="551">ROUND(M641*0.5025%,2)</f>
        <v>13.32</v>
      </c>
      <c r="P641" s="390">
        <f t="shared" ref="P641:P645" si="552">M641+O641</f>
        <v>2663.32</v>
      </c>
      <c r="Q641" s="391">
        <f t="shared" ref="Q641:Q645" si="553">ROUND((L641*+P641),0)</f>
        <v>11467990</v>
      </c>
      <c r="R641" s="391">
        <f t="shared" ref="R641:R645" si="554">ROUND((Q641*0.5%),0)</f>
        <v>57340</v>
      </c>
      <c r="S641" s="391">
        <f t="shared" ref="S641:S645" si="555">ROUND((Q641-R641),0)</f>
        <v>11410650</v>
      </c>
      <c r="T641" s="257" t="s">
        <v>77</v>
      </c>
    </row>
    <row r="642" spans="2:20" ht="23.1" customHeight="1">
      <c r="B642" s="432">
        <v>4</v>
      </c>
      <c r="C642" s="439" t="s">
        <v>641</v>
      </c>
      <c r="D642" s="254" t="s">
        <v>152</v>
      </c>
      <c r="E642" s="430" t="s">
        <v>75</v>
      </c>
      <c r="F642" s="431" t="s">
        <v>170</v>
      </c>
      <c r="G642" s="404">
        <v>8780</v>
      </c>
      <c r="H642" s="404">
        <v>3820</v>
      </c>
      <c r="I642" s="387">
        <f t="shared" ref="I642:I643" si="556">+G642-H642</f>
        <v>4960</v>
      </c>
      <c r="J642" s="388">
        <v>7</v>
      </c>
      <c r="K642" s="389">
        <f t="shared" ref="K642:K643" si="557">I642*J642%</f>
        <v>347.20000000000005</v>
      </c>
      <c r="L642" s="389">
        <f t="shared" ref="L642:L643" si="558">I642-K642</f>
        <v>4612.8</v>
      </c>
      <c r="M642" s="405">
        <v>2650</v>
      </c>
      <c r="N642" s="390">
        <f t="shared" ref="N642:N643" si="559">ROUND((L642*M642),0)</f>
        <v>12223920</v>
      </c>
      <c r="O642" s="390">
        <f t="shared" ref="O642:O643" si="560">ROUND(M642*0.5025%,2)</f>
        <v>13.32</v>
      </c>
      <c r="P642" s="390">
        <f t="shared" ref="P642:P643" si="561">M642+O642</f>
        <v>2663.32</v>
      </c>
      <c r="Q642" s="391">
        <f t="shared" ref="Q642:Q643" si="562">ROUND((L642*+P642),0)</f>
        <v>12285362</v>
      </c>
      <c r="R642" s="391">
        <f t="shared" ref="R642:R643" si="563">ROUND((Q642*0.5%),0)</f>
        <v>61427</v>
      </c>
      <c r="S642" s="391">
        <f t="shared" ref="S642:S643" si="564">ROUND((Q642-R642),0)</f>
        <v>12223935</v>
      </c>
      <c r="T642" s="257" t="s">
        <v>77</v>
      </c>
    </row>
    <row r="643" spans="2:20" ht="23.1" customHeight="1">
      <c r="B643" s="432">
        <v>5</v>
      </c>
      <c r="C643" s="439" t="s">
        <v>642</v>
      </c>
      <c r="D643" s="254" t="s">
        <v>71</v>
      </c>
      <c r="E643" s="430" t="s">
        <v>72</v>
      </c>
      <c r="F643" s="431" t="s">
        <v>170</v>
      </c>
      <c r="G643" s="404">
        <v>9250</v>
      </c>
      <c r="H643" s="404">
        <v>3990</v>
      </c>
      <c r="I643" s="387">
        <f t="shared" si="556"/>
        <v>5260</v>
      </c>
      <c r="J643" s="388">
        <v>7</v>
      </c>
      <c r="K643" s="389">
        <f t="shared" si="557"/>
        <v>368.20000000000005</v>
      </c>
      <c r="L643" s="389">
        <f t="shared" si="558"/>
        <v>4891.8</v>
      </c>
      <c r="M643" s="405">
        <v>2650</v>
      </c>
      <c r="N643" s="390">
        <f t="shared" si="559"/>
        <v>12963270</v>
      </c>
      <c r="O643" s="390">
        <f t="shared" si="560"/>
        <v>13.32</v>
      </c>
      <c r="P643" s="390">
        <f t="shared" si="561"/>
        <v>2663.32</v>
      </c>
      <c r="Q643" s="391">
        <f t="shared" si="562"/>
        <v>13028429</v>
      </c>
      <c r="R643" s="391">
        <f t="shared" si="563"/>
        <v>65142</v>
      </c>
      <c r="S643" s="391">
        <f t="shared" si="564"/>
        <v>12963287</v>
      </c>
      <c r="T643" s="257" t="s">
        <v>77</v>
      </c>
    </row>
    <row r="644" spans="2:20" ht="23.1" customHeight="1">
      <c r="B644" s="432">
        <v>6</v>
      </c>
      <c r="C644" s="439" t="s">
        <v>654</v>
      </c>
      <c r="D644" s="254" t="s">
        <v>152</v>
      </c>
      <c r="E644" s="430" t="s">
        <v>75</v>
      </c>
      <c r="F644" s="431" t="s">
        <v>170</v>
      </c>
      <c r="G644" s="404">
        <v>8970</v>
      </c>
      <c r="H644" s="404">
        <v>3820</v>
      </c>
      <c r="I644" s="387">
        <f t="shared" si="547"/>
        <v>5150</v>
      </c>
      <c r="J644" s="388">
        <v>7</v>
      </c>
      <c r="K644" s="389">
        <f t="shared" si="548"/>
        <v>360.50000000000006</v>
      </c>
      <c r="L644" s="389">
        <f t="shared" si="549"/>
        <v>4789.5</v>
      </c>
      <c r="M644" s="405">
        <v>2650</v>
      </c>
      <c r="N644" s="390">
        <f t="shared" si="550"/>
        <v>12692175</v>
      </c>
      <c r="O644" s="390">
        <f t="shared" si="551"/>
        <v>13.32</v>
      </c>
      <c r="P644" s="390">
        <f t="shared" si="552"/>
        <v>2663.32</v>
      </c>
      <c r="Q644" s="391">
        <f t="shared" si="553"/>
        <v>12755971</v>
      </c>
      <c r="R644" s="391">
        <f t="shared" si="554"/>
        <v>63780</v>
      </c>
      <c r="S644" s="391">
        <f t="shared" si="555"/>
        <v>12692191</v>
      </c>
      <c r="T644" s="257" t="s">
        <v>77</v>
      </c>
    </row>
    <row r="645" spans="2:20" ht="23.1" customHeight="1">
      <c r="B645" s="432">
        <v>7</v>
      </c>
      <c r="C645" s="439" t="s">
        <v>655</v>
      </c>
      <c r="D645" s="254" t="s">
        <v>88</v>
      </c>
      <c r="E645" s="430" t="s">
        <v>87</v>
      </c>
      <c r="F645" s="431" t="s">
        <v>170</v>
      </c>
      <c r="G645" s="404">
        <v>8930</v>
      </c>
      <c r="H645" s="404">
        <v>3850</v>
      </c>
      <c r="I645" s="387">
        <f t="shared" si="547"/>
        <v>5080</v>
      </c>
      <c r="J645" s="388">
        <v>7</v>
      </c>
      <c r="K645" s="389">
        <f t="shared" si="548"/>
        <v>355.6</v>
      </c>
      <c r="L645" s="389">
        <f t="shared" si="549"/>
        <v>4724.3999999999996</v>
      </c>
      <c r="M645" s="405">
        <v>2650</v>
      </c>
      <c r="N645" s="390">
        <f t="shared" si="550"/>
        <v>12519660</v>
      </c>
      <c r="O645" s="390">
        <f t="shared" si="551"/>
        <v>13.32</v>
      </c>
      <c r="P645" s="390">
        <f t="shared" si="552"/>
        <v>2663.32</v>
      </c>
      <c r="Q645" s="391">
        <f t="shared" si="553"/>
        <v>12582589</v>
      </c>
      <c r="R645" s="391">
        <f t="shared" si="554"/>
        <v>62913</v>
      </c>
      <c r="S645" s="391">
        <f t="shared" si="555"/>
        <v>12519676</v>
      </c>
      <c r="T645" s="257" t="s">
        <v>77</v>
      </c>
    </row>
    <row r="646" spans="2:20" ht="9.9499999999999993" customHeight="1">
      <c r="B646" s="433"/>
      <c r="C646" s="448"/>
      <c r="D646" s="449"/>
      <c r="E646" s="434"/>
      <c r="F646" s="435"/>
      <c r="G646" s="443"/>
      <c r="H646" s="443"/>
      <c r="I646" s="444"/>
      <c r="J646" s="388"/>
      <c r="K646" s="445"/>
      <c r="L646" s="445"/>
      <c r="M646" s="450"/>
      <c r="N646" s="446"/>
      <c r="O646" s="451"/>
      <c r="P646" s="446"/>
      <c r="Q646" s="447"/>
      <c r="R646" s="447"/>
      <c r="S646" s="447"/>
      <c r="T646" s="452"/>
    </row>
    <row r="647" spans="2:20" ht="24.95" customHeight="1">
      <c r="B647" s="2173" t="s">
        <v>204</v>
      </c>
      <c r="C647" s="2174"/>
      <c r="D647" s="2174"/>
      <c r="E647" s="2174"/>
      <c r="F647" s="2175"/>
      <c r="G647" s="402">
        <f>SUM(G639:G646)</f>
        <v>62310</v>
      </c>
      <c r="H647" s="402">
        <f>SUM(H639:H646)</f>
        <v>26880</v>
      </c>
      <c r="I647" s="402">
        <f>SUM(I639:I646)</f>
        <v>35430</v>
      </c>
      <c r="J647" s="402">
        <f>+K647/I647%</f>
        <v>6.9999999999999991</v>
      </c>
      <c r="K647" s="402">
        <f>SUM(K639:K646)</f>
        <v>2480.1</v>
      </c>
      <c r="L647" s="402">
        <f>SUM(L639:L646)</f>
        <v>32949.9</v>
      </c>
      <c r="M647" s="402"/>
      <c r="N647" s="402">
        <f>SUM(N639:N646)</f>
        <v>87317235</v>
      </c>
      <c r="O647" s="403"/>
      <c r="P647" s="402">
        <f>Q647/L647</f>
        <v>2663.3200100759032</v>
      </c>
      <c r="Q647" s="402">
        <f>SUM(Q639:Q646)</f>
        <v>87756128</v>
      </c>
      <c r="R647" s="402">
        <f>SUM(R639:R646)</f>
        <v>438781</v>
      </c>
      <c r="S647" s="402">
        <f>SUM(S639:S646)</f>
        <v>87317347</v>
      </c>
      <c r="T647" s="402"/>
    </row>
    <row r="648" spans="2:20" ht="21.75" customHeight="1">
      <c r="B648" s="51"/>
      <c r="C648" s="289" t="s">
        <v>59</v>
      </c>
      <c r="D648" s="55"/>
      <c r="E648" s="55" t="s">
        <v>60</v>
      </c>
      <c r="F648" s="165" t="s">
        <v>447</v>
      </c>
      <c r="G648" s="55"/>
      <c r="I648" s="53"/>
      <c r="J648" s="55"/>
      <c r="K648" s="55"/>
      <c r="L648" s="54"/>
      <c r="M648" s="55"/>
      <c r="N648" s="118"/>
      <c r="O648" s="56"/>
      <c r="P648" s="57"/>
      <c r="Q648" s="249"/>
      <c r="R648" s="297"/>
      <c r="S648" s="55"/>
      <c r="T648" s="59"/>
    </row>
    <row r="649" spans="2:20" ht="13.5" customHeight="1">
      <c r="B649" s="51"/>
      <c r="C649" s="289"/>
      <c r="D649" s="55"/>
      <c r="E649" s="55"/>
      <c r="F649" s="623"/>
      <c r="G649" s="55"/>
      <c r="H649" s="53"/>
      <c r="I649" s="52"/>
      <c r="J649" s="55"/>
      <c r="K649" s="55"/>
      <c r="L649" s="54"/>
      <c r="M649" s="55"/>
      <c r="N649" s="84"/>
      <c r="O649" s="56"/>
      <c r="P649" s="167"/>
      <c r="Q649" s="58"/>
      <c r="R649" s="58"/>
      <c r="S649" s="58"/>
      <c r="T649" s="59"/>
    </row>
    <row r="650" spans="2:20">
      <c r="B650" s="2190" t="s">
        <v>26</v>
      </c>
      <c r="C650" s="275" t="s">
        <v>27</v>
      </c>
      <c r="D650" s="2169" t="s">
        <v>62</v>
      </c>
      <c r="E650" s="175" t="s">
        <v>28</v>
      </c>
      <c r="F650" s="2169" t="s">
        <v>29</v>
      </c>
      <c r="G650" s="174" t="s">
        <v>30</v>
      </c>
      <c r="H650" s="174" t="s">
        <v>30</v>
      </c>
      <c r="I650" s="176" t="s">
        <v>30</v>
      </c>
      <c r="J650" s="2171" t="s">
        <v>31</v>
      </c>
      <c r="K650" s="2172"/>
      <c r="L650" s="174" t="s">
        <v>30</v>
      </c>
      <c r="M650" s="176" t="s">
        <v>32</v>
      </c>
      <c r="N650" s="177" t="s">
        <v>8</v>
      </c>
      <c r="O650" s="2275" t="s">
        <v>182</v>
      </c>
      <c r="P650" s="2167" t="s">
        <v>181</v>
      </c>
      <c r="Q650" s="177" t="s">
        <v>8</v>
      </c>
      <c r="R650" s="2270" t="s">
        <v>44</v>
      </c>
      <c r="S650" s="178" t="s">
        <v>8</v>
      </c>
      <c r="T650" s="2182" t="s">
        <v>10</v>
      </c>
    </row>
    <row r="651" spans="2:20">
      <c r="B651" s="2191"/>
      <c r="C651" s="276" t="s">
        <v>11</v>
      </c>
      <c r="D651" s="2170"/>
      <c r="E651" s="180" t="s">
        <v>12</v>
      </c>
      <c r="F651" s="2170"/>
      <c r="G651" s="180" t="s">
        <v>13</v>
      </c>
      <c r="H651" s="180" t="s">
        <v>14</v>
      </c>
      <c r="I651" s="181" t="s">
        <v>15</v>
      </c>
      <c r="J651" s="182" t="s">
        <v>16</v>
      </c>
      <c r="K651" s="183" t="s">
        <v>17</v>
      </c>
      <c r="L651" s="180" t="s">
        <v>18</v>
      </c>
      <c r="M651" s="184" t="s">
        <v>19</v>
      </c>
      <c r="N651" s="185" t="s">
        <v>177</v>
      </c>
      <c r="O651" s="2276"/>
      <c r="P651" s="2168"/>
      <c r="Q651" s="185" t="s">
        <v>22</v>
      </c>
      <c r="R651" s="2271"/>
      <c r="S651" s="186" t="s">
        <v>45</v>
      </c>
      <c r="T651" s="2183"/>
    </row>
    <row r="652" spans="2:20" ht="15.75" thickBot="1">
      <c r="B652" s="187">
        <v>1</v>
      </c>
      <c r="C652" s="277">
        <v>2</v>
      </c>
      <c r="D652" s="189">
        <v>3</v>
      </c>
      <c r="E652" s="188">
        <v>4</v>
      </c>
      <c r="F652" s="188">
        <v>5</v>
      </c>
      <c r="G652" s="188">
        <v>6</v>
      </c>
      <c r="H652" s="188">
        <v>7</v>
      </c>
      <c r="I652" s="190" t="s">
        <v>63</v>
      </c>
      <c r="J652" s="191">
        <v>9</v>
      </c>
      <c r="K652" s="192" t="s">
        <v>64</v>
      </c>
      <c r="L652" s="191" t="s">
        <v>65</v>
      </c>
      <c r="M652" s="192">
        <v>12</v>
      </c>
      <c r="N652" s="193" t="s">
        <v>66</v>
      </c>
      <c r="O652" s="252" t="s">
        <v>176</v>
      </c>
      <c r="P652" s="193" t="s">
        <v>178</v>
      </c>
      <c r="Q652" s="193" t="s">
        <v>186</v>
      </c>
      <c r="R652" s="193" t="s">
        <v>183</v>
      </c>
      <c r="S652" s="193" t="s">
        <v>179</v>
      </c>
      <c r="T652" s="193">
        <v>18</v>
      </c>
    </row>
    <row r="653" spans="2:20" ht="23.1" customHeight="1" thickTop="1">
      <c r="B653" s="432">
        <v>1</v>
      </c>
      <c r="C653" s="439" t="s">
        <v>644</v>
      </c>
      <c r="D653" s="254" t="s">
        <v>378</v>
      </c>
      <c r="E653" s="430" t="s">
        <v>70</v>
      </c>
      <c r="F653" s="431" t="s">
        <v>170</v>
      </c>
      <c r="G653" s="404">
        <v>9140</v>
      </c>
      <c r="H653" s="404">
        <v>3930</v>
      </c>
      <c r="I653" s="387">
        <f t="shared" ref="I653:I654" si="565">+G653-H653</f>
        <v>5210</v>
      </c>
      <c r="J653" s="388">
        <v>6</v>
      </c>
      <c r="K653" s="389">
        <f t="shared" ref="K653:K654" si="566">I653*J653%</f>
        <v>312.59999999999997</v>
      </c>
      <c r="L653" s="389">
        <f t="shared" ref="L653:L654" si="567">I653-K653</f>
        <v>4897.3999999999996</v>
      </c>
      <c r="M653" s="405">
        <v>2550</v>
      </c>
      <c r="N653" s="390">
        <f t="shared" ref="N653:N654" si="568">ROUND((L653*M653),0)</f>
        <v>12488370</v>
      </c>
      <c r="O653" s="390">
        <f t="shared" ref="O653:O654" si="569">ROUND(M653*0.5025%,2)</f>
        <v>12.81</v>
      </c>
      <c r="P653" s="390">
        <f t="shared" ref="P653:P654" si="570">M653+O653</f>
        <v>2562.81</v>
      </c>
      <c r="Q653" s="391">
        <f t="shared" ref="Q653:Q654" si="571">ROUND((L653*+P653),0)</f>
        <v>12551106</v>
      </c>
      <c r="R653" s="391">
        <f t="shared" ref="R653:R654" si="572">ROUND((Q653*0.5%),0)</f>
        <v>62756</v>
      </c>
      <c r="S653" s="391">
        <f t="shared" ref="S653:S654" si="573">ROUND((Q653-R653),0)</f>
        <v>12488350</v>
      </c>
      <c r="T653" s="257" t="s">
        <v>77</v>
      </c>
    </row>
    <row r="654" spans="2:20" ht="23.1" customHeight="1">
      <c r="B654" s="432">
        <v>2</v>
      </c>
      <c r="C654" s="439" t="s">
        <v>645</v>
      </c>
      <c r="D654" s="254" t="s">
        <v>76</v>
      </c>
      <c r="E654" s="430" t="s">
        <v>79</v>
      </c>
      <c r="F654" s="431" t="s">
        <v>170</v>
      </c>
      <c r="G654" s="404">
        <v>8960</v>
      </c>
      <c r="H654" s="404">
        <v>3900</v>
      </c>
      <c r="I654" s="387">
        <f t="shared" si="565"/>
        <v>5060</v>
      </c>
      <c r="J654" s="388">
        <v>7</v>
      </c>
      <c r="K654" s="389">
        <f t="shared" si="566"/>
        <v>354.20000000000005</v>
      </c>
      <c r="L654" s="389">
        <f t="shared" si="567"/>
        <v>4705.8</v>
      </c>
      <c r="M654" s="405">
        <v>2550</v>
      </c>
      <c r="N654" s="390">
        <f t="shared" si="568"/>
        <v>11999790</v>
      </c>
      <c r="O654" s="390">
        <f t="shared" si="569"/>
        <v>12.81</v>
      </c>
      <c r="P654" s="390">
        <f t="shared" si="570"/>
        <v>2562.81</v>
      </c>
      <c r="Q654" s="391">
        <f t="shared" si="571"/>
        <v>12060071</v>
      </c>
      <c r="R654" s="391">
        <f t="shared" si="572"/>
        <v>60300</v>
      </c>
      <c r="S654" s="391">
        <f t="shared" si="573"/>
        <v>11999771</v>
      </c>
      <c r="T654" s="257" t="s">
        <v>77</v>
      </c>
    </row>
    <row r="655" spans="2:20" ht="9.9499999999999993" customHeight="1">
      <c r="B655" s="433"/>
      <c r="C655" s="448"/>
      <c r="D655" s="449"/>
      <c r="E655" s="434"/>
      <c r="F655" s="435"/>
      <c r="G655" s="443"/>
      <c r="H655" s="443"/>
      <c r="I655" s="444"/>
      <c r="J655" s="388"/>
      <c r="K655" s="445"/>
      <c r="L655" s="445"/>
      <c r="M655" s="450"/>
      <c r="N655" s="446"/>
      <c r="O655" s="451"/>
      <c r="P655" s="446"/>
      <c r="Q655" s="447"/>
      <c r="R655" s="447"/>
      <c r="S655" s="447"/>
      <c r="T655" s="452"/>
    </row>
    <row r="656" spans="2:20" ht="24.95" customHeight="1">
      <c r="B656" s="2173" t="s">
        <v>202</v>
      </c>
      <c r="C656" s="2174"/>
      <c r="D656" s="2174"/>
      <c r="E656" s="2174"/>
      <c r="F656" s="2175"/>
      <c r="G656" s="402">
        <f>SUM(G653:G655)</f>
        <v>18100</v>
      </c>
      <c r="H656" s="402">
        <f>SUM(H653:H655)</f>
        <v>7830</v>
      </c>
      <c r="I656" s="402">
        <f>SUM(I653:I655)</f>
        <v>10270</v>
      </c>
      <c r="J656" s="402">
        <f>+K656/I656%</f>
        <v>6.4926971762414798</v>
      </c>
      <c r="K656" s="402">
        <f>SUM(K653:K655)</f>
        <v>666.8</v>
      </c>
      <c r="L656" s="402">
        <f>SUM(L653:L655)</f>
        <v>9603.2000000000007</v>
      </c>
      <c r="M656" s="402"/>
      <c r="N656" s="402">
        <f>SUM(N653:N655)</f>
        <v>24488160</v>
      </c>
      <c r="O656" s="403"/>
      <c r="P656" s="402">
        <f>Q656/L656</f>
        <v>2562.8100008330553</v>
      </c>
      <c r="Q656" s="402">
        <f>SUM(Q653:Q655)</f>
        <v>24611177</v>
      </c>
      <c r="R656" s="402">
        <f>SUM(R653:R655)</f>
        <v>123056</v>
      </c>
      <c r="S656" s="402">
        <f>SUM(S653:S655)</f>
        <v>24488121</v>
      </c>
      <c r="T656" s="402"/>
    </row>
    <row r="657" spans="2:21" ht="24.95" customHeight="1">
      <c r="B657" s="2173" t="s">
        <v>628</v>
      </c>
      <c r="C657" s="2174"/>
      <c r="D657" s="2174"/>
      <c r="E657" s="2174"/>
      <c r="F657" s="2175"/>
      <c r="G657" s="402">
        <f>SUM(G656+G647)</f>
        <v>80410</v>
      </c>
      <c r="H657" s="402">
        <f t="shared" ref="H657:S657" si="574">SUM(H656+H647)</f>
        <v>34710</v>
      </c>
      <c r="I657" s="402">
        <f t="shared" si="574"/>
        <v>45700</v>
      </c>
      <c r="J657" s="402">
        <f>+K657/I657%</f>
        <v>6.8859956236323843</v>
      </c>
      <c r="K657" s="402">
        <f t="shared" si="574"/>
        <v>3146.8999999999996</v>
      </c>
      <c r="L657" s="402">
        <f>SUM(L656+L647)</f>
        <v>42553.100000000006</v>
      </c>
      <c r="M657" s="402"/>
      <c r="N657" s="402">
        <f t="shared" si="574"/>
        <v>111805395</v>
      </c>
      <c r="O657" s="403"/>
      <c r="P657" s="402">
        <f>Q657/L657</f>
        <v>2640.6373448702911</v>
      </c>
      <c r="Q657" s="402">
        <f t="shared" si="574"/>
        <v>112367305</v>
      </c>
      <c r="R657" s="402">
        <f t="shared" si="574"/>
        <v>561837</v>
      </c>
      <c r="S657" s="402">
        <f t="shared" si="574"/>
        <v>111805468</v>
      </c>
      <c r="T657" s="402"/>
    </row>
    <row r="658" spans="2:21" ht="9.9499999999999993" customHeight="1">
      <c r="B658" s="603"/>
      <c r="C658" s="458"/>
      <c r="D658" s="458"/>
      <c r="E658" s="458"/>
      <c r="F658" s="458"/>
      <c r="G658" s="597"/>
      <c r="H658" s="597"/>
      <c r="I658" s="597"/>
      <c r="J658" s="597"/>
      <c r="K658" s="597"/>
      <c r="L658" s="597"/>
      <c r="M658" s="597"/>
      <c r="N658" s="597"/>
      <c r="O658" s="597"/>
      <c r="P658" s="597"/>
      <c r="Q658" s="597"/>
      <c r="R658" s="597"/>
      <c r="S658" s="597"/>
      <c r="T658" s="460"/>
    </row>
    <row r="659" spans="2:21" ht="15" customHeight="1">
      <c r="B659" s="201"/>
      <c r="C659" s="205"/>
      <c r="D659" s="202"/>
      <c r="E659" s="202"/>
      <c r="F659" s="202"/>
      <c r="G659" s="202"/>
      <c r="H659" s="202"/>
      <c r="I659" s="226"/>
      <c r="J659" s="226"/>
      <c r="K659" s="226"/>
      <c r="L659" s="226"/>
      <c r="M659" s="226"/>
      <c r="N659" s="226"/>
      <c r="O659" s="226"/>
      <c r="P659" s="226"/>
      <c r="Q659" s="211" t="s">
        <v>631</v>
      </c>
      <c r="R659" s="226"/>
      <c r="S659" s="226"/>
      <c r="T659" s="209"/>
    </row>
    <row r="660" spans="2:21" ht="15.75">
      <c r="B660" s="241"/>
      <c r="C660" s="280" t="s">
        <v>80</v>
      </c>
      <c r="D660" s="227"/>
      <c r="E660" s="227"/>
      <c r="F660" s="227"/>
      <c r="G660" s="746"/>
      <c r="H660" s="746"/>
      <c r="I660" s="746" t="s">
        <v>105</v>
      </c>
      <c r="J660" s="746"/>
      <c r="K660" s="228"/>
      <c r="L660" s="746"/>
      <c r="M660" s="746" t="s">
        <v>106</v>
      </c>
      <c r="N660" s="746"/>
      <c r="O660" s="227"/>
      <c r="P660" s="227"/>
      <c r="Q660" s="227" t="s">
        <v>81</v>
      </c>
      <c r="R660" s="227"/>
      <c r="S660" s="242"/>
      <c r="T660" s="243"/>
    </row>
    <row r="661" spans="2:21" ht="15.75">
      <c r="B661" s="612"/>
      <c r="C661" s="280"/>
      <c r="D661" s="227"/>
      <c r="E661" s="227"/>
      <c r="F661" s="227"/>
      <c r="G661" s="746"/>
      <c r="H661" s="746"/>
      <c r="I661" s="746"/>
      <c r="J661" s="746"/>
      <c r="K661" s="228"/>
      <c r="L661" s="746"/>
      <c r="M661" s="746"/>
      <c r="N661" s="746"/>
      <c r="O661" s="227"/>
      <c r="P661" s="227"/>
      <c r="Q661" s="227"/>
      <c r="R661" s="227"/>
      <c r="S661" s="242"/>
      <c r="T661" s="243"/>
    </row>
    <row r="662" spans="2:21" ht="15.75">
      <c r="B662" s="241"/>
      <c r="C662" s="281"/>
      <c r="D662" s="229"/>
      <c r="E662" s="229"/>
      <c r="F662" s="229"/>
      <c r="G662" s="229"/>
      <c r="H662" s="229"/>
      <c r="I662" s="229" t="s">
        <v>136</v>
      </c>
      <c r="J662" s="229"/>
      <c r="K662" s="229"/>
      <c r="L662" s="229"/>
      <c r="M662" s="229"/>
      <c r="N662" s="229"/>
      <c r="O662" s="229"/>
      <c r="P662" s="229"/>
      <c r="Q662" s="229"/>
      <c r="R662" s="229"/>
      <c r="S662" s="242"/>
      <c r="T662" s="243"/>
    </row>
    <row r="663" spans="2:21" ht="15.75" hidden="1">
      <c r="B663" s="241"/>
      <c r="C663" s="281"/>
      <c r="D663" s="229"/>
      <c r="E663" s="229"/>
      <c r="F663" s="229"/>
      <c r="G663" s="229"/>
      <c r="H663" s="229"/>
      <c r="I663" s="229"/>
      <c r="J663" s="229"/>
      <c r="K663" s="229"/>
      <c r="L663" s="229"/>
      <c r="M663" s="229"/>
      <c r="N663" s="229"/>
      <c r="O663" s="229"/>
      <c r="P663" s="229"/>
      <c r="Q663" s="229"/>
      <c r="R663" s="229"/>
      <c r="S663" s="242"/>
      <c r="T663" s="243"/>
    </row>
    <row r="664" spans="2:21" ht="15.75">
      <c r="B664" s="241"/>
      <c r="C664" s="281"/>
      <c r="D664" s="229"/>
      <c r="E664" s="229"/>
      <c r="F664" s="229"/>
      <c r="G664" s="229"/>
      <c r="H664" s="229"/>
      <c r="I664" s="229"/>
      <c r="J664" s="229"/>
      <c r="K664" s="229"/>
      <c r="L664" s="229"/>
      <c r="M664" s="229"/>
      <c r="N664" s="229"/>
      <c r="O664" s="229"/>
      <c r="P664" s="229"/>
      <c r="Q664" s="229"/>
      <c r="R664" s="229"/>
      <c r="S664" s="242"/>
      <c r="T664" s="243"/>
    </row>
    <row r="665" spans="2:21" ht="15.75">
      <c r="B665" s="241"/>
      <c r="C665" s="745" t="s">
        <v>147</v>
      </c>
      <c r="D665" s="745"/>
      <c r="E665" s="745"/>
      <c r="F665" s="745"/>
      <c r="G665" s="747"/>
      <c r="H665" s="747" t="s">
        <v>82</v>
      </c>
      <c r="I665" s="745"/>
      <c r="J665" s="747" t="s">
        <v>156</v>
      </c>
      <c r="K665" s="230"/>
      <c r="L665" s="747"/>
      <c r="M665" s="747" t="s">
        <v>161</v>
      </c>
      <c r="N665" s="747"/>
      <c r="O665" s="745"/>
      <c r="P665" s="745"/>
      <c r="Q665" s="745" t="s">
        <v>83</v>
      </c>
      <c r="R665" s="745"/>
      <c r="S665" s="242"/>
      <c r="T665" s="243"/>
    </row>
    <row r="666" spans="2:21" ht="15.75">
      <c r="B666" s="241"/>
      <c r="C666" s="282"/>
      <c r="D666" s="745"/>
      <c r="E666" s="745"/>
      <c r="F666" s="745"/>
      <c r="G666" s="747"/>
      <c r="H666" s="747"/>
      <c r="I666" s="745"/>
      <c r="J666" s="747"/>
      <c r="K666" s="230"/>
      <c r="L666" s="747"/>
      <c r="M666" s="747"/>
      <c r="N666" s="747"/>
      <c r="O666" s="745"/>
      <c r="P666" s="745"/>
      <c r="Q666" s="745"/>
      <c r="R666" s="745"/>
      <c r="S666" s="242"/>
      <c r="T666" s="243"/>
    </row>
    <row r="667" spans="2:21" customFormat="1" ht="15" customHeight="1">
      <c r="B667" s="121" t="s">
        <v>418</v>
      </c>
      <c r="C667" s="284"/>
      <c r="D667" s="122"/>
      <c r="E667" s="122"/>
      <c r="F667" s="122"/>
      <c r="G667" s="122"/>
      <c r="H667" s="122"/>
      <c r="I667" s="122"/>
      <c r="J667" s="123"/>
      <c r="K667" s="122"/>
      <c r="L667" s="124"/>
      <c r="M667" s="122"/>
      <c r="N667" s="122"/>
      <c r="O667" s="122"/>
      <c r="P667" s="122"/>
      <c r="Q667" s="122"/>
      <c r="R667" s="125"/>
      <c r="S667" s="125"/>
      <c r="T667" s="126" t="s">
        <v>417</v>
      </c>
      <c r="U667" s="232"/>
    </row>
    <row r="669" spans="2:21" ht="24.95" customHeight="1">
      <c r="B669" s="2155" t="s">
        <v>159</v>
      </c>
      <c r="C669" s="2156"/>
      <c r="D669" s="2156"/>
      <c r="E669" s="2157"/>
      <c r="F669" s="2161" t="s">
        <v>146</v>
      </c>
      <c r="G669" s="2162"/>
      <c r="H669" s="2162"/>
      <c r="I669" s="2162"/>
      <c r="J669" s="2162"/>
      <c r="K669" s="2162"/>
      <c r="L669" s="2162"/>
      <c r="M669" s="2162"/>
      <c r="N669" s="2163"/>
      <c r="O669" s="417" t="s">
        <v>55</v>
      </c>
      <c r="P669" s="418" t="s">
        <v>619</v>
      </c>
      <c r="Q669" s="92" t="s">
        <v>459</v>
      </c>
      <c r="R669" s="41"/>
      <c r="S669" s="41"/>
      <c r="T669" s="42" t="s">
        <v>25</v>
      </c>
    </row>
    <row r="670" spans="2:21" ht="24.95" customHeight="1">
      <c r="B670" s="2158"/>
      <c r="C670" s="2159"/>
      <c r="D670" s="2159"/>
      <c r="E670" s="2160"/>
      <c r="F670" s="2164" t="s">
        <v>416</v>
      </c>
      <c r="G670" s="2165"/>
      <c r="H670" s="2165"/>
      <c r="I670" s="2165"/>
      <c r="J670" s="2165"/>
      <c r="K670" s="2165"/>
      <c r="L670" s="2165"/>
      <c r="M670" s="2165"/>
      <c r="N670" s="2166"/>
      <c r="O670" s="419" t="s">
        <v>57</v>
      </c>
      <c r="P670" s="420" t="s">
        <v>58</v>
      </c>
      <c r="Q670" s="94"/>
      <c r="R670" s="45"/>
      <c r="S670" s="45"/>
      <c r="T670" s="46"/>
    </row>
    <row r="671" spans="2:21" ht="6.95" customHeight="1">
      <c r="B671" s="263"/>
      <c r="C671" s="264"/>
      <c r="D671" s="264"/>
      <c r="E671" s="264"/>
      <c r="F671" s="264"/>
      <c r="G671" s="265"/>
      <c r="H671" s="265"/>
      <c r="I671" s="265"/>
      <c r="J671" s="265"/>
      <c r="K671" s="265"/>
      <c r="L671" s="265"/>
      <c r="M671" s="265"/>
      <c r="N671" s="265"/>
      <c r="O671" s="265"/>
      <c r="P671" s="265"/>
      <c r="Q671" s="265"/>
      <c r="R671" s="265"/>
      <c r="S671" s="265"/>
      <c r="T671" s="266"/>
    </row>
    <row r="672" spans="2:21" ht="15.75">
      <c r="B672" s="51"/>
      <c r="C672" s="289" t="s">
        <v>59</v>
      </c>
      <c r="D672" s="55"/>
      <c r="E672" s="55" t="s">
        <v>60</v>
      </c>
      <c r="F672" s="165" t="s">
        <v>512</v>
      </c>
      <c r="G672" s="55"/>
      <c r="I672" s="53"/>
      <c r="J672" s="55"/>
      <c r="K672" s="55"/>
      <c r="L672" s="54"/>
      <c r="M672" s="55"/>
      <c r="N672" s="118"/>
      <c r="O672" s="56"/>
      <c r="P672" s="57" t="s">
        <v>61</v>
      </c>
      <c r="Q672" s="249" t="s">
        <v>620</v>
      </c>
      <c r="R672" s="297"/>
      <c r="S672" s="55"/>
      <c r="T672" s="59"/>
    </row>
    <row r="673" spans="2:20" ht="6.95" customHeight="1">
      <c r="B673" s="51"/>
      <c r="C673" s="289"/>
      <c r="D673" s="55"/>
      <c r="E673" s="55"/>
      <c r="F673" s="623"/>
      <c r="G673" s="55"/>
      <c r="H673" s="53"/>
      <c r="I673" s="52"/>
      <c r="J673" s="55"/>
      <c r="K673" s="55"/>
      <c r="L673" s="54"/>
      <c r="M673" s="55"/>
      <c r="N673" s="84"/>
      <c r="O673" s="56"/>
      <c r="P673" s="167"/>
      <c r="Q673" s="58"/>
      <c r="R673" s="58"/>
      <c r="S673" s="58"/>
      <c r="T673" s="59"/>
    </row>
    <row r="674" spans="2:20">
      <c r="B674" s="2190" t="s">
        <v>26</v>
      </c>
      <c r="C674" s="275" t="s">
        <v>27</v>
      </c>
      <c r="D674" s="2169" t="s">
        <v>62</v>
      </c>
      <c r="E674" s="175" t="s">
        <v>28</v>
      </c>
      <c r="F674" s="2169" t="s">
        <v>29</v>
      </c>
      <c r="G674" s="174" t="s">
        <v>30</v>
      </c>
      <c r="H674" s="174" t="s">
        <v>30</v>
      </c>
      <c r="I674" s="176" t="s">
        <v>30</v>
      </c>
      <c r="J674" s="2171" t="s">
        <v>31</v>
      </c>
      <c r="K674" s="2172"/>
      <c r="L674" s="174" t="s">
        <v>30</v>
      </c>
      <c r="M674" s="176" t="s">
        <v>32</v>
      </c>
      <c r="N674" s="177" t="s">
        <v>8</v>
      </c>
      <c r="O674" s="2275" t="s">
        <v>182</v>
      </c>
      <c r="P674" s="2167" t="s">
        <v>181</v>
      </c>
      <c r="Q674" s="177" t="s">
        <v>8</v>
      </c>
      <c r="R674" s="2270" t="s">
        <v>44</v>
      </c>
      <c r="S674" s="178" t="s">
        <v>8</v>
      </c>
      <c r="T674" s="2182" t="s">
        <v>10</v>
      </c>
    </row>
    <row r="675" spans="2:20">
      <c r="B675" s="2191"/>
      <c r="C675" s="276" t="s">
        <v>11</v>
      </c>
      <c r="D675" s="2170"/>
      <c r="E675" s="180" t="s">
        <v>12</v>
      </c>
      <c r="F675" s="2170"/>
      <c r="G675" s="180" t="s">
        <v>13</v>
      </c>
      <c r="H675" s="180" t="s">
        <v>14</v>
      </c>
      <c r="I675" s="181" t="s">
        <v>15</v>
      </c>
      <c r="J675" s="182" t="s">
        <v>16</v>
      </c>
      <c r="K675" s="183" t="s">
        <v>17</v>
      </c>
      <c r="L675" s="180" t="s">
        <v>18</v>
      </c>
      <c r="M675" s="184" t="s">
        <v>19</v>
      </c>
      <c r="N675" s="185" t="s">
        <v>177</v>
      </c>
      <c r="O675" s="2276"/>
      <c r="P675" s="2168"/>
      <c r="Q675" s="185" t="s">
        <v>22</v>
      </c>
      <c r="R675" s="2271"/>
      <c r="S675" s="186" t="s">
        <v>45</v>
      </c>
      <c r="T675" s="2183"/>
    </row>
    <row r="676" spans="2:20" ht="15.75" thickBot="1">
      <c r="B676" s="187">
        <v>1</v>
      </c>
      <c r="C676" s="277">
        <v>2</v>
      </c>
      <c r="D676" s="189">
        <v>3</v>
      </c>
      <c r="E676" s="188">
        <v>4</v>
      </c>
      <c r="F676" s="188">
        <v>5</v>
      </c>
      <c r="G676" s="188">
        <v>6</v>
      </c>
      <c r="H676" s="188">
        <v>7</v>
      </c>
      <c r="I676" s="190" t="s">
        <v>63</v>
      </c>
      <c r="J676" s="191">
        <v>9</v>
      </c>
      <c r="K676" s="192" t="s">
        <v>64</v>
      </c>
      <c r="L676" s="191" t="s">
        <v>65</v>
      </c>
      <c r="M676" s="192">
        <v>12</v>
      </c>
      <c r="N676" s="193" t="s">
        <v>66</v>
      </c>
      <c r="O676" s="252" t="s">
        <v>176</v>
      </c>
      <c r="P676" s="193" t="s">
        <v>178</v>
      </c>
      <c r="Q676" s="193" t="s">
        <v>186</v>
      </c>
      <c r="R676" s="193" t="s">
        <v>183</v>
      </c>
      <c r="S676" s="193" t="s">
        <v>179</v>
      </c>
      <c r="T676" s="193">
        <v>18</v>
      </c>
    </row>
    <row r="677" spans="2:20" ht="23.1" customHeight="1" thickTop="1">
      <c r="B677" s="432">
        <v>1</v>
      </c>
      <c r="C677" s="439" t="s">
        <v>626</v>
      </c>
      <c r="D677" s="254" t="s">
        <v>494</v>
      </c>
      <c r="E677" s="430" t="s">
        <v>495</v>
      </c>
      <c r="F677" s="431" t="s">
        <v>170</v>
      </c>
      <c r="G677" s="404">
        <v>4160</v>
      </c>
      <c r="H677" s="404">
        <v>1540</v>
      </c>
      <c r="I677" s="387">
        <f t="shared" ref="I677" si="575">+G677-H677</f>
        <v>2620</v>
      </c>
      <c r="J677" s="388">
        <v>5</v>
      </c>
      <c r="K677" s="389">
        <f t="shared" ref="K677" si="576">I677*J677%</f>
        <v>131</v>
      </c>
      <c r="L677" s="389">
        <f t="shared" ref="L677" si="577">I677-K677</f>
        <v>2489</v>
      </c>
      <c r="M677" s="405">
        <v>2400</v>
      </c>
      <c r="N677" s="390">
        <f t="shared" ref="N677" si="578">ROUND((L677*M677),0)</f>
        <v>5973600</v>
      </c>
      <c r="O677" s="390">
        <f t="shared" ref="O677" si="579">ROUND(M677*0.5025%,2)</f>
        <v>12.06</v>
      </c>
      <c r="P677" s="390">
        <f t="shared" ref="P677" si="580">M677+O677</f>
        <v>2412.06</v>
      </c>
      <c r="Q677" s="391">
        <f t="shared" ref="Q677" si="581">ROUND((L677*+P677),0)</f>
        <v>6003617</v>
      </c>
      <c r="R677" s="391">
        <f t="shared" ref="R677" si="582">ROUND((Q677*0.5%),0)</f>
        <v>30018</v>
      </c>
      <c r="S677" s="391">
        <f t="shared" ref="S677" si="583">ROUND((Q677-R677),0)</f>
        <v>5973599</v>
      </c>
      <c r="T677" s="257" t="s">
        <v>199</v>
      </c>
    </row>
    <row r="678" spans="2:20" ht="9.9499999999999993" customHeight="1">
      <c r="B678" s="433"/>
      <c r="C678" s="448"/>
      <c r="D678" s="449"/>
      <c r="E678" s="434"/>
      <c r="F678" s="435"/>
      <c r="G678" s="443"/>
      <c r="H678" s="443"/>
      <c r="I678" s="444"/>
      <c r="J678" s="388"/>
      <c r="K678" s="445"/>
      <c r="L678" s="445"/>
      <c r="M678" s="450"/>
      <c r="N678" s="446"/>
      <c r="O678" s="451"/>
      <c r="P678" s="446"/>
      <c r="Q678" s="447"/>
      <c r="R678" s="447"/>
      <c r="S678" s="447"/>
      <c r="T678" s="452"/>
    </row>
    <row r="679" spans="2:20" ht="24.95" customHeight="1">
      <c r="B679" s="2173" t="s">
        <v>204</v>
      </c>
      <c r="C679" s="2174"/>
      <c r="D679" s="2174"/>
      <c r="E679" s="2174"/>
      <c r="F679" s="2175"/>
      <c r="G679" s="402">
        <f>SUM(G677:G678)</f>
        <v>4160</v>
      </c>
      <c r="H679" s="402">
        <f>SUM(H677:H678)</f>
        <v>1540</v>
      </c>
      <c r="I679" s="402">
        <f>SUM(I677:I678)</f>
        <v>2620</v>
      </c>
      <c r="J679" s="402">
        <f>+K679/I679%</f>
        <v>5</v>
      </c>
      <c r="K679" s="402">
        <f>SUM(K677:K678)</f>
        <v>131</v>
      </c>
      <c r="L679" s="402">
        <f>SUM(L677:L678)</f>
        <v>2489</v>
      </c>
      <c r="M679" s="402"/>
      <c r="N679" s="402">
        <f>SUM(N677:N678)</f>
        <v>5973600</v>
      </c>
      <c r="O679" s="403"/>
      <c r="P679" s="402">
        <f>Q679/L679</f>
        <v>2412.0598633989553</v>
      </c>
      <c r="Q679" s="402">
        <f>SUM(Q677:Q678)</f>
        <v>6003617</v>
      </c>
      <c r="R679" s="402">
        <f>SUM(R677:R678)</f>
        <v>30018</v>
      </c>
      <c r="S679" s="402">
        <f>SUM(S677:S678)</f>
        <v>5973599</v>
      </c>
      <c r="T679" s="402"/>
    </row>
    <row r="680" spans="2:20" ht="21.75" customHeight="1">
      <c r="B680" s="51"/>
      <c r="C680" s="289" t="s">
        <v>59</v>
      </c>
      <c r="D680" s="55"/>
      <c r="E680" s="55" t="s">
        <v>60</v>
      </c>
      <c r="F680" s="165" t="s">
        <v>447</v>
      </c>
      <c r="G680" s="55"/>
      <c r="I680" s="53"/>
      <c r="J680" s="55"/>
      <c r="K680" s="55"/>
      <c r="L680" s="54"/>
      <c r="M680" s="55"/>
      <c r="N680" s="118"/>
      <c r="O680" s="56"/>
      <c r="P680" s="57"/>
      <c r="Q680" s="249"/>
      <c r="R680" s="297"/>
      <c r="S680" s="55"/>
      <c r="T680" s="59"/>
    </row>
    <row r="681" spans="2:20" ht="13.5" customHeight="1">
      <c r="B681" s="51"/>
      <c r="C681" s="289"/>
      <c r="D681" s="55"/>
      <c r="E681" s="55"/>
      <c r="F681" s="623"/>
      <c r="G681" s="55"/>
      <c r="H681" s="53"/>
      <c r="I681" s="52"/>
      <c r="J681" s="55"/>
      <c r="K681" s="55"/>
      <c r="L681" s="54"/>
      <c r="M681" s="55"/>
      <c r="N681" s="84"/>
      <c r="O681" s="56"/>
      <c r="P681" s="167"/>
      <c r="Q681" s="58"/>
      <c r="R681" s="58"/>
      <c r="S681" s="58"/>
      <c r="T681" s="59"/>
    </row>
    <row r="682" spans="2:20">
      <c r="B682" s="2190" t="s">
        <v>26</v>
      </c>
      <c r="C682" s="275" t="s">
        <v>27</v>
      </c>
      <c r="D682" s="2169" t="s">
        <v>62</v>
      </c>
      <c r="E682" s="175" t="s">
        <v>28</v>
      </c>
      <c r="F682" s="2169" t="s">
        <v>29</v>
      </c>
      <c r="G682" s="174" t="s">
        <v>30</v>
      </c>
      <c r="H682" s="174" t="s">
        <v>30</v>
      </c>
      <c r="I682" s="176" t="s">
        <v>30</v>
      </c>
      <c r="J682" s="2171" t="s">
        <v>31</v>
      </c>
      <c r="K682" s="2172"/>
      <c r="L682" s="174" t="s">
        <v>30</v>
      </c>
      <c r="M682" s="176" t="s">
        <v>32</v>
      </c>
      <c r="N682" s="177" t="s">
        <v>8</v>
      </c>
      <c r="O682" s="2275" t="s">
        <v>182</v>
      </c>
      <c r="P682" s="2167" t="s">
        <v>181</v>
      </c>
      <c r="Q682" s="177" t="s">
        <v>8</v>
      </c>
      <c r="R682" s="2270" t="s">
        <v>44</v>
      </c>
      <c r="S682" s="178" t="s">
        <v>8</v>
      </c>
      <c r="T682" s="2182" t="s">
        <v>10</v>
      </c>
    </row>
    <row r="683" spans="2:20">
      <c r="B683" s="2191"/>
      <c r="C683" s="276" t="s">
        <v>11</v>
      </c>
      <c r="D683" s="2170"/>
      <c r="E683" s="180" t="s">
        <v>12</v>
      </c>
      <c r="F683" s="2170"/>
      <c r="G683" s="180" t="s">
        <v>13</v>
      </c>
      <c r="H683" s="180" t="s">
        <v>14</v>
      </c>
      <c r="I683" s="181" t="s">
        <v>15</v>
      </c>
      <c r="J683" s="182" t="s">
        <v>16</v>
      </c>
      <c r="K683" s="183" t="s">
        <v>17</v>
      </c>
      <c r="L683" s="180" t="s">
        <v>18</v>
      </c>
      <c r="M683" s="184" t="s">
        <v>19</v>
      </c>
      <c r="N683" s="185" t="s">
        <v>177</v>
      </c>
      <c r="O683" s="2276"/>
      <c r="P683" s="2168"/>
      <c r="Q683" s="185" t="s">
        <v>22</v>
      </c>
      <c r="R683" s="2271"/>
      <c r="S683" s="186" t="s">
        <v>45</v>
      </c>
      <c r="T683" s="2183"/>
    </row>
    <row r="684" spans="2:20" ht="15.75" thickBot="1">
      <c r="B684" s="187">
        <v>1</v>
      </c>
      <c r="C684" s="277">
        <v>2</v>
      </c>
      <c r="D684" s="189">
        <v>3</v>
      </c>
      <c r="E684" s="188">
        <v>4</v>
      </c>
      <c r="F684" s="188">
        <v>5</v>
      </c>
      <c r="G684" s="188">
        <v>6</v>
      </c>
      <c r="H684" s="188">
        <v>7</v>
      </c>
      <c r="I684" s="190" t="s">
        <v>63</v>
      </c>
      <c r="J684" s="191">
        <v>9</v>
      </c>
      <c r="K684" s="192" t="s">
        <v>64</v>
      </c>
      <c r="L684" s="191" t="s">
        <v>65</v>
      </c>
      <c r="M684" s="192">
        <v>12</v>
      </c>
      <c r="N684" s="193" t="s">
        <v>66</v>
      </c>
      <c r="O684" s="252" t="s">
        <v>176</v>
      </c>
      <c r="P684" s="193" t="s">
        <v>178</v>
      </c>
      <c r="Q684" s="193" t="s">
        <v>186</v>
      </c>
      <c r="R684" s="193" t="s">
        <v>183</v>
      </c>
      <c r="S684" s="193" t="s">
        <v>179</v>
      </c>
      <c r="T684" s="193">
        <v>18</v>
      </c>
    </row>
    <row r="685" spans="2:20" ht="23.1" customHeight="1" thickTop="1">
      <c r="B685" s="432">
        <v>1</v>
      </c>
      <c r="C685" s="439" t="s">
        <v>627</v>
      </c>
      <c r="D685" s="254" t="s">
        <v>378</v>
      </c>
      <c r="E685" s="430" t="s">
        <v>70</v>
      </c>
      <c r="F685" s="431" t="s">
        <v>170</v>
      </c>
      <c r="G685" s="404">
        <v>8940</v>
      </c>
      <c r="H685" s="404">
        <v>3930</v>
      </c>
      <c r="I685" s="387">
        <f t="shared" ref="I685:I686" si="584">+G685-H685</f>
        <v>5010</v>
      </c>
      <c r="J685" s="388">
        <v>6</v>
      </c>
      <c r="K685" s="389">
        <f t="shared" ref="K685:K686" si="585">I685*J685%</f>
        <v>300.59999999999997</v>
      </c>
      <c r="L685" s="389">
        <f t="shared" ref="L685:L686" si="586">I685-K685</f>
        <v>4709.3999999999996</v>
      </c>
      <c r="M685" s="405">
        <v>2450</v>
      </c>
      <c r="N685" s="390">
        <f t="shared" ref="N685:N686" si="587">ROUND((L685*M685),0)</f>
        <v>11538030</v>
      </c>
      <c r="O685" s="390">
        <f t="shared" ref="O685:O686" si="588">ROUND(M685*0.5025%,2)</f>
        <v>12.31</v>
      </c>
      <c r="P685" s="390">
        <f t="shared" ref="P685:P686" si="589">M685+O685</f>
        <v>2462.31</v>
      </c>
      <c r="Q685" s="391">
        <f t="shared" ref="Q685:Q686" si="590">ROUND((L685*+P685),0)</f>
        <v>11596003</v>
      </c>
      <c r="R685" s="391">
        <f t="shared" ref="R685:R686" si="591">ROUND((Q685*0.5%),0)</f>
        <v>57980</v>
      </c>
      <c r="S685" s="391">
        <f t="shared" ref="S685:S686" si="592">ROUND((Q685-R685),0)</f>
        <v>11538023</v>
      </c>
      <c r="T685" s="257" t="s">
        <v>77</v>
      </c>
    </row>
    <row r="686" spans="2:20" ht="23.1" customHeight="1">
      <c r="B686" s="432">
        <v>2</v>
      </c>
      <c r="C686" s="439" t="s">
        <v>629</v>
      </c>
      <c r="D686" s="254" t="s">
        <v>379</v>
      </c>
      <c r="E686" s="430" t="s">
        <v>69</v>
      </c>
      <c r="F686" s="431" t="s">
        <v>170</v>
      </c>
      <c r="G686" s="404">
        <v>8960</v>
      </c>
      <c r="H686" s="404">
        <v>3870</v>
      </c>
      <c r="I686" s="387">
        <f t="shared" si="584"/>
        <v>5090</v>
      </c>
      <c r="J686" s="388">
        <v>6</v>
      </c>
      <c r="K686" s="389">
        <f t="shared" si="585"/>
        <v>305.39999999999998</v>
      </c>
      <c r="L686" s="389">
        <f t="shared" si="586"/>
        <v>4784.6000000000004</v>
      </c>
      <c r="M686" s="405">
        <v>2450</v>
      </c>
      <c r="N686" s="390">
        <f t="shared" si="587"/>
        <v>11722270</v>
      </c>
      <c r="O686" s="390">
        <f t="shared" si="588"/>
        <v>12.31</v>
      </c>
      <c r="P686" s="390">
        <f t="shared" si="589"/>
        <v>2462.31</v>
      </c>
      <c r="Q686" s="391">
        <f t="shared" si="590"/>
        <v>11781168</v>
      </c>
      <c r="R686" s="391">
        <f t="shared" si="591"/>
        <v>58906</v>
      </c>
      <c r="S686" s="391">
        <f t="shared" si="592"/>
        <v>11722262</v>
      </c>
      <c r="T686" s="257" t="s">
        <v>77</v>
      </c>
    </row>
    <row r="687" spans="2:20" ht="9.9499999999999993" customHeight="1">
      <c r="B687" s="433"/>
      <c r="C687" s="448"/>
      <c r="D687" s="449"/>
      <c r="E687" s="434"/>
      <c r="F687" s="435"/>
      <c r="G687" s="443"/>
      <c r="H687" s="443"/>
      <c r="I687" s="444"/>
      <c r="J687" s="388"/>
      <c r="K687" s="445"/>
      <c r="L687" s="445"/>
      <c r="M687" s="450"/>
      <c r="N687" s="446"/>
      <c r="O687" s="451"/>
      <c r="P687" s="446"/>
      <c r="Q687" s="447"/>
      <c r="R687" s="447"/>
      <c r="S687" s="447"/>
      <c r="T687" s="452"/>
    </row>
    <row r="688" spans="2:20" ht="24.95" customHeight="1">
      <c r="B688" s="2173" t="s">
        <v>202</v>
      </c>
      <c r="C688" s="2174"/>
      <c r="D688" s="2174"/>
      <c r="E688" s="2174"/>
      <c r="F688" s="2175"/>
      <c r="G688" s="402">
        <f>SUM(G685:G687)</f>
        <v>17900</v>
      </c>
      <c r="H688" s="402">
        <f>SUM(H685:H687)</f>
        <v>7800</v>
      </c>
      <c r="I688" s="402">
        <f>SUM(I685:I687)</f>
        <v>10100</v>
      </c>
      <c r="J688" s="402">
        <f>+K688/I688%</f>
        <v>6</v>
      </c>
      <c r="K688" s="402">
        <f>SUM(K685:K687)</f>
        <v>606</v>
      </c>
      <c r="L688" s="402">
        <f>SUM(L685:L687)</f>
        <v>9494</v>
      </c>
      <c r="M688" s="402"/>
      <c r="N688" s="402">
        <f>SUM(N685:N687)</f>
        <v>23260300</v>
      </c>
      <c r="O688" s="403"/>
      <c r="P688" s="402">
        <f>Q688/L688</f>
        <v>2462.3099852538444</v>
      </c>
      <c r="Q688" s="402">
        <f>SUM(Q685:Q687)</f>
        <v>23377171</v>
      </c>
      <c r="R688" s="402">
        <f>SUM(R685:R687)</f>
        <v>116886</v>
      </c>
      <c r="S688" s="402">
        <f>SUM(S685:S687)</f>
        <v>23260285</v>
      </c>
      <c r="T688" s="402"/>
    </row>
    <row r="689" spans="2:21" ht="24.95" customHeight="1">
      <c r="B689" s="2173" t="s">
        <v>628</v>
      </c>
      <c r="C689" s="2174"/>
      <c r="D689" s="2174"/>
      <c r="E689" s="2174"/>
      <c r="F689" s="2175"/>
      <c r="G689" s="402">
        <f>+G688+G679</f>
        <v>22060</v>
      </c>
      <c r="H689" s="402">
        <f t="shared" ref="H689:S689" si="593">+H688+H679</f>
        <v>9340</v>
      </c>
      <c r="I689" s="402">
        <f t="shared" si="593"/>
        <v>12720</v>
      </c>
      <c r="J689" s="402">
        <f>+K689/I689%</f>
        <v>5.7940251572327046</v>
      </c>
      <c r="K689" s="402">
        <f t="shared" si="593"/>
        <v>737</v>
      </c>
      <c r="L689" s="402">
        <f t="shared" si="593"/>
        <v>11983</v>
      </c>
      <c r="M689" s="402">
        <f t="shared" si="593"/>
        <v>0</v>
      </c>
      <c r="N689" s="402">
        <f t="shared" si="593"/>
        <v>29233900</v>
      </c>
      <c r="O689" s="402">
        <f t="shared" si="593"/>
        <v>0</v>
      </c>
      <c r="P689" s="402">
        <f>+Q689/L689</f>
        <v>2451.8724860218645</v>
      </c>
      <c r="Q689" s="402">
        <f t="shared" si="593"/>
        <v>29380788</v>
      </c>
      <c r="R689" s="402">
        <f t="shared" si="593"/>
        <v>146904</v>
      </c>
      <c r="S689" s="402">
        <f t="shared" si="593"/>
        <v>29233884</v>
      </c>
      <c r="T689" s="402"/>
    </row>
    <row r="690" spans="2:21" ht="9.9499999999999993" customHeight="1">
      <c r="B690" s="603"/>
      <c r="C690" s="458"/>
      <c r="D690" s="458"/>
      <c r="E690" s="458"/>
      <c r="F690" s="458"/>
      <c r="G690" s="597"/>
      <c r="H690" s="597"/>
      <c r="I690" s="597"/>
      <c r="J690" s="597"/>
      <c r="K690" s="597"/>
      <c r="L690" s="597"/>
      <c r="M690" s="597"/>
      <c r="N690" s="597"/>
      <c r="O690" s="597"/>
      <c r="P690" s="597"/>
      <c r="Q690" s="597"/>
      <c r="R690" s="597"/>
      <c r="S690" s="597"/>
      <c r="T690" s="460"/>
    </row>
    <row r="691" spans="2:21" ht="15" customHeight="1">
      <c r="B691" s="201"/>
      <c r="C691" s="205"/>
      <c r="D691" s="202"/>
      <c r="E691" s="202"/>
      <c r="F691" s="202"/>
      <c r="G691" s="202"/>
      <c r="H691" s="202"/>
      <c r="I691" s="226"/>
      <c r="J691" s="226"/>
      <c r="K691" s="226"/>
      <c r="L691" s="226"/>
      <c r="M691" s="226"/>
      <c r="N691" s="226"/>
      <c r="O691" s="226"/>
      <c r="P691" s="226"/>
      <c r="Q691" s="211" t="s">
        <v>621</v>
      </c>
      <c r="R691" s="226"/>
      <c r="S691" s="226"/>
      <c r="T691" s="209"/>
    </row>
    <row r="692" spans="2:21" ht="15.75">
      <c r="B692" s="241"/>
      <c r="C692" s="280" t="s">
        <v>80</v>
      </c>
      <c r="D692" s="227"/>
      <c r="E692" s="227"/>
      <c r="F692" s="227"/>
      <c r="G692" s="737"/>
      <c r="H692" s="737"/>
      <c r="I692" s="737" t="s">
        <v>105</v>
      </c>
      <c r="J692" s="737"/>
      <c r="K692" s="228"/>
      <c r="L692" s="737"/>
      <c r="M692" s="737" t="s">
        <v>106</v>
      </c>
      <c r="N692" s="737"/>
      <c r="O692" s="227"/>
      <c r="P692" s="227"/>
      <c r="Q692" s="227" t="s">
        <v>81</v>
      </c>
      <c r="R692" s="227"/>
      <c r="S692" s="242"/>
      <c r="T692" s="243"/>
    </row>
    <row r="693" spans="2:21" ht="15.75">
      <c r="B693" s="612"/>
      <c r="C693" s="280"/>
      <c r="D693" s="227"/>
      <c r="E693" s="227"/>
      <c r="F693" s="227"/>
      <c r="G693" s="737"/>
      <c r="H693" s="737"/>
      <c r="I693" s="737"/>
      <c r="J693" s="737"/>
      <c r="K693" s="228"/>
      <c r="L693" s="737"/>
      <c r="M693" s="737"/>
      <c r="N693" s="737"/>
      <c r="O693" s="227"/>
      <c r="P693" s="227"/>
      <c r="Q693" s="227"/>
      <c r="R693" s="227"/>
      <c r="S693" s="242"/>
      <c r="T693" s="243"/>
    </row>
    <row r="694" spans="2:21" ht="15.75">
      <c r="B694" s="241"/>
      <c r="C694" s="281"/>
      <c r="D694" s="229"/>
      <c r="E694" s="229"/>
      <c r="F694" s="229"/>
      <c r="G694" s="229"/>
      <c r="H694" s="229"/>
      <c r="I694" s="229" t="s">
        <v>136</v>
      </c>
      <c r="J694" s="229"/>
      <c r="K694" s="229"/>
      <c r="L694" s="229"/>
      <c r="M694" s="229"/>
      <c r="N694" s="229"/>
      <c r="O694" s="229"/>
      <c r="P694" s="229"/>
      <c r="Q694" s="229"/>
      <c r="R694" s="229"/>
      <c r="S694" s="242"/>
      <c r="T694" s="243"/>
    </row>
    <row r="695" spans="2:21" ht="15.75" hidden="1">
      <c r="B695" s="241"/>
      <c r="C695" s="281"/>
      <c r="D695" s="229"/>
      <c r="E695" s="229"/>
      <c r="F695" s="229"/>
      <c r="G695" s="229"/>
      <c r="H695" s="229"/>
      <c r="I695" s="229"/>
      <c r="J695" s="229"/>
      <c r="K695" s="229"/>
      <c r="L695" s="229"/>
      <c r="M695" s="229"/>
      <c r="N695" s="229"/>
      <c r="O695" s="229"/>
      <c r="P695" s="229"/>
      <c r="Q695" s="229"/>
      <c r="R695" s="229"/>
      <c r="S695" s="242"/>
      <c r="T695" s="243"/>
    </row>
    <row r="696" spans="2:21" ht="15.75">
      <c r="B696" s="241"/>
      <c r="C696" s="281"/>
      <c r="D696" s="229"/>
      <c r="E696" s="229"/>
      <c r="F696" s="229"/>
      <c r="G696" s="229"/>
      <c r="H696" s="229"/>
      <c r="I696" s="229"/>
      <c r="J696" s="229"/>
      <c r="K696" s="229"/>
      <c r="L696" s="229"/>
      <c r="M696" s="229"/>
      <c r="N696" s="229"/>
      <c r="O696" s="229"/>
      <c r="P696" s="229"/>
      <c r="Q696" s="229"/>
      <c r="R696" s="229"/>
      <c r="S696" s="242"/>
      <c r="T696" s="243"/>
    </row>
    <row r="697" spans="2:21" ht="15.75">
      <c r="B697" s="241"/>
      <c r="C697" s="736" t="s">
        <v>147</v>
      </c>
      <c r="D697" s="736"/>
      <c r="E697" s="736"/>
      <c r="F697" s="736"/>
      <c r="G697" s="738"/>
      <c r="H697" s="738" t="s">
        <v>82</v>
      </c>
      <c r="I697" s="736"/>
      <c r="J697" s="738" t="s">
        <v>156</v>
      </c>
      <c r="K697" s="230"/>
      <c r="L697" s="738"/>
      <c r="M697" s="738" t="s">
        <v>161</v>
      </c>
      <c r="N697" s="738"/>
      <c r="O697" s="736"/>
      <c r="P697" s="736"/>
      <c r="Q697" s="736" t="s">
        <v>83</v>
      </c>
      <c r="R697" s="736"/>
      <c r="S697" s="242"/>
      <c r="T697" s="243"/>
    </row>
    <row r="698" spans="2:21" ht="15.75">
      <c r="B698" s="241"/>
      <c r="C698" s="282"/>
      <c r="D698" s="736"/>
      <c r="E698" s="736"/>
      <c r="F698" s="736"/>
      <c r="G698" s="738"/>
      <c r="H698" s="738"/>
      <c r="I698" s="736"/>
      <c r="J698" s="738"/>
      <c r="K698" s="230"/>
      <c r="L698" s="738"/>
      <c r="M698" s="738"/>
      <c r="N698" s="738"/>
      <c r="O698" s="736"/>
      <c r="P698" s="736"/>
      <c r="Q698" s="736"/>
      <c r="R698" s="736"/>
      <c r="S698" s="242"/>
      <c r="T698" s="243"/>
    </row>
    <row r="699" spans="2:21" customFormat="1" ht="15" customHeight="1">
      <c r="B699" s="121" t="s">
        <v>418</v>
      </c>
      <c r="C699" s="284"/>
      <c r="D699" s="122"/>
      <c r="E699" s="122"/>
      <c r="F699" s="122"/>
      <c r="G699" s="122"/>
      <c r="H699" s="122"/>
      <c r="I699" s="122"/>
      <c r="J699" s="123"/>
      <c r="K699" s="122"/>
      <c r="L699" s="124"/>
      <c r="M699" s="122"/>
      <c r="N699" s="122"/>
      <c r="O699" s="122"/>
      <c r="P699" s="122"/>
      <c r="Q699" s="122"/>
      <c r="R699" s="125"/>
      <c r="S699" s="125"/>
      <c r="T699" s="126" t="s">
        <v>417</v>
      </c>
      <c r="U699" s="232"/>
    </row>
    <row r="700" spans="2:21" customFormat="1" ht="15" customHeight="1">
      <c r="B700" s="656"/>
      <c r="C700" s="729"/>
      <c r="D700" s="657"/>
      <c r="E700" s="657"/>
      <c r="F700" s="122"/>
      <c r="G700" s="122"/>
      <c r="H700" s="122"/>
      <c r="I700" s="122"/>
      <c r="J700" s="123"/>
      <c r="K700" s="122"/>
      <c r="L700" s="124"/>
      <c r="M700" s="122"/>
      <c r="N700" s="122"/>
      <c r="O700" s="657"/>
      <c r="P700" s="657"/>
      <c r="Q700" s="657"/>
      <c r="R700" s="658"/>
      <c r="S700" s="658"/>
      <c r="T700" s="659"/>
      <c r="U700" s="232"/>
    </row>
    <row r="701" spans="2:21" ht="24.95" customHeight="1">
      <c r="B701" s="2155" t="s">
        <v>159</v>
      </c>
      <c r="C701" s="2156"/>
      <c r="D701" s="2156"/>
      <c r="E701" s="2157"/>
      <c r="F701" s="2161" t="s">
        <v>146</v>
      </c>
      <c r="G701" s="2162"/>
      <c r="H701" s="2162"/>
      <c r="I701" s="2162"/>
      <c r="J701" s="2162"/>
      <c r="K701" s="2162"/>
      <c r="L701" s="2162"/>
      <c r="M701" s="2162"/>
      <c r="N701" s="2163"/>
      <c r="O701" s="417" t="s">
        <v>55</v>
      </c>
      <c r="P701" s="418" t="s">
        <v>602</v>
      </c>
      <c r="Q701" s="92" t="s">
        <v>459</v>
      </c>
      <c r="R701" s="41"/>
      <c r="S701" s="41"/>
      <c r="T701" s="42" t="s">
        <v>25</v>
      </c>
    </row>
    <row r="702" spans="2:21" ht="24.95" customHeight="1">
      <c r="B702" s="2158"/>
      <c r="C702" s="2159"/>
      <c r="D702" s="2159"/>
      <c r="E702" s="2160"/>
      <c r="F702" s="2164" t="s">
        <v>416</v>
      </c>
      <c r="G702" s="2165"/>
      <c r="H702" s="2165"/>
      <c r="I702" s="2165"/>
      <c r="J702" s="2165"/>
      <c r="K702" s="2165"/>
      <c r="L702" s="2165"/>
      <c r="M702" s="2165"/>
      <c r="N702" s="2166"/>
      <c r="O702" s="419" t="s">
        <v>57</v>
      </c>
      <c r="P702" s="420" t="s">
        <v>58</v>
      </c>
      <c r="Q702" s="94"/>
      <c r="R702" s="45"/>
      <c r="S702" s="45"/>
      <c r="T702" s="46"/>
    </row>
    <row r="703" spans="2:21" ht="6.95" customHeight="1">
      <c r="B703" s="263"/>
      <c r="C703" s="264"/>
      <c r="D703" s="264"/>
      <c r="E703" s="264"/>
      <c r="F703" s="264"/>
      <c r="G703" s="265"/>
      <c r="H703" s="265"/>
      <c r="I703" s="265"/>
      <c r="J703" s="265"/>
      <c r="K703" s="265"/>
      <c r="L703" s="265"/>
      <c r="M703" s="265"/>
      <c r="N703" s="265"/>
      <c r="O703" s="265"/>
      <c r="P703" s="265"/>
      <c r="Q703" s="265"/>
      <c r="R703" s="265"/>
      <c r="S703" s="265"/>
      <c r="T703" s="266"/>
    </row>
    <row r="704" spans="2:21" ht="15.75">
      <c r="B704" s="51"/>
      <c r="C704" s="289" t="s">
        <v>59</v>
      </c>
      <c r="D704" s="55"/>
      <c r="E704" s="55" t="s">
        <v>60</v>
      </c>
      <c r="F704" s="165" t="s">
        <v>512</v>
      </c>
      <c r="G704" s="55"/>
      <c r="I704" s="53"/>
      <c r="J704" s="55"/>
      <c r="K704" s="55"/>
      <c r="L704" s="54"/>
      <c r="M704" s="55"/>
      <c r="N704" s="118"/>
      <c r="O704" s="56"/>
      <c r="P704" s="57" t="s">
        <v>61</v>
      </c>
      <c r="Q704" s="249" t="s">
        <v>603</v>
      </c>
      <c r="R704" s="297"/>
      <c r="S704" s="55"/>
      <c r="T704" s="59"/>
    </row>
    <row r="705" spans="2:20" ht="6.95" customHeight="1">
      <c r="B705" s="51"/>
      <c r="C705" s="289"/>
      <c r="D705" s="55"/>
      <c r="E705" s="55"/>
      <c r="F705" s="623"/>
      <c r="G705" s="55"/>
      <c r="H705" s="53"/>
      <c r="I705" s="52"/>
      <c r="J705" s="55"/>
      <c r="K705" s="55"/>
      <c r="L705" s="54"/>
      <c r="M705" s="55"/>
      <c r="N705" s="84"/>
      <c r="O705" s="56"/>
      <c r="P705" s="167"/>
      <c r="Q705" s="58"/>
      <c r="R705" s="58"/>
      <c r="S705" s="58"/>
      <c r="T705" s="59"/>
    </row>
    <row r="706" spans="2:20">
      <c r="B706" s="2190" t="s">
        <v>26</v>
      </c>
      <c r="C706" s="275" t="s">
        <v>27</v>
      </c>
      <c r="D706" s="2169" t="s">
        <v>62</v>
      </c>
      <c r="E706" s="175" t="s">
        <v>28</v>
      </c>
      <c r="F706" s="2169" t="s">
        <v>29</v>
      </c>
      <c r="G706" s="174" t="s">
        <v>30</v>
      </c>
      <c r="H706" s="174" t="s">
        <v>30</v>
      </c>
      <c r="I706" s="176" t="s">
        <v>30</v>
      </c>
      <c r="J706" s="2171" t="s">
        <v>31</v>
      </c>
      <c r="K706" s="2172"/>
      <c r="L706" s="174" t="s">
        <v>30</v>
      </c>
      <c r="M706" s="176" t="s">
        <v>32</v>
      </c>
      <c r="N706" s="177" t="s">
        <v>8</v>
      </c>
      <c r="O706" s="2275" t="s">
        <v>182</v>
      </c>
      <c r="P706" s="2167" t="s">
        <v>181</v>
      </c>
      <c r="Q706" s="177" t="s">
        <v>8</v>
      </c>
      <c r="R706" s="2270" t="s">
        <v>44</v>
      </c>
      <c r="S706" s="178" t="s">
        <v>8</v>
      </c>
      <c r="T706" s="2182" t="s">
        <v>10</v>
      </c>
    </row>
    <row r="707" spans="2:20">
      <c r="B707" s="2191"/>
      <c r="C707" s="276" t="s">
        <v>11</v>
      </c>
      <c r="D707" s="2170"/>
      <c r="E707" s="180" t="s">
        <v>12</v>
      </c>
      <c r="F707" s="2170"/>
      <c r="G707" s="180" t="s">
        <v>13</v>
      </c>
      <c r="H707" s="180" t="s">
        <v>14</v>
      </c>
      <c r="I707" s="181" t="s">
        <v>15</v>
      </c>
      <c r="J707" s="182" t="s">
        <v>16</v>
      </c>
      <c r="K707" s="183" t="s">
        <v>17</v>
      </c>
      <c r="L707" s="180" t="s">
        <v>18</v>
      </c>
      <c r="M707" s="184" t="s">
        <v>19</v>
      </c>
      <c r="N707" s="185" t="s">
        <v>177</v>
      </c>
      <c r="O707" s="2276"/>
      <c r="P707" s="2168"/>
      <c r="Q707" s="185" t="s">
        <v>22</v>
      </c>
      <c r="R707" s="2271"/>
      <c r="S707" s="186" t="s">
        <v>45</v>
      </c>
      <c r="T707" s="2183"/>
    </row>
    <row r="708" spans="2:20" ht="15.75" thickBot="1">
      <c r="B708" s="187">
        <v>1</v>
      </c>
      <c r="C708" s="277">
        <v>2</v>
      </c>
      <c r="D708" s="189">
        <v>3</v>
      </c>
      <c r="E708" s="188">
        <v>4</v>
      </c>
      <c r="F708" s="188">
        <v>5</v>
      </c>
      <c r="G708" s="188">
        <v>6</v>
      </c>
      <c r="H708" s="188">
        <v>7</v>
      </c>
      <c r="I708" s="190" t="s">
        <v>63</v>
      </c>
      <c r="J708" s="191">
        <v>9</v>
      </c>
      <c r="K708" s="192" t="s">
        <v>64</v>
      </c>
      <c r="L708" s="191" t="s">
        <v>65</v>
      </c>
      <c r="M708" s="192">
        <v>12</v>
      </c>
      <c r="N708" s="193" t="s">
        <v>66</v>
      </c>
      <c r="O708" s="252" t="s">
        <v>176</v>
      </c>
      <c r="P708" s="193" t="s">
        <v>178</v>
      </c>
      <c r="Q708" s="193" t="s">
        <v>186</v>
      </c>
      <c r="R708" s="193" t="s">
        <v>183</v>
      </c>
      <c r="S708" s="193" t="s">
        <v>179</v>
      </c>
      <c r="T708" s="193">
        <v>18</v>
      </c>
    </row>
    <row r="709" spans="2:20" ht="23.1" customHeight="1" thickTop="1">
      <c r="B709" s="432">
        <v>1</v>
      </c>
      <c r="C709" s="439" t="s">
        <v>605</v>
      </c>
      <c r="D709" s="254" t="s">
        <v>494</v>
      </c>
      <c r="E709" s="430" t="s">
        <v>495</v>
      </c>
      <c r="F709" s="431" t="s">
        <v>170</v>
      </c>
      <c r="G709" s="404">
        <v>4370</v>
      </c>
      <c r="H709" s="404">
        <v>1620</v>
      </c>
      <c r="I709" s="387">
        <f t="shared" ref="I709" si="594">+G709-H709</f>
        <v>2750</v>
      </c>
      <c r="J709" s="388">
        <v>5</v>
      </c>
      <c r="K709" s="389">
        <f t="shared" ref="K709" si="595">I709*J709%</f>
        <v>137.5</v>
      </c>
      <c r="L709" s="389">
        <f t="shared" ref="L709" si="596">I709-K709</f>
        <v>2612.5</v>
      </c>
      <c r="M709" s="405">
        <v>2400</v>
      </c>
      <c r="N709" s="390">
        <f t="shared" ref="N709" si="597">ROUND((L709*M709),0)</f>
        <v>6270000</v>
      </c>
      <c r="O709" s="390">
        <f t="shared" ref="O709" si="598">ROUND(M709*0.5025%,2)</f>
        <v>12.06</v>
      </c>
      <c r="P709" s="390">
        <f t="shared" ref="P709" si="599">M709+O709</f>
        <v>2412.06</v>
      </c>
      <c r="Q709" s="391">
        <f t="shared" ref="Q709" si="600">ROUND((L709*+P709),0)</f>
        <v>6301507</v>
      </c>
      <c r="R709" s="391">
        <f t="shared" ref="R709" si="601">ROUND((Q709*0.5%),0)</f>
        <v>31508</v>
      </c>
      <c r="S709" s="391">
        <f t="shared" ref="S709" si="602">ROUND((Q709-R709),0)</f>
        <v>6269999</v>
      </c>
      <c r="T709" s="257" t="s">
        <v>412</v>
      </c>
    </row>
    <row r="710" spans="2:20" ht="23.1" customHeight="1">
      <c r="B710" s="432">
        <v>2</v>
      </c>
      <c r="C710" s="439" t="s">
        <v>606</v>
      </c>
      <c r="D710" s="254" t="s">
        <v>370</v>
      </c>
      <c r="E710" s="430" t="s">
        <v>371</v>
      </c>
      <c r="F710" s="431" t="s">
        <v>170</v>
      </c>
      <c r="G710" s="404">
        <v>4430</v>
      </c>
      <c r="H710" s="404">
        <v>1510</v>
      </c>
      <c r="I710" s="387">
        <f t="shared" ref="I710" si="603">+G710-H710</f>
        <v>2920</v>
      </c>
      <c r="J710" s="388">
        <v>5</v>
      </c>
      <c r="K710" s="389">
        <f t="shared" ref="K710" si="604">I710*J710%</f>
        <v>146</v>
      </c>
      <c r="L710" s="389">
        <f t="shared" ref="L710" si="605">I710-K710</f>
        <v>2774</v>
      </c>
      <c r="M710" s="405">
        <v>2400</v>
      </c>
      <c r="N710" s="390">
        <f t="shared" ref="N710" si="606">ROUND((L710*M710),0)</f>
        <v>6657600</v>
      </c>
      <c r="O710" s="390">
        <f t="shared" ref="O710" si="607">ROUND(M710*0.5025%,2)</f>
        <v>12.06</v>
      </c>
      <c r="P710" s="390">
        <f t="shared" ref="P710" si="608">M710+O710</f>
        <v>2412.06</v>
      </c>
      <c r="Q710" s="391">
        <f t="shared" ref="Q710" si="609">ROUND((L710*+P710),0)</f>
        <v>6691054</v>
      </c>
      <c r="R710" s="391">
        <f t="shared" ref="R710" si="610">ROUND((Q710*0.5%),0)</f>
        <v>33455</v>
      </c>
      <c r="S710" s="391">
        <f t="shared" ref="S710" si="611">ROUND((Q710-R710),0)</f>
        <v>6657599</v>
      </c>
      <c r="T710" s="257" t="s">
        <v>412</v>
      </c>
    </row>
    <row r="711" spans="2:20" ht="9.9499999999999993" customHeight="1">
      <c r="B711" s="433"/>
      <c r="C711" s="448"/>
      <c r="D711" s="449"/>
      <c r="E711" s="434"/>
      <c r="F711" s="435"/>
      <c r="G711" s="443"/>
      <c r="H711" s="443"/>
      <c r="I711" s="444"/>
      <c r="J711" s="388"/>
      <c r="K711" s="445"/>
      <c r="L711" s="445"/>
      <c r="M711" s="450"/>
      <c r="N711" s="446"/>
      <c r="O711" s="451"/>
      <c r="P711" s="446"/>
      <c r="Q711" s="447"/>
      <c r="R711" s="447"/>
      <c r="S711" s="447"/>
      <c r="T711" s="452"/>
    </row>
    <row r="712" spans="2:20" ht="24.95" customHeight="1">
      <c r="B712" s="2173" t="s">
        <v>204</v>
      </c>
      <c r="C712" s="2174"/>
      <c r="D712" s="2174"/>
      <c r="E712" s="2174"/>
      <c r="F712" s="2175"/>
      <c r="G712" s="402">
        <f>SUM(G709:G711)</f>
        <v>8800</v>
      </c>
      <c r="H712" s="402">
        <f>SUM(H709:H711)</f>
        <v>3130</v>
      </c>
      <c r="I712" s="402">
        <f>SUM(I709:I711)</f>
        <v>5670</v>
      </c>
      <c r="J712" s="402">
        <f>+K712/I712%</f>
        <v>5</v>
      </c>
      <c r="K712" s="402">
        <f>SUM(K709:K711)</f>
        <v>283.5</v>
      </c>
      <c r="L712" s="402">
        <f>SUM(L709:L711)</f>
        <v>5386.5</v>
      </c>
      <c r="M712" s="402"/>
      <c r="N712" s="402">
        <f>SUM(N709:N711)</f>
        <v>12927600</v>
      </c>
      <c r="O712" s="403"/>
      <c r="P712" s="402">
        <f>Q712/L712</f>
        <v>2412.0599647266313</v>
      </c>
      <c r="Q712" s="402">
        <f>SUM(Q709:Q711)</f>
        <v>12992561</v>
      </c>
      <c r="R712" s="402">
        <f>SUM(R709:R711)</f>
        <v>64963</v>
      </c>
      <c r="S712" s="402">
        <f>SUM(S709:S711)</f>
        <v>12927598</v>
      </c>
      <c r="T712" s="402"/>
    </row>
    <row r="713" spans="2:20" ht="15.75">
      <c r="B713" s="51"/>
      <c r="C713" s="289" t="s">
        <v>59</v>
      </c>
      <c r="D713" s="55"/>
      <c r="E713" s="55" t="s">
        <v>60</v>
      </c>
      <c r="F713" s="165" t="s">
        <v>607</v>
      </c>
      <c r="G713" s="55"/>
      <c r="I713" s="53"/>
      <c r="J713" s="55"/>
      <c r="K713" s="55"/>
      <c r="L713" s="54"/>
      <c r="M713" s="55"/>
      <c r="N713" s="118"/>
      <c r="O713" s="56"/>
      <c r="P713" s="57"/>
      <c r="Q713" s="249"/>
      <c r="R713" s="297"/>
      <c r="S713" s="55"/>
      <c r="T713" s="59"/>
    </row>
    <row r="714" spans="2:20" ht="6.95" customHeight="1">
      <c r="B714" s="51"/>
      <c r="C714" s="289"/>
      <c r="D714" s="55"/>
      <c r="E714" s="55"/>
      <c r="F714" s="623"/>
      <c r="G714" s="55"/>
      <c r="H714" s="53"/>
      <c r="I714" s="52"/>
      <c r="J714" s="55"/>
      <c r="K714" s="55"/>
      <c r="L714" s="54"/>
      <c r="M714" s="55"/>
      <c r="N714" s="84"/>
      <c r="O714" s="56"/>
      <c r="P714" s="167"/>
      <c r="Q714" s="58"/>
      <c r="R714" s="58"/>
      <c r="S714" s="58"/>
      <c r="T714" s="59"/>
    </row>
    <row r="715" spans="2:20">
      <c r="B715" s="2190" t="s">
        <v>26</v>
      </c>
      <c r="C715" s="275" t="s">
        <v>27</v>
      </c>
      <c r="D715" s="2169" t="s">
        <v>62</v>
      </c>
      <c r="E715" s="175" t="s">
        <v>28</v>
      </c>
      <c r="F715" s="2169" t="s">
        <v>29</v>
      </c>
      <c r="G715" s="174" t="s">
        <v>30</v>
      </c>
      <c r="H715" s="174" t="s">
        <v>30</v>
      </c>
      <c r="I715" s="176" t="s">
        <v>30</v>
      </c>
      <c r="J715" s="2171" t="s">
        <v>31</v>
      </c>
      <c r="K715" s="2172"/>
      <c r="L715" s="174" t="s">
        <v>30</v>
      </c>
      <c r="M715" s="176" t="s">
        <v>32</v>
      </c>
      <c r="N715" s="177" t="s">
        <v>8</v>
      </c>
      <c r="O715" s="2275" t="s">
        <v>182</v>
      </c>
      <c r="P715" s="2167" t="s">
        <v>181</v>
      </c>
      <c r="Q715" s="177" t="s">
        <v>8</v>
      </c>
      <c r="R715" s="2270" t="s">
        <v>44</v>
      </c>
      <c r="S715" s="178" t="s">
        <v>8</v>
      </c>
      <c r="T715" s="2182" t="s">
        <v>10</v>
      </c>
    </row>
    <row r="716" spans="2:20">
      <c r="B716" s="2191"/>
      <c r="C716" s="276" t="s">
        <v>11</v>
      </c>
      <c r="D716" s="2170"/>
      <c r="E716" s="180" t="s">
        <v>12</v>
      </c>
      <c r="F716" s="2170"/>
      <c r="G716" s="180" t="s">
        <v>13</v>
      </c>
      <c r="H716" s="180" t="s">
        <v>14</v>
      </c>
      <c r="I716" s="181" t="s">
        <v>15</v>
      </c>
      <c r="J716" s="182" t="s">
        <v>16</v>
      </c>
      <c r="K716" s="183" t="s">
        <v>17</v>
      </c>
      <c r="L716" s="180" t="s">
        <v>18</v>
      </c>
      <c r="M716" s="184" t="s">
        <v>19</v>
      </c>
      <c r="N716" s="185" t="s">
        <v>177</v>
      </c>
      <c r="O716" s="2276"/>
      <c r="P716" s="2168"/>
      <c r="Q716" s="185" t="s">
        <v>22</v>
      </c>
      <c r="R716" s="2271"/>
      <c r="S716" s="186" t="s">
        <v>45</v>
      </c>
      <c r="T716" s="2183"/>
    </row>
    <row r="717" spans="2:20" ht="15.75" thickBot="1">
      <c r="B717" s="187">
        <v>1</v>
      </c>
      <c r="C717" s="277">
        <v>2</v>
      </c>
      <c r="D717" s="189">
        <v>3</v>
      </c>
      <c r="E717" s="188">
        <v>4</v>
      </c>
      <c r="F717" s="188">
        <v>5</v>
      </c>
      <c r="G717" s="188">
        <v>6</v>
      </c>
      <c r="H717" s="188">
        <v>7</v>
      </c>
      <c r="I717" s="190" t="s">
        <v>63</v>
      </c>
      <c r="J717" s="191">
        <v>9</v>
      </c>
      <c r="K717" s="192" t="s">
        <v>64</v>
      </c>
      <c r="L717" s="191" t="s">
        <v>65</v>
      </c>
      <c r="M717" s="192">
        <v>12</v>
      </c>
      <c r="N717" s="193" t="s">
        <v>66</v>
      </c>
      <c r="O717" s="252" t="s">
        <v>176</v>
      </c>
      <c r="P717" s="193" t="s">
        <v>178</v>
      </c>
      <c r="Q717" s="193" t="s">
        <v>186</v>
      </c>
      <c r="R717" s="193" t="s">
        <v>183</v>
      </c>
      <c r="S717" s="193" t="s">
        <v>179</v>
      </c>
      <c r="T717" s="193">
        <v>18</v>
      </c>
    </row>
    <row r="718" spans="2:20" ht="23.1" customHeight="1" thickTop="1">
      <c r="B718" s="432">
        <v>1</v>
      </c>
      <c r="C718" s="439" t="s">
        <v>608</v>
      </c>
      <c r="D718" s="254" t="s">
        <v>76</v>
      </c>
      <c r="E718" s="430" t="s">
        <v>79</v>
      </c>
      <c r="F718" s="431" t="s">
        <v>170</v>
      </c>
      <c r="G718" s="404">
        <v>8140</v>
      </c>
      <c r="H718" s="404">
        <v>3910</v>
      </c>
      <c r="I718" s="387">
        <f t="shared" ref="I718" si="612">+G718-H718</f>
        <v>4230</v>
      </c>
      <c r="J718" s="388">
        <v>6</v>
      </c>
      <c r="K718" s="389">
        <f t="shared" ref="K718" si="613">I718*J718%</f>
        <v>253.79999999999998</v>
      </c>
      <c r="L718" s="389">
        <f t="shared" ref="L718" si="614">I718-K718</f>
        <v>3976.2</v>
      </c>
      <c r="M718" s="405">
        <v>2450</v>
      </c>
      <c r="N718" s="390">
        <f t="shared" ref="N718" si="615">ROUND((L718*M718),0)</f>
        <v>9741690</v>
      </c>
      <c r="O718" s="390">
        <f t="shared" ref="O718" si="616">ROUND(M718*0.5025%,2)</f>
        <v>12.31</v>
      </c>
      <c r="P718" s="390">
        <f t="shared" ref="P718" si="617">M718+O718</f>
        <v>2462.31</v>
      </c>
      <c r="Q718" s="391">
        <f t="shared" ref="Q718" si="618">ROUND((L718*+P718),0)</f>
        <v>9790637</v>
      </c>
      <c r="R718" s="391">
        <f t="shared" ref="R718" si="619">ROUND((Q718*0.5%),0)</f>
        <v>48953</v>
      </c>
      <c r="S718" s="391">
        <f t="shared" ref="S718" si="620">ROUND((Q718-R718),0)</f>
        <v>9741684</v>
      </c>
      <c r="T718" s="257" t="s">
        <v>77</v>
      </c>
    </row>
    <row r="719" spans="2:20" ht="9.9499999999999993" customHeight="1">
      <c r="B719" s="433"/>
      <c r="C719" s="448"/>
      <c r="D719" s="449"/>
      <c r="E719" s="434"/>
      <c r="F719" s="435"/>
      <c r="G719" s="443"/>
      <c r="H719" s="443"/>
      <c r="I719" s="444"/>
      <c r="J719" s="388"/>
      <c r="K719" s="445"/>
      <c r="L719" s="445"/>
      <c r="M719" s="450"/>
      <c r="N719" s="446"/>
      <c r="O719" s="451"/>
      <c r="P719" s="446"/>
      <c r="Q719" s="447"/>
      <c r="R719" s="447"/>
      <c r="S719" s="447"/>
      <c r="T719" s="452"/>
    </row>
    <row r="720" spans="2:20" ht="24.95" customHeight="1">
      <c r="B720" s="2173" t="s">
        <v>202</v>
      </c>
      <c r="C720" s="2174"/>
      <c r="D720" s="2174"/>
      <c r="E720" s="2174"/>
      <c r="F720" s="2175"/>
      <c r="G720" s="402">
        <f>SUM(G718:G719)</f>
        <v>8140</v>
      </c>
      <c r="H720" s="402">
        <f>SUM(H718:H719)</f>
        <v>3910</v>
      </c>
      <c r="I720" s="402">
        <f>SUM(I718:I719)</f>
        <v>4230</v>
      </c>
      <c r="J720" s="402">
        <f>+K720/I720%</f>
        <v>6</v>
      </c>
      <c r="K720" s="402">
        <f>SUM(K718:K719)</f>
        <v>253.79999999999998</v>
      </c>
      <c r="L720" s="402">
        <f>SUM(L718:L719)</f>
        <v>3976.2</v>
      </c>
      <c r="M720" s="402"/>
      <c r="N720" s="402">
        <f>SUM(N718:N719)</f>
        <v>9741690</v>
      </c>
      <c r="O720" s="403"/>
      <c r="P720" s="402">
        <f>Q720/L720</f>
        <v>2462.3099944670794</v>
      </c>
      <c r="Q720" s="402">
        <f>SUM(Q718:Q719)</f>
        <v>9790637</v>
      </c>
      <c r="R720" s="402">
        <f>SUM(R718:R719)</f>
        <v>48953</v>
      </c>
      <c r="S720" s="402">
        <f>SUM(S718:S719)</f>
        <v>9741684</v>
      </c>
      <c r="T720" s="402"/>
    </row>
    <row r="721" spans="2:20" ht="15.75">
      <c r="B721" s="51"/>
      <c r="C721" s="289" t="s">
        <v>59</v>
      </c>
      <c r="D721" s="55"/>
      <c r="E721" s="55" t="s">
        <v>60</v>
      </c>
      <c r="F721" s="165" t="s">
        <v>447</v>
      </c>
      <c r="G721" s="55"/>
      <c r="I721" s="53"/>
      <c r="J721" s="55"/>
      <c r="K721" s="55"/>
      <c r="L721" s="54"/>
      <c r="M721" s="55"/>
      <c r="N721" s="118"/>
      <c r="O721" s="56"/>
      <c r="P721" s="57"/>
      <c r="Q721" s="249"/>
      <c r="R721" s="297"/>
      <c r="S721" s="55"/>
      <c r="T721" s="59"/>
    </row>
    <row r="722" spans="2:20" ht="6.95" customHeight="1">
      <c r="B722" s="51"/>
      <c r="C722" s="289"/>
      <c r="D722" s="55"/>
      <c r="E722" s="55"/>
      <c r="F722" s="623"/>
      <c r="G722" s="55"/>
      <c r="H722" s="53"/>
      <c r="I722" s="52"/>
      <c r="J722" s="55"/>
      <c r="K722" s="55"/>
      <c r="L722" s="54"/>
      <c r="M722" s="55"/>
      <c r="N722" s="84"/>
      <c r="O722" s="56"/>
      <c r="P722" s="167"/>
      <c r="Q722" s="58"/>
      <c r="R722" s="58"/>
      <c r="S722" s="58"/>
      <c r="T722" s="59"/>
    </row>
    <row r="723" spans="2:20">
      <c r="B723" s="2190" t="s">
        <v>26</v>
      </c>
      <c r="C723" s="275" t="s">
        <v>27</v>
      </c>
      <c r="D723" s="2169" t="s">
        <v>62</v>
      </c>
      <c r="E723" s="175" t="s">
        <v>28</v>
      </c>
      <c r="F723" s="2169" t="s">
        <v>29</v>
      </c>
      <c r="G723" s="174" t="s">
        <v>30</v>
      </c>
      <c r="H723" s="174" t="s">
        <v>30</v>
      </c>
      <c r="I723" s="176" t="s">
        <v>30</v>
      </c>
      <c r="J723" s="2171" t="s">
        <v>31</v>
      </c>
      <c r="K723" s="2172"/>
      <c r="L723" s="174" t="s">
        <v>30</v>
      </c>
      <c r="M723" s="176" t="s">
        <v>32</v>
      </c>
      <c r="N723" s="177" t="s">
        <v>8</v>
      </c>
      <c r="O723" s="2275" t="s">
        <v>182</v>
      </c>
      <c r="P723" s="2167" t="s">
        <v>181</v>
      </c>
      <c r="Q723" s="177" t="s">
        <v>8</v>
      </c>
      <c r="R723" s="2270" t="s">
        <v>44</v>
      </c>
      <c r="S723" s="178" t="s">
        <v>8</v>
      </c>
      <c r="T723" s="2182" t="s">
        <v>10</v>
      </c>
    </row>
    <row r="724" spans="2:20">
      <c r="B724" s="2191"/>
      <c r="C724" s="276" t="s">
        <v>11</v>
      </c>
      <c r="D724" s="2170"/>
      <c r="E724" s="180" t="s">
        <v>12</v>
      </c>
      <c r="F724" s="2170"/>
      <c r="G724" s="180" t="s">
        <v>13</v>
      </c>
      <c r="H724" s="180" t="s">
        <v>14</v>
      </c>
      <c r="I724" s="181" t="s">
        <v>15</v>
      </c>
      <c r="J724" s="182" t="s">
        <v>16</v>
      </c>
      <c r="K724" s="183" t="s">
        <v>17</v>
      </c>
      <c r="L724" s="180" t="s">
        <v>18</v>
      </c>
      <c r="M724" s="184" t="s">
        <v>19</v>
      </c>
      <c r="N724" s="185" t="s">
        <v>177</v>
      </c>
      <c r="O724" s="2276"/>
      <c r="P724" s="2168"/>
      <c r="Q724" s="185" t="s">
        <v>22</v>
      </c>
      <c r="R724" s="2271"/>
      <c r="S724" s="186" t="s">
        <v>45</v>
      </c>
      <c r="T724" s="2183"/>
    </row>
    <row r="725" spans="2:20" ht="15.75" thickBot="1">
      <c r="B725" s="187">
        <v>1</v>
      </c>
      <c r="C725" s="277">
        <v>2</v>
      </c>
      <c r="D725" s="189">
        <v>3</v>
      </c>
      <c r="E725" s="188">
        <v>4</v>
      </c>
      <c r="F725" s="188">
        <v>5</v>
      </c>
      <c r="G725" s="188">
        <v>6</v>
      </c>
      <c r="H725" s="188">
        <v>7</v>
      </c>
      <c r="I725" s="190" t="s">
        <v>63</v>
      </c>
      <c r="J725" s="191">
        <v>9</v>
      </c>
      <c r="K725" s="192" t="s">
        <v>64</v>
      </c>
      <c r="L725" s="191" t="s">
        <v>65</v>
      </c>
      <c r="M725" s="192">
        <v>12</v>
      </c>
      <c r="N725" s="193" t="s">
        <v>66</v>
      </c>
      <c r="O725" s="252" t="s">
        <v>176</v>
      </c>
      <c r="P725" s="193" t="s">
        <v>178</v>
      </c>
      <c r="Q725" s="193" t="s">
        <v>186</v>
      </c>
      <c r="R725" s="193" t="s">
        <v>183</v>
      </c>
      <c r="S725" s="193" t="s">
        <v>179</v>
      </c>
      <c r="T725" s="193">
        <v>18</v>
      </c>
    </row>
    <row r="726" spans="2:20" ht="23.1" customHeight="1" thickTop="1">
      <c r="B726" s="432">
        <v>1</v>
      </c>
      <c r="C726" s="439" t="s">
        <v>610</v>
      </c>
      <c r="D726" s="254" t="s">
        <v>116</v>
      </c>
      <c r="E726" s="430" t="s">
        <v>72</v>
      </c>
      <c r="F726" s="431" t="s">
        <v>170</v>
      </c>
      <c r="G726" s="404">
        <v>9130</v>
      </c>
      <c r="H726" s="404">
        <v>4000</v>
      </c>
      <c r="I726" s="387">
        <f t="shared" ref="I726:I727" si="621">+G726-H726</f>
        <v>5130</v>
      </c>
      <c r="J726" s="388">
        <v>7</v>
      </c>
      <c r="K726" s="389">
        <f t="shared" ref="K726:K727" si="622">I726*J726%</f>
        <v>359.1</v>
      </c>
      <c r="L726" s="389">
        <f t="shared" ref="L726:L727" si="623">I726-K726</f>
        <v>4770.8999999999996</v>
      </c>
      <c r="M726" s="405">
        <v>2450</v>
      </c>
      <c r="N726" s="390">
        <f t="shared" ref="N726:N727" si="624">ROUND((L726*M726),0)</f>
        <v>11688705</v>
      </c>
      <c r="O726" s="390">
        <f t="shared" ref="O726:O727" si="625">ROUND(M726*0.5025%,2)</f>
        <v>12.31</v>
      </c>
      <c r="P726" s="390">
        <f t="shared" ref="P726:P727" si="626">M726+O726</f>
        <v>2462.31</v>
      </c>
      <c r="Q726" s="391">
        <f t="shared" ref="Q726:Q727" si="627">ROUND((L726*+P726),0)</f>
        <v>11747435</v>
      </c>
      <c r="R726" s="391">
        <f t="shared" ref="R726:R727" si="628">ROUND((Q726*0.5%),0)</f>
        <v>58737</v>
      </c>
      <c r="S726" s="391">
        <f t="shared" ref="S726:S727" si="629">ROUND((Q726-R726),0)</f>
        <v>11688698</v>
      </c>
      <c r="T726" s="257" t="s">
        <v>77</v>
      </c>
    </row>
    <row r="727" spans="2:20" ht="23.1" customHeight="1">
      <c r="B727" s="432">
        <v>2</v>
      </c>
      <c r="C727" s="439" t="s">
        <v>611</v>
      </c>
      <c r="D727" s="254" t="s">
        <v>67</v>
      </c>
      <c r="E727" s="430" t="s">
        <v>92</v>
      </c>
      <c r="F727" s="431" t="s">
        <v>170</v>
      </c>
      <c r="G727" s="404">
        <v>8450</v>
      </c>
      <c r="H727" s="404">
        <v>3780</v>
      </c>
      <c r="I727" s="387">
        <f t="shared" si="621"/>
        <v>4670</v>
      </c>
      <c r="J727" s="388">
        <v>7</v>
      </c>
      <c r="K727" s="389">
        <f t="shared" si="622"/>
        <v>326.90000000000003</v>
      </c>
      <c r="L727" s="389">
        <f t="shared" si="623"/>
        <v>4343.1000000000004</v>
      </c>
      <c r="M727" s="405">
        <v>2450</v>
      </c>
      <c r="N727" s="390">
        <f t="shared" si="624"/>
        <v>10640595</v>
      </c>
      <c r="O727" s="390">
        <f t="shared" si="625"/>
        <v>12.31</v>
      </c>
      <c r="P727" s="390">
        <f t="shared" si="626"/>
        <v>2462.31</v>
      </c>
      <c r="Q727" s="391">
        <f t="shared" si="627"/>
        <v>10694059</v>
      </c>
      <c r="R727" s="391">
        <f t="shared" si="628"/>
        <v>53470</v>
      </c>
      <c r="S727" s="391">
        <f t="shared" si="629"/>
        <v>10640589</v>
      </c>
      <c r="T727" s="257" t="s">
        <v>77</v>
      </c>
    </row>
    <row r="728" spans="2:20" ht="9.9499999999999993" customHeight="1">
      <c r="B728" s="433"/>
      <c r="C728" s="448"/>
      <c r="D728" s="449"/>
      <c r="E728" s="434"/>
      <c r="F728" s="435"/>
      <c r="G728" s="443"/>
      <c r="H728" s="443"/>
      <c r="I728" s="444"/>
      <c r="J728" s="388"/>
      <c r="K728" s="445"/>
      <c r="L728" s="445"/>
      <c r="M728" s="450"/>
      <c r="N728" s="446"/>
      <c r="O728" s="451"/>
      <c r="P728" s="446"/>
      <c r="Q728" s="447"/>
      <c r="R728" s="447"/>
      <c r="S728" s="447"/>
      <c r="T728" s="452"/>
    </row>
    <row r="729" spans="2:20" ht="24.95" customHeight="1">
      <c r="B729" s="2173" t="s">
        <v>450</v>
      </c>
      <c r="C729" s="2174"/>
      <c r="D729" s="2174"/>
      <c r="E729" s="2174"/>
      <c r="F729" s="2175"/>
      <c r="G729" s="402">
        <f>SUM(G726:G728)</f>
        <v>17580</v>
      </c>
      <c r="H729" s="402">
        <f>SUM(H726:H728)</f>
        <v>7780</v>
      </c>
      <c r="I729" s="402">
        <f>SUM(I726:I728)</f>
        <v>9800</v>
      </c>
      <c r="J729" s="402">
        <f>+K729/I729%</f>
        <v>7</v>
      </c>
      <c r="K729" s="402">
        <f>SUM(K726:K728)</f>
        <v>686</v>
      </c>
      <c r="L729" s="402">
        <f>SUM(L726:L728)</f>
        <v>9114</v>
      </c>
      <c r="M729" s="402"/>
      <c r="N729" s="402">
        <f>SUM(N726:N728)</f>
        <v>22329300</v>
      </c>
      <c r="O729" s="403"/>
      <c r="P729" s="402">
        <f>Q729/L729</f>
        <v>2462.3100724160631</v>
      </c>
      <c r="Q729" s="402">
        <f>SUM(Q726:Q728)</f>
        <v>22441494</v>
      </c>
      <c r="R729" s="402">
        <f>SUM(R726:R728)</f>
        <v>112207</v>
      </c>
      <c r="S729" s="402">
        <f>SUM(S726:S728)</f>
        <v>22329287</v>
      </c>
      <c r="T729" s="402"/>
    </row>
    <row r="730" spans="2:20" ht="24.95" customHeight="1">
      <c r="B730" s="2173" t="s">
        <v>609</v>
      </c>
      <c r="C730" s="2174"/>
      <c r="D730" s="2174"/>
      <c r="E730" s="2174"/>
      <c r="F730" s="2175"/>
      <c r="G730" s="402">
        <f>+G729+G720+G712</f>
        <v>34520</v>
      </c>
      <c r="H730" s="402">
        <f t="shared" ref="H730:S730" si="630">+H729+H720+H712</f>
        <v>14820</v>
      </c>
      <c r="I730" s="402">
        <f t="shared" si="630"/>
        <v>19700</v>
      </c>
      <c r="J730" s="402">
        <f>+K730/I730%</f>
        <v>6.2096446700507615</v>
      </c>
      <c r="K730" s="402">
        <f t="shared" si="630"/>
        <v>1223.3</v>
      </c>
      <c r="L730" s="402">
        <f t="shared" si="630"/>
        <v>18476.7</v>
      </c>
      <c r="M730" s="402">
        <f t="shared" si="630"/>
        <v>0</v>
      </c>
      <c r="N730" s="402">
        <f t="shared" si="630"/>
        <v>44998590</v>
      </c>
      <c r="O730" s="402">
        <f t="shared" si="630"/>
        <v>0</v>
      </c>
      <c r="P730" s="402">
        <f>+Q730/L730</f>
        <v>2447.6606753370461</v>
      </c>
      <c r="Q730" s="402">
        <f t="shared" si="630"/>
        <v>45224692</v>
      </c>
      <c r="R730" s="402">
        <f t="shared" si="630"/>
        <v>226123</v>
      </c>
      <c r="S730" s="402">
        <f t="shared" si="630"/>
        <v>44998569</v>
      </c>
      <c r="T730" s="402"/>
    </row>
    <row r="731" spans="2:20" ht="9.9499999999999993" customHeight="1">
      <c r="B731" s="603"/>
      <c r="C731" s="458"/>
      <c r="D731" s="458"/>
      <c r="E731" s="458"/>
      <c r="F731" s="458"/>
      <c r="G731" s="597"/>
      <c r="H731" s="597"/>
      <c r="I731" s="597"/>
      <c r="J731" s="597"/>
      <c r="K731" s="597"/>
      <c r="L731" s="597"/>
      <c r="M731" s="597"/>
      <c r="N731" s="597"/>
      <c r="O731" s="597"/>
      <c r="P731" s="597"/>
      <c r="Q731" s="597"/>
      <c r="R731" s="597"/>
      <c r="S731" s="597"/>
      <c r="T731" s="460"/>
    </row>
    <row r="732" spans="2:20" ht="15" customHeight="1">
      <c r="B732" s="201"/>
      <c r="C732" s="205"/>
      <c r="D732" s="202"/>
      <c r="E732" s="202"/>
      <c r="F732" s="202"/>
      <c r="G732" s="202"/>
      <c r="H732" s="202"/>
      <c r="I732" s="226"/>
      <c r="J732" s="226"/>
      <c r="K732" s="226"/>
      <c r="L732" s="226"/>
      <c r="M732" s="226"/>
      <c r="N732" s="226"/>
      <c r="O732" s="226"/>
      <c r="P732" s="226"/>
      <c r="Q732" s="211" t="s">
        <v>604</v>
      </c>
      <c r="R732" s="226"/>
      <c r="S732" s="226"/>
      <c r="T732" s="209"/>
    </row>
    <row r="733" spans="2:20" ht="15.75">
      <c r="B733" s="241"/>
      <c r="C733" s="280" t="s">
        <v>80</v>
      </c>
      <c r="D733" s="227"/>
      <c r="E733" s="227"/>
      <c r="F733" s="227"/>
      <c r="G733" s="727"/>
      <c r="H733" s="727"/>
      <c r="I733" s="727" t="s">
        <v>105</v>
      </c>
      <c r="J733" s="727"/>
      <c r="K733" s="228"/>
      <c r="L733" s="727"/>
      <c r="M733" s="727" t="s">
        <v>106</v>
      </c>
      <c r="N733" s="727"/>
      <c r="O733" s="227"/>
      <c r="P733" s="227"/>
      <c r="Q733" s="227" t="s">
        <v>81</v>
      </c>
      <c r="R733" s="227"/>
      <c r="S733" s="242"/>
      <c r="T733" s="243"/>
    </row>
    <row r="734" spans="2:20" ht="15.75">
      <c r="B734" s="612"/>
      <c r="C734" s="280"/>
      <c r="D734" s="227"/>
      <c r="E734" s="227"/>
      <c r="F734" s="227"/>
      <c r="G734" s="727"/>
      <c r="H734" s="727"/>
      <c r="I734" s="727"/>
      <c r="J734" s="727"/>
      <c r="K734" s="228"/>
      <c r="L734" s="727"/>
      <c r="M734" s="727"/>
      <c r="N734" s="727"/>
      <c r="O734" s="227"/>
      <c r="P734" s="227"/>
      <c r="Q734" s="227"/>
      <c r="R734" s="227"/>
      <c r="S734" s="242"/>
      <c r="T734" s="243"/>
    </row>
    <row r="735" spans="2:20" ht="15.75">
      <c r="B735" s="241"/>
      <c r="C735" s="281"/>
      <c r="D735" s="229"/>
      <c r="E735" s="229"/>
      <c r="F735" s="229"/>
      <c r="G735" s="229"/>
      <c r="H735" s="229"/>
      <c r="I735" s="229" t="s">
        <v>136</v>
      </c>
      <c r="J735" s="229"/>
      <c r="K735" s="229"/>
      <c r="L735" s="229"/>
      <c r="M735" s="229"/>
      <c r="N735" s="229"/>
      <c r="O735" s="229"/>
      <c r="P735" s="229"/>
      <c r="Q735" s="229"/>
      <c r="R735" s="229"/>
      <c r="S735" s="242"/>
      <c r="T735" s="243"/>
    </row>
    <row r="736" spans="2:20" ht="15.75" hidden="1">
      <c r="B736" s="241"/>
      <c r="C736" s="281"/>
      <c r="D736" s="229"/>
      <c r="E736" s="229"/>
      <c r="F736" s="229"/>
      <c r="G736" s="229"/>
      <c r="H736" s="229"/>
      <c r="I736" s="229"/>
      <c r="J736" s="229"/>
      <c r="K736" s="229"/>
      <c r="L736" s="229"/>
      <c r="M736" s="229"/>
      <c r="N736" s="229"/>
      <c r="O736" s="229"/>
      <c r="P736" s="229"/>
      <c r="Q736" s="229"/>
      <c r="R736" s="229"/>
      <c r="S736" s="242"/>
      <c r="T736" s="243"/>
    </row>
    <row r="737" spans="2:21" ht="15.75">
      <c r="B737" s="241"/>
      <c r="C737" s="281"/>
      <c r="D737" s="229"/>
      <c r="E737" s="229"/>
      <c r="F737" s="229"/>
      <c r="G737" s="229"/>
      <c r="H737" s="229"/>
      <c r="I737" s="229"/>
      <c r="J737" s="229"/>
      <c r="K737" s="229"/>
      <c r="L737" s="229"/>
      <c r="M737" s="229"/>
      <c r="N737" s="229"/>
      <c r="O737" s="229"/>
      <c r="P737" s="229"/>
      <c r="Q737" s="229"/>
      <c r="R737" s="229"/>
      <c r="S737" s="242"/>
      <c r="T737" s="243"/>
    </row>
    <row r="738" spans="2:21" ht="15.75">
      <c r="B738" s="241"/>
      <c r="C738" s="724" t="s">
        <v>147</v>
      </c>
      <c r="D738" s="724"/>
      <c r="E738" s="724"/>
      <c r="F738" s="724"/>
      <c r="G738" s="728"/>
      <c r="H738" s="728" t="s">
        <v>82</v>
      </c>
      <c r="I738" s="724"/>
      <c r="J738" s="728" t="s">
        <v>156</v>
      </c>
      <c r="K738" s="230"/>
      <c r="L738" s="728"/>
      <c r="M738" s="728" t="s">
        <v>161</v>
      </c>
      <c r="N738" s="728"/>
      <c r="O738" s="724"/>
      <c r="P738" s="724"/>
      <c r="Q738" s="724" t="s">
        <v>83</v>
      </c>
      <c r="R738" s="724"/>
      <c r="S738" s="242"/>
      <c r="T738" s="243"/>
    </row>
    <row r="739" spans="2:21" ht="15.75">
      <c r="B739" s="241"/>
      <c r="C739" s="282"/>
      <c r="D739" s="724"/>
      <c r="E739" s="724"/>
      <c r="F739" s="724"/>
      <c r="G739" s="728"/>
      <c r="H739" s="728"/>
      <c r="I739" s="724"/>
      <c r="J739" s="728"/>
      <c r="K739" s="230"/>
      <c r="L739" s="728"/>
      <c r="M739" s="728"/>
      <c r="N739" s="728"/>
      <c r="O739" s="724"/>
      <c r="P739" s="724"/>
      <c r="Q739" s="724"/>
      <c r="R739" s="724"/>
      <c r="S739" s="242"/>
      <c r="T739" s="243"/>
    </row>
    <row r="740" spans="2:21" customFormat="1" ht="15" customHeight="1">
      <c r="B740" s="121" t="s">
        <v>418</v>
      </c>
      <c r="C740" s="284"/>
      <c r="D740" s="122"/>
      <c r="E740" s="122"/>
      <c r="F740" s="122"/>
      <c r="G740" s="122"/>
      <c r="H740" s="122"/>
      <c r="I740" s="122"/>
      <c r="J740" s="123"/>
      <c r="K740" s="122"/>
      <c r="L740" s="124"/>
      <c r="M740" s="122"/>
      <c r="N740" s="122"/>
      <c r="O740" s="122"/>
      <c r="P740" s="122"/>
      <c r="Q740" s="122"/>
      <c r="R740" s="125"/>
      <c r="S740" s="125"/>
      <c r="T740" s="126" t="s">
        <v>417</v>
      </c>
      <c r="U740" s="232"/>
    </row>
    <row r="741" spans="2:21" customFormat="1" ht="15" customHeight="1">
      <c r="B741" s="656"/>
      <c r="C741" s="729"/>
      <c r="D741" s="657"/>
      <c r="E741" s="657"/>
      <c r="F741" s="122"/>
      <c r="G741" s="122"/>
      <c r="H741" s="122"/>
      <c r="I741" s="122"/>
      <c r="J741" s="123"/>
      <c r="K741" s="122"/>
      <c r="L741" s="124"/>
      <c r="M741" s="122"/>
      <c r="N741" s="122"/>
      <c r="O741" s="657"/>
      <c r="P741" s="657"/>
      <c r="Q741" s="657"/>
      <c r="R741" s="658"/>
      <c r="S741" s="658"/>
      <c r="T741" s="659"/>
      <c r="U741" s="232"/>
    </row>
    <row r="742" spans="2:21" ht="24.95" customHeight="1">
      <c r="B742" s="2155" t="s">
        <v>159</v>
      </c>
      <c r="C742" s="2156"/>
      <c r="D742" s="2156"/>
      <c r="E742" s="2157"/>
      <c r="F742" s="2161" t="s">
        <v>146</v>
      </c>
      <c r="G742" s="2162"/>
      <c r="H742" s="2162"/>
      <c r="I742" s="2162"/>
      <c r="J742" s="2162"/>
      <c r="K742" s="2162"/>
      <c r="L742" s="2162"/>
      <c r="M742" s="2162"/>
      <c r="N742" s="2163"/>
      <c r="O742" s="417" t="s">
        <v>55</v>
      </c>
      <c r="P742" s="418" t="s">
        <v>595</v>
      </c>
      <c r="Q742" s="92" t="s">
        <v>459</v>
      </c>
      <c r="R742" s="41"/>
      <c r="S742" s="41"/>
      <c r="T742" s="42" t="s">
        <v>25</v>
      </c>
    </row>
    <row r="743" spans="2:21" ht="24.95" customHeight="1">
      <c r="B743" s="2158"/>
      <c r="C743" s="2159"/>
      <c r="D743" s="2159"/>
      <c r="E743" s="2160"/>
      <c r="F743" s="2164" t="s">
        <v>416</v>
      </c>
      <c r="G743" s="2165"/>
      <c r="H743" s="2165"/>
      <c r="I743" s="2165"/>
      <c r="J743" s="2165"/>
      <c r="K743" s="2165"/>
      <c r="L743" s="2165"/>
      <c r="M743" s="2165"/>
      <c r="N743" s="2166"/>
      <c r="O743" s="419" t="s">
        <v>57</v>
      </c>
      <c r="P743" s="420" t="s">
        <v>58</v>
      </c>
      <c r="Q743" s="94"/>
      <c r="R743" s="45"/>
      <c r="S743" s="45"/>
      <c r="T743" s="46"/>
    </row>
    <row r="744" spans="2:21" ht="6.95" customHeight="1">
      <c r="B744" s="263"/>
      <c r="C744" s="264"/>
      <c r="D744" s="264"/>
      <c r="E744" s="264"/>
      <c r="F744" s="264"/>
      <c r="G744" s="265"/>
      <c r="H744" s="265"/>
      <c r="I744" s="265"/>
      <c r="J744" s="265"/>
      <c r="K744" s="265"/>
      <c r="L744" s="265"/>
      <c r="M744" s="265"/>
      <c r="N744" s="265"/>
      <c r="O744" s="265"/>
      <c r="P744" s="265"/>
      <c r="Q744" s="265"/>
      <c r="R744" s="265"/>
      <c r="S744" s="265"/>
      <c r="T744" s="266"/>
    </row>
    <row r="745" spans="2:21" ht="15.75">
      <c r="B745" s="51"/>
      <c r="C745" s="289" t="s">
        <v>59</v>
      </c>
      <c r="D745" s="55"/>
      <c r="E745" s="55" t="s">
        <v>60</v>
      </c>
      <c r="F745" s="165" t="s">
        <v>512</v>
      </c>
      <c r="G745" s="55"/>
      <c r="I745" s="53"/>
      <c r="J745" s="55"/>
      <c r="K745" s="55"/>
      <c r="L745" s="54"/>
      <c r="M745" s="55"/>
      <c r="N745" s="118"/>
      <c r="O745" s="56"/>
      <c r="P745" s="57" t="s">
        <v>61</v>
      </c>
      <c r="Q745" s="249" t="s">
        <v>593</v>
      </c>
      <c r="R745" s="297"/>
      <c r="S745" s="55"/>
      <c r="T745" s="59"/>
    </row>
    <row r="746" spans="2:21" ht="6.95" customHeight="1">
      <c r="B746" s="51"/>
      <c r="C746" s="289"/>
      <c r="D746" s="55"/>
      <c r="E746" s="55"/>
      <c r="F746" s="623"/>
      <c r="G746" s="55"/>
      <c r="H746" s="53"/>
      <c r="I746" s="52"/>
      <c r="J746" s="55"/>
      <c r="K746" s="55"/>
      <c r="L746" s="54"/>
      <c r="M746" s="55"/>
      <c r="N746" s="84"/>
      <c r="O746" s="56"/>
      <c r="P746" s="167"/>
      <c r="Q746" s="58"/>
      <c r="R746" s="58"/>
      <c r="S746" s="58"/>
      <c r="T746" s="59"/>
    </row>
    <row r="747" spans="2:21">
      <c r="B747" s="2190" t="s">
        <v>26</v>
      </c>
      <c r="C747" s="275" t="s">
        <v>27</v>
      </c>
      <c r="D747" s="2169" t="s">
        <v>62</v>
      </c>
      <c r="E747" s="175" t="s">
        <v>28</v>
      </c>
      <c r="F747" s="2169" t="s">
        <v>29</v>
      </c>
      <c r="G747" s="174" t="s">
        <v>30</v>
      </c>
      <c r="H747" s="174" t="s">
        <v>30</v>
      </c>
      <c r="I747" s="176" t="s">
        <v>30</v>
      </c>
      <c r="J747" s="2171" t="s">
        <v>31</v>
      </c>
      <c r="K747" s="2172"/>
      <c r="L747" s="174" t="s">
        <v>30</v>
      </c>
      <c r="M747" s="176" t="s">
        <v>32</v>
      </c>
      <c r="N747" s="177" t="s">
        <v>8</v>
      </c>
      <c r="O747" s="2275" t="s">
        <v>182</v>
      </c>
      <c r="P747" s="2167" t="s">
        <v>181</v>
      </c>
      <c r="Q747" s="177" t="s">
        <v>8</v>
      </c>
      <c r="R747" s="2270" t="s">
        <v>44</v>
      </c>
      <c r="S747" s="178" t="s">
        <v>8</v>
      </c>
      <c r="T747" s="2182" t="s">
        <v>10</v>
      </c>
    </row>
    <row r="748" spans="2:21">
      <c r="B748" s="2191"/>
      <c r="C748" s="276" t="s">
        <v>11</v>
      </c>
      <c r="D748" s="2170"/>
      <c r="E748" s="180" t="s">
        <v>12</v>
      </c>
      <c r="F748" s="2170"/>
      <c r="G748" s="180" t="s">
        <v>13</v>
      </c>
      <c r="H748" s="180" t="s">
        <v>14</v>
      </c>
      <c r="I748" s="181" t="s">
        <v>15</v>
      </c>
      <c r="J748" s="182" t="s">
        <v>16</v>
      </c>
      <c r="K748" s="183" t="s">
        <v>17</v>
      </c>
      <c r="L748" s="180" t="s">
        <v>18</v>
      </c>
      <c r="M748" s="184" t="s">
        <v>19</v>
      </c>
      <c r="N748" s="185" t="s">
        <v>177</v>
      </c>
      <c r="O748" s="2276"/>
      <c r="P748" s="2168"/>
      <c r="Q748" s="185" t="s">
        <v>22</v>
      </c>
      <c r="R748" s="2271"/>
      <c r="S748" s="186" t="s">
        <v>45</v>
      </c>
      <c r="T748" s="2183"/>
    </row>
    <row r="749" spans="2:21" ht="15.75" thickBot="1">
      <c r="B749" s="187">
        <v>1</v>
      </c>
      <c r="C749" s="277">
        <v>2</v>
      </c>
      <c r="D749" s="189">
        <v>3</v>
      </c>
      <c r="E749" s="188">
        <v>4</v>
      </c>
      <c r="F749" s="188">
        <v>5</v>
      </c>
      <c r="G749" s="188">
        <v>6</v>
      </c>
      <c r="H749" s="188">
        <v>7</v>
      </c>
      <c r="I749" s="190" t="s">
        <v>63</v>
      </c>
      <c r="J749" s="191">
        <v>9</v>
      </c>
      <c r="K749" s="192" t="s">
        <v>64</v>
      </c>
      <c r="L749" s="191" t="s">
        <v>65</v>
      </c>
      <c r="M749" s="192">
        <v>12</v>
      </c>
      <c r="N749" s="193" t="s">
        <v>66</v>
      </c>
      <c r="O749" s="252" t="s">
        <v>176</v>
      </c>
      <c r="P749" s="193" t="s">
        <v>178</v>
      </c>
      <c r="Q749" s="193" t="s">
        <v>186</v>
      </c>
      <c r="R749" s="193" t="s">
        <v>183</v>
      </c>
      <c r="S749" s="193" t="s">
        <v>179</v>
      </c>
      <c r="T749" s="193">
        <v>18</v>
      </c>
    </row>
    <row r="750" spans="2:21" ht="23.1" customHeight="1" thickTop="1">
      <c r="B750" s="432">
        <v>1</v>
      </c>
      <c r="C750" s="439" t="s">
        <v>596</v>
      </c>
      <c r="D750" s="254" t="s">
        <v>494</v>
      </c>
      <c r="E750" s="430" t="s">
        <v>495</v>
      </c>
      <c r="F750" s="431" t="s">
        <v>170</v>
      </c>
      <c r="G750" s="404">
        <v>4280</v>
      </c>
      <c r="H750" s="404">
        <v>1620</v>
      </c>
      <c r="I750" s="387">
        <f t="shared" ref="I750" si="631">+G750-H750</f>
        <v>2660</v>
      </c>
      <c r="J750" s="388">
        <v>5</v>
      </c>
      <c r="K750" s="389">
        <f t="shared" ref="K750" si="632">I750*J750%</f>
        <v>133</v>
      </c>
      <c r="L750" s="389">
        <f t="shared" ref="L750" si="633">I750-K750</f>
        <v>2527</v>
      </c>
      <c r="M750" s="405">
        <v>2400</v>
      </c>
      <c r="N750" s="390">
        <f t="shared" ref="N750" si="634">ROUND((L750*M750),0)</f>
        <v>6064800</v>
      </c>
      <c r="O750" s="390">
        <f t="shared" ref="O750" si="635">ROUND(M750*0.5025%,2)</f>
        <v>12.06</v>
      </c>
      <c r="P750" s="390">
        <f t="shared" ref="P750" si="636">M750+O750</f>
        <v>2412.06</v>
      </c>
      <c r="Q750" s="391">
        <f t="shared" ref="Q750" si="637">ROUND((L750*+P750),0)</f>
        <v>6095276</v>
      </c>
      <c r="R750" s="391">
        <f t="shared" ref="R750" si="638">ROUND((Q750*0.5%),0)</f>
        <v>30476</v>
      </c>
      <c r="S750" s="391">
        <f t="shared" ref="S750" si="639">ROUND((Q750-R750),0)</f>
        <v>6064800</v>
      </c>
      <c r="T750" s="257" t="s">
        <v>412</v>
      </c>
    </row>
    <row r="751" spans="2:21" ht="9.9499999999999993" customHeight="1">
      <c r="B751" s="433"/>
      <c r="C751" s="448"/>
      <c r="D751" s="449"/>
      <c r="E751" s="434"/>
      <c r="F751" s="435"/>
      <c r="G751" s="443"/>
      <c r="H751" s="443"/>
      <c r="I751" s="444"/>
      <c r="J751" s="388"/>
      <c r="K751" s="445"/>
      <c r="L751" s="445"/>
      <c r="M751" s="450"/>
      <c r="N751" s="446"/>
      <c r="O751" s="451"/>
      <c r="P751" s="446"/>
      <c r="Q751" s="447"/>
      <c r="R751" s="447"/>
      <c r="S751" s="447"/>
      <c r="T751" s="452"/>
    </row>
    <row r="752" spans="2:21" ht="24.95" customHeight="1">
      <c r="B752" s="2173" t="s">
        <v>191</v>
      </c>
      <c r="C752" s="2174"/>
      <c r="D752" s="2174"/>
      <c r="E752" s="2174"/>
      <c r="F752" s="2175"/>
      <c r="G752" s="402">
        <f>SUM(G750:G751)</f>
        <v>4280</v>
      </c>
      <c r="H752" s="402">
        <f>SUM(H750:H751)</f>
        <v>1620</v>
      </c>
      <c r="I752" s="402">
        <f>SUM(I750:I751)</f>
        <v>2660</v>
      </c>
      <c r="J752" s="402">
        <f>+K752/I752%</f>
        <v>5</v>
      </c>
      <c r="K752" s="402">
        <f>SUM(K750:K751)</f>
        <v>133</v>
      </c>
      <c r="L752" s="402">
        <f>SUM(L750:L751)</f>
        <v>2527</v>
      </c>
      <c r="M752" s="402"/>
      <c r="N752" s="402">
        <f>SUM(N750:N751)</f>
        <v>6064800</v>
      </c>
      <c r="O752" s="403"/>
      <c r="P752" s="402">
        <f>Q752/L752</f>
        <v>2412.0601503759399</v>
      </c>
      <c r="Q752" s="402">
        <f>SUM(Q750:Q751)</f>
        <v>6095276</v>
      </c>
      <c r="R752" s="402">
        <f>SUM(R750:R751)</f>
        <v>30476</v>
      </c>
      <c r="S752" s="402">
        <f>SUM(S750:S751)</f>
        <v>6064800</v>
      </c>
      <c r="T752" s="402"/>
    </row>
    <row r="753" spans="2:21" ht="9.9499999999999993" customHeight="1">
      <c r="B753" s="603"/>
      <c r="C753" s="458"/>
      <c r="D753" s="458"/>
      <c r="E753" s="458"/>
      <c r="F753" s="458"/>
      <c r="G753" s="597"/>
      <c r="H753" s="597"/>
      <c r="I753" s="597"/>
      <c r="J753" s="597"/>
      <c r="K753" s="597"/>
      <c r="L753" s="597"/>
      <c r="M753" s="597"/>
      <c r="N753" s="597"/>
      <c r="O753" s="597"/>
      <c r="P753" s="597"/>
      <c r="Q753" s="597"/>
      <c r="R753" s="597"/>
      <c r="S753" s="597"/>
      <c r="T753" s="460"/>
    </row>
    <row r="754" spans="2:21" ht="15" customHeight="1">
      <c r="B754" s="201"/>
      <c r="C754" s="205"/>
      <c r="D754" s="202"/>
      <c r="E754" s="202"/>
      <c r="F754" s="202"/>
      <c r="G754" s="202"/>
      <c r="H754" s="202"/>
      <c r="I754" s="226"/>
      <c r="J754" s="226"/>
      <c r="K754" s="226"/>
      <c r="L754" s="226"/>
      <c r="M754" s="226"/>
      <c r="N754" s="226"/>
      <c r="O754" s="226"/>
      <c r="P754" s="226"/>
      <c r="Q754" s="211" t="s">
        <v>594</v>
      </c>
      <c r="R754" s="226"/>
      <c r="S754" s="226"/>
      <c r="T754" s="209"/>
    </row>
    <row r="755" spans="2:21" ht="15.75">
      <c r="B755" s="241"/>
      <c r="C755" s="280" t="s">
        <v>80</v>
      </c>
      <c r="D755" s="227"/>
      <c r="E755" s="227"/>
      <c r="F755" s="227"/>
      <c r="G755" s="709"/>
      <c r="H755" s="709"/>
      <c r="I755" s="709" t="s">
        <v>105</v>
      </c>
      <c r="J755" s="709"/>
      <c r="K755" s="228"/>
      <c r="L755" s="709"/>
      <c r="M755" s="709" t="s">
        <v>106</v>
      </c>
      <c r="N755" s="709"/>
      <c r="O755" s="227"/>
      <c r="P755" s="227"/>
      <c r="Q755" s="227" t="s">
        <v>81</v>
      </c>
      <c r="R755" s="227"/>
      <c r="S755" s="242"/>
      <c r="T755" s="243"/>
    </row>
    <row r="756" spans="2:21" ht="15.75">
      <c r="B756" s="612"/>
      <c r="C756" s="280"/>
      <c r="D756" s="227"/>
      <c r="E756" s="227"/>
      <c r="F756" s="227"/>
      <c r="G756" s="709"/>
      <c r="H756" s="709"/>
      <c r="I756" s="709"/>
      <c r="J756" s="709"/>
      <c r="K756" s="228"/>
      <c r="L756" s="709"/>
      <c r="M756" s="709"/>
      <c r="N756" s="709"/>
      <c r="O756" s="227"/>
      <c r="P756" s="227"/>
      <c r="Q756" s="227"/>
      <c r="R756" s="227"/>
      <c r="S756" s="242"/>
      <c r="T756" s="243"/>
    </row>
    <row r="757" spans="2:21" ht="15.75">
      <c r="B757" s="241"/>
      <c r="C757" s="281"/>
      <c r="D757" s="229"/>
      <c r="E757" s="229"/>
      <c r="F757" s="229"/>
      <c r="G757" s="229"/>
      <c r="H757" s="229"/>
      <c r="I757" s="229" t="s">
        <v>136</v>
      </c>
      <c r="J757" s="229"/>
      <c r="K757" s="229"/>
      <c r="L757" s="229"/>
      <c r="M757" s="229"/>
      <c r="N757" s="229"/>
      <c r="O757" s="229"/>
      <c r="P757" s="229"/>
      <c r="Q757" s="229"/>
      <c r="R757" s="229"/>
      <c r="S757" s="242"/>
      <c r="T757" s="243"/>
    </row>
    <row r="758" spans="2:21" ht="15.75" hidden="1">
      <c r="B758" s="241"/>
      <c r="C758" s="281"/>
      <c r="D758" s="229"/>
      <c r="E758" s="229"/>
      <c r="F758" s="229"/>
      <c r="G758" s="229"/>
      <c r="H758" s="229"/>
      <c r="I758" s="229"/>
      <c r="J758" s="229"/>
      <c r="K758" s="229"/>
      <c r="L758" s="229"/>
      <c r="M758" s="229"/>
      <c r="N758" s="229"/>
      <c r="O758" s="229"/>
      <c r="P758" s="229"/>
      <c r="Q758" s="229"/>
      <c r="R758" s="229"/>
      <c r="S758" s="242"/>
      <c r="T758" s="243"/>
    </row>
    <row r="759" spans="2:21" ht="15.75">
      <c r="B759" s="241"/>
      <c r="C759" s="281"/>
      <c r="D759" s="229"/>
      <c r="E759" s="229"/>
      <c r="F759" s="229"/>
      <c r="G759" s="229"/>
      <c r="H759" s="229"/>
      <c r="I759" s="229"/>
      <c r="J759" s="229"/>
      <c r="K759" s="229"/>
      <c r="L759" s="229"/>
      <c r="M759" s="229"/>
      <c r="N759" s="229"/>
      <c r="O759" s="229"/>
      <c r="P759" s="229"/>
      <c r="Q759" s="229"/>
      <c r="R759" s="229"/>
      <c r="S759" s="242"/>
      <c r="T759" s="243"/>
    </row>
    <row r="760" spans="2:21" ht="15.75">
      <c r="B760" s="241"/>
      <c r="C760" s="708" t="s">
        <v>147</v>
      </c>
      <c r="D760" s="708"/>
      <c r="E760" s="708"/>
      <c r="F760" s="708"/>
      <c r="G760" s="710"/>
      <c r="H760" s="710" t="s">
        <v>82</v>
      </c>
      <c r="I760" s="708"/>
      <c r="J760" s="710" t="s">
        <v>156</v>
      </c>
      <c r="K760" s="230"/>
      <c r="L760" s="710"/>
      <c r="M760" s="710" t="s">
        <v>161</v>
      </c>
      <c r="N760" s="710"/>
      <c r="O760" s="708"/>
      <c r="P760" s="708"/>
      <c r="Q760" s="708" t="s">
        <v>83</v>
      </c>
      <c r="R760" s="708"/>
      <c r="S760" s="242"/>
      <c r="T760" s="243"/>
    </row>
    <row r="761" spans="2:21" ht="15.75">
      <c r="B761" s="241"/>
      <c r="C761" s="282"/>
      <c r="D761" s="708"/>
      <c r="E761" s="708"/>
      <c r="F761" s="708"/>
      <c r="G761" s="710"/>
      <c r="H761" s="710"/>
      <c r="I761" s="708"/>
      <c r="J761" s="710"/>
      <c r="K761" s="230"/>
      <c r="L761" s="710"/>
      <c r="M761" s="710"/>
      <c r="N761" s="710"/>
      <c r="O761" s="708"/>
      <c r="P761" s="708"/>
      <c r="Q761" s="708"/>
      <c r="R761" s="708"/>
      <c r="S761" s="242"/>
      <c r="T761" s="243"/>
    </row>
    <row r="762" spans="2:21" customFormat="1" ht="15" customHeight="1">
      <c r="B762" s="121" t="s">
        <v>418</v>
      </c>
      <c r="C762" s="284"/>
      <c r="D762" s="122"/>
      <c r="E762" s="122"/>
      <c r="F762" s="122"/>
      <c r="G762" s="122"/>
      <c r="H762" s="122"/>
      <c r="I762" s="122"/>
      <c r="J762" s="123"/>
      <c r="K762" s="122"/>
      <c r="L762" s="124"/>
      <c r="M762" s="122"/>
      <c r="N762" s="122"/>
      <c r="O762" s="122"/>
      <c r="P762" s="122"/>
      <c r="Q762" s="122"/>
      <c r="R762" s="125"/>
      <c r="S762" s="125"/>
      <c r="T762" s="126" t="s">
        <v>417</v>
      </c>
      <c r="U762" s="232"/>
    </row>
    <row r="763" spans="2:21" customFormat="1" ht="15" customHeight="1">
      <c r="B763" s="656"/>
      <c r="C763" s="729"/>
      <c r="D763" s="657"/>
      <c r="E763" s="657"/>
      <c r="F763" s="122"/>
      <c r="G763" s="122"/>
      <c r="H763" s="122"/>
      <c r="I763" s="122"/>
      <c r="J763" s="123"/>
      <c r="K763" s="122"/>
      <c r="L763" s="124"/>
      <c r="M763" s="122"/>
      <c r="N763" s="122"/>
      <c r="O763" s="657"/>
      <c r="P763" s="657"/>
      <c r="Q763" s="657"/>
      <c r="R763" s="658"/>
      <c r="S763" s="658"/>
      <c r="T763" s="659"/>
      <c r="U763" s="232"/>
    </row>
    <row r="764" spans="2:21" ht="24.95" customHeight="1">
      <c r="B764" s="2155" t="s">
        <v>159</v>
      </c>
      <c r="C764" s="2156"/>
      <c r="D764" s="2156"/>
      <c r="E764" s="2157"/>
      <c r="F764" s="2161" t="s">
        <v>146</v>
      </c>
      <c r="G764" s="2162"/>
      <c r="H764" s="2162"/>
      <c r="I764" s="2162"/>
      <c r="J764" s="2162"/>
      <c r="K764" s="2162"/>
      <c r="L764" s="2162"/>
      <c r="M764" s="2162"/>
      <c r="N764" s="2163"/>
      <c r="O764" s="417" t="s">
        <v>55</v>
      </c>
      <c r="P764" s="418" t="s">
        <v>140</v>
      </c>
      <c r="Q764" s="92" t="s">
        <v>459</v>
      </c>
      <c r="R764" s="41"/>
      <c r="S764" s="41"/>
      <c r="T764" s="42" t="s">
        <v>25</v>
      </c>
    </row>
    <row r="765" spans="2:21" ht="24.95" customHeight="1">
      <c r="B765" s="2158"/>
      <c r="C765" s="2159"/>
      <c r="D765" s="2159"/>
      <c r="E765" s="2160"/>
      <c r="F765" s="2164" t="s">
        <v>416</v>
      </c>
      <c r="G765" s="2165"/>
      <c r="H765" s="2165"/>
      <c r="I765" s="2165"/>
      <c r="J765" s="2165"/>
      <c r="K765" s="2165"/>
      <c r="L765" s="2165"/>
      <c r="M765" s="2165"/>
      <c r="N765" s="2166"/>
      <c r="O765" s="419" t="s">
        <v>57</v>
      </c>
      <c r="P765" s="420" t="s">
        <v>58</v>
      </c>
      <c r="Q765" s="94"/>
      <c r="R765" s="45"/>
      <c r="S765" s="45"/>
      <c r="T765" s="46"/>
    </row>
    <row r="766" spans="2:21" ht="6.95" customHeight="1">
      <c r="B766" s="263"/>
      <c r="C766" s="264"/>
      <c r="D766" s="264"/>
      <c r="E766" s="264"/>
      <c r="F766" s="264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265"/>
      <c r="T766" s="266"/>
    </row>
    <row r="767" spans="2:21" ht="15.75">
      <c r="B767" s="51"/>
      <c r="C767" s="289" t="s">
        <v>59</v>
      </c>
      <c r="D767" s="55"/>
      <c r="E767" s="55" t="s">
        <v>60</v>
      </c>
      <c r="F767" s="165" t="s">
        <v>512</v>
      </c>
      <c r="G767" s="55"/>
      <c r="I767" s="53"/>
      <c r="J767" s="55"/>
      <c r="K767" s="55"/>
      <c r="L767" s="54"/>
      <c r="M767" s="55"/>
      <c r="N767" s="118"/>
      <c r="O767" s="56"/>
      <c r="P767" s="57" t="s">
        <v>61</v>
      </c>
      <c r="Q767" s="249" t="s">
        <v>573</v>
      </c>
      <c r="R767" s="297"/>
      <c r="S767" s="55"/>
      <c r="T767" s="59"/>
    </row>
    <row r="768" spans="2:21" ht="6.95" customHeight="1">
      <c r="B768" s="51"/>
      <c r="C768" s="289"/>
      <c r="D768" s="55"/>
      <c r="E768" s="55"/>
      <c r="F768" s="623"/>
      <c r="G768" s="55"/>
      <c r="H768" s="53"/>
      <c r="I768" s="52"/>
      <c r="J768" s="55"/>
      <c r="K768" s="55"/>
      <c r="L768" s="54"/>
      <c r="M768" s="55"/>
      <c r="N768" s="84"/>
      <c r="O768" s="56"/>
      <c r="P768" s="167"/>
      <c r="Q768" s="58"/>
      <c r="R768" s="58"/>
      <c r="S768" s="58"/>
      <c r="T768" s="59"/>
    </row>
    <row r="769" spans="2:20">
      <c r="B769" s="2190" t="s">
        <v>26</v>
      </c>
      <c r="C769" s="275" t="s">
        <v>27</v>
      </c>
      <c r="D769" s="2169" t="s">
        <v>62</v>
      </c>
      <c r="E769" s="175" t="s">
        <v>28</v>
      </c>
      <c r="F769" s="2169" t="s">
        <v>29</v>
      </c>
      <c r="G769" s="174" t="s">
        <v>30</v>
      </c>
      <c r="H769" s="174" t="s">
        <v>30</v>
      </c>
      <c r="I769" s="176" t="s">
        <v>30</v>
      </c>
      <c r="J769" s="2171" t="s">
        <v>31</v>
      </c>
      <c r="K769" s="2172"/>
      <c r="L769" s="174" t="s">
        <v>30</v>
      </c>
      <c r="M769" s="176" t="s">
        <v>32</v>
      </c>
      <c r="N769" s="177" t="s">
        <v>8</v>
      </c>
      <c r="O769" s="2275" t="s">
        <v>182</v>
      </c>
      <c r="P769" s="2167" t="s">
        <v>181</v>
      </c>
      <c r="Q769" s="177" t="s">
        <v>8</v>
      </c>
      <c r="R769" s="2270" t="s">
        <v>44</v>
      </c>
      <c r="S769" s="178" t="s">
        <v>8</v>
      </c>
      <c r="T769" s="2182" t="s">
        <v>10</v>
      </c>
    </row>
    <row r="770" spans="2:20">
      <c r="B770" s="2191"/>
      <c r="C770" s="276" t="s">
        <v>11</v>
      </c>
      <c r="D770" s="2170"/>
      <c r="E770" s="180" t="s">
        <v>12</v>
      </c>
      <c r="F770" s="2170"/>
      <c r="G770" s="180" t="s">
        <v>13</v>
      </c>
      <c r="H770" s="180" t="s">
        <v>14</v>
      </c>
      <c r="I770" s="181" t="s">
        <v>15</v>
      </c>
      <c r="J770" s="182" t="s">
        <v>16</v>
      </c>
      <c r="K770" s="183" t="s">
        <v>17</v>
      </c>
      <c r="L770" s="180" t="s">
        <v>18</v>
      </c>
      <c r="M770" s="184" t="s">
        <v>19</v>
      </c>
      <c r="N770" s="185" t="s">
        <v>177</v>
      </c>
      <c r="O770" s="2276"/>
      <c r="P770" s="2168"/>
      <c r="Q770" s="185" t="s">
        <v>22</v>
      </c>
      <c r="R770" s="2271"/>
      <c r="S770" s="186" t="s">
        <v>45</v>
      </c>
      <c r="T770" s="2183"/>
    </row>
    <row r="771" spans="2:20" ht="15.75" thickBot="1">
      <c r="B771" s="187">
        <v>1</v>
      </c>
      <c r="C771" s="277">
        <v>2</v>
      </c>
      <c r="D771" s="189">
        <v>3</v>
      </c>
      <c r="E771" s="188">
        <v>4</v>
      </c>
      <c r="F771" s="188">
        <v>5</v>
      </c>
      <c r="G771" s="188">
        <v>6</v>
      </c>
      <c r="H771" s="188">
        <v>7</v>
      </c>
      <c r="I771" s="190" t="s">
        <v>63</v>
      </c>
      <c r="J771" s="191">
        <v>9</v>
      </c>
      <c r="K771" s="192" t="s">
        <v>64</v>
      </c>
      <c r="L771" s="191" t="s">
        <v>65</v>
      </c>
      <c r="M771" s="192">
        <v>12</v>
      </c>
      <c r="N771" s="193" t="s">
        <v>66</v>
      </c>
      <c r="O771" s="252" t="s">
        <v>176</v>
      </c>
      <c r="P771" s="193" t="s">
        <v>178</v>
      </c>
      <c r="Q771" s="193" t="s">
        <v>186</v>
      </c>
      <c r="R771" s="193" t="s">
        <v>183</v>
      </c>
      <c r="S771" s="193" t="s">
        <v>179</v>
      </c>
      <c r="T771" s="193">
        <v>18</v>
      </c>
    </row>
    <row r="772" spans="2:20" ht="23.1" customHeight="1" thickTop="1">
      <c r="B772" s="432">
        <v>1</v>
      </c>
      <c r="C772" s="439" t="s">
        <v>575</v>
      </c>
      <c r="D772" s="254" t="s">
        <v>494</v>
      </c>
      <c r="E772" s="430" t="s">
        <v>495</v>
      </c>
      <c r="F772" s="431" t="s">
        <v>170</v>
      </c>
      <c r="G772" s="404">
        <v>4300</v>
      </c>
      <c r="H772" s="404">
        <v>1640</v>
      </c>
      <c r="I772" s="387">
        <f t="shared" ref="I772:I776" si="640">+G772-H772</f>
        <v>2660</v>
      </c>
      <c r="J772" s="388">
        <v>5</v>
      </c>
      <c r="K772" s="389">
        <f t="shared" ref="K772:K776" si="641">I772*J772%</f>
        <v>133</v>
      </c>
      <c r="L772" s="389">
        <f t="shared" ref="L772:L776" si="642">I772-K772</f>
        <v>2527</v>
      </c>
      <c r="M772" s="405">
        <v>2400</v>
      </c>
      <c r="N772" s="390">
        <f t="shared" ref="N772:N776" si="643">ROUND((L772*M772),0)</f>
        <v>6064800</v>
      </c>
      <c r="O772" s="390">
        <f t="shared" ref="O772:O776" si="644">ROUND(M772*0.5025%,2)</f>
        <v>12.06</v>
      </c>
      <c r="P772" s="390">
        <f t="shared" ref="P772:P776" si="645">M772+O772</f>
        <v>2412.06</v>
      </c>
      <c r="Q772" s="391">
        <f t="shared" ref="Q772:Q776" si="646">ROUND((L772*+P772),0)</f>
        <v>6095276</v>
      </c>
      <c r="R772" s="391">
        <f t="shared" ref="R772:R776" si="647">ROUND((Q772*0.5%),0)</f>
        <v>30476</v>
      </c>
      <c r="S772" s="391">
        <f t="shared" ref="S772:S776" si="648">ROUND((Q772-R772),0)</f>
        <v>6064800</v>
      </c>
      <c r="T772" s="257" t="s">
        <v>412</v>
      </c>
    </row>
    <row r="773" spans="2:20" ht="23.1" customHeight="1">
      <c r="B773" s="432">
        <v>2</v>
      </c>
      <c r="C773" s="439" t="s">
        <v>576</v>
      </c>
      <c r="D773" s="254" t="s">
        <v>402</v>
      </c>
      <c r="E773" s="430" t="s">
        <v>407</v>
      </c>
      <c r="F773" s="431" t="s">
        <v>170</v>
      </c>
      <c r="G773" s="404">
        <v>9670</v>
      </c>
      <c r="H773" s="404">
        <v>4570</v>
      </c>
      <c r="I773" s="387">
        <f t="shared" si="640"/>
        <v>5100</v>
      </c>
      <c r="J773" s="388">
        <v>5</v>
      </c>
      <c r="K773" s="389">
        <f t="shared" si="641"/>
        <v>255</v>
      </c>
      <c r="L773" s="389">
        <f t="shared" si="642"/>
        <v>4845</v>
      </c>
      <c r="M773" s="405">
        <v>2400</v>
      </c>
      <c r="N773" s="390">
        <f t="shared" si="643"/>
        <v>11628000</v>
      </c>
      <c r="O773" s="390">
        <f t="shared" si="644"/>
        <v>12.06</v>
      </c>
      <c r="P773" s="390">
        <f t="shared" si="645"/>
        <v>2412.06</v>
      </c>
      <c r="Q773" s="391">
        <f t="shared" si="646"/>
        <v>11686431</v>
      </c>
      <c r="R773" s="391">
        <f t="shared" si="647"/>
        <v>58432</v>
      </c>
      <c r="S773" s="391">
        <f t="shared" si="648"/>
        <v>11627999</v>
      </c>
      <c r="T773" s="257" t="s">
        <v>412</v>
      </c>
    </row>
    <row r="774" spans="2:20" ht="23.1" customHeight="1">
      <c r="B774" s="432">
        <v>3</v>
      </c>
      <c r="C774" s="439" t="s">
        <v>577</v>
      </c>
      <c r="D774" s="254" t="s">
        <v>395</v>
      </c>
      <c r="E774" s="430" t="s">
        <v>396</v>
      </c>
      <c r="F774" s="431" t="s">
        <v>170</v>
      </c>
      <c r="G774" s="404">
        <v>4940</v>
      </c>
      <c r="H774" s="404">
        <v>1490</v>
      </c>
      <c r="I774" s="387">
        <f t="shared" si="640"/>
        <v>3450</v>
      </c>
      <c r="J774" s="388">
        <v>5</v>
      </c>
      <c r="K774" s="389">
        <f t="shared" si="641"/>
        <v>172.5</v>
      </c>
      <c r="L774" s="389">
        <f t="shared" si="642"/>
        <v>3277.5</v>
      </c>
      <c r="M774" s="405">
        <v>2400</v>
      </c>
      <c r="N774" s="390">
        <f t="shared" si="643"/>
        <v>7866000</v>
      </c>
      <c r="O774" s="390">
        <f t="shared" si="644"/>
        <v>12.06</v>
      </c>
      <c r="P774" s="390">
        <f t="shared" si="645"/>
        <v>2412.06</v>
      </c>
      <c r="Q774" s="391">
        <f t="shared" si="646"/>
        <v>7905527</v>
      </c>
      <c r="R774" s="391">
        <f t="shared" si="647"/>
        <v>39528</v>
      </c>
      <c r="S774" s="391">
        <f t="shared" si="648"/>
        <v>7865999</v>
      </c>
      <c r="T774" s="257" t="s">
        <v>412</v>
      </c>
    </row>
    <row r="775" spans="2:20" ht="23.1" customHeight="1">
      <c r="B775" s="432">
        <v>4</v>
      </c>
      <c r="C775" s="439" t="s">
        <v>578</v>
      </c>
      <c r="D775" s="254" t="s">
        <v>395</v>
      </c>
      <c r="E775" s="430" t="s">
        <v>396</v>
      </c>
      <c r="F775" s="431" t="s">
        <v>170</v>
      </c>
      <c r="G775" s="404">
        <v>4800</v>
      </c>
      <c r="H775" s="404">
        <v>1520</v>
      </c>
      <c r="I775" s="387">
        <f t="shared" si="640"/>
        <v>3280</v>
      </c>
      <c r="J775" s="388">
        <v>5</v>
      </c>
      <c r="K775" s="389">
        <f t="shared" si="641"/>
        <v>164</v>
      </c>
      <c r="L775" s="389">
        <f t="shared" si="642"/>
        <v>3116</v>
      </c>
      <c r="M775" s="405">
        <v>2400</v>
      </c>
      <c r="N775" s="390">
        <f t="shared" si="643"/>
        <v>7478400</v>
      </c>
      <c r="O775" s="390">
        <f t="shared" si="644"/>
        <v>12.06</v>
      </c>
      <c r="P775" s="390">
        <f t="shared" si="645"/>
        <v>2412.06</v>
      </c>
      <c r="Q775" s="391">
        <f t="shared" si="646"/>
        <v>7515979</v>
      </c>
      <c r="R775" s="391">
        <f t="shared" si="647"/>
        <v>37580</v>
      </c>
      <c r="S775" s="391">
        <f t="shared" si="648"/>
        <v>7478399</v>
      </c>
      <c r="T775" s="257" t="s">
        <v>412</v>
      </c>
    </row>
    <row r="776" spans="2:20" ht="23.1" customHeight="1">
      <c r="B776" s="432">
        <v>5</v>
      </c>
      <c r="C776" s="439" t="s">
        <v>579</v>
      </c>
      <c r="D776" s="254" t="s">
        <v>494</v>
      </c>
      <c r="E776" s="430" t="s">
        <v>495</v>
      </c>
      <c r="F776" s="431" t="s">
        <v>170</v>
      </c>
      <c r="G776" s="404">
        <v>4370</v>
      </c>
      <c r="H776" s="404">
        <v>1630</v>
      </c>
      <c r="I776" s="387">
        <f t="shared" si="640"/>
        <v>2740</v>
      </c>
      <c r="J776" s="388">
        <v>5</v>
      </c>
      <c r="K776" s="389">
        <f t="shared" si="641"/>
        <v>137</v>
      </c>
      <c r="L776" s="389">
        <f t="shared" si="642"/>
        <v>2603</v>
      </c>
      <c r="M776" s="405">
        <v>2400</v>
      </c>
      <c r="N776" s="390">
        <f t="shared" si="643"/>
        <v>6247200</v>
      </c>
      <c r="O776" s="390">
        <f t="shared" si="644"/>
        <v>12.06</v>
      </c>
      <c r="P776" s="390">
        <f t="shared" si="645"/>
        <v>2412.06</v>
      </c>
      <c r="Q776" s="391">
        <f t="shared" si="646"/>
        <v>6278592</v>
      </c>
      <c r="R776" s="391">
        <f t="shared" si="647"/>
        <v>31393</v>
      </c>
      <c r="S776" s="391">
        <f t="shared" si="648"/>
        <v>6247199</v>
      </c>
      <c r="T776" s="257" t="s">
        <v>412</v>
      </c>
    </row>
    <row r="777" spans="2:20" ht="9.9499999999999993" customHeight="1">
      <c r="B777" s="433"/>
      <c r="C777" s="448"/>
      <c r="D777" s="449"/>
      <c r="E777" s="434"/>
      <c r="F777" s="435"/>
      <c r="G777" s="443"/>
      <c r="H777" s="443"/>
      <c r="I777" s="444"/>
      <c r="J777" s="388"/>
      <c r="K777" s="445"/>
      <c r="L777" s="445"/>
      <c r="M777" s="450"/>
      <c r="N777" s="446"/>
      <c r="O777" s="451"/>
      <c r="P777" s="446"/>
      <c r="Q777" s="447"/>
      <c r="R777" s="447"/>
      <c r="S777" s="447"/>
      <c r="T777" s="452"/>
    </row>
    <row r="778" spans="2:20" ht="24.95" customHeight="1">
      <c r="B778" s="2173" t="s">
        <v>204</v>
      </c>
      <c r="C778" s="2174"/>
      <c r="D778" s="2174"/>
      <c r="E778" s="2174"/>
      <c r="F778" s="2175"/>
      <c r="G778" s="402">
        <f>SUM(G772:G777)</f>
        <v>28080</v>
      </c>
      <c r="H778" s="402">
        <f>SUM(H772:H777)</f>
        <v>10850</v>
      </c>
      <c r="I778" s="402">
        <f>SUM(I772:I777)</f>
        <v>17230</v>
      </c>
      <c r="J778" s="402">
        <f>+K778/I778%</f>
        <v>5</v>
      </c>
      <c r="K778" s="402">
        <f>SUM(K772:K777)</f>
        <v>861.5</v>
      </c>
      <c r="L778" s="402">
        <f>SUM(L772:L777)</f>
        <v>16368.5</v>
      </c>
      <c r="M778" s="402"/>
      <c r="N778" s="402">
        <f>SUM(N772:N777)</f>
        <v>39284400</v>
      </c>
      <c r="O778" s="403"/>
      <c r="P778" s="402">
        <f>Q778/L778</f>
        <v>2412.0600543727282</v>
      </c>
      <c r="Q778" s="402">
        <f>SUM(Q772:Q777)</f>
        <v>39481805</v>
      </c>
      <c r="R778" s="402">
        <f>SUM(R772:R777)</f>
        <v>197409</v>
      </c>
      <c r="S778" s="402">
        <f>SUM(S772:S777)</f>
        <v>39284396</v>
      </c>
      <c r="T778" s="402"/>
    </row>
    <row r="779" spans="2:20" ht="6.95" customHeight="1">
      <c r="B779" s="263"/>
      <c r="C779" s="264"/>
      <c r="D779" s="264"/>
      <c r="E779" s="264"/>
      <c r="F779" s="264"/>
      <c r="G779" s="265"/>
      <c r="H779" s="265"/>
      <c r="I779" s="265"/>
      <c r="J779" s="265"/>
      <c r="K779" s="265"/>
      <c r="L779" s="265"/>
      <c r="M779" s="265"/>
      <c r="N779" s="265"/>
      <c r="O779" s="265"/>
      <c r="P779" s="265"/>
      <c r="Q779" s="265"/>
      <c r="R779" s="265"/>
      <c r="S779" s="265"/>
      <c r="T779" s="266"/>
    </row>
    <row r="780" spans="2:20" ht="15.75">
      <c r="B780" s="51"/>
      <c r="C780" s="289" t="s">
        <v>59</v>
      </c>
      <c r="D780" s="55"/>
      <c r="E780" s="55" t="s">
        <v>60</v>
      </c>
      <c r="F780" s="165" t="s">
        <v>472</v>
      </c>
      <c r="G780" s="55"/>
      <c r="I780" s="53"/>
      <c r="J780" s="55"/>
      <c r="K780" s="55"/>
      <c r="L780" s="54"/>
      <c r="M780" s="55"/>
      <c r="N780" s="118"/>
      <c r="O780" s="56"/>
      <c r="P780" s="57"/>
      <c r="Q780" s="249"/>
      <c r="R780" s="297"/>
      <c r="S780" s="55"/>
      <c r="T780" s="59"/>
    </row>
    <row r="781" spans="2:20" ht="6.95" customHeight="1">
      <c r="B781" s="51"/>
      <c r="C781" s="289"/>
      <c r="D781" s="55"/>
      <c r="E781" s="55"/>
      <c r="F781" s="623"/>
      <c r="G781" s="55"/>
      <c r="H781" s="53"/>
      <c r="I781" s="52"/>
      <c r="J781" s="55"/>
      <c r="K781" s="55"/>
      <c r="L781" s="54"/>
      <c r="M781" s="55"/>
      <c r="N781" s="84"/>
      <c r="O781" s="56"/>
      <c r="P781" s="167"/>
      <c r="Q781" s="58"/>
      <c r="R781" s="58"/>
      <c r="S781" s="58"/>
      <c r="T781" s="59"/>
    </row>
    <row r="782" spans="2:20">
      <c r="B782" s="2190" t="s">
        <v>26</v>
      </c>
      <c r="C782" s="275" t="s">
        <v>27</v>
      </c>
      <c r="D782" s="2169" t="s">
        <v>62</v>
      </c>
      <c r="E782" s="175" t="s">
        <v>28</v>
      </c>
      <c r="F782" s="2169" t="s">
        <v>29</v>
      </c>
      <c r="G782" s="174" t="s">
        <v>30</v>
      </c>
      <c r="H782" s="174" t="s">
        <v>30</v>
      </c>
      <c r="I782" s="176" t="s">
        <v>30</v>
      </c>
      <c r="J782" s="2171" t="s">
        <v>31</v>
      </c>
      <c r="K782" s="2172"/>
      <c r="L782" s="174" t="s">
        <v>30</v>
      </c>
      <c r="M782" s="176" t="s">
        <v>32</v>
      </c>
      <c r="N782" s="177" t="s">
        <v>8</v>
      </c>
      <c r="O782" s="2275" t="s">
        <v>182</v>
      </c>
      <c r="P782" s="2167" t="s">
        <v>181</v>
      </c>
      <c r="Q782" s="177" t="s">
        <v>8</v>
      </c>
      <c r="R782" s="2270" t="s">
        <v>44</v>
      </c>
      <c r="S782" s="178" t="s">
        <v>8</v>
      </c>
      <c r="T782" s="2182" t="s">
        <v>10</v>
      </c>
    </row>
    <row r="783" spans="2:20">
      <c r="B783" s="2191"/>
      <c r="C783" s="276" t="s">
        <v>11</v>
      </c>
      <c r="D783" s="2170"/>
      <c r="E783" s="180" t="s">
        <v>12</v>
      </c>
      <c r="F783" s="2170"/>
      <c r="G783" s="180" t="s">
        <v>13</v>
      </c>
      <c r="H783" s="180" t="s">
        <v>14</v>
      </c>
      <c r="I783" s="181" t="s">
        <v>15</v>
      </c>
      <c r="J783" s="182" t="s">
        <v>16</v>
      </c>
      <c r="K783" s="183" t="s">
        <v>17</v>
      </c>
      <c r="L783" s="180" t="s">
        <v>18</v>
      </c>
      <c r="M783" s="184" t="s">
        <v>19</v>
      </c>
      <c r="N783" s="185" t="s">
        <v>177</v>
      </c>
      <c r="O783" s="2276"/>
      <c r="P783" s="2168"/>
      <c r="Q783" s="185" t="s">
        <v>22</v>
      </c>
      <c r="R783" s="2271"/>
      <c r="S783" s="186" t="s">
        <v>45</v>
      </c>
      <c r="T783" s="2183"/>
    </row>
    <row r="784" spans="2:20" ht="15.75" thickBot="1">
      <c r="B784" s="187">
        <v>1</v>
      </c>
      <c r="C784" s="277">
        <v>2</v>
      </c>
      <c r="D784" s="189">
        <v>3</v>
      </c>
      <c r="E784" s="188">
        <v>4</v>
      </c>
      <c r="F784" s="188">
        <v>5</v>
      </c>
      <c r="G784" s="188">
        <v>6</v>
      </c>
      <c r="H784" s="188">
        <v>7</v>
      </c>
      <c r="I784" s="190" t="s">
        <v>63</v>
      </c>
      <c r="J784" s="191">
        <v>9</v>
      </c>
      <c r="K784" s="192" t="s">
        <v>64</v>
      </c>
      <c r="L784" s="191" t="s">
        <v>65</v>
      </c>
      <c r="M784" s="192">
        <v>12</v>
      </c>
      <c r="N784" s="193" t="s">
        <v>66</v>
      </c>
      <c r="O784" s="252" t="s">
        <v>176</v>
      </c>
      <c r="P784" s="193" t="s">
        <v>178</v>
      </c>
      <c r="Q784" s="193" t="s">
        <v>186</v>
      </c>
      <c r="R784" s="193" t="s">
        <v>183</v>
      </c>
      <c r="S784" s="193" t="s">
        <v>179</v>
      </c>
      <c r="T784" s="193">
        <v>18</v>
      </c>
    </row>
    <row r="785" spans="2:20" ht="24.95" customHeight="1" thickTop="1">
      <c r="B785" s="432">
        <v>1</v>
      </c>
      <c r="C785" s="439" t="s">
        <v>584</v>
      </c>
      <c r="D785" s="254" t="s">
        <v>336</v>
      </c>
      <c r="E785" s="430" t="s">
        <v>74</v>
      </c>
      <c r="F785" s="431" t="s">
        <v>170</v>
      </c>
      <c r="G785" s="404">
        <v>5220</v>
      </c>
      <c r="H785" s="404">
        <v>3780</v>
      </c>
      <c r="I785" s="387">
        <f t="shared" ref="I785" si="649">+G785-H785</f>
        <v>1440</v>
      </c>
      <c r="J785" s="388">
        <v>7</v>
      </c>
      <c r="K785" s="389">
        <f t="shared" ref="K785" si="650">I785*J785%</f>
        <v>100.80000000000001</v>
      </c>
      <c r="L785" s="389">
        <f t="shared" ref="L785" si="651">I785-K785</f>
        <v>1339.2</v>
      </c>
      <c r="M785" s="405">
        <v>2450</v>
      </c>
      <c r="N785" s="390">
        <f t="shared" ref="N785" si="652">ROUND((L785*M785),0)</f>
        <v>3281040</v>
      </c>
      <c r="O785" s="390">
        <f t="shared" ref="O785" si="653">ROUND(M785*0.5025%,2)</f>
        <v>12.31</v>
      </c>
      <c r="P785" s="390">
        <f t="shared" ref="P785" si="654">M785+O785</f>
        <v>2462.31</v>
      </c>
      <c r="Q785" s="391">
        <f t="shared" ref="Q785" si="655">ROUND((L785*+P785),0)</f>
        <v>3297526</v>
      </c>
      <c r="R785" s="391">
        <f t="shared" ref="R785" si="656">ROUND((Q785*0.5%),0)</f>
        <v>16488</v>
      </c>
      <c r="S785" s="391">
        <f t="shared" ref="S785" si="657">ROUND((Q785-R785),0)</f>
        <v>3281038</v>
      </c>
      <c r="T785" s="257" t="s">
        <v>77</v>
      </c>
    </row>
    <row r="786" spans="2:20" ht="9.9499999999999993" customHeight="1">
      <c r="B786" s="433"/>
      <c r="C786" s="448"/>
      <c r="D786" s="449"/>
      <c r="E786" s="434"/>
      <c r="F786" s="435"/>
      <c r="G786" s="443"/>
      <c r="H786" s="443"/>
      <c r="I786" s="444"/>
      <c r="J786" s="388"/>
      <c r="K786" s="445"/>
      <c r="L786" s="445"/>
      <c r="M786" s="450"/>
      <c r="N786" s="446"/>
      <c r="O786" s="451"/>
      <c r="P786" s="446"/>
      <c r="Q786" s="447"/>
      <c r="R786" s="447"/>
      <c r="S786" s="447"/>
      <c r="T786" s="452"/>
    </row>
    <row r="787" spans="2:20" ht="24.95" customHeight="1">
      <c r="B787" s="2173" t="s">
        <v>202</v>
      </c>
      <c r="C787" s="2174"/>
      <c r="D787" s="2174"/>
      <c r="E787" s="2174"/>
      <c r="F787" s="2175"/>
      <c r="G787" s="402">
        <f>SUM(G785:G786)</f>
        <v>5220</v>
      </c>
      <c r="H787" s="402">
        <f>SUM(H785:H786)</f>
        <v>3780</v>
      </c>
      <c r="I787" s="402">
        <f>SUM(I785:I786)</f>
        <v>1440</v>
      </c>
      <c r="J787" s="402">
        <f>+K787/I787%</f>
        <v>7.0000000000000009</v>
      </c>
      <c r="K787" s="402">
        <f>SUM(K785:K786)</f>
        <v>100.80000000000001</v>
      </c>
      <c r="L787" s="402">
        <f>SUM(L785:L786)</f>
        <v>1339.2</v>
      </c>
      <c r="M787" s="402"/>
      <c r="N787" s="402">
        <f>SUM(N785:N786)</f>
        <v>3281040</v>
      </c>
      <c r="O787" s="403"/>
      <c r="P787" s="402">
        <f>Q787/L787</f>
        <v>2462.3103345280765</v>
      </c>
      <c r="Q787" s="402">
        <f>SUM(Q785:Q786)</f>
        <v>3297526</v>
      </c>
      <c r="R787" s="402">
        <f>SUM(R785:R786)</f>
        <v>16488</v>
      </c>
      <c r="S787" s="402">
        <f>SUM(S785:S786)</f>
        <v>3281038</v>
      </c>
      <c r="T787" s="402"/>
    </row>
    <row r="788" spans="2:20" ht="6.95" customHeight="1">
      <c r="B788" s="263"/>
      <c r="C788" s="264"/>
      <c r="D788" s="264"/>
      <c r="E788" s="264"/>
      <c r="F788" s="264"/>
      <c r="G788" s="265"/>
      <c r="H788" s="265"/>
      <c r="I788" s="265"/>
      <c r="J788" s="265"/>
      <c r="K788" s="265"/>
      <c r="L788" s="265"/>
      <c r="M788" s="265"/>
      <c r="N788" s="265"/>
      <c r="O788" s="265"/>
      <c r="P788" s="265"/>
      <c r="Q788" s="265"/>
      <c r="R788" s="265"/>
      <c r="S788" s="265"/>
      <c r="T788" s="266"/>
    </row>
    <row r="789" spans="2:20" ht="15.75">
      <c r="B789" s="51"/>
      <c r="C789" s="289" t="s">
        <v>59</v>
      </c>
      <c r="D789" s="55"/>
      <c r="E789" s="55" t="s">
        <v>60</v>
      </c>
      <c r="F789" s="165" t="s">
        <v>592</v>
      </c>
      <c r="G789" s="55"/>
      <c r="I789" s="53"/>
      <c r="J789" s="55"/>
      <c r="K789" s="55"/>
      <c r="L789" s="54"/>
      <c r="M789" s="55"/>
      <c r="N789" s="118"/>
      <c r="O789" s="56"/>
      <c r="P789" s="57"/>
      <c r="Q789" s="249"/>
      <c r="R789" s="297"/>
      <c r="S789" s="55"/>
      <c r="T789" s="59"/>
    </row>
    <row r="790" spans="2:20" ht="6.95" customHeight="1">
      <c r="B790" s="51"/>
      <c r="C790" s="289"/>
      <c r="D790" s="55"/>
      <c r="E790" s="55"/>
      <c r="F790" s="623"/>
      <c r="G790" s="55"/>
      <c r="H790" s="53"/>
      <c r="I790" s="52"/>
      <c r="J790" s="55"/>
      <c r="K790" s="55"/>
      <c r="L790" s="54"/>
      <c r="M790" s="55"/>
      <c r="N790" s="84"/>
      <c r="O790" s="56"/>
      <c r="P790" s="167"/>
      <c r="Q790" s="58"/>
      <c r="R790" s="58"/>
      <c r="S790" s="58"/>
      <c r="T790" s="59"/>
    </row>
    <row r="791" spans="2:20">
      <c r="B791" s="2190" t="s">
        <v>26</v>
      </c>
      <c r="C791" s="275" t="s">
        <v>27</v>
      </c>
      <c r="D791" s="2169" t="s">
        <v>62</v>
      </c>
      <c r="E791" s="175" t="s">
        <v>28</v>
      </c>
      <c r="F791" s="2169" t="s">
        <v>29</v>
      </c>
      <c r="G791" s="174" t="s">
        <v>30</v>
      </c>
      <c r="H791" s="174" t="s">
        <v>30</v>
      </c>
      <c r="I791" s="176" t="s">
        <v>30</v>
      </c>
      <c r="J791" s="2171" t="s">
        <v>31</v>
      </c>
      <c r="K791" s="2172"/>
      <c r="L791" s="174" t="s">
        <v>30</v>
      </c>
      <c r="M791" s="176" t="s">
        <v>32</v>
      </c>
      <c r="N791" s="177" t="s">
        <v>8</v>
      </c>
      <c r="O791" s="2275" t="s">
        <v>182</v>
      </c>
      <c r="P791" s="2167" t="s">
        <v>181</v>
      </c>
      <c r="Q791" s="177" t="s">
        <v>8</v>
      </c>
      <c r="R791" s="2270" t="s">
        <v>44</v>
      </c>
      <c r="S791" s="178" t="s">
        <v>8</v>
      </c>
      <c r="T791" s="2182" t="s">
        <v>10</v>
      </c>
    </row>
    <row r="792" spans="2:20">
      <c r="B792" s="2191"/>
      <c r="C792" s="276" t="s">
        <v>11</v>
      </c>
      <c r="D792" s="2170"/>
      <c r="E792" s="180" t="s">
        <v>12</v>
      </c>
      <c r="F792" s="2170"/>
      <c r="G792" s="180" t="s">
        <v>13</v>
      </c>
      <c r="H792" s="180" t="s">
        <v>14</v>
      </c>
      <c r="I792" s="181" t="s">
        <v>15</v>
      </c>
      <c r="J792" s="182" t="s">
        <v>16</v>
      </c>
      <c r="K792" s="183" t="s">
        <v>17</v>
      </c>
      <c r="L792" s="180" t="s">
        <v>18</v>
      </c>
      <c r="M792" s="184" t="s">
        <v>19</v>
      </c>
      <c r="N792" s="185" t="s">
        <v>177</v>
      </c>
      <c r="O792" s="2276"/>
      <c r="P792" s="2168"/>
      <c r="Q792" s="185" t="s">
        <v>22</v>
      </c>
      <c r="R792" s="2271"/>
      <c r="S792" s="186" t="s">
        <v>45</v>
      </c>
      <c r="T792" s="2183"/>
    </row>
    <row r="793" spans="2:20" ht="15.75" thickBot="1">
      <c r="B793" s="187">
        <v>1</v>
      </c>
      <c r="C793" s="277">
        <v>2</v>
      </c>
      <c r="D793" s="189">
        <v>3</v>
      </c>
      <c r="E793" s="188">
        <v>4</v>
      </c>
      <c r="F793" s="188">
        <v>5</v>
      </c>
      <c r="G793" s="188">
        <v>6</v>
      </c>
      <c r="H793" s="188">
        <v>7</v>
      </c>
      <c r="I793" s="190" t="s">
        <v>63</v>
      </c>
      <c r="J793" s="191">
        <v>9</v>
      </c>
      <c r="K793" s="192" t="s">
        <v>64</v>
      </c>
      <c r="L793" s="191" t="s">
        <v>65</v>
      </c>
      <c r="M793" s="192">
        <v>12</v>
      </c>
      <c r="N793" s="193" t="s">
        <v>66</v>
      </c>
      <c r="O793" s="252" t="s">
        <v>176</v>
      </c>
      <c r="P793" s="193" t="s">
        <v>178</v>
      </c>
      <c r="Q793" s="193" t="s">
        <v>186</v>
      </c>
      <c r="R793" s="193" t="s">
        <v>183</v>
      </c>
      <c r="S793" s="193" t="s">
        <v>179</v>
      </c>
      <c r="T793" s="193">
        <v>18</v>
      </c>
    </row>
    <row r="794" spans="2:20" ht="24.95" customHeight="1" thickTop="1">
      <c r="B794" s="432">
        <v>1</v>
      </c>
      <c r="C794" s="439" t="s">
        <v>586</v>
      </c>
      <c r="D794" s="254" t="s">
        <v>149</v>
      </c>
      <c r="E794" s="430" t="s">
        <v>92</v>
      </c>
      <c r="F794" s="431" t="s">
        <v>170</v>
      </c>
      <c r="G794" s="404">
        <v>8660</v>
      </c>
      <c r="H794" s="404">
        <v>3770</v>
      </c>
      <c r="I794" s="387">
        <f t="shared" ref="I794" si="658">+G794-H794</f>
        <v>4890</v>
      </c>
      <c r="J794" s="388">
        <v>7</v>
      </c>
      <c r="K794" s="389">
        <f t="shared" ref="K794" si="659">I794*J794%</f>
        <v>342.3</v>
      </c>
      <c r="L794" s="389">
        <f t="shared" ref="L794" si="660">I794-K794</f>
        <v>4547.7</v>
      </c>
      <c r="M794" s="405">
        <v>2450</v>
      </c>
      <c r="N794" s="390">
        <f t="shared" ref="N794" si="661">ROUND((L794*M794),0)</f>
        <v>11141865</v>
      </c>
      <c r="O794" s="390">
        <f t="shared" ref="O794" si="662">ROUND(M794*0.5025%,2)</f>
        <v>12.31</v>
      </c>
      <c r="P794" s="390">
        <f t="shared" ref="P794" si="663">M794+O794</f>
        <v>2462.31</v>
      </c>
      <c r="Q794" s="391">
        <f t="shared" ref="Q794" si="664">ROUND((L794*+P794),0)</f>
        <v>11197847</v>
      </c>
      <c r="R794" s="391">
        <f t="shared" ref="R794" si="665">ROUND((Q794*0.5%),0)</f>
        <v>55989</v>
      </c>
      <c r="S794" s="391">
        <f t="shared" ref="S794" si="666">ROUND((Q794-R794),0)</f>
        <v>11141858</v>
      </c>
      <c r="T794" s="257" t="s">
        <v>77</v>
      </c>
    </row>
    <row r="795" spans="2:20" ht="24.95" customHeight="1">
      <c r="B795" s="432">
        <v>2</v>
      </c>
      <c r="C795" s="439" t="s">
        <v>587</v>
      </c>
      <c r="D795" s="254" t="s">
        <v>78</v>
      </c>
      <c r="E795" s="430" t="s">
        <v>86</v>
      </c>
      <c r="F795" s="431" t="s">
        <v>170</v>
      </c>
      <c r="G795" s="404">
        <v>9290</v>
      </c>
      <c r="H795" s="404">
        <v>4010</v>
      </c>
      <c r="I795" s="387">
        <f>+G795-H795</f>
        <v>5280</v>
      </c>
      <c r="J795" s="388">
        <v>7</v>
      </c>
      <c r="K795" s="389">
        <f>I795*J795%</f>
        <v>369.6</v>
      </c>
      <c r="L795" s="389">
        <f>I795-K795</f>
        <v>4910.3999999999996</v>
      </c>
      <c r="M795" s="405">
        <v>2450</v>
      </c>
      <c r="N795" s="390">
        <f>ROUND((L795*M795),0)</f>
        <v>12030480</v>
      </c>
      <c r="O795" s="390">
        <f>ROUND(M795*0.5025%,2)</f>
        <v>12.31</v>
      </c>
      <c r="P795" s="390">
        <f>M795+O795</f>
        <v>2462.31</v>
      </c>
      <c r="Q795" s="391">
        <f>ROUND((L795*+P795),0)</f>
        <v>12090927</v>
      </c>
      <c r="R795" s="391">
        <f>ROUND((Q795*0.5%),0)</f>
        <v>60455</v>
      </c>
      <c r="S795" s="391">
        <f>ROUND((Q795-R795),0)</f>
        <v>12030472</v>
      </c>
      <c r="T795" s="257" t="s">
        <v>77</v>
      </c>
    </row>
    <row r="796" spans="2:20" ht="24.95" customHeight="1">
      <c r="B796" s="432">
        <v>3</v>
      </c>
      <c r="C796" s="439" t="s">
        <v>588</v>
      </c>
      <c r="D796" s="254" t="s">
        <v>336</v>
      </c>
      <c r="E796" s="430" t="s">
        <v>74</v>
      </c>
      <c r="F796" s="431" t="s">
        <v>170</v>
      </c>
      <c r="G796" s="404">
        <v>9070</v>
      </c>
      <c r="H796" s="404">
        <v>3780</v>
      </c>
      <c r="I796" s="387">
        <f t="shared" ref="I796:I799" si="667">+G796-H796</f>
        <v>5290</v>
      </c>
      <c r="J796" s="388">
        <v>7</v>
      </c>
      <c r="K796" s="389">
        <f t="shared" ref="K796:K799" si="668">I796*J796%</f>
        <v>370.3</v>
      </c>
      <c r="L796" s="389">
        <f t="shared" ref="L796:L799" si="669">I796-K796</f>
        <v>4919.7</v>
      </c>
      <c r="M796" s="405">
        <v>2450</v>
      </c>
      <c r="N796" s="390">
        <f t="shared" ref="N796:N799" si="670">ROUND((L796*M796),0)</f>
        <v>12053265</v>
      </c>
      <c r="O796" s="390">
        <f t="shared" ref="O796:O799" si="671">ROUND(M796*0.5025%,2)</f>
        <v>12.31</v>
      </c>
      <c r="P796" s="390">
        <f t="shared" ref="P796:P799" si="672">M796+O796</f>
        <v>2462.31</v>
      </c>
      <c r="Q796" s="391">
        <f t="shared" ref="Q796:Q799" si="673">ROUND((L796*+P796),0)</f>
        <v>12113827</v>
      </c>
      <c r="R796" s="391">
        <f t="shared" ref="R796:R799" si="674">ROUND((Q796*0.5%),0)</f>
        <v>60569</v>
      </c>
      <c r="S796" s="391">
        <f t="shared" ref="S796:S799" si="675">ROUND((Q796-R796),0)</f>
        <v>12053258</v>
      </c>
      <c r="T796" s="257" t="s">
        <v>77</v>
      </c>
    </row>
    <row r="797" spans="2:20" ht="24.95" customHeight="1">
      <c r="B797" s="432">
        <v>4</v>
      </c>
      <c r="C797" s="439" t="s">
        <v>589</v>
      </c>
      <c r="D797" s="254" t="s">
        <v>151</v>
      </c>
      <c r="E797" s="430" t="s">
        <v>87</v>
      </c>
      <c r="F797" s="431" t="s">
        <v>170</v>
      </c>
      <c r="G797" s="404">
        <v>9080</v>
      </c>
      <c r="H797" s="404">
        <v>3890</v>
      </c>
      <c r="I797" s="387">
        <f t="shared" si="667"/>
        <v>5190</v>
      </c>
      <c r="J797" s="388">
        <v>7</v>
      </c>
      <c r="K797" s="389">
        <f t="shared" si="668"/>
        <v>363.3</v>
      </c>
      <c r="L797" s="389">
        <f t="shared" si="669"/>
        <v>4826.7</v>
      </c>
      <c r="M797" s="405">
        <v>2450</v>
      </c>
      <c r="N797" s="390">
        <f t="shared" si="670"/>
        <v>11825415</v>
      </c>
      <c r="O797" s="390">
        <f t="shared" si="671"/>
        <v>12.31</v>
      </c>
      <c r="P797" s="390">
        <f t="shared" si="672"/>
        <v>2462.31</v>
      </c>
      <c r="Q797" s="391">
        <f t="shared" si="673"/>
        <v>11884832</v>
      </c>
      <c r="R797" s="391">
        <f t="shared" si="674"/>
        <v>59424</v>
      </c>
      <c r="S797" s="391">
        <f t="shared" si="675"/>
        <v>11825408</v>
      </c>
      <c r="T797" s="257" t="s">
        <v>77</v>
      </c>
    </row>
    <row r="798" spans="2:20" ht="24.95" customHeight="1">
      <c r="B798" s="432">
        <v>5</v>
      </c>
      <c r="C798" s="439" t="s">
        <v>590</v>
      </c>
      <c r="D798" s="254" t="s">
        <v>68</v>
      </c>
      <c r="E798" s="430" t="s">
        <v>69</v>
      </c>
      <c r="F798" s="431" t="s">
        <v>170</v>
      </c>
      <c r="G798" s="404">
        <v>8210</v>
      </c>
      <c r="H798" s="404">
        <v>3880</v>
      </c>
      <c r="I798" s="387">
        <f t="shared" si="667"/>
        <v>4330</v>
      </c>
      <c r="J798" s="388">
        <v>7</v>
      </c>
      <c r="K798" s="389">
        <f t="shared" si="668"/>
        <v>303.10000000000002</v>
      </c>
      <c r="L798" s="389">
        <f t="shared" si="669"/>
        <v>4026.9</v>
      </c>
      <c r="M798" s="405">
        <v>2450</v>
      </c>
      <c r="N798" s="390">
        <f t="shared" si="670"/>
        <v>9865905</v>
      </c>
      <c r="O798" s="390">
        <f t="shared" si="671"/>
        <v>12.31</v>
      </c>
      <c r="P798" s="390">
        <f t="shared" si="672"/>
        <v>2462.31</v>
      </c>
      <c r="Q798" s="391">
        <f t="shared" si="673"/>
        <v>9915476</v>
      </c>
      <c r="R798" s="391">
        <f t="shared" si="674"/>
        <v>49577</v>
      </c>
      <c r="S798" s="391">
        <f t="shared" si="675"/>
        <v>9865899</v>
      </c>
      <c r="T798" s="257" t="s">
        <v>77</v>
      </c>
    </row>
    <row r="799" spans="2:20" ht="24.95" customHeight="1">
      <c r="B799" s="432">
        <v>6</v>
      </c>
      <c r="C799" s="439" t="s">
        <v>591</v>
      </c>
      <c r="D799" s="254" t="s">
        <v>149</v>
      </c>
      <c r="E799" s="430" t="s">
        <v>92</v>
      </c>
      <c r="F799" s="431" t="s">
        <v>170</v>
      </c>
      <c r="G799" s="404">
        <v>9390</v>
      </c>
      <c r="H799" s="404">
        <v>3780</v>
      </c>
      <c r="I799" s="387">
        <f t="shared" si="667"/>
        <v>5610</v>
      </c>
      <c r="J799" s="388">
        <v>7</v>
      </c>
      <c r="K799" s="389">
        <f t="shared" si="668"/>
        <v>392.70000000000005</v>
      </c>
      <c r="L799" s="389">
        <f t="shared" si="669"/>
        <v>5217.3</v>
      </c>
      <c r="M799" s="405">
        <v>2450</v>
      </c>
      <c r="N799" s="390">
        <f t="shared" si="670"/>
        <v>12782385</v>
      </c>
      <c r="O799" s="390">
        <f t="shared" si="671"/>
        <v>12.31</v>
      </c>
      <c r="P799" s="390">
        <f t="shared" si="672"/>
        <v>2462.31</v>
      </c>
      <c r="Q799" s="391">
        <f t="shared" si="673"/>
        <v>12846610</v>
      </c>
      <c r="R799" s="391">
        <f t="shared" si="674"/>
        <v>64233</v>
      </c>
      <c r="S799" s="391">
        <f t="shared" si="675"/>
        <v>12782377</v>
      </c>
      <c r="T799" s="257" t="s">
        <v>77</v>
      </c>
    </row>
    <row r="800" spans="2:20" ht="9.9499999999999993" customHeight="1">
      <c r="B800" s="433"/>
      <c r="C800" s="448"/>
      <c r="D800" s="449"/>
      <c r="E800" s="434"/>
      <c r="F800" s="435"/>
      <c r="G800" s="443"/>
      <c r="H800" s="443"/>
      <c r="I800" s="444"/>
      <c r="J800" s="388"/>
      <c r="K800" s="445"/>
      <c r="L800" s="445"/>
      <c r="M800" s="450"/>
      <c r="N800" s="446"/>
      <c r="O800" s="451"/>
      <c r="P800" s="446"/>
      <c r="Q800" s="447"/>
      <c r="R800" s="447"/>
      <c r="S800" s="447"/>
      <c r="T800" s="452"/>
    </row>
    <row r="801" spans="2:21" ht="24.95" customHeight="1">
      <c r="B801" s="2173" t="s">
        <v>450</v>
      </c>
      <c r="C801" s="2174"/>
      <c r="D801" s="2174"/>
      <c r="E801" s="2174"/>
      <c r="F801" s="2175"/>
      <c r="G801" s="402">
        <f>SUM(G794:G800)</f>
        <v>53700</v>
      </c>
      <c r="H801" s="402">
        <f>SUM(H794:H800)</f>
        <v>23110</v>
      </c>
      <c r="I801" s="402">
        <f>SUM(I794:I800)</f>
        <v>30590</v>
      </c>
      <c r="J801" s="402">
        <f>+K801/I801%</f>
        <v>7.0000000000000009</v>
      </c>
      <c r="K801" s="402">
        <f>SUM(K794:K800)</f>
        <v>2141.3000000000002</v>
      </c>
      <c r="L801" s="402">
        <f>SUM(L794:L800)</f>
        <v>28448.7</v>
      </c>
      <c r="M801" s="402"/>
      <c r="N801" s="402">
        <f>SUM(N794:N800)</f>
        <v>69699315</v>
      </c>
      <c r="O801" s="403"/>
      <c r="P801" s="402">
        <f>Q801/L801</f>
        <v>2462.3100176809485</v>
      </c>
      <c r="Q801" s="402">
        <f>SUM(Q794:Q800)</f>
        <v>70049519</v>
      </c>
      <c r="R801" s="402">
        <f>SUM(R794:R800)</f>
        <v>350247</v>
      </c>
      <c r="S801" s="402">
        <f>SUM(S794:S800)</f>
        <v>69699272</v>
      </c>
      <c r="T801" s="402"/>
    </row>
    <row r="802" spans="2:21" ht="24.95" customHeight="1">
      <c r="B802" s="2173" t="s">
        <v>585</v>
      </c>
      <c r="C802" s="2174"/>
      <c r="D802" s="2174"/>
      <c r="E802" s="2174"/>
      <c r="F802" s="2175"/>
      <c r="G802" s="402">
        <f>SUM(G801,G787,G778)</f>
        <v>87000</v>
      </c>
      <c r="H802" s="402">
        <f t="shared" ref="H802:I802" si="676">SUM(H801,H787,H778)</f>
        <v>37740</v>
      </c>
      <c r="I802" s="402">
        <f t="shared" si="676"/>
        <v>49260</v>
      </c>
      <c r="J802" s="402">
        <f>+K802/I802%</f>
        <v>6.3004466098254168</v>
      </c>
      <c r="K802" s="402">
        <f t="shared" ref="K802" si="677">SUM(K801,K787,K778)</f>
        <v>3103.6000000000004</v>
      </c>
      <c r="L802" s="402">
        <f t="shared" ref="L802" si="678">SUM(L801,L787,L778)</f>
        <v>46156.4</v>
      </c>
      <c r="M802" s="402"/>
      <c r="N802" s="402">
        <f>SUM(N801,N787,N778)</f>
        <v>112264755</v>
      </c>
      <c r="O802" s="403"/>
      <c r="P802" s="402">
        <f>Q802/L802</f>
        <v>2444.4898215632065</v>
      </c>
      <c r="Q802" s="402">
        <f t="shared" ref="Q802" si="679">SUM(Q801,Q787,Q778)</f>
        <v>112828850</v>
      </c>
      <c r="R802" s="402">
        <f t="shared" ref="R802" si="680">SUM(R801,R787,R778)</f>
        <v>564144</v>
      </c>
      <c r="S802" s="402">
        <f t="shared" ref="S802" si="681">SUM(S801,S787,S778)</f>
        <v>112264706</v>
      </c>
      <c r="T802" s="402"/>
    </row>
    <row r="803" spans="2:21" ht="9.9499999999999993" customHeight="1">
      <c r="B803" s="603"/>
      <c r="C803" s="458"/>
      <c r="D803" s="458"/>
      <c r="E803" s="458"/>
      <c r="F803" s="458"/>
      <c r="G803" s="597"/>
      <c r="H803" s="597"/>
      <c r="I803" s="597"/>
      <c r="J803" s="597"/>
      <c r="K803" s="597"/>
      <c r="L803" s="597"/>
      <c r="M803" s="597"/>
      <c r="N803" s="597"/>
      <c r="O803" s="597"/>
      <c r="P803" s="597"/>
      <c r="Q803" s="597"/>
      <c r="R803" s="597"/>
      <c r="S803" s="597"/>
      <c r="T803" s="460"/>
    </row>
    <row r="804" spans="2:21" ht="15" customHeight="1">
      <c r="B804" s="201"/>
      <c r="C804" s="205"/>
      <c r="D804" s="202"/>
      <c r="E804" s="202"/>
      <c r="F804" s="202"/>
      <c r="G804" s="202"/>
      <c r="H804" s="202"/>
      <c r="I804" s="226"/>
      <c r="J804" s="226"/>
      <c r="K804" s="226"/>
      <c r="L804" s="226"/>
      <c r="M804" s="226"/>
      <c r="N804" s="226"/>
      <c r="O804" s="226"/>
      <c r="P804" s="226"/>
      <c r="Q804" s="211" t="s">
        <v>574</v>
      </c>
      <c r="R804" s="226"/>
      <c r="S804" s="226"/>
      <c r="T804" s="209"/>
    </row>
    <row r="805" spans="2:21" ht="15.75">
      <c r="B805" s="241"/>
      <c r="C805" s="280" t="s">
        <v>80</v>
      </c>
      <c r="D805" s="227"/>
      <c r="E805" s="227"/>
      <c r="F805" s="227"/>
      <c r="G805" s="718"/>
      <c r="H805" s="718"/>
      <c r="I805" s="718" t="s">
        <v>105</v>
      </c>
      <c r="J805" s="718"/>
      <c r="K805" s="228"/>
      <c r="L805" s="718"/>
      <c r="M805" s="718" t="s">
        <v>106</v>
      </c>
      <c r="N805" s="718"/>
      <c r="O805" s="227"/>
      <c r="P805" s="227"/>
      <c r="Q805" s="227" t="s">
        <v>81</v>
      </c>
      <c r="R805" s="227"/>
      <c r="S805" s="242"/>
      <c r="T805" s="243"/>
    </row>
    <row r="806" spans="2:21" ht="15.75">
      <c r="B806" s="612"/>
      <c r="C806" s="280"/>
      <c r="D806" s="227"/>
      <c r="E806" s="227"/>
      <c r="F806" s="227"/>
      <c r="G806" s="718"/>
      <c r="H806" s="718"/>
      <c r="I806" s="718"/>
      <c r="J806" s="718"/>
      <c r="K806" s="228"/>
      <c r="L806" s="718"/>
      <c r="M806" s="718"/>
      <c r="N806" s="718"/>
      <c r="O806" s="227"/>
      <c r="P806" s="227"/>
      <c r="Q806" s="227"/>
      <c r="R806" s="227"/>
      <c r="S806" s="242"/>
      <c r="T806" s="243"/>
    </row>
    <row r="807" spans="2:21" ht="15.75">
      <c r="B807" s="241"/>
      <c r="C807" s="281"/>
      <c r="D807" s="229"/>
      <c r="E807" s="229"/>
      <c r="F807" s="229"/>
      <c r="G807" s="229"/>
      <c r="H807" s="229"/>
      <c r="I807" s="229" t="s">
        <v>136</v>
      </c>
      <c r="J807" s="229"/>
      <c r="K807" s="229"/>
      <c r="L807" s="229"/>
      <c r="M807" s="229"/>
      <c r="N807" s="229"/>
      <c r="O807" s="229"/>
      <c r="P807" s="229"/>
      <c r="Q807" s="229"/>
      <c r="R807" s="229"/>
      <c r="S807" s="242"/>
      <c r="T807" s="243"/>
    </row>
    <row r="808" spans="2:21" ht="15.75" hidden="1">
      <c r="B808" s="241"/>
      <c r="C808" s="281"/>
      <c r="D808" s="229"/>
      <c r="E808" s="229"/>
      <c r="F808" s="229"/>
      <c r="G808" s="229"/>
      <c r="H808" s="229"/>
      <c r="I808" s="229"/>
      <c r="J808" s="229"/>
      <c r="K808" s="229"/>
      <c r="L808" s="229"/>
      <c r="M808" s="229"/>
      <c r="N808" s="229"/>
      <c r="O808" s="229"/>
      <c r="P808" s="229"/>
      <c r="Q808" s="229"/>
      <c r="R808" s="229"/>
      <c r="S808" s="242"/>
      <c r="T808" s="243"/>
    </row>
    <row r="809" spans="2:21" ht="15.75">
      <c r="B809" s="241"/>
      <c r="C809" s="281"/>
      <c r="D809" s="229"/>
      <c r="E809" s="229"/>
      <c r="F809" s="229"/>
      <c r="G809" s="229"/>
      <c r="H809" s="229"/>
      <c r="I809" s="229"/>
      <c r="J809" s="229"/>
      <c r="K809" s="229"/>
      <c r="L809" s="229"/>
      <c r="M809" s="229"/>
      <c r="N809" s="229"/>
      <c r="O809" s="229"/>
      <c r="P809" s="229"/>
      <c r="Q809" s="229"/>
      <c r="R809" s="229"/>
      <c r="S809" s="242"/>
      <c r="T809" s="243"/>
    </row>
    <row r="810" spans="2:21" ht="15.75">
      <c r="B810" s="241"/>
      <c r="C810" s="715" t="s">
        <v>147</v>
      </c>
      <c r="D810" s="715"/>
      <c r="E810" s="715"/>
      <c r="F810" s="715"/>
      <c r="G810" s="719"/>
      <c r="H810" s="719" t="s">
        <v>82</v>
      </c>
      <c r="I810" s="715"/>
      <c r="J810" s="719" t="s">
        <v>156</v>
      </c>
      <c r="K810" s="230"/>
      <c r="L810" s="719"/>
      <c r="M810" s="719" t="s">
        <v>161</v>
      </c>
      <c r="N810" s="719"/>
      <c r="O810" s="715"/>
      <c r="P810" s="715"/>
      <c r="Q810" s="715" t="s">
        <v>83</v>
      </c>
      <c r="R810" s="715"/>
      <c r="S810" s="242"/>
      <c r="T810" s="243"/>
    </row>
    <row r="811" spans="2:21" ht="15.75">
      <c r="B811" s="241"/>
      <c r="C811" s="282"/>
      <c r="D811" s="715"/>
      <c r="E811" s="715"/>
      <c r="F811" s="715"/>
      <c r="G811" s="719"/>
      <c r="H811" s="719"/>
      <c r="I811" s="715"/>
      <c r="J811" s="719"/>
      <c r="K811" s="230"/>
      <c r="L811" s="719"/>
      <c r="M811" s="719"/>
      <c r="N811" s="719"/>
      <c r="O811" s="715"/>
      <c r="P811" s="715"/>
      <c r="Q811" s="715"/>
      <c r="R811" s="715"/>
      <c r="S811" s="242"/>
      <c r="T811" s="243"/>
    </row>
    <row r="812" spans="2:21" customFormat="1" ht="15" customHeight="1">
      <c r="B812" s="121" t="s">
        <v>418</v>
      </c>
      <c r="C812" s="284"/>
      <c r="D812" s="122"/>
      <c r="E812" s="122"/>
      <c r="F812" s="122"/>
      <c r="G812" s="122"/>
      <c r="H812" s="122"/>
      <c r="I812" s="122"/>
      <c r="J812" s="123"/>
      <c r="K812" s="122"/>
      <c r="L812" s="124"/>
      <c r="M812" s="122"/>
      <c r="N812" s="122"/>
      <c r="O812" s="122"/>
      <c r="P812" s="122"/>
      <c r="Q812" s="122"/>
      <c r="R812" s="125"/>
      <c r="S812" s="125"/>
      <c r="T812" s="126" t="s">
        <v>417</v>
      </c>
      <c r="U812" s="232"/>
    </row>
    <row r="814" spans="2:21" ht="24.95" customHeight="1">
      <c r="B814" s="2155" t="s">
        <v>159</v>
      </c>
      <c r="C814" s="2156"/>
      <c r="D814" s="2156"/>
      <c r="E814" s="2157"/>
      <c r="F814" s="2161" t="s">
        <v>146</v>
      </c>
      <c r="G814" s="2162"/>
      <c r="H814" s="2162"/>
      <c r="I814" s="2162"/>
      <c r="J814" s="2162"/>
      <c r="K814" s="2162"/>
      <c r="L814" s="2162"/>
      <c r="M814" s="2162"/>
      <c r="N814" s="2163"/>
      <c r="O814" s="417" t="s">
        <v>55</v>
      </c>
      <c r="P814" s="418" t="s">
        <v>547</v>
      </c>
      <c r="Q814" s="92" t="s">
        <v>459</v>
      </c>
      <c r="R814" s="41"/>
      <c r="S814" s="41"/>
      <c r="T814" s="42" t="s">
        <v>25</v>
      </c>
    </row>
    <row r="815" spans="2:21" ht="24.95" customHeight="1">
      <c r="B815" s="2158"/>
      <c r="C815" s="2159"/>
      <c r="D815" s="2159"/>
      <c r="E815" s="2160"/>
      <c r="F815" s="2164" t="s">
        <v>416</v>
      </c>
      <c r="G815" s="2165"/>
      <c r="H815" s="2165"/>
      <c r="I815" s="2165"/>
      <c r="J815" s="2165"/>
      <c r="K815" s="2165"/>
      <c r="L815" s="2165"/>
      <c r="M815" s="2165"/>
      <c r="N815" s="2166"/>
      <c r="O815" s="419" t="s">
        <v>57</v>
      </c>
      <c r="P815" s="420" t="s">
        <v>58</v>
      </c>
      <c r="Q815" s="94"/>
      <c r="R815" s="45"/>
      <c r="S815" s="45"/>
      <c r="T815" s="46"/>
    </row>
    <row r="816" spans="2:21" ht="6.95" customHeight="1">
      <c r="B816" s="263"/>
      <c r="C816" s="264"/>
      <c r="D816" s="264"/>
      <c r="E816" s="264"/>
      <c r="F816" s="264"/>
      <c r="G816" s="265"/>
      <c r="H816" s="265"/>
      <c r="I816" s="265"/>
      <c r="J816" s="265"/>
      <c r="K816" s="265"/>
      <c r="L816" s="265"/>
      <c r="M816" s="265"/>
      <c r="N816" s="265"/>
      <c r="O816" s="265"/>
      <c r="P816" s="265"/>
      <c r="Q816" s="265"/>
      <c r="R816" s="265"/>
      <c r="S816" s="265"/>
      <c r="T816" s="266"/>
    </row>
    <row r="817" spans="2:20" ht="15.75">
      <c r="B817" s="51"/>
      <c r="C817" s="289" t="s">
        <v>59</v>
      </c>
      <c r="D817" s="55"/>
      <c r="E817" s="55" t="s">
        <v>60</v>
      </c>
      <c r="F817" s="165" t="s">
        <v>512</v>
      </c>
      <c r="G817" s="55"/>
      <c r="I817" s="53"/>
      <c r="J817" s="55"/>
      <c r="K817" s="55"/>
      <c r="L817" s="54"/>
      <c r="M817" s="55"/>
      <c r="N817" s="118"/>
      <c r="O817" s="56"/>
      <c r="P817" s="57" t="s">
        <v>61</v>
      </c>
      <c r="Q817" s="249" t="s">
        <v>545</v>
      </c>
      <c r="R817" s="297"/>
      <c r="S817" s="55"/>
      <c r="T817" s="59"/>
    </row>
    <row r="818" spans="2:20" ht="6.95" customHeight="1">
      <c r="B818" s="51"/>
      <c r="C818" s="289"/>
      <c r="D818" s="55"/>
      <c r="E818" s="55"/>
      <c r="F818" s="623"/>
      <c r="G818" s="55"/>
      <c r="H818" s="53"/>
      <c r="I818" s="52"/>
      <c r="J818" s="55"/>
      <c r="K818" s="55"/>
      <c r="L818" s="54"/>
      <c r="M818" s="55"/>
      <c r="N818" s="84"/>
      <c r="O818" s="56"/>
      <c r="P818" s="167"/>
      <c r="Q818" s="58"/>
      <c r="R818" s="58"/>
      <c r="S818" s="58"/>
      <c r="T818" s="59"/>
    </row>
    <row r="819" spans="2:20">
      <c r="B819" s="2190" t="s">
        <v>26</v>
      </c>
      <c r="C819" s="275" t="s">
        <v>27</v>
      </c>
      <c r="D819" s="2169" t="s">
        <v>62</v>
      </c>
      <c r="E819" s="175" t="s">
        <v>28</v>
      </c>
      <c r="F819" s="2169" t="s">
        <v>29</v>
      </c>
      <c r="G819" s="174" t="s">
        <v>30</v>
      </c>
      <c r="H819" s="174" t="s">
        <v>30</v>
      </c>
      <c r="I819" s="176" t="s">
        <v>30</v>
      </c>
      <c r="J819" s="2171" t="s">
        <v>31</v>
      </c>
      <c r="K819" s="2172"/>
      <c r="L819" s="174" t="s">
        <v>30</v>
      </c>
      <c r="M819" s="176" t="s">
        <v>32</v>
      </c>
      <c r="N819" s="177" t="s">
        <v>8</v>
      </c>
      <c r="O819" s="2275" t="s">
        <v>182</v>
      </c>
      <c r="P819" s="2167" t="s">
        <v>181</v>
      </c>
      <c r="Q819" s="177" t="s">
        <v>8</v>
      </c>
      <c r="R819" s="2270" t="s">
        <v>44</v>
      </c>
      <c r="S819" s="178" t="s">
        <v>8</v>
      </c>
      <c r="T819" s="2182" t="s">
        <v>10</v>
      </c>
    </row>
    <row r="820" spans="2:20">
      <c r="B820" s="2191"/>
      <c r="C820" s="276" t="s">
        <v>11</v>
      </c>
      <c r="D820" s="2170"/>
      <c r="E820" s="180" t="s">
        <v>12</v>
      </c>
      <c r="F820" s="2170"/>
      <c r="G820" s="180" t="s">
        <v>13</v>
      </c>
      <c r="H820" s="180" t="s">
        <v>14</v>
      </c>
      <c r="I820" s="181" t="s">
        <v>15</v>
      </c>
      <c r="J820" s="182" t="s">
        <v>16</v>
      </c>
      <c r="K820" s="183" t="s">
        <v>17</v>
      </c>
      <c r="L820" s="180" t="s">
        <v>18</v>
      </c>
      <c r="M820" s="184" t="s">
        <v>19</v>
      </c>
      <c r="N820" s="185" t="s">
        <v>177</v>
      </c>
      <c r="O820" s="2276"/>
      <c r="P820" s="2168"/>
      <c r="Q820" s="185" t="s">
        <v>22</v>
      </c>
      <c r="R820" s="2271"/>
      <c r="S820" s="186" t="s">
        <v>45</v>
      </c>
      <c r="T820" s="2183"/>
    </row>
    <row r="821" spans="2:20" ht="15.75" thickBot="1">
      <c r="B821" s="187">
        <v>1</v>
      </c>
      <c r="C821" s="277">
        <v>2</v>
      </c>
      <c r="D821" s="189">
        <v>3</v>
      </c>
      <c r="E821" s="188">
        <v>4</v>
      </c>
      <c r="F821" s="188">
        <v>5</v>
      </c>
      <c r="G821" s="188">
        <v>6</v>
      </c>
      <c r="H821" s="188">
        <v>7</v>
      </c>
      <c r="I821" s="190" t="s">
        <v>63</v>
      </c>
      <c r="J821" s="191">
        <v>9</v>
      </c>
      <c r="K821" s="192" t="s">
        <v>64</v>
      </c>
      <c r="L821" s="191" t="s">
        <v>65</v>
      </c>
      <c r="M821" s="192">
        <v>12</v>
      </c>
      <c r="N821" s="193" t="s">
        <v>66</v>
      </c>
      <c r="O821" s="252" t="s">
        <v>176</v>
      </c>
      <c r="P821" s="193" t="s">
        <v>178</v>
      </c>
      <c r="Q821" s="193" t="s">
        <v>186</v>
      </c>
      <c r="R821" s="193" t="s">
        <v>183</v>
      </c>
      <c r="S821" s="193" t="s">
        <v>179</v>
      </c>
      <c r="T821" s="193">
        <v>18</v>
      </c>
    </row>
    <row r="822" spans="2:20" ht="23.1" customHeight="1" thickTop="1">
      <c r="B822" s="432">
        <v>1</v>
      </c>
      <c r="C822" s="439" t="s">
        <v>549</v>
      </c>
      <c r="D822" s="254" t="s">
        <v>395</v>
      </c>
      <c r="E822" s="430" t="s">
        <v>396</v>
      </c>
      <c r="F822" s="431" t="s">
        <v>170</v>
      </c>
      <c r="G822" s="404">
        <v>4650</v>
      </c>
      <c r="H822" s="404">
        <v>1490</v>
      </c>
      <c r="I822" s="387">
        <f t="shared" ref="I822:I824" si="682">+G822-H822</f>
        <v>3160</v>
      </c>
      <c r="J822" s="388">
        <v>5</v>
      </c>
      <c r="K822" s="389">
        <f t="shared" ref="K822:K824" si="683">I822*J822%</f>
        <v>158</v>
      </c>
      <c r="L822" s="389">
        <f t="shared" ref="L822:L824" si="684">I822-K822</f>
        <v>3002</v>
      </c>
      <c r="M822" s="405">
        <v>2400</v>
      </c>
      <c r="N822" s="390">
        <f t="shared" ref="N822:N824" si="685">ROUND((L822*M822),0)</f>
        <v>7204800</v>
      </c>
      <c r="O822" s="390">
        <f t="shared" ref="O822:O824" si="686">ROUND(M822*0.5025%,2)</f>
        <v>12.06</v>
      </c>
      <c r="P822" s="390">
        <f t="shared" ref="P822:P824" si="687">M822+O822</f>
        <v>2412.06</v>
      </c>
      <c r="Q822" s="391">
        <f t="shared" ref="Q822:Q824" si="688">ROUND((L822*+P822),0)</f>
        <v>7241004</v>
      </c>
      <c r="R822" s="391">
        <f t="shared" ref="R822:R824" si="689">ROUND((Q822*0.5%),0)</f>
        <v>36205</v>
      </c>
      <c r="S822" s="391">
        <f t="shared" ref="S822:S824" si="690">ROUND((Q822-R822),0)</f>
        <v>7204799</v>
      </c>
      <c r="T822" s="257" t="s">
        <v>412</v>
      </c>
    </row>
    <row r="823" spans="2:20" ht="23.1" customHeight="1">
      <c r="B823" s="432">
        <v>2</v>
      </c>
      <c r="C823" s="439" t="s">
        <v>550</v>
      </c>
      <c r="D823" s="254" t="s">
        <v>494</v>
      </c>
      <c r="E823" s="430" t="s">
        <v>495</v>
      </c>
      <c r="F823" s="431" t="s">
        <v>170</v>
      </c>
      <c r="G823" s="404">
        <v>4270</v>
      </c>
      <c r="H823" s="404">
        <v>1650</v>
      </c>
      <c r="I823" s="387">
        <f t="shared" si="682"/>
        <v>2620</v>
      </c>
      <c r="J823" s="388">
        <v>5</v>
      </c>
      <c r="K823" s="389">
        <f t="shared" si="683"/>
        <v>131</v>
      </c>
      <c r="L823" s="389">
        <f t="shared" si="684"/>
        <v>2489</v>
      </c>
      <c r="M823" s="405">
        <v>2400</v>
      </c>
      <c r="N823" s="390">
        <f t="shared" si="685"/>
        <v>5973600</v>
      </c>
      <c r="O823" s="390">
        <f t="shared" si="686"/>
        <v>12.06</v>
      </c>
      <c r="P823" s="390">
        <f t="shared" si="687"/>
        <v>2412.06</v>
      </c>
      <c r="Q823" s="391">
        <f t="shared" si="688"/>
        <v>6003617</v>
      </c>
      <c r="R823" s="391">
        <f t="shared" si="689"/>
        <v>30018</v>
      </c>
      <c r="S823" s="391">
        <f t="shared" si="690"/>
        <v>5973599</v>
      </c>
      <c r="T823" s="257" t="s">
        <v>412</v>
      </c>
    </row>
    <row r="824" spans="2:20" ht="23.1" customHeight="1">
      <c r="B824" s="432">
        <v>3</v>
      </c>
      <c r="C824" s="439" t="s">
        <v>551</v>
      </c>
      <c r="D824" s="254" t="s">
        <v>395</v>
      </c>
      <c r="E824" s="430" t="s">
        <v>496</v>
      </c>
      <c r="F824" s="431" t="s">
        <v>170</v>
      </c>
      <c r="G824" s="404">
        <v>4570</v>
      </c>
      <c r="H824" s="404">
        <v>1360</v>
      </c>
      <c r="I824" s="387">
        <f t="shared" si="682"/>
        <v>3210</v>
      </c>
      <c r="J824" s="388">
        <v>5</v>
      </c>
      <c r="K824" s="389">
        <f t="shared" si="683"/>
        <v>160.5</v>
      </c>
      <c r="L824" s="389">
        <f t="shared" si="684"/>
        <v>3049.5</v>
      </c>
      <c r="M824" s="405">
        <v>2400</v>
      </c>
      <c r="N824" s="390">
        <f t="shared" si="685"/>
        <v>7318800</v>
      </c>
      <c r="O824" s="390">
        <f t="shared" si="686"/>
        <v>12.06</v>
      </c>
      <c r="P824" s="390">
        <f t="shared" si="687"/>
        <v>2412.06</v>
      </c>
      <c r="Q824" s="391">
        <f t="shared" si="688"/>
        <v>7355577</v>
      </c>
      <c r="R824" s="391">
        <f t="shared" si="689"/>
        <v>36778</v>
      </c>
      <c r="S824" s="391">
        <f t="shared" si="690"/>
        <v>7318799</v>
      </c>
      <c r="T824" s="257" t="s">
        <v>412</v>
      </c>
    </row>
    <row r="825" spans="2:20" ht="23.1" customHeight="1">
      <c r="B825" s="432">
        <v>4</v>
      </c>
      <c r="C825" s="439" t="s">
        <v>552</v>
      </c>
      <c r="D825" s="254" t="s">
        <v>553</v>
      </c>
      <c r="E825" s="430" t="s">
        <v>554</v>
      </c>
      <c r="F825" s="431" t="s">
        <v>170</v>
      </c>
      <c r="G825" s="404">
        <v>8250</v>
      </c>
      <c r="H825" s="404">
        <v>4180</v>
      </c>
      <c r="I825" s="387">
        <f t="shared" ref="I825:I826" si="691">+G825-H825</f>
        <v>4070</v>
      </c>
      <c r="J825" s="388">
        <v>5</v>
      </c>
      <c r="K825" s="389">
        <f t="shared" ref="K825:K826" si="692">I825*J825%</f>
        <v>203.5</v>
      </c>
      <c r="L825" s="389">
        <f t="shared" ref="L825:L826" si="693">I825-K825</f>
        <v>3866.5</v>
      </c>
      <c r="M825" s="405">
        <v>2400</v>
      </c>
      <c r="N825" s="390">
        <f t="shared" ref="N825:N826" si="694">ROUND((L825*M825),0)</f>
        <v>9279600</v>
      </c>
      <c r="O825" s="390">
        <f t="shared" ref="O825:O826" si="695">ROUND(M825*0.5025%,2)</f>
        <v>12.06</v>
      </c>
      <c r="P825" s="390">
        <f t="shared" ref="P825:P826" si="696">M825+O825</f>
        <v>2412.06</v>
      </c>
      <c r="Q825" s="391">
        <f t="shared" ref="Q825:Q826" si="697">ROUND((L825*+P825),0)</f>
        <v>9326230</v>
      </c>
      <c r="R825" s="391">
        <f t="shared" ref="R825:R826" si="698">ROUND((Q825*0.5%),0)</f>
        <v>46631</v>
      </c>
      <c r="S825" s="391">
        <f t="shared" ref="S825:S826" si="699">ROUND((Q825-R825),0)</f>
        <v>9279599</v>
      </c>
      <c r="T825" s="257" t="s">
        <v>412</v>
      </c>
    </row>
    <row r="826" spans="2:20" ht="23.1" customHeight="1">
      <c r="B826" s="432">
        <v>5</v>
      </c>
      <c r="C826" s="439" t="s">
        <v>555</v>
      </c>
      <c r="D826" s="254" t="s">
        <v>395</v>
      </c>
      <c r="E826" s="430" t="s">
        <v>496</v>
      </c>
      <c r="F826" s="431" t="s">
        <v>170</v>
      </c>
      <c r="G826" s="404">
        <v>4470</v>
      </c>
      <c r="H826" s="404">
        <v>1350</v>
      </c>
      <c r="I826" s="387">
        <f t="shared" si="691"/>
        <v>3120</v>
      </c>
      <c r="J826" s="388">
        <v>5</v>
      </c>
      <c r="K826" s="389">
        <f t="shared" si="692"/>
        <v>156</v>
      </c>
      <c r="L826" s="389">
        <f t="shared" si="693"/>
        <v>2964</v>
      </c>
      <c r="M826" s="405">
        <v>2400</v>
      </c>
      <c r="N826" s="390">
        <f t="shared" si="694"/>
        <v>7113600</v>
      </c>
      <c r="O826" s="390">
        <f t="shared" si="695"/>
        <v>12.06</v>
      </c>
      <c r="P826" s="390">
        <f t="shared" si="696"/>
        <v>2412.06</v>
      </c>
      <c r="Q826" s="391">
        <f t="shared" si="697"/>
        <v>7149346</v>
      </c>
      <c r="R826" s="391">
        <f t="shared" si="698"/>
        <v>35747</v>
      </c>
      <c r="S826" s="391">
        <f t="shared" si="699"/>
        <v>7113599</v>
      </c>
      <c r="T826" s="257" t="s">
        <v>412</v>
      </c>
    </row>
    <row r="827" spans="2:20" ht="9.9499999999999993" customHeight="1">
      <c r="B827" s="433"/>
      <c r="C827" s="448"/>
      <c r="D827" s="449"/>
      <c r="E827" s="434"/>
      <c r="F827" s="435"/>
      <c r="G827" s="443"/>
      <c r="H827" s="443"/>
      <c r="I827" s="444"/>
      <c r="J827" s="388"/>
      <c r="K827" s="445"/>
      <c r="L827" s="445"/>
      <c r="M827" s="450"/>
      <c r="N827" s="446"/>
      <c r="O827" s="451"/>
      <c r="P827" s="446"/>
      <c r="Q827" s="447"/>
      <c r="R827" s="447"/>
      <c r="S827" s="447"/>
      <c r="T827" s="452"/>
    </row>
    <row r="828" spans="2:20" ht="24.95" customHeight="1">
      <c r="B828" s="2173" t="s">
        <v>204</v>
      </c>
      <c r="C828" s="2174"/>
      <c r="D828" s="2174"/>
      <c r="E828" s="2174"/>
      <c r="F828" s="2175"/>
      <c r="G828" s="402">
        <f>SUM(G822:G827)</f>
        <v>26210</v>
      </c>
      <c r="H828" s="402">
        <f>SUM(H822:H827)</f>
        <v>10030</v>
      </c>
      <c r="I828" s="402">
        <f>SUM(I822:I827)</f>
        <v>16180</v>
      </c>
      <c r="J828" s="402">
        <f>+K828/I828%</f>
        <v>5</v>
      </c>
      <c r="K828" s="402">
        <f>SUM(K822:K827)</f>
        <v>809</v>
      </c>
      <c r="L828" s="402">
        <f>SUM(L822:L827)</f>
        <v>15371</v>
      </c>
      <c r="M828" s="402"/>
      <c r="N828" s="402">
        <f>SUM(N822:N827)</f>
        <v>36890400</v>
      </c>
      <c r="O828" s="403"/>
      <c r="P828" s="402">
        <f>Q828/L828</f>
        <v>2412.0599830850301</v>
      </c>
      <c r="Q828" s="402">
        <f>SUM(Q822:Q827)</f>
        <v>37075774</v>
      </c>
      <c r="R828" s="402">
        <f>SUM(R822:R827)</f>
        <v>185379</v>
      </c>
      <c r="S828" s="402">
        <f>SUM(S822:S827)</f>
        <v>36890395</v>
      </c>
      <c r="T828" s="402"/>
    </row>
    <row r="829" spans="2:20" ht="6.95" customHeight="1">
      <c r="B829" s="263"/>
      <c r="C829" s="264"/>
      <c r="D829" s="264"/>
      <c r="E829" s="264"/>
      <c r="F829" s="264"/>
      <c r="G829" s="265"/>
      <c r="H829" s="265"/>
      <c r="I829" s="265"/>
      <c r="J829" s="265"/>
      <c r="K829" s="265"/>
      <c r="L829" s="265"/>
      <c r="M829" s="265"/>
      <c r="N829" s="265"/>
      <c r="O829" s="265"/>
      <c r="P829" s="265"/>
      <c r="Q829" s="265"/>
      <c r="R829" s="265"/>
      <c r="S829" s="265"/>
      <c r="T829" s="266"/>
    </row>
    <row r="830" spans="2:20" ht="15.75">
      <c r="B830" s="51"/>
      <c r="C830" s="289" t="s">
        <v>59</v>
      </c>
      <c r="D830" s="55"/>
      <c r="E830" s="55" t="s">
        <v>60</v>
      </c>
      <c r="F830" s="165" t="s">
        <v>572</v>
      </c>
      <c r="G830" s="55"/>
      <c r="I830" s="53"/>
      <c r="J830" s="55"/>
      <c r="K830" s="55"/>
      <c r="L830" s="54"/>
      <c r="M830" s="55"/>
      <c r="N830" s="118"/>
      <c r="O830" s="56"/>
      <c r="P830" s="57"/>
      <c r="Q830" s="249"/>
      <c r="R830" s="297"/>
      <c r="S830" s="55"/>
      <c r="T830" s="59"/>
    </row>
    <row r="831" spans="2:20" ht="6.95" customHeight="1">
      <c r="B831" s="51"/>
      <c r="C831" s="289"/>
      <c r="D831" s="55"/>
      <c r="E831" s="55"/>
      <c r="F831" s="623"/>
      <c r="G831" s="55"/>
      <c r="H831" s="53"/>
      <c r="I831" s="52"/>
      <c r="J831" s="55"/>
      <c r="K831" s="55"/>
      <c r="L831" s="54"/>
      <c r="M831" s="55"/>
      <c r="N831" s="84"/>
      <c r="O831" s="56"/>
      <c r="P831" s="167"/>
      <c r="Q831" s="58"/>
      <c r="R831" s="58"/>
      <c r="S831" s="58"/>
      <c r="T831" s="59"/>
    </row>
    <row r="832" spans="2:20">
      <c r="B832" s="2190" t="s">
        <v>26</v>
      </c>
      <c r="C832" s="275" t="s">
        <v>27</v>
      </c>
      <c r="D832" s="2169" t="s">
        <v>62</v>
      </c>
      <c r="E832" s="175" t="s">
        <v>28</v>
      </c>
      <c r="F832" s="2169" t="s">
        <v>29</v>
      </c>
      <c r="G832" s="174" t="s">
        <v>30</v>
      </c>
      <c r="H832" s="174" t="s">
        <v>30</v>
      </c>
      <c r="I832" s="176" t="s">
        <v>30</v>
      </c>
      <c r="J832" s="2171" t="s">
        <v>31</v>
      </c>
      <c r="K832" s="2172"/>
      <c r="L832" s="174" t="s">
        <v>30</v>
      </c>
      <c r="M832" s="176" t="s">
        <v>32</v>
      </c>
      <c r="N832" s="177" t="s">
        <v>8</v>
      </c>
      <c r="O832" s="2275" t="s">
        <v>182</v>
      </c>
      <c r="P832" s="2167" t="s">
        <v>181</v>
      </c>
      <c r="Q832" s="177" t="s">
        <v>8</v>
      </c>
      <c r="R832" s="2270" t="s">
        <v>44</v>
      </c>
      <c r="S832" s="178" t="s">
        <v>8</v>
      </c>
      <c r="T832" s="2182" t="s">
        <v>10</v>
      </c>
    </row>
    <row r="833" spans="2:20">
      <c r="B833" s="2191"/>
      <c r="C833" s="276" t="s">
        <v>11</v>
      </c>
      <c r="D833" s="2170"/>
      <c r="E833" s="180" t="s">
        <v>12</v>
      </c>
      <c r="F833" s="2170"/>
      <c r="G833" s="180" t="s">
        <v>13</v>
      </c>
      <c r="H833" s="180" t="s">
        <v>14</v>
      </c>
      <c r="I833" s="181" t="s">
        <v>15</v>
      </c>
      <c r="J833" s="182" t="s">
        <v>16</v>
      </c>
      <c r="K833" s="183" t="s">
        <v>17</v>
      </c>
      <c r="L833" s="180" t="s">
        <v>18</v>
      </c>
      <c r="M833" s="184" t="s">
        <v>19</v>
      </c>
      <c r="N833" s="185" t="s">
        <v>177</v>
      </c>
      <c r="O833" s="2276"/>
      <c r="P833" s="2168"/>
      <c r="Q833" s="185" t="s">
        <v>22</v>
      </c>
      <c r="R833" s="2271"/>
      <c r="S833" s="186" t="s">
        <v>45</v>
      </c>
      <c r="T833" s="2183"/>
    </row>
    <row r="834" spans="2:20" ht="15.75" thickBot="1">
      <c r="B834" s="187">
        <v>1</v>
      </c>
      <c r="C834" s="277">
        <v>2</v>
      </c>
      <c r="D834" s="189">
        <v>3</v>
      </c>
      <c r="E834" s="188">
        <v>4</v>
      </c>
      <c r="F834" s="188">
        <v>5</v>
      </c>
      <c r="G834" s="188">
        <v>6</v>
      </c>
      <c r="H834" s="188">
        <v>7</v>
      </c>
      <c r="I834" s="190" t="s">
        <v>63</v>
      </c>
      <c r="J834" s="191">
        <v>9</v>
      </c>
      <c r="K834" s="192" t="s">
        <v>64</v>
      </c>
      <c r="L834" s="191" t="s">
        <v>65</v>
      </c>
      <c r="M834" s="192">
        <v>12</v>
      </c>
      <c r="N834" s="193" t="s">
        <v>66</v>
      </c>
      <c r="O834" s="252" t="s">
        <v>176</v>
      </c>
      <c r="P834" s="193" t="s">
        <v>178</v>
      </c>
      <c r="Q834" s="193" t="s">
        <v>186</v>
      </c>
      <c r="R834" s="193" t="s">
        <v>183</v>
      </c>
      <c r="S834" s="193" t="s">
        <v>179</v>
      </c>
      <c r="T834" s="193">
        <v>18</v>
      </c>
    </row>
    <row r="835" spans="2:20" ht="24.95" customHeight="1" thickTop="1">
      <c r="B835" s="432">
        <v>1</v>
      </c>
      <c r="C835" s="439" t="s">
        <v>566</v>
      </c>
      <c r="D835" s="254" t="s">
        <v>336</v>
      </c>
      <c r="E835" s="430" t="s">
        <v>74</v>
      </c>
      <c r="F835" s="431" t="s">
        <v>170</v>
      </c>
      <c r="G835" s="404">
        <v>8690</v>
      </c>
      <c r="H835" s="404">
        <v>3780</v>
      </c>
      <c r="I835" s="387">
        <f t="shared" ref="I835" si="700">+G835-H835</f>
        <v>4910</v>
      </c>
      <c r="J835" s="388">
        <v>7</v>
      </c>
      <c r="K835" s="389">
        <f t="shared" ref="K835" si="701">I835*J835%</f>
        <v>343.70000000000005</v>
      </c>
      <c r="L835" s="389">
        <f t="shared" ref="L835" si="702">I835-K835</f>
        <v>4566.3</v>
      </c>
      <c r="M835" s="405">
        <v>2450</v>
      </c>
      <c r="N835" s="390">
        <f t="shared" ref="N835" si="703">ROUND((L835*M835),0)</f>
        <v>11187435</v>
      </c>
      <c r="O835" s="390">
        <f t="shared" ref="O835" si="704">ROUND(M835*0.5025%,2)</f>
        <v>12.31</v>
      </c>
      <c r="P835" s="390">
        <f t="shared" ref="P835" si="705">M835+O835</f>
        <v>2462.31</v>
      </c>
      <c r="Q835" s="391">
        <f t="shared" ref="Q835" si="706">ROUND((L835*+P835),0)</f>
        <v>11243646</v>
      </c>
      <c r="R835" s="391">
        <f t="shared" ref="R835" si="707">ROUND((Q835*0.5%),0)</f>
        <v>56218</v>
      </c>
      <c r="S835" s="391">
        <f t="shared" ref="S835" si="708">ROUND((Q835-R835),0)</f>
        <v>11187428</v>
      </c>
      <c r="T835" s="257" t="s">
        <v>77</v>
      </c>
    </row>
    <row r="836" spans="2:20" ht="24.95" customHeight="1">
      <c r="B836" s="432">
        <v>2</v>
      </c>
      <c r="C836" s="439" t="s">
        <v>567</v>
      </c>
      <c r="D836" s="254" t="s">
        <v>151</v>
      </c>
      <c r="E836" s="430" t="s">
        <v>87</v>
      </c>
      <c r="F836" s="431" t="s">
        <v>170</v>
      </c>
      <c r="G836" s="404">
        <v>8620</v>
      </c>
      <c r="H836" s="404">
        <v>3850</v>
      </c>
      <c r="I836" s="387">
        <f>+G836-H836</f>
        <v>4770</v>
      </c>
      <c r="J836" s="388">
        <v>7</v>
      </c>
      <c r="K836" s="389">
        <f>I836*J836%</f>
        <v>333.90000000000003</v>
      </c>
      <c r="L836" s="389">
        <f>I836-K836</f>
        <v>4436.1000000000004</v>
      </c>
      <c r="M836" s="405">
        <v>2450</v>
      </c>
      <c r="N836" s="390">
        <f>ROUND((L836*M836),0)</f>
        <v>10868445</v>
      </c>
      <c r="O836" s="390">
        <f>ROUND(M836*0.5025%,2)</f>
        <v>12.31</v>
      </c>
      <c r="P836" s="390">
        <f>M836+O836</f>
        <v>2462.31</v>
      </c>
      <c r="Q836" s="391">
        <f>ROUND((L836*+P836),0)</f>
        <v>10923053</v>
      </c>
      <c r="R836" s="391">
        <f>ROUND((Q836*0.5%),0)</f>
        <v>54615</v>
      </c>
      <c r="S836" s="391">
        <f>ROUND((Q836-R836),0)</f>
        <v>10868438</v>
      </c>
      <c r="T836" s="257" t="s">
        <v>77</v>
      </c>
    </row>
    <row r="837" spans="2:20" ht="24.95" customHeight="1">
      <c r="B837" s="432">
        <v>3</v>
      </c>
      <c r="C837" s="439" t="s">
        <v>568</v>
      </c>
      <c r="D837" s="254" t="s">
        <v>68</v>
      </c>
      <c r="E837" s="430" t="s">
        <v>69</v>
      </c>
      <c r="F837" s="431" t="s">
        <v>170</v>
      </c>
      <c r="G837" s="404">
        <v>8880</v>
      </c>
      <c r="H837" s="404">
        <v>3890</v>
      </c>
      <c r="I837" s="387">
        <f t="shared" ref="I837:I840" si="709">+G837-H837</f>
        <v>4990</v>
      </c>
      <c r="J837" s="388">
        <v>7</v>
      </c>
      <c r="K837" s="389">
        <f t="shared" ref="K837:K840" si="710">I837*J837%</f>
        <v>349.3</v>
      </c>
      <c r="L837" s="389">
        <f t="shared" ref="L837:L840" si="711">I837-K837</f>
        <v>4640.7</v>
      </c>
      <c r="M837" s="405">
        <v>2450</v>
      </c>
      <c r="N837" s="390">
        <f t="shared" ref="N837:N840" si="712">ROUND((L837*M837),0)</f>
        <v>11369715</v>
      </c>
      <c r="O837" s="390">
        <f t="shared" ref="O837:O840" si="713">ROUND(M837*0.5025%,2)</f>
        <v>12.31</v>
      </c>
      <c r="P837" s="390">
        <f t="shared" ref="P837:P840" si="714">M837+O837</f>
        <v>2462.31</v>
      </c>
      <c r="Q837" s="391">
        <f t="shared" ref="Q837:Q840" si="715">ROUND((L837*+P837),0)</f>
        <v>11426842</v>
      </c>
      <c r="R837" s="391">
        <f t="shared" ref="R837:R840" si="716">ROUND((Q837*0.5%),0)</f>
        <v>57134</v>
      </c>
      <c r="S837" s="391">
        <f t="shared" ref="S837:S840" si="717">ROUND((Q837-R837),0)</f>
        <v>11369708</v>
      </c>
      <c r="T837" s="257" t="s">
        <v>77</v>
      </c>
    </row>
    <row r="838" spans="2:20" ht="24.95" customHeight="1">
      <c r="B838" s="432">
        <v>4</v>
      </c>
      <c r="C838" s="439" t="s">
        <v>569</v>
      </c>
      <c r="D838" s="254" t="s">
        <v>149</v>
      </c>
      <c r="E838" s="430" t="s">
        <v>92</v>
      </c>
      <c r="F838" s="431" t="s">
        <v>170</v>
      </c>
      <c r="G838" s="404">
        <v>8820</v>
      </c>
      <c r="H838" s="404">
        <v>3770</v>
      </c>
      <c r="I838" s="387">
        <f t="shared" ref="I838:I839" si="718">+G838-H838</f>
        <v>5050</v>
      </c>
      <c r="J838" s="388">
        <v>7</v>
      </c>
      <c r="K838" s="389">
        <f t="shared" ref="K838:K839" si="719">I838*J838%</f>
        <v>353.50000000000006</v>
      </c>
      <c r="L838" s="389">
        <f t="shared" ref="L838:L839" si="720">I838-K838</f>
        <v>4696.5</v>
      </c>
      <c r="M838" s="405">
        <v>2450</v>
      </c>
      <c r="N838" s="390">
        <f t="shared" ref="N838:N839" si="721">ROUND((L838*M838),0)</f>
        <v>11506425</v>
      </c>
      <c r="O838" s="390">
        <f t="shared" ref="O838:O839" si="722">ROUND(M838*0.5025%,2)</f>
        <v>12.31</v>
      </c>
      <c r="P838" s="390">
        <f t="shared" ref="P838:P839" si="723">M838+O838</f>
        <v>2462.31</v>
      </c>
      <c r="Q838" s="391">
        <f t="shared" ref="Q838:Q839" si="724">ROUND((L838*+P838),0)</f>
        <v>11564239</v>
      </c>
      <c r="R838" s="391">
        <f t="shared" ref="R838:R839" si="725">ROUND((Q838*0.5%),0)</f>
        <v>57821</v>
      </c>
      <c r="S838" s="391">
        <f t="shared" ref="S838:S839" si="726">ROUND((Q838-R838),0)</f>
        <v>11506418</v>
      </c>
      <c r="T838" s="257" t="s">
        <v>77</v>
      </c>
    </row>
    <row r="839" spans="2:20" ht="24.95" customHeight="1">
      <c r="B839" s="432">
        <v>5</v>
      </c>
      <c r="C839" s="439" t="s">
        <v>570</v>
      </c>
      <c r="D839" s="254" t="s">
        <v>116</v>
      </c>
      <c r="E839" s="430" t="s">
        <v>72</v>
      </c>
      <c r="F839" s="431" t="s">
        <v>170</v>
      </c>
      <c r="G839" s="404">
        <v>8920</v>
      </c>
      <c r="H839" s="404">
        <v>3970</v>
      </c>
      <c r="I839" s="387">
        <f t="shared" si="718"/>
        <v>4950</v>
      </c>
      <c r="J839" s="388">
        <v>7</v>
      </c>
      <c r="K839" s="389">
        <f t="shared" si="719"/>
        <v>346.50000000000006</v>
      </c>
      <c r="L839" s="389">
        <f t="shared" si="720"/>
        <v>4603.5</v>
      </c>
      <c r="M839" s="405">
        <v>2450</v>
      </c>
      <c r="N839" s="390">
        <f t="shared" si="721"/>
        <v>11278575</v>
      </c>
      <c r="O839" s="390">
        <f t="shared" si="722"/>
        <v>12.31</v>
      </c>
      <c r="P839" s="390">
        <f t="shared" si="723"/>
        <v>2462.31</v>
      </c>
      <c r="Q839" s="391">
        <f t="shared" si="724"/>
        <v>11335244</v>
      </c>
      <c r="R839" s="391">
        <f t="shared" si="725"/>
        <v>56676</v>
      </c>
      <c r="S839" s="391">
        <f t="shared" si="726"/>
        <v>11278568</v>
      </c>
      <c r="T839" s="257" t="s">
        <v>77</v>
      </c>
    </row>
    <row r="840" spans="2:20" ht="24.95" customHeight="1">
      <c r="B840" s="432">
        <v>6</v>
      </c>
      <c r="C840" s="439" t="s">
        <v>571</v>
      </c>
      <c r="D840" s="254" t="s">
        <v>400</v>
      </c>
      <c r="E840" s="430" t="s">
        <v>70</v>
      </c>
      <c r="F840" s="431" t="s">
        <v>170</v>
      </c>
      <c r="G840" s="404">
        <v>6590</v>
      </c>
      <c r="H840" s="404">
        <v>3940</v>
      </c>
      <c r="I840" s="387">
        <f t="shared" si="709"/>
        <v>2650</v>
      </c>
      <c r="J840" s="388">
        <v>7</v>
      </c>
      <c r="K840" s="389">
        <f t="shared" si="710"/>
        <v>185.50000000000003</v>
      </c>
      <c r="L840" s="389">
        <f t="shared" si="711"/>
        <v>2464.5</v>
      </c>
      <c r="M840" s="405">
        <v>2450</v>
      </c>
      <c r="N840" s="390">
        <f t="shared" si="712"/>
        <v>6038025</v>
      </c>
      <c r="O840" s="390">
        <f t="shared" si="713"/>
        <v>12.31</v>
      </c>
      <c r="P840" s="390">
        <f t="shared" si="714"/>
        <v>2462.31</v>
      </c>
      <c r="Q840" s="391">
        <f t="shared" si="715"/>
        <v>6068363</v>
      </c>
      <c r="R840" s="391">
        <f t="shared" si="716"/>
        <v>30342</v>
      </c>
      <c r="S840" s="391">
        <f t="shared" si="717"/>
        <v>6038021</v>
      </c>
      <c r="T840" s="257" t="s">
        <v>77</v>
      </c>
    </row>
    <row r="841" spans="2:20" ht="9.9499999999999993" customHeight="1">
      <c r="B841" s="433"/>
      <c r="C841" s="448"/>
      <c r="D841" s="449"/>
      <c r="E841" s="434"/>
      <c r="F841" s="435"/>
      <c r="G841" s="443"/>
      <c r="H841" s="443"/>
      <c r="I841" s="444"/>
      <c r="J841" s="388"/>
      <c r="K841" s="445"/>
      <c r="L841" s="445"/>
      <c r="M841" s="450"/>
      <c r="N841" s="446"/>
      <c r="O841" s="451"/>
      <c r="P841" s="446"/>
      <c r="Q841" s="447"/>
      <c r="R841" s="447"/>
      <c r="S841" s="447"/>
      <c r="T841" s="452"/>
    </row>
    <row r="842" spans="2:20" ht="24.95" customHeight="1">
      <c r="B842" s="2173" t="s">
        <v>202</v>
      </c>
      <c r="C842" s="2174"/>
      <c r="D842" s="2174"/>
      <c r="E842" s="2174"/>
      <c r="F842" s="2175"/>
      <c r="G842" s="402">
        <f>SUM(G835:G841)</f>
        <v>50520</v>
      </c>
      <c r="H842" s="402">
        <f>SUM(H835:H841)</f>
        <v>23200</v>
      </c>
      <c r="I842" s="402">
        <f>SUM(I835:I841)</f>
        <v>27320</v>
      </c>
      <c r="J842" s="402">
        <f>+K842/I842%</f>
        <v>7.0000000000000009</v>
      </c>
      <c r="K842" s="402">
        <f>SUM(K835:K841)</f>
        <v>1912.4</v>
      </c>
      <c r="L842" s="402">
        <f>SUM(L835:L841)</f>
        <v>25407.600000000002</v>
      </c>
      <c r="M842" s="402"/>
      <c r="N842" s="402">
        <f>SUM(N835:N841)</f>
        <v>62248620</v>
      </c>
      <c r="O842" s="403"/>
      <c r="P842" s="402">
        <f>Q842/L842</f>
        <v>2462.3099781167839</v>
      </c>
      <c r="Q842" s="402">
        <f>SUM(Q835:Q841)</f>
        <v>62561387</v>
      </c>
      <c r="R842" s="402">
        <f>SUM(R835:R841)</f>
        <v>312806</v>
      </c>
      <c r="S842" s="402">
        <f>SUM(S835:S841)</f>
        <v>62248581</v>
      </c>
      <c r="T842" s="402"/>
    </row>
    <row r="843" spans="2:20" ht="24.95" customHeight="1">
      <c r="B843" s="2173" t="s">
        <v>565</v>
      </c>
      <c r="C843" s="2174"/>
      <c r="D843" s="2174"/>
      <c r="E843" s="2174"/>
      <c r="F843" s="2175"/>
      <c r="G843" s="402">
        <f>SUM(G842+G828)</f>
        <v>76730</v>
      </c>
      <c r="H843" s="402">
        <f t="shared" ref="H843:S843" si="727">SUM(H842+H828)</f>
        <v>33230</v>
      </c>
      <c r="I843" s="402">
        <f>SUM(I842+I828)</f>
        <v>43500</v>
      </c>
      <c r="J843" s="402">
        <f>+K843/I843%</f>
        <v>6.2560919540229891</v>
      </c>
      <c r="K843" s="402">
        <f t="shared" si="727"/>
        <v>2721.4</v>
      </c>
      <c r="L843" s="402">
        <f t="shared" si="727"/>
        <v>40778.600000000006</v>
      </c>
      <c r="M843" s="402"/>
      <c r="N843" s="402">
        <f t="shared" si="727"/>
        <v>99139020</v>
      </c>
      <c r="O843" s="403"/>
      <c r="P843" s="402">
        <f>Q843/L843</f>
        <v>2443.3688503283583</v>
      </c>
      <c r="Q843" s="402">
        <f t="shared" si="727"/>
        <v>99637161</v>
      </c>
      <c r="R843" s="402">
        <f t="shared" si="727"/>
        <v>498185</v>
      </c>
      <c r="S843" s="402">
        <f t="shared" si="727"/>
        <v>99138976</v>
      </c>
      <c r="T843" s="402"/>
    </row>
    <row r="844" spans="2:20" ht="9.9499999999999993" customHeight="1">
      <c r="B844" s="603"/>
      <c r="C844" s="458"/>
      <c r="D844" s="458"/>
      <c r="E844" s="458"/>
      <c r="F844" s="458"/>
      <c r="G844" s="597"/>
      <c r="H844" s="597"/>
      <c r="I844" s="597"/>
      <c r="J844" s="597"/>
      <c r="K844" s="597"/>
      <c r="L844" s="597"/>
      <c r="M844" s="597"/>
      <c r="N844" s="597"/>
      <c r="O844" s="597"/>
      <c r="P844" s="597"/>
      <c r="Q844" s="597"/>
      <c r="R844" s="597"/>
      <c r="S844" s="597"/>
      <c r="T844" s="460"/>
    </row>
    <row r="845" spans="2:20" ht="15" customHeight="1">
      <c r="B845" s="201"/>
      <c r="C845" s="205"/>
      <c r="D845" s="202"/>
      <c r="E845" s="202"/>
      <c r="F845" s="202"/>
      <c r="G845" s="202"/>
      <c r="H845" s="202"/>
      <c r="I845" s="226"/>
      <c r="J845" s="226"/>
      <c r="K845" s="226"/>
      <c r="L845" s="226"/>
      <c r="M845" s="226"/>
      <c r="N845" s="226"/>
      <c r="O845" s="226"/>
      <c r="P845" s="226"/>
      <c r="Q845" s="211" t="s">
        <v>546</v>
      </c>
      <c r="R845" s="226"/>
      <c r="S845" s="226"/>
      <c r="T845" s="209"/>
    </row>
    <row r="846" spans="2:20" ht="15.75">
      <c r="B846" s="241"/>
      <c r="C846" s="280" t="s">
        <v>80</v>
      </c>
      <c r="D846" s="227"/>
      <c r="E846" s="227"/>
      <c r="F846" s="227"/>
      <c r="G846" s="695"/>
      <c r="H846" s="695"/>
      <c r="I846" s="695" t="s">
        <v>105</v>
      </c>
      <c r="J846" s="695"/>
      <c r="K846" s="228"/>
      <c r="L846" s="695"/>
      <c r="M846" s="695" t="s">
        <v>106</v>
      </c>
      <c r="N846" s="695"/>
      <c r="O846" s="227"/>
      <c r="P846" s="227"/>
      <c r="Q846" s="227" t="s">
        <v>81</v>
      </c>
      <c r="R846" s="227"/>
      <c r="S846" s="242"/>
      <c r="T846" s="243"/>
    </row>
    <row r="847" spans="2:20" ht="15.75">
      <c r="B847" s="612"/>
      <c r="C847" s="280"/>
      <c r="D847" s="227"/>
      <c r="E847" s="227"/>
      <c r="F847" s="227"/>
      <c r="G847" s="695"/>
      <c r="H847" s="695"/>
      <c r="I847" s="695"/>
      <c r="J847" s="695"/>
      <c r="K847" s="228"/>
      <c r="L847" s="695"/>
      <c r="M847" s="695"/>
      <c r="N847" s="695"/>
      <c r="O847" s="227"/>
      <c r="P847" s="227"/>
      <c r="Q847" s="227"/>
      <c r="R847" s="227"/>
      <c r="S847" s="242"/>
      <c r="T847" s="243"/>
    </row>
    <row r="848" spans="2:20" ht="15.75">
      <c r="B848" s="241"/>
      <c r="C848" s="281"/>
      <c r="D848" s="229"/>
      <c r="E848" s="229"/>
      <c r="F848" s="229"/>
      <c r="G848" s="229"/>
      <c r="H848" s="229"/>
      <c r="I848" s="229" t="s">
        <v>136</v>
      </c>
      <c r="J848" s="229"/>
      <c r="K848" s="229"/>
      <c r="L848" s="229"/>
      <c r="M848" s="229"/>
      <c r="N848" s="229"/>
      <c r="O848" s="229"/>
      <c r="P848" s="229"/>
      <c r="Q848" s="229"/>
      <c r="R848" s="229"/>
      <c r="S848" s="242"/>
      <c r="T848" s="243"/>
    </row>
    <row r="849" spans="2:21" ht="15.75" hidden="1">
      <c r="B849" s="241"/>
      <c r="C849" s="281"/>
      <c r="D849" s="229"/>
      <c r="E849" s="229"/>
      <c r="F849" s="229"/>
      <c r="G849" s="229"/>
      <c r="H849" s="229"/>
      <c r="I849" s="229"/>
      <c r="J849" s="229"/>
      <c r="K849" s="229"/>
      <c r="L849" s="229"/>
      <c r="M849" s="229"/>
      <c r="N849" s="229"/>
      <c r="O849" s="229"/>
      <c r="P849" s="229"/>
      <c r="Q849" s="229"/>
      <c r="R849" s="229"/>
      <c r="S849" s="242"/>
      <c r="T849" s="243"/>
    </row>
    <row r="850" spans="2:21" ht="15.75">
      <c r="B850" s="241"/>
      <c r="C850" s="281"/>
      <c r="D850" s="229"/>
      <c r="E850" s="229"/>
      <c r="F850" s="229"/>
      <c r="G850" s="229"/>
      <c r="H850" s="229"/>
      <c r="I850" s="229"/>
      <c r="J850" s="229"/>
      <c r="K850" s="229"/>
      <c r="L850" s="229"/>
      <c r="M850" s="229"/>
      <c r="N850" s="229"/>
      <c r="O850" s="229"/>
      <c r="P850" s="229"/>
      <c r="Q850" s="229"/>
      <c r="R850" s="229"/>
      <c r="S850" s="242"/>
      <c r="T850" s="243"/>
    </row>
    <row r="851" spans="2:21" ht="15.75">
      <c r="B851" s="241"/>
      <c r="C851" s="694" t="s">
        <v>147</v>
      </c>
      <c r="D851" s="694"/>
      <c r="E851" s="694"/>
      <c r="F851" s="694"/>
      <c r="G851" s="696"/>
      <c r="H851" s="696" t="s">
        <v>82</v>
      </c>
      <c r="I851" s="694"/>
      <c r="J851" s="696" t="s">
        <v>156</v>
      </c>
      <c r="K851" s="230"/>
      <c r="L851" s="696"/>
      <c r="M851" s="696" t="s">
        <v>161</v>
      </c>
      <c r="N851" s="696"/>
      <c r="O851" s="694"/>
      <c r="P851" s="694"/>
      <c r="Q851" s="694" t="s">
        <v>83</v>
      </c>
      <c r="R851" s="694"/>
      <c r="S851" s="242"/>
      <c r="T851" s="243"/>
    </row>
    <row r="852" spans="2:21" ht="15.75">
      <c r="B852" s="241"/>
      <c r="C852" s="282"/>
      <c r="D852" s="694"/>
      <c r="E852" s="694"/>
      <c r="F852" s="694"/>
      <c r="G852" s="696"/>
      <c r="H852" s="696"/>
      <c r="I852" s="694"/>
      <c r="J852" s="696"/>
      <c r="K852" s="230"/>
      <c r="L852" s="696"/>
      <c r="M852" s="696"/>
      <c r="N852" s="696"/>
      <c r="O852" s="694"/>
      <c r="P852" s="694"/>
      <c r="Q852" s="694"/>
      <c r="R852" s="694"/>
      <c r="S852" s="242"/>
      <c r="T852" s="243"/>
    </row>
    <row r="853" spans="2:21" customFormat="1" ht="15" customHeight="1">
      <c r="B853" s="121" t="s">
        <v>418</v>
      </c>
      <c r="C853" s="284"/>
      <c r="D853" s="122"/>
      <c r="E853" s="122"/>
      <c r="F853" s="122"/>
      <c r="G853" s="122"/>
      <c r="H853" s="122"/>
      <c r="I853" s="122"/>
      <c r="J853" s="123"/>
      <c r="K853" s="122"/>
      <c r="L853" s="124"/>
      <c r="M853" s="122"/>
      <c r="N853" s="122"/>
      <c r="O853" s="122"/>
      <c r="P853" s="122"/>
      <c r="Q853" s="122"/>
      <c r="R853" s="125"/>
      <c r="S853" s="125"/>
      <c r="T853" s="126" t="s">
        <v>417</v>
      </c>
      <c r="U853" s="232"/>
    </row>
    <row r="855" spans="2:21" ht="24.95" customHeight="1">
      <c r="B855" s="2155" t="s">
        <v>159</v>
      </c>
      <c r="C855" s="2156"/>
      <c r="D855" s="2156"/>
      <c r="E855" s="2157"/>
      <c r="F855" s="2161" t="s">
        <v>146</v>
      </c>
      <c r="G855" s="2162"/>
      <c r="H855" s="2162"/>
      <c r="I855" s="2162"/>
      <c r="J855" s="2162"/>
      <c r="K855" s="2162"/>
      <c r="L855" s="2162"/>
      <c r="M855" s="2162"/>
      <c r="N855" s="2163"/>
      <c r="O855" s="417" t="s">
        <v>55</v>
      </c>
      <c r="P855" s="418" t="s">
        <v>122</v>
      </c>
      <c r="Q855" s="92" t="s">
        <v>459</v>
      </c>
      <c r="R855" s="41"/>
      <c r="S855" s="41"/>
      <c r="T855" s="42" t="s">
        <v>25</v>
      </c>
    </row>
    <row r="856" spans="2:21" ht="24.95" customHeight="1">
      <c r="B856" s="2158"/>
      <c r="C856" s="2159"/>
      <c r="D856" s="2159"/>
      <c r="E856" s="2160"/>
      <c r="F856" s="2164" t="s">
        <v>416</v>
      </c>
      <c r="G856" s="2165"/>
      <c r="H856" s="2165"/>
      <c r="I856" s="2165"/>
      <c r="J856" s="2165"/>
      <c r="K856" s="2165"/>
      <c r="L856" s="2165"/>
      <c r="M856" s="2165"/>
      <c r="N856" s="2166"/>
      <c r="O856" s="419" t="s">
        <v>57</v>
      </c>
      <c r="P856" s="420" t="s">
        <v>456</v>
      </c>
      <c r="Q856" s="94"/>
      <c r="R856" s="45"/>
      <c r="S856" s="45"/>
      <c r="T856" s="46"/>
    </row>
    <row r="857" spans="2:21" ht="6.95" customHeight="1">
      <c r="B857" s="263"/>
      <c r="C857" s="264"/>
      <c r="D857" s="264"/>
      <c r="E857" s="264"/>
      <c r="F857" s="264"/>
      <c r="G857" s="265"/>
      <c r="H857" s="265"/>
      <c r="I857" s="265"/>
      <c r="J857" s="265"/>
      <c r="K857" s="265"/>
      <c r="L857" s="265"/>
      <c r="M857" s="265"/>
      <c r="N857" s="265"/>
      <c r="O857" s="265"/>
      <c r="P857" s="265"/>
      <c r="Q857" s="265"/>
      <c r="R857" s="265"/>
      <c r="S857" s="265"/>
      <c r="T857" s="266"/>
    </row>
    <row r="858" spans="2:21" ht="15.75">
      <c r="B858" s="51"/>
      <c r="C858" s="289" t="s">
        <v>59</v>
      </c>
      <c r="D858" s="55"/>
      <c r="E858" s="55" t="s">
        <v>60</v>
      </c>
      <c r="F858" s="165" t="s">
        <v>512</v>
      </c>
      <c r="G858" s="55"/>
      <c r="I858" s="53"/>
      <c r="J858" s="55"/>
      <c r="K858" s="55"/>
      <c r="L858" s="54"/>
      <c r="M858" s="55"/>
      <c r="N858" s="118"/>
      <c r="O858" s="56"/>
      <c r="P858" s="57" t="s">
        <v>61</v>
      </c>
      <c r="Q858" s="249" t="s">
        <v>504</v>
      </c>
      <c r="R858" s="297"/>
      <c r="S858" s="55"/>
      <c r="T858" s="59"/>
    </row>
    <row r="859" spans="2:21" ht="6.95" customHeight="1">
      <c r="B859" s="51"/>
      <c r="C859" s="289"/>
      <c r="D859" s="55"/>
      <c r="E859" s="55"/>
      <c r="F859" s="623"/>
      <c r="G859" s="55"/>
      <c r="H859" s="53"/>
      <c r="I859" s="52"/>
      <c r="J859" s="55"/>
      <c r="K859" s="55"/>
      <c r="L859" s="54"/>
      <c r="M859" s="55"/>
      <c r="N859" s="84"/>
      <c r="O859" s="56"/>
      <c r="P859" s="167"/>
      <c r="Q859" s="58"/>
      <c r="R859" s="58"/>
      <c r="S859" s="58"/>
      <c r="T859" s="59"/>
    </row>
    <row r="860" spans="2:21">
      <c r="B860" s="2190" t="s">
        <v>26</v>
      </c>
      <c r="C860" s="275" t="s">
        <v>27</v>
      </c>
      <c r="D860" s="2169" t="s">
        <v>62</v>
      </c>
      <c r="E860" s="175" t="s">
        <v>28</v>
      </c>
      <c r="F860" s="2169" t="s">
        <v>29</v>
      </c>
      <c r="G860" s="174" t="s">
        <v>30</v>
      </c>
      <c r="H860" s="174" t="s">
        <v>30</v>
      </c>
      <c r="I860" s="176" t="s">
        <v>30</v>
      </c>
      <c r="J860" s="2171" t="s">
        <v>31</v>
      </c>
      <c r="K860" s="2172"/>
      <c r="L860" s="174" t="s">
        <v>30</v>
      </c>
      <c r="M860" s="176" t="s">
        <v>32</v>
      </c>
      <c r="N860" s="177" t="s">
        <v>8</v>
      </c>
      <c r="O860" s="2275" t="s">
        <v>182</v>
      </c>
      <c r="P860" s="2167" t="s">
        <v>181</v>
      </c>
      <c r="Q860" s="177" t="s">
        <v>8</v>
      </c>
      <c r="R860" s="2270" t="s">
        <v>44</v>
      </c>
      <c r="S860" s="178" t="s">
        <v>8</v>
      </c>
      <c r="T860" s="2182" t="s">
        <v>10</v>
      </c>
    </row>
    <row r="861" spans="2:21">
      <c r="B861" s="2191"/>
      <c r="C861" s="276" t="s">
        <v>11</v>
      </c>
      <c r="D861" s="2170"/>
      <c r="E861" s="180" t="s">
        <v>12</v>
      </c>
      <c r="F861" s="2170"/>
      <c r="G861" s="180" t="s">
        <v>13</v>
      </c>
      <c r="H861" s="180" t="s">
        <v>14</v>
      </c>
      <c r="I861" s="181" t="s">
        <v>15</v>
      </c>
      <c r="J861" s="182" t="s">
        <v>16</v>
      </c>
      <c r="K861" s="183" t="s">
        <v>17</v>
      </c>
      <c r="L861" s="180" t="s">
        <v>18</v>
      </c>
      <c r="M861" s="184" t="s">
        <v>19</v>
      </c>
      <c r="N861" s="185" t="s">
        <v>177</v>
      </c>
      <c r="O861" s="2276"/>
      <c r="P861" s="2168"/>
      <c r="Q861" s="185" t="s">
        <v>22</v>
      </c>
      <c r="R861" s="2271"/>
      <c r="S861" s="186" t="s">
        <v>45</v>
      </c>
      <c r="T861" s="2183"/>
    </row>
    <row r="862" spans="2:21" ht="15.75" thickBot="1">
      <c r="B862" s="187">
        <v>1</v>
      </c>
      <c r="C862" s="277">
        <v>2</v>
      </c>
      <c r="D862" s="189">
        <v>3</v>
      </c>
      <c r="E862" s="188">
        <v>4</v>
      </c>
      <c r="F862" s="188">
        <v>5</v>
      </c>
      <c r="G862" s="188">
        <v>6</v>
      </c>
      <c r="H862" s="188">
        <v>7</v>
      </c>
      <c r="I862" s="190" t="s">
        <v>63</v>
      </c>
      <c r="J862" s="191">
        <v>9</v>
      </c>
      <c r="K862" s="192" t="s">
        <v>64</v>
      </c>
      <c r="L862" s="191" t="s">
        <v>65</v>
      </c>
      <c r="M862" s="192">
        <v>12</v>
      </c>
      <c r="N862" s="193" t="s">
        <v>66</v>
      </c>
      <c r="O862" s="252" t="s">
        <v>176</v>
      </c>
      <c r="P862" s="193" t="s">
        <v>178</v>
      </c>
      <c r="Q862" s="193" t="s">
        <v>186</v>
      </c>
      <c r="R862" s="193" t="s">
        <v>183</v>
      </c>
      <c r="S862" s="193" t="s">
        <v>179</v>
      </c>
      <c r="T862" s="193">
        <v>18</v>
      </c>
    </row>
    <row r="863" spans="2:21" ht="23.1" customHeight="1" thickTop="1">
      <c r="B863" s="432">
        <v>1</v>
      </c>
      <c r="C863" s="439" t="s">
        <v>509</v>
      </c>
      <c r="D863" s="254" t="s">
        <v>395</v>
      </c>
      <c r="E863" s="430" t="s">
        <v>496</v>
      </c>
      <c r="F863" s="431" t="s">
        <v>170</v>
      </c>
      <c r="G863" s="404">
        <v>4490</v>
      </c>
      <c r="H863" s="404">
        <v>1360</v>
      </c>
      <c r="I863" s="387">
        <f t="shared" ref="I863:I865" si="728">+G863-H863</f>
        <v>3130</v>
      </c>
      <c r="J863" s="388">
        <v>5</v>
      </c>
      <c r="K863" s="389">
        <f t="shared" ref="K863:K865" si="729">I863*J863%</f>
        <v>156.5</v>
      </c>
      <c r="L863" s="389">
        <f t="shared" ref="L863:L865" si="730">I863-K863</f>
        <v>2973.5</v>
      </c>
      <c r="M863" s="405">
        <v>2400</v>
      </c>
      <c r="N863" s="390">
        <f t="shared" ref="N863:N865" si="731">ROUND((L863*M863),0)</f>
        <v>7136400</v>
      </c>
      <c r="O863" s="390">
        <f t="shared" ref="O863:O865" si="732">ROUND(M863*0.5025%,2)</f>
        <v>12.06</v>
      </c>
      <c r="P863" s="390">
        <f t="shared" ref="P863:P865" si="733">M863+O863</f>
        <v>2412.06</v>
      </c>
      <c r="Q863" s="391">
        <f t="shared" ref="Q863:Q865" si="734">ROUND((L863*+P863),0)</f>
        <v>7172260</v>
      </c>
      <c r="R863" s="391">
        <f t="shared" ref="R863:R865" si="735">ROUND((Q863*0.5%),0)</f>
        <v>35861</v>
      </c>
      <c r="S863" s="391">
        <f t="shared" ref="S863:S865" si="736">ROUND((Q863-R863),0)</f>
        <v>7136399</v>
      </c>
      <c r="T863" s="257" t="s">
        <v>412</v>
      </c>
    </row>
    <row r="864" spans="2:21" ht="23.1" customHeight="1">
      <c r="B864" s="432">
        <v>2</v>
      </c>
      <c r="C864" s="439" t="s">
        <v>510</v>
      </c>
      <c r="D864" s="254" t="s">
        <v>395</v>
      </c>
      <c r="E864" s="430" t="s">
        <v>396</v>
      </c>
      <c r="F864" s="431" t="s">
        <v>170</v>
      </c>
      <c r="G864" s="404">
        <v>4870</v>
      </c>
      <c r="H864" s="404">
        <v>1520</v>
      </c>
      <c r="I864" s="387">
        <f t="shared" si="728"/>
        <v>3350</v>
      </c>
      <c r="J864" s="388">
        <v>5</v>
      </c>
      <c r="K864" s="389">
        <f t="shared" si="729"/>
        <v>167.5</v>
      </c>
      <c r="L864" s="389">
        <f t="shared" si="730"/>
        <v>3182.5</v>
      </c>
      <c r="M864" s="405">
        <v>2400</v>
      </c>
      <c r="N864" s="390">
        <f t="shared" si="731"/>
        <v>7638000</v>
      </c>
      <c r="O864" s="390">
        <f t="shared" si="732"/>
        <v>12.06</v>
      </c>
      <c r="P864" s="390">
        <f t="shared" si="733"/>
        <v>2412.06</v>
      </c>
      <c r="Q864" s="391">
        <f t="shared" si="734"/>
        <v>7676381</v>
      </c>
      <c r="R864" s="391">
        <f t="shared" si="735"/>
        <v>38382</v>
      </c>
      <c r="S864" s="391">
        <f t="shared" si="736"/>
        <v>7637999</v>
      </c>
      <c r="T864" s="257" t="s">
        <v>412</v>
      </c>
    </row>
    <row r="865" spans="2:20" ht="23.1" customHeight="1">
      <c r="B865" s="432">
        <v>3</v>
      </c>
      <c r="C865" s="439" t="s">
        <v>511</v>
      </c>
      <c r="D865" s="254" t="s">
        <v>395</v>
      </c>
      <c r="E865" s="430" t="s">
        <v>496</v>
      </c>
      <c r="F865" s="431" t="s">
        <v>170</v>
      </c>
      <c r="G865" s="404">
        <v>4710</v>
      </c>
      <c r="H865" s="404">
        <v>1360</v>
      </c>
      <c r="I865" s="387">
        <f t="shared" si="728"/>
        <v>3350</v>
      </c>
      <c r="J865" s="388">
        <v>5</v>
      </c>
      <c r="K865" s="389">
        <f t="shared" si="729"/>
        <v>167.5</v>
      </c>
      <c r="L865" s="389">
        <f t="shared" si="730"/>
        <v>3182.5</v>
      </c>
      <c r="M865" s="405">
        <v>2400</v>
      </c>
      <c r="N865" s="390">
        <f t="shared" si="731"/>
        <v>7638000</v>
      </c>
      <c r="O865" s="390">
        <f t="shared" si="732"/>
        <v>12.06</v>
      </c>
      <c r="P865" s="390">
        <f t="shared" si="733"/>
        <v>2412.06</v>
      </c>
      <c r="Q865" s="391">
        <f t="shared" si="734"/>
        <v>7676381</v>
      </c>
      <c r="R865" s="391">
        <f t="shared" si="735"/>
        <v>38382</v>
      </c>
      <c r="S865" s="391">
        <f t="shared" si="736"/>
        <v>7637999</v>
      </c>
      <c r="T865" s="257" t="s">
        <v>412</v>
      </c>
    </row>
    <row r="866" spans="2:20" ht="9.9499999999999993" customHeight="1">
      <c r="B866" s="433"/>
      <c r="C866" s="448"/>
      <c r="D866" s="449"/>
      <c r="E866" s="434"/>
      <c r="F866" s="435"/>
      <c r="G866" s="443"/>
      <c r="H866" s="443"/>
      <c r="I866" s="444"/>
      <c r="J866" s="388"/>
      <c r="K866" s="445"/>
      <c r="L866" s="445"/>
      <c r="M866" s="450"/>
      <c r="N866" s="446"/>
      <c r="O866" s="451"/>
      <c r="P866" s="446"/>
      <c r="Q866" s="447"/>
      <c r="R866" s="447"/>
      <c r="S866" s="447"/>
      <c r="T866" s="452"/>
    </row>
    <row r="867" spans="2:20" ht="24.95" customHeight="1">
      <c r="B867" s="2173" t="s">
        <v>204</v>
      </c>
      <c r="C867" s="2174"/>
      <c r="D867" s="2174"/>
      <c r="E867" s="2174"/>
      <c r="F867" s="2175"/>
      <c r="G867" s="402">
        <f>SUM(G863:G866)</f>
        <v>14070</v>
      </c>
      <c r="H867" s="402">
        <f>SUM(H863:H866)</f>
        <v>4240</v>
      </c>
      <c r="I867" s="402">
        <f>SUM(I863:I866)</f>
        <v>9830</v>
      </c>
      <c r="J867" s="402">
        <f>+K867/I867%</f>
        <v>5</v>
      </c>
      <c r="K867" s="402">
        <f>SUM(K863:K866)</f>
        <v>491.5</v>
      </c>
      <c r="L867" s="402">
        <f>SUM(L863:L866)</f>
        <v>9338.5</v>
      </c>
      <c r="M867" s="402"/>
      <c r="N867" s="402">
        <f>SUM(N863:N866)</f>
        <v>22412400</v>
      </c>
      <c r="O867" s="403"/>
      <c r="P867" s="402">
        <f>Q867/L867</f>
        <v>2412.0599668040904</v>
      </c>
      <c r="Q867" s="402">
        <f>SUM(Q863:Q866)</f>
        <v>22525022</v>
      </c>
      <c r="R867" s="402">
        <f>SUM(R863:R866)</f>
        <v>112625</v>
      </c>
      <c r="S867" s="402">
        <f>SUM(S863:S866)</f>
        <v>22412397</v>
      </c>
      <c r="T867" s="402"/>
    </row>
    <row r="868" spans="2:20" ht="6.95" customHeight="1">
      <c r="B868" s="263"/>
      <c r="C868" s="264"/>
      <c r="D868" s="264"/>
      <c r="E868" s="264"/>
      <c r="F868" s="264"/>
      <c r="G868" s="265"/>
      <c r="H868" s="265"/>
      <c r="I868" s="265"/>
      <c r="J868" s="265"/>
      <c r="K868" s="265"/>
      <c r="L868" s="265"/>
      <c r="M868" s="265"/>
      <c r="N868" s="265"/>
      <c r="O868" s="265"/>
      <c r="P868" s="265"/>
      <c r="Q868" s="265"/>
      <c r="R868" s="265"/>
      <c r="S868" s="265"/>
      <c r="T868" s="266"/>
    </row>
    <row r="869" spans="2:20" ht="15.75">
      <c r="B869" s="51"/>
      <c r="C869" s="289" t="s">
        <v>59</v>
      </c>
      <c r="D869" s="55"/>
      <c r="E869" s="55" t="s">
        <v>60</v>
      </c>
      <c r="F869" s="165" t="s">
        <v>470</v>
      </c>
      <c r="G869" s="55"/>
      <c r="I869" s="53"/>
      <c r="J869" s="55"/>
      <c r="K869" s="55"/>
      <c r="L869" s="54"/>
      <c r="M869" s="55"/>
      <c r="N869" s="118"/>
      <c r="O869" s="56"/>
      <c r="P869" s="57"/>
      <c r="Q869" s="249"/>
      <c r="R869" s="297"/>
      <c r="S869" s="55"/>
      <c r="T869" s="59"/>
    </row>
    <row r="870" spans="2:20" ht="6.95" customHeight="1">
      <c r="B870" s="51"/>
      <c r="C870" s="289"/>
      <c r="D870" s="55"/>
      <c r="E870" s="55"/>
      <c r="F870" s="623"/>
      <c r="G870" s="55"/>
      <c r="H870" s="53"/>
      <c r="I870" s="52"/>
      <c r="J870" s="55"/>
      <c r="K870" s="55"/>
      <c r="L870" s="54"/>
      <c r="M870" s="55"/>
      <c r="N870" s="84"/>
      <c r="O870" s="56"/>
      <c r="P870" s="167"/>
      <c r="Q870" s="58"/>
      <c r="R870" s="58"/>
      <c r="S870" s="58"/>
      <c r="T870" s="59"/>
    </row>
    <row r="871" spans="2:20">
      <c r="B871" s="2190" t="s">
        <v>26</v>
      </c>
      <c r="C871" s="275" t="s">
        <v>27</v>
      </c>
      <c r="D871" s="2169" t="s">
        <v>62</v>
      </c>
      <c r="E871" s="175" t="s">
        <v>28</v>
      </c>
      <c r="F871" s="2169" t="s">
        <v>29</v>
      </c>
      <c r="G871" s="174" t="s">
        <v>30</v>
      </c>
      <c r="H871" s="174" t="s">
        <v>30</v>
      </c>
      <c r="I871" s="176" t="s">
        <v>30</v>
      </c>
      <c r="J871" s="2171" t="s">
        <v>31</v>
      </c>
      <c r="K871" s="2172"/>
      <c r="L871" s="174" t="s">
        <v>30</v>
      </c>
      <c r="M871" s="176" t="s">
        <v>32</v>
      </c>
      <c r="N871" s="177" t="s">
        <v>8</v>
      </c>
      <c r="O871" s="2275" t="s">
        <v>182</v>
      </c>
      <c r="P871" s="2167" t="s">
        <v>181</v>
      </c>
      <c r="Q871" s="177" t="s">
        <v>8</v>
      </c>
      <c r="R871" s="2270" t="s">
        <v>44</v>
      </c>
      <c r="S871" s="178" t="s">
        <v>8</v>
      </c>
      <c r="T871" s="2182" t="s">
        <v>10</v>
      </c>
    </row>
    <row r="872" spans="2:20">
      <c r="B872" s="2191"/>
      <c r="C872" s="276" t="s">
        <v>11</v>
      </c>
      <c r="D872" s="2170"/>
      <c r="E872" s="180" t="s">
        <v>12</v>
      </c>
      <c r="F872" s="2170"/>
      <c r="G872" s="180" t="s">
        <v>13</v>
      </c>
      <c r="H872" s="180" t="s">
        <v>14</v>
      </c>
      <c r="I872" s="181" t="s">
        <v>15</v>
      </c>
      <c r="J872" s="182" t="s">
        <v>16</v>
      </c>
      <c r="K872" s="183" t="s">
        <v>17</v>
      </c>
      <c r="L872" s="180" t="s">
        <v>18</v>
      </c>
      <c r="M872" s="184" t="s">
        <v>19</v>
      </c>
      <c r="N872" s="185" t="s">
        <v>177</v>
      </c>
      <c r="O872" s="2276"/>
      <c r="P872" s="2168"/>
      <c r="Q872" s="185" t="s">
        <v>22</v>
      </c>
      <c r="R872" s="2271"/>
      <c r="S872" s="186" t="s">
        <v>45</v>
      </c>
      <c r="T872" s="2183"/>
    </row>
    <row r="873" spans="2:20" ht="15.75" thickBot="1">
      <c r="B873" s="187">
        <v>1</v>
      </c>
      <c r="C873" s="277">
        <v>2</v>
      </c>
      <c r="D873" s="189">
        <v>3</v>
      </c>
      <c r="E873" s="188">
        <v>4</v>
      </c>
      <c r="F873" s="188">
        <v>5</v>
      </c>
      <c r="G873" s="188">
        <v>6</v>
      </c>
      <c r="H873" s="188">
        <v>7</v>
      </c>
      <c r="I873" s="190" t="s">
        <v>63</v>
      </c>
      <c r="J873" s="191">
        <v>9</v>
      </c>
      <c r="K873" s="192" t="s">
        <v>64</v>
      </c>
      <c r="L873" s="191" t="s">
        <v>65</v>
      </c>
      <c r="M873" s="192">
        <v>12</v>
      </c>
      <c r="N873" s="193" t="s">
        <v>66</v>
      </c>
      <c r="O873" s="252" t="s">
        <v>176</v>
      </c>
      <c r="P873" s="193" t="s">
        <v>178</v>
      </c>
      <c r="Q873" s="193" t="s">
        <v>186</v>
      </c>
      <c r="R873" s="193" t="s">
        <v>183</v>
      </c>
      <c r="S873" s="193" t="s">
        <v>179</v>
      </c>
      <c r="T873" s="193">
        <v>18</v>
      </c>
    </row>
    <row r="874" spans="2:20" ht="24.95" customHeight="1" thickTop="1">
      <c r="B874" s="432">
        <v>1</v>
      </c>
      <c r="C874" s="439" t="s">
        <v>523</v>
      </c>
      <c r="D874" s="254" t="s">
        <v>71</v>
      </c>
      <c r="E874" s="430" t="s">
        <v>72</v>
      </c>
      <c r="F874" s="431" t="s">
        <v>170</v>
      </c>
      <c r="G874" s="404">
        <v>9150</v>
      </c>
      <c r="H874" s="404">
        <v>3990</v>
      </c>
      <c r="I874" s="387">
        <f t="shared" ref="I874" si="737">+G874-H874</f>
        <v>5160</v>
      </c>
      <c r="J874" s="388">
        <v>7</v>
      </c>
      <c r="K874" s="389">
        <f t="shared" ref="K874" si="738">I874*J874%</f>
        <v>361.20000000000005</v>
      </c>
      <c r="L874" s="389">
        <f t="shared" ref="L874" si="739">I874-K874</f>
        <v>4798.8</v>
      </c>
      <c r="M874" s="405">
        <v>2450</v>
      </c>
      <c r="N874" s="390">
        <f t="shared" ref="N874" si="740">ROUND((L874*M874),0)</f>
        <v>11757060</v>
      </c>
      <c r="O874" s="390">
        <f t="shared" ref="O874" si="741">ROUND(M874*0.5025%,2)</f>
        <v>12.31</v>
      </c>
      <c r="P874" s="390">
        <f t="shared" ref="P874" si="742">M874+O874</f>
        <v>2462.31</v>
      </c>
      <c r="Q874" s="391">
        <f t="shared" ref="Q874" si="743">ROUND((L874*+P874),0)</f>
        <v>11816133</v>
      </c>
      <c r="R874" s="391">
        <f t="shared" ref="R874" si="744">ROUND((Q874*0.5%),0)</f>
        <v>59081</v>
      </c>
      <c r="S874" s="391">
        <f t="shared" ref="S874" si="745">ROUND((Q874-R874),0)</f>
        <v>11757052</v>
      </c>
      <c r="T874" s="257" t="s">
        <v>77</v>
      </c>
    </row>
    <row r="875" spans="2:20" ht="24.95" customHeight="1">
      <c r="B875" s="432">
        <v>2</v>
      </c>
      <c r="C875" s="439" t="s">
        <v>525</v>
      </c>
      <c r="D875" s="254" t="s">
        <v>71</v>
      </c>
      <c r="E875" s="430" t="s">
        <v>72</v>
      </c>
      <c r="F875" s="431" t="s">
        <v>170</v>
      </c>
      <c r="G875" s="404">
        <v>9230</v>
      </c>
      <c r="H875" s="404">
        <v>3990</v>
      </c>
      <c r="I875" s="387">
        <f>+G875-H875</f>
        <v>5240</v>
      </c>
      <c r="J875" s="388">
        <v>7</v>
      </c>
      <c r="K875" s="389">
        <f>I875*J875%</f>
        <v>366.8</v>
      </c>
      <c r="L875" s="389">
        <f>I875-K875</f>
        <v>4873.2</v>
      </c>
      <c r="M875" s="405">
        <v>2450</v>
      </c>
      <c r="N875" s="390">
        <f>ROUND((L875*M875),0)</f>
        <v>11939340</v>
      </c>
      <c r="O875" s="390">
        <f>ROUND(M875*0.5025%,2)</f>
        <v>12.31</v>
      </c>
      <c r="P875" s="390">
        <f>M875+O875</f>
        <v>2462.31</v>
      </c>
      <c r="Q875" s="391">
        <f>ROUND((L875*+P875),0)</f>
        <v>11999329</v>
      </c>
      <c r="R875" s="391">
        <f>ROUND((Q875*0.5%),0)</f>
        <v>59997</v>
      </c>
      <c r="S875" s="391">
        <f>ROUND((Q875-R875),0)</f>
        <v>11939332</v>
      </c>
      <c r="T875" s="257" t="s">
        <v>77</v>
      </c>
    </row>
    <row r="876" spans="2:20" ht="24.95" customHeight="1">
      <c r="B876" s="432">
        <v>3</v>
      </c>
      <c r="C876" s="439" t="s">
        <v>524</v>
      </c>
      <c r="D876" s="254" t="s">
        <v>89</v>
      </c>
      <c r="E876" s="430" t="s">
        <v>79</v>
      </c>
      <c r="F876" s="431" t="s">
        <v>170</v>
      </c>
      <c r="G876" s="404">
        <v>9020</v>
      </c>
      <c r="H876" s="404">
        <v>3930</v>
      </c>
      <c r="I876" s="387">
        <f t="shared" ref="I876" si="746">+G876-H876</f>
        <v>5090</v>
      </c>
      <c r="J876" s="388">
        <v>7</v>
      </c>
      <c r="K876" s="389">
        <f t="shared" ref="K876" si="747">I876*J876%</f>
        <v>356.3</v>
      </c>
      <c r="L876" s="389">
        <f t="shared" ref="L876" si="748">I876-K876</f>
        <v>4733.7</v>
      </c>
      <c r="M876" s="405">
        <v>2450</v>
      </c>
      <c r="N876" s="390">
        <f t="shared" ref="N876" si="749">ROUND((L876*M876),0)</f>
        <v>11597565</v>
      </c>
      <c r="O876" s="390">
        <f t="shared" ref="O876" si="750">ROUND(M876*0.5025%,2)</f>
        <v>12.31</v>
      </c>
      <c r="P876" s="390">
        <f t="shared" ref="P876" si="751">M876+O876</f>
        <v>2462.31</v>
      </c>
      <c r="Q876" s="391">
        <f t="shared" ref="Q876" si="752">ROUND((L876*+P876),0)</f>
        <v>11655837</v>
      </c>
      <c r="R876" s="391">
        <f t="shared" ref="R876" si="753">ROUND((Q876*0.5%),0)</f>
        <v>58279</v>
      </c>
      <c r="S876" s="391">
        <f t="shared" ref="S876" si="754">ROUND((Q876-R876),0)</f>
        <v>11597558</v>
      </c>
      <c r="T876" s="257" t="s">
        <v>77</v>
      </c>
    </row>
    <row r="877" spans="2:20" ht="24.95" customHeight="1">
      <c r="B877" s="432">
        <v>4</v>
      </c>
      <c r="C877" s="439" t="s">
        <v>526</v>
      </c>
      <c r="D877" s="254" t="s">
        <v>149</v>
      </c>
      <c r="E877" s="430" t="s">
        <v>92</v>
      </c>
      <c r="F877" s="431" t="s">
        <v>170</v>
      </c>
      <c r="G877" s="404">
        <v>8140</v>
      </c>
      <c r="H877" s="404">
        <v>3780</v>
      </c>
      <c r="I877" s="387">
        <f t="shared" ref="I877" si="755">+G877-H877</f>
        <v>4360</v>
      </c>
      <c r="J877" s="388">
        <v>7</v>
      </c>
      <c r="K877" s="389">
        <f t="shared" ref="K877" si="756">I877*J877%</f>
        <v>305.20000000000005</v>
      </c>
      <c r="L877" s="389">
        <f t="shared" ref="L877" si="757">I877-K877</f>
        <v>4054.8</v>
      </c>
      <c r="M877" s="405">
        <v>2450</v>
      </c>
      <c r="N877" s="390">
        <f t="shared" ref="N877" si="758">ROUND((L877*M877),0)</f>
        <v>9934260</v>
      </c>
      <c r="O877" s="390">
        <f t="shared" ref="O877" si="759">ROUND(M877*0.5025%,2)</f>
        <v>12.31</v>
      </c>
      <c r="P877" s="390">
        <f t="shared" ref="P877" si="760">M877+O877</f>
        <v>2462.31</v>
      </c>
      <c r="Q877" s="391">
        <f t="shared" ref="Q877" si="761">ROUND((L877*+P877),0)</f>
        <v>9984175</v>
      </c>
      <c r="R877" s="391">
        <f t="shared" ref="R877" si="762">ROUND((Q877*0.5%),0)</f>
        <v>49921</v>
      </c>
      <c r="S877" s="391">
        <f t="shared" ref="S877" si="763">ROUND((Q877-R877),0)</f>
        <v>9934254</v>
      </c>
      <c r="T877" s="257" t="s">
        <v>77</v>
      </c>
    </row>
    <row r="878" spans="2:20" ht="9.9499999999999993" customHeight="1">
      <c r="B878" s="433"/>
      <c r="C878" s="448"/>
      <c r="D878" s="449"/>
      <c r="E878" s="434"/>
      <c r="F878" s="435"/>
      <c r="G878" s="443"/>
      <c r="H878" s="443"/>
      <c r="I878" s="444"/>
      <c r="J878" s="388"/>
      <c r="K878" s="445"/>
      <c r="L878" s="445"/>
      <c r="M878" s="450"/>
      <c r="N878" s="446"/>
      <c r="O878" s="451"/>
      <c r="P878" s="446"/>
      <c r="Q878" s="447"/>
      <c r="R878" s="447"/>
      <c r="S878" s="447"/>
      <c r="T878" s="452"/>
    </row>
    <row r="879" spans="2:20" ht="24.95" customHeight="1">
      <c r="B879" s="2173" t="s">
        <v>202</v>
      </c>
      <c r="C879" s="2174"/>
      <c r="D879" s="2174"/>
      <c r="E879" s="2174"/>
      <c r="F879" s="2175"/>
      <c r="G879" s="402">
        <f>SUM(G874:G878)</f>
        <v>35540</v>
      </c>
      <c r="H879" s="402">
        <f>SUM(H874:H878)</f>
        <v>15690</v>
      </c>
      <c r="I879" s="402">
        <f>SUM(I874:I878)</f>
        <v>19850</v>
      </c>
      <c r="J879" s="402">
        <f>+K879/I879%</f>
        <v>7</v>
      </c>
      <c r="K879" s="402">
        <f>SUM(K874:K878)</f>
        <v>1389.5</v>
      </c>
      <c r="L879" s="402">
        <f>SUM(L874:L878)</f>
        <v>18460.5</v>
      </c>
      <c r="M879" s="402"/>
      <c r="N879" s="402">
        <f>SUM(N874:N878)</f>
        <v>45228225</v>
      </c>
      <c r="O879" s="403"/>
      <c r="P879" s="402">
        <f>Q879/L879</f>
        <v>2462.3100132715799</v>
      </c>
      <c r="Q879" s="402">
        <f>SUM(Q874:Q878)</f>
        <v>45455474</v>
      </c>
      <c r="R879" s="402">
        <f>SUM(R874:R878)</f>
        <v>227278</v>
      </c>
      <c r="S879" s="402">
        <f>SUM(S874:S878)</f>
        <v>45228196</v>
      </c>
      <c r="T879" s="402"/>
    </row>
    <row r="880" spans="2:20" ht="24.95" customHeight="1">
      <c r="B880" s="263"/>
      <c r="C880" s="264"/>
      <c r="D880" s="264"/>
      <c r="E880" s="264"/>
      <c r="F880" s="264"/>
      <c r="G880" s="265"/>
      <c r="H880" s="265"/>
      <c r="I880" s="265">
        <f>+I879+I964</f>
        <v>84580</v>
      </c>
      <c r="J880" s="265">
        <f t="shared" ref="J880:S880" si="764">+J879+J964</f>
        <v>14</v>
      </c>
      <c r="K880" s="265">
        <f t="shared" si="764"/>
        <v>5920.6</v>
      </c>
      <c r="L880" s="265">
        <f t="shared" si="764"/>
        <v>78659.399999999994</v>
      </c>
      <c r="M880" s="265">
        <f t="shared" si="764"/>
        <v>0</v>
      </c>
      <c r="N880" s="265">
        <f t="shared" si="764"/>
        <v>192715530</v>
      </c>
      <c r="O880" s="265">
        <f t="shared" si="764"/>
        <v>0</v>
      </c>
      <c r="P880" s="265">
        <f t="shared" si="764"/>
        <v>4924.6200388700545</v>
      </c>
      <c r="Q880" s="265">
        <f t="shared" si="764"/>
        <v>193683829</v>
      </c>
      <c r="R880" s="265">
        <f t="shared" si="764"/>
        <v>968419</v>
      </c>
      <c r="S880" s="265">
        <f t="shared" si="764"/>
        <v>192715410</v>
      </c>
      <c r="T880" s="266"/>
    </row>
    <row r="881" spans="2:20" ht="15.75">
      <c r="B881" s="51"/>
      <c r="C881" s="289" t="s">
        <v>59</v>
      </c>
      <c r="D881" s="55"/>
      <c r="E881" s="55" t="s">
        <v>60</v>
      </c>
      <c r="F881" s="165" t="s">
        <v>472</v>
      </c>
      <c r="G881" s="55"/>
      <c r="I881" s="53"/>
      <c r="J881" s="55"/>
      <c r="K881" s="55"/>
      <c r="L881" s="54"/>
      <c r="M881" s="55"/>
      <c r="N881" s="118"/>
      <c r="O881" s="56"/>
      <c r="P881" s="57"/>
      <c r="Q881" s="249"/>
      <c r="R881" s="297"/>
      <c r="S881" s="55"/>
      <c r="T881" s="59"/>
    </row>
    <row r="882" spans="2:20" ht="6.95" customHeight="1">
      <c r="B882" s="51"/>
      <c r="C882" s="289"/>
      <c r="D882" s="55"/>
      <c r="E882" s="55"/>
      <c r="F882" s="623"/>
      <c r="G882" s="55"/>
      <c r="H882" s="53"/>
      <c r="I882" s="52"/>
      <c r="J882" s="55"/>
      <c r="K882" s="55"/>
      <c r="L882" s="54"/>
      <c r="M882" s="55"/>
      <c r="N882" s="84"/>
      <c r="O882" s="56"/>
      <c r="P882" s="167"/>
      <c r="Q882" s="58"/>
      <c r="R882" s="58"/>
      <c r="S882" s="58"/>
      <c r="T882" s="59"/>
    </row>
    <row r="883" spans="2:20">
      <c r="B883" s="2190" t="s">
        <v>26</v>
      </c>
      <c r="C883" s="275" t="s">
        <v>27</v>
      </c>
      <c r="D883" s="2169" t="s">
        <v>62</v>
      </c>
      <c r="E883" s="175" t="s">
        <v>28</v>
      </c>
      <c r="F883" s="2169" t="s">
        <v>29</v>
      </c>
      <c r="G883" s="174" t="s">
        <v>30</v>
      </c>
      <c r="H883" s="174" t="s">
        <v>30</v>
      </c>
      <c r="I883" s="176" t="s">
        <v>30</v>
      </c>
      <c r="J883" s="2171" t="s">
        <v>31</v>
      </c>
      <c r="K883" s="2172"/>
      <c r="L883" s="174" t="s">
        <v>30</v>
      </c>
      <c r="M883" s="176" t="s">
        <v>32</v>
      </c>
      <c r="N883" s="177" t="s">
        <v>8</v>
      </c>
      <c r="O883" s="2275" t="s">
        <v>182</v>
      </c>
      <c r="P883" s="2167" t="s">
        <v>181</v>
      </c>
      <c r="Q883" s="177" t="s">
        <v>8</v>
      </c>
      <c r="R883" s="2270" t="s">
        <v>44</v>
      </c>
      <c r="S883" s="178" t="s">
        <v>8</v>
      </c>
      <c r="T883" s="2182" t="s">
        <v>10</v>
      </c>
    </row>
    <row r="884" spans="2:20">
      <c r="B884" s="2191"/>
      <c r="C884" s="276" t="s">
        <v>11</v>
      </c>
      <c r="D884" s="2170"/>
      <c r="E884" s="180" t="s">
        <v>12</v>
      </c>
      <c r="F884" s="2170"/>
      <c r="G884" s="180" t="s">
        <v>13</v>
      </c>
      <c r="H884" s="180" t="s">
        <v>14</v>
      </c>
      <c r="I884" s="181" t="s">
        <v>15</v>
      </c>
      <c r="J884" s="182" t="s">
        <v>16</v>
      </c>
      <c r="K884" s="183" t="s">
        <v>17</v>
      </c>
      <c r="L884" s="180" t="s">
        <v>18</v>
      </c>
      <c r="M884" s="184" t="s">
        <v>19</v>
      </c>
      <c r="N884" s="185" t="s">
        <v>177</v>
      </c>
      <c r="O884" s="2276"/>
      <c r="P884" s="2168"/>
      <c r="Q884" s="185" t="s">
        <v>22</v>
      </c>
      <c r="R884" s="2271"/>
      <c r="S884" s="186" t="s">
        <v>45</v>
      </c>
      <c r="T884" s="2183"/>
    </row>
    <row r="885" spans="2:20" ht="15.75" thickBot="1">
      <c r="B885" s="187">
        <v>1</v>
      </c>
      <c r="C885" s="277">
        <v>2</v>
      </c>
      <c r="D885" s="189">
        <v>3</v>
      </c>
      <c r="E885" s="188">
        <v>4</v>
      </c>
      <c r="F885" s="188">
        <v>5</v>
      </c>
      <c r="G885" s="188">
        <v>6</v>
      </c>
      <c r="H885" s="188">
        <v>7</v>
      </c>
      <c r="I885" s="190" t="s">
        <v>63</v>
      </c>
      <c r="J885" s="191">
        <v>9</v>
      </c>
      <c r="K885" s="192" t="s">
        <v>64</v>
      </c>
      <c r="L885" s="191" t="s">
        <v>65</v>
      </c>
      <c r="M885" s="192">
        <v>12</v>
      </c>
      <c r="N885" s="193" t="s">
        <v>66</v>
      </c>
      <c r="O885" s="252" t="s">
        <v>176</v>
      </c>
      <c r="P885" s="193" t="s">
        <v>178</v>
      </c>
      <c r="Q885" s="193" t="s">
        <v>186</v>
      </c>
      <c r="R885" s="193" t="s">
        <v>183</v>
      </c>
      <c r="S885" s="193" t="s">
        <v>179</v>
      </c>
      <c r="T885" s="193">
        <v>18</v>
      </c>
    </row>
    <row r="886" spans="2:20" ht="24.95" customHeight="1" thickTop="1">
      <c r="B886" s="432">
        <v>1</v>
      </c>
      <c r="C886" s="439" t="s">
        <v>527</v>
      </c>
      <c r="D886" s="254" t="s">
        <v>89</v>
      </c>
      <c r="E886" s="430" t="s">
        <v>79</v>
      </c>
      <c r="F886" s="431" t="s">
        <v>170</v>
      </c>
      <c r="G886" s="404">
        <v>8740</v>
      </c>
      <c r="H886" s="404">
        <v>3920</v>
      </c>
      <c r="I886" s="387">
        <f t="shared" ref="I886:I887" si="765">+G886-H886</f>
        <v>4820</v>
      </c>
      <c r="J886" s="388">
        <v>7</v>
      </c>
      <c r="K886" s="389">
        <f t="shared" ref="K886:K887" si="766">I886*J886%</f>
        <v>337.40000000000003</v>
      </c>
      <c r="L886" s="389">
        <f t="shared" ref="L886:L887" si="767">I886-K886</f>
        <v>4482.6000000000004</v>
      </c>
      <c r="M886" s="405">
        <v>2450</v>
      </c>
      <c r="N886" s="390">
        <f t="shared" ref="N886:N887" si="768">ROUND((L886*M886),0)</f>
        <v>10982370</v>
      </c>
      <c r="O886" s="390">
        <f t="shared" ref="O886:O887" si="769">ROUND(M886*0.5025%,2)</f>
        <v>12.31</v>
      </c>
      <c r="P886" s="390">
        <f t="shared" ref="P886:P887" si="770">M886+O886</f>
        <v>2462.31</v>
      </c>
      <c r="Q886" s="391">
        <f t="shared" ref="Q886:Q887" si="771">ROUND((L886*+P886),0)</f>
        <v>11037551</v>
      </c>
      <c r="R886" s="391">
        <f t="shared" ref="R886:R887" si="772">ROUND((Q886*0.5%),0)</f>
        <v>55188</v>
      </c>
      <c r="S886" s="391">
        <f t="shared" ref="S886:S887" si="773">ROUND((Q886-R886),0)</f>
        <v>10982363</v>
      </c>
      <c r="T886" s="257" t="s">
        <v>77</v>
      </c>
    </row>
    <row r="887" spans="2:20" ht="24.95" customHeight="1">
      <c r="B887" s="432">
        <v>2</v>
      </c>
      <c r="C887" s="439" t="s">
        <v>528</v>
      </c>
      <c r="D887" s="254" t="s">
        <v>148</v>
      </c>
      <c r="E887" s="430" t="s">
        <v>75</v>
      </c>
      <c r="F887" s="431" t="s">
        <v>170</v>
      </c>
      <c r="G887" s="404">
        <v>5050</v>
      </c>
      <c r="H887" s="404">
        <v>3820</v>
      </c>
      <c r="I887" s="387">
        <f t="shared" si="765"/>
        <v>1230</v>
      </c>
      <c r="J887" s="388">
        <v>7</v>
      </c>
      <c r="K887" s="389">
        <f t="shared" si="766"/>
        <v>86.100000000000009</v>
      </c>
      <c r="L887" s="389">
        <f t="shared" si="767"/>
        <v>1143.9000000000001</v>
      </c>
      <c r="M887" s="405">
        <v>2450</v>
      </c>
      <c r="N887" s="390">
        <f t="shared" si="768"/>
        <v>2802555</v>
      </c>
      <c r="O887" s="390">
        <f t="shared" si="769"/>
        <v>12.31</v>
      </c>
      <c r="P887" s="390">
        <f t="shared" si="770"/>
        <v>2462.31</v>
      </c>
      <c r="Q887" s="391">
        <f t="shared" si="771"/>
        <v>2816636</v>
      </c>
      <c r="R887" s="391">
        <f t="shared" si="772"/>
        <v>14083</v>
      </c>
      <c r="S887" s="391">
        <f t="shared" si="773"/>
        <v>2802553</v>
      </c>
      <c r="T887" s="257" t="s">
        <v>77</v>
      </c>
    </row>
    <row r="888" spans="2:20" ht="9.9499999999999993" customHeight="1">
      <c r="B888" s="433"/>
      <c r="C888" s="448"/>
      <c r="D888" s="449"/>
      <c r="E888" s="434"/>
      <c r="F888" s="435"/>
      <c r="G888" s="443"/>
      <c r="H888" s="443"/>
      <c r="I888" s="444"/>
      <c r="J888" s="388"/>
      <c r="K888" s="445"/>
      <c r="L888" s="445"/>
      <c r="M888" s="450"/>
      <c r="N888" s="446"/>
      <c r="O888" s="451"/>
      <c r="P888" s="446"/>
      <c r="Q888" s="447"/>
      <c r="R888" s="447"/>
      <c r="S888" s="447"/>
      <c r="T888" s="452"/>
    </row>
    <row r="889" spans="2:20" ht="24.95" customHeight="1">
      <c r="B889" s="2173" t="s">
        <v>450</v>
      </c>
      <c r="C889" s="2174"/>
      <c r="D889" s="2174"/>
      <c r="E889" s="2174"/>
      <c r="F889" s="2175"/>
      <c r="G889" s="402">
        <f>SUM(G886:G888)</f>
        <v>13790</v>
      </c>
      <c r="H889" s="402">
        <f>SUM(H886:H888)</f>
        <v>7740</v>
      </c>
      <c r="I889" s="402">
        <f>SUM(I886:I888)</f>
        <v>6050</v>
      </c>
      <c r="J889" s="402">
        <f>+K889/I889%</f>
        <v>7.0000000000000009</v>
      </c>
      <c r="K889" s="402">
        <f>SUM(K886:K888)</f>
        <v>423.50000000000006</v>
      </c>
      <c r="L889" s="402">
        <f>SUM(L886:L888)</f>
        <v>5626.5</v>
      </c>
      <c r="M889" s="402"/>
      <c r="N889" s="402">
        <f>SUM(N886:N888)</f>
        <v>13784925</v>
      </c>
      <c r="O889" s="403"/>
      <c r="P889" s="402">
        <f>Q889/L889</f>
        <v>2462.3099617879675</v>
      </c>
      <c r="Q889" s="402">
        <f>SUM(Q886:Q888)</f>
        <v>13854187</v>
      </c>
      <c r="R889" s="402">
        <f>SUM(R886:R888)</f>
        <v>69271</v>
      </c>
      <c r="S889" s="402">
        <f>SUM(S886:S888)</f>
        <v>13784916</v>
      </c>
      <c r="T889" s="402"/>
    </row>
    <row r="890" spans="2:20" ht="6.95" customHeight="1">
      <c r="B890" s="263"/>
      <c r="C890" s="264"/>
      <c r="D890" s="264"/>
      <c r="E890" s="264"/>
      <c r="F890" s="264"/>
      <c r="G890" s="265"/>
      <c r="H890" s="265"/>
      <c r="I890" s="265"/>
      <c r="J890" s="265"/>
      <c r="K890" s="265"/>
      <c r="L890" s="265"/>
      <c r="M890" s="265"/>
      <c r="N890" s="265"/>
      <c r="O890" s="265"/>
      <c r="P890" s="265"/>
      <c r="Q890" s="265"/>
      <c r="R890" s="265"/>
      <c r="S890" s="265"/>
      <c r="T890" s="266"/>
    </row>
    <row r="891" spans="2:20" ht="15.75">
      <c r="B891" s="51"/>
      <c r="C891" s="289" t="s">
        <v>59</v>
      </c>
      <c r="D891" s="55"/>
      <c r="E891" s="55" t="s">
        <v>60</v>
      </c>
      <c r="F891" s="165" t="s">
        <v>538</v>
      </c>
      <c r="G891" s="55"/>
      <c r="I891" s="53"/>
      <c r="J891" s="55"/>
      <c r="K891" s="55"/>
      <c r="L891" s="54"/>
      <c r="M891" s="55"/>
      <c r="N891" s="118"/>
      <c r="O891" s="56"/>
      <c r="P891" s="57"/>
      <c r="Q891" s="249"/>
      <c r="R891" s="297"/>
      <c r="S891" s="55"/>
      <c r="T891" s="59"/>
    </row>
    <row r="892" spans="2:20" ht="6.95" customHeight="1">
      <c r="B892" s="51"/>
      <c r="C892" s="289"/>
      <c r="D892" s="55"/>
      <c r="E892" s="55"/>
      <c r="F892" s="623"/>
      <c r="G892" s="55"/>
      <c r="H892" s="53"/>
      <c r="I892" s="52"/>
      <c r="J892" s="55"/>
      <c r="K892" s="55"/>
      <c r="L892" s="54"/>
      <c r="M892" s="55"/>
      <c r="N892" s="84"/>
      <c r="O892" s="56"/>
      <c r="P892" s="167"/>
      <c r="Q892" s="58"/>
      <c r="R892" s="58"/>
      <c r="S892" s="58"/>
      <c r="T892" s="59"/>
    </row>
    <row r="893" spans="2:20">
      <c r="B893" s="2190" t="s">
        <v>26</v>
      </c>
      <c r="C893" s="275" t="s">
        <v>27</v>
      </c>
      <c r="D893" s="2169" t="s">
        <v>62</v>
      </c>
      <c r="E893" s="175" t="s">
        <v>28</v>
      </c>
      <c r="F893" s="2169" t="s">
        <v>29</v>
      </c>
      <c r="G893" s="174" t="s">
        <v>30</v>
      </c>
      <c r="H893" s="174" t="s">
        <v>30</v>
      </c>
      <c r="I893" s="176" t="s">
        <v>30</v>
      </c>
      <c r="J893" s="2171" t="s">
        <v>31</v>
      </c>
      <c r="K893" s="2172"/>
      <c r="L893" s="174" t="s">
        <v>30</v>
      </c>
      <c r="M893" s="176" t="s">
        <v>32</v>
      </c>
      <c r="N893" s="177" t="s">
        <v>8</v>
      </c>
      <c r="O893" s="2275" t="s">
        <v>182</v>
      </c>
      <c r="P893" s="2167" t="s">
        <v>181</v>
      </c>
      <c r="Q893" s="177" t="s">
        <v>8</v>
      </c>
      <c r="R893" s="2270" t="s">
        <v>44</v>
      </c>
      <c r="S893" s="178" t="s">
        <v>8</v>
      </c>
      <c r="T893" s="2182" t="s">
        <v>10</v>
      </c>
    </row>
    <row r="894" spans="2:20">
      <c r="B894" s="2191"/>
      <c r="C894" s="276" t="s">
        <v>11</v>
      </c>
      <c r="D894" s="2170"/>
      <c r="E894" s="180" t="s">
        <v>12</v>
      </c>
      <c r="F894" s="2170"/>
      <c r="G894" s="180" t="s">
        <v>13</v>
      </c>
      <c r="H894" s="180" t="s">
        <v>14</v>
      </c>
      <c r="I894" s="181" t="s">
        <v>15</v>
      </c>
      <c r="J894" s="182" t="s">
        <v>16</v>
      </c>
      <c r="K894" s="183" t="s">
        <v>17</v>
      </c>
      <c r="L894" s="180" t="s">
        <v>18</v>
      </c>
      <c r="M894" s="184" t="s">
        <v>19</v>
      </c>
      <c r="N894" s="185" t="s">
        <v>177</v>
      </c>
      <c r="O894" s="2276"/>
      <c r="P894" s="2168"/>
      <c r="Q894" s="185" t="s">
        <v>22</v>
      </c>
      <c r="R894" s="2271"/>
      <c r="S894" s="186" t="s">
        <v>45</v>
      </c>
      <c r="T894" s="2183"/>
    </row>
    <row r="895" spans="2:20" ht="15.75" thickBot="1">
      <c r="B895" s="187">
        <v>1</v>
      </c>
      <c r="C895" s="277">
        <v>2</v>
      </c>
      <c r="D895" s="189">
        <v>3</v>
      </c>
      <c r="E895" s="188">
        <v>4</v>
      </c>
      <c r="F895" s="188">
        <v>5</v>
      </c>
      <c r="G895" s="188">
        <v>6</v>
      </c>
      <c r="H895" s="188">
        <v>7</v>
      </c>
      <c r="I895" s="190" t="s">
        <v>63</v>
      </c>
      <c r="J895" s="191">
        <v>9</v>
      </c>
      <c r="K895" s="192" t="s">
        <v>64</v>
      </c>
      <c r="L895" s="191" t="s">
        <v>65</v>
      </c>
      <c r="M895" s="192">
        <v>12</v>
      </c>
      <c r="N895" s="193" t="s">
        <v>66</v>
      </c>
      <c r="O895" s="252" t="s">
        <v>176</v>
      </c>
      <c r="P895" s="193" t="s">
        <v>178</v>
      </c>
      <c r="Q895" s="193" t="s">
        <v>186</v>
      </c>
      <c r="R895" s="193" t="s">
        <v>183</v>
      </c>
      <c r="S895" s="193" t="s">
        <v>179</v>
      </c>
      <c r="T895" s="193">
        <v>18</v>
      </c>
    </row>
    <row r="896" spans="2:20" ht="23.1" customHeight="1" thickTop="1">
      <c r="B896" s="432">
        <v>1</v>
      </c>
      <c r="C896" s="439" t="s">
        <v>529</v>
      </c>
      <c r="D896" s="254" t="s">
        <v>68</v>
      </c>
      <c r="E896" s="430" t="s">
        <v>69</v>
      </c>
      <c r="F896" s="431" t="s">
        <v>170</v>
      </c>
      <c r="G896" s="404">
        <v>8690</v>
      </c>
      <c r="H896" s="404">
        <v>3900</v>
      </c>
      <c r="I896" s="387">
        <f t="shared" ref="I896:I904" si="774">+G896-H896</f>
        <v>4790</v>
      </c>
      <c r="J896" s="388">
        <v>7</v>
      </c>
      <c r="K896" s="389">
        <f t="shared" ref="K896:K904" si="775">I896*J896%</f>
        <v>335.3</v>
      </c>
      <c r="L896" s="389">
        <f t="shared" ref="L896:L904" si="776">I896-K896</f>
        <v>4454.7</v>
      </c>
      <c r="M896" s="405">
        <v>2450</v>
      </c>
      <c r="N896" s="390">
        <f t="shared" ref="N896:N904" si="777">ROUND((L896*M896),0)</f>
        <v>10914015</v>
      </c>
      <c r="O896" s="390">
        <f t="shared" ref="O896:O904" si="778">ROUND(M896*0.5025%,2)</f>
        <v>12.31</v>
      </c>
      <c r="P896" s="390">
        <f t="shared" ref="P896:P904" si="779">M896+O896</f>
        <v>2462.31</v>
      </c>
      <c r="Q896" s="391">
        <f t="shared" ref="Q896:Q904" si="780">ROUND((L896*+P896),0)</f>
        <v>10968852</v>
      </c>
      <c r="R896" s="391">
        <f t="shared" ref="R896:R904" si="781">ROUND((Q896*0.5%),0)</f>
        <v>54844</v>
      </c>
      <c r="S896" s="391">
        <f t="shared" ref="S896:S904" si="782">ROUND((Q896-R896),0)</f>
        <v>10914008</v>
      </c>
      <c r="T896" s="257" t="s">
        <v>77</v>
      </c>
    </row>
    <row r="897" spans="2:20" ht="23.1" customHeight="1">
      <c r="B897" s="432">
        <v>2</v>
      </c>
      <c r="C897" s="439" t="s">
        <v>530</v>
      </c>
      <c r="D897" s="254" t="s">
        <v>336</v>
      </c>
      <c r="E897" s="430" t="s">
        <v>74</v>
      </c>
      <c r="F897" s="431" t="s">
        <v>170</v>
      </c>
      <c r="G897" s="404">
        <v>8760</v>
      </c>
      <c r="H897" s="404">
        <v>3800</v>
      </c>
      <c r="I897" s="387">
        <f t="shared" si="774"/>
        <v>4960</v>
      </c>
      <c r="J897" s="388">
        <v>7</v>
      </c>
      <c r="K897" s="389">
        <f t="shared" si="775"/>
        <v>347.20000000000005</v>
      </c>
      <c r="L897" s="389">
        <f t="shared" si="776"/>
        <v>4612.8</v>
      </c>
      <c r="M897" s="405">
        <v>2450</v>
      </c>
      <c r="N897" s="390">
        <f t="shared" si="777"/>
        <v>11301360</v>
      </c>
      <c r="O897" s="390">
        <f t="shared" si="778"/>
        <v>12.31</v>
      </c>
      <c r="P897" s="390">
        <f t="shared" si="779"/>
        <v>2462.31</v>
      </c>
      <c r="Q897" s="391">
        <f t="shared" si="780"/>
        <v>11358144</v>
      </c>
      <c r="R897" s="391">
        <f t="shared" si="781"/>
        <v>56791</v>
      </c>
      <c r="S897" s="391">
        <f t="shared" si="782"/>
        <v>11301353</v>
      </c>
      <c r="T897" s="257" t="s">
        <v>77</v>
      </c>
    </row>
    <row r="898" spans="2:20" ht="23.1" customHeight="1">
      <c r="B898" s="432">
        <v>3</v>
      </c>
      <c r="C898" s="439" t="s">
        <v>531</v>
      </c>
      <c r="D898" s="254" t="s">
        <v>400</v>
      </c>
      <c r="E898" s="430" t="s">
        <v>70</v>
      </c>
      <c r="F898" s="431" t="s">
        <v>170</v>
      </c>
      <c r="G898" s="404">
        <v>8870</v>
      </c>
      <c r="H898" s="404">
        <v>3950</v>
      </c>
      <c r="I898" s="387">
        <f t="shared" si="774"/>
        <v>4920</v>
      </c>
      <c r="J898" s="388">
        <v>7</v>
      </c>
      <c r="K898" s="389">
        <f t="shared" si="775"/>
        <v>344.40000000000003</v>
      </c>
      <c r="L898" s="389">
        <f t="shared" si="776"/>
        <v>4575.6000000000004</v>
      </c>
      <c r="M898" s="405">
        <v>2450</v>
      </c>
      <c r="N898" s="390">
        <f t="shared" si="777"/>
        <v>11210220</v>
      </c>
      <c r="O898" s="390">
        <f t="shared" si="778"/>
        <v>12.31</v>
      </c>
      <c r="P898" s="390">
        <f t="shared" si="779"/>
        <v>2462.31</v>
      </c>
      <c r="Q898" s="391">
        <f t="shared" si="780"/>
        <v>11266546</v>
      </c>
      <c r="R898" s="391">
        <f t="shared" si="781"/>
        <v>56333</v>
      </c>
      <c r="S898" s="391">
        <f t="shared" si="782"/>
        <v>11210213</v>
      </c>
      <c r="T898" s="257" t="s">
        <v>77</v>
      </c>
    </row>
    <row r="899" spans="2:20" ht="23.1" customHeight="1">
      <c r="B899" s="432">
        <v>4</v>
      </c>
      <c r="C899" s="439" t="s">
        <v>532</v>
      </c>
      <c r="D899" s="254" t="s">
        <v>71</v>
      </c>
      <c r="E899" s="430" t="s">
        <v>72</v>
      </c>
      <c r="F899" s="431" t="s">
        <v>170</v>
      </c>
      <c r="G899" s="404">
        <v>8580</v>
      </c>
      <c r="H899" s="404">
        <v>3980</v>
      </c>
      <c r="I899" s="387">
        <f t="shared" si="774"/>
        <v>4600</v>
      </c>
      <c r="J899" s="388">
        <v>7</v>
      </c>
      <c r="K899" s="389">
        <f t="shared" si="775"/>
        <v>322.00000000000006</v>
      </c>
      <c r="L899" s="389">
        <f t="shared" si="776"/>
        <v>4278</v>
      </c>
      <c r="M899" s="405">
        <v>2450</v>
      </c>
      <c r="N899" s="390">
        <f t="shared" si="777"/>
        <v>10481100</v>
      </c>
      <c r="O899" s="390">
        <f t="shared" si="778"/>
        <v>12.31</v>
      </c>
      <c r="P899" s="390">
        <f t="shared" si="779"/>
        <v>2462.31</v>
      </c>
      <c r="Q899" s="391">
        <f t="shared" si="780"/>
        <v>10533762</v>
      </c>
      <c r="R899" s="391">
        <f t="shared" si="781"/>
        <v>52669</v>
      </c>
      <c r="S899" s="391">
        <f t="shared" si="782"/>
        <v>10481093</v>
      </c>
      <c r="T899" s="257" t="s">
        <v>77</v>
      </c>
    </row>
    <row r="900" spans="2:20" ht="23.1" customHeight="1">
      <c r="B900" s="432">
        <v>5</v>
      </c>
      <c r="C900" s="439" t="s">
        <v>533</v>
      </c>
      <c r="D900" s="254" t="s">
        <v>400</v>
      </c>
      <c r="E900" s="430" t="s">
        <v>70</v>
      </c>
      <c r="F900" s="431" t="s">
        <v>170</v>
      </c>
      <c r="G900" s="404">
        <v>8860</v>
      </c>
      <c r="H900" s="404">
        <v>3950</v>
      </c>
      <c r="I900" s="387">
        <f t="shared" si="774"/>
        <v>4910</v>
      </c>
      <c r="J900" s="388">
        <v>7</v>
      </c>
      <c r="K900" s="389">
        <f t="shared" si="775"/>
        <v>343.70000000000005</v>
      </c>
      <c r="L900" s="389">
        <f t="shared" si="776"/>
        <v>4566.3</v>
      </c>
      <c r="M900" s="405">
        <v>2450</v>
      </c>
      <c r="N900" s="390">
        <f t="shared" si="777"/>
        <v>11187435</v>
      </c>
      <c r="O900" s="390">
        <f t="shared" si="778"/>
        <v>12.31</v>
      </c>
      <c r="P900" s="390">
        <f t="shared" si="779"/>
        <v>2462.31</v>
      </c>
      <c r="Q900" s="391">
        <f t="shared" si="780"/>
        <v>11243646</v>
      </c>
      <c r="R900" s="391">
        <f t="shared" si="781"/>
        <v>56218</v>
      </c>
      <c r="S900" s="391">
        <f t="shared" si="782"/>
        <v>11187428</v>
      </c>
      <c r="T900" s="257" t="s">
        <v>77</v>
      </c>
    </row>
    <row r="901" spans="2:20" ht="23.1" customHeight="1">
      <c r="B901" s="432">
        <v>6</v>
      </c>
      <c r="C901" s="439" t="s">
        <v>534</v>
      </c>
      <c r="D901" s="254" t="s">
        <v>68</v>
      </c>
      <c r="E901" s="430" t="s">
        <v>69</v>
      </c>
      <c r="F901" s="431" t="s">
        <v>170</v>
      </c>
      <c r="G901" s="404">
        <v>8600</v>
      </c>
      <c r="H901" s="404">
        <v>3890</v>
      </c>
      <c r="I901" s="387">
        <f t="shared" si="774"/>
        <v>4710</v>
      </c>
      <c r="J901" s="388">
        <v>7</v>
      </c>
      <c r="K901" s="389">
        <f t="shared" si="775"/>
        <v>329.70000000000005</v>
      </c>
      <c r="L901" s="389">
        <f t="shared" si="776"/>
        <v>4380.3</v>
      </c>
      <c r="M901" s="405">
        <v>2450</v>
      </c>
      <c r="N901" s="390">
        <f t="shared" si="777"/>
        <v>10731735</v>
      </c>
      <c r="O901" s="390">
        <f t="shared" si="778"/>
        <v>12.31</v>
      </c>
      <c r="P901" s="390">
        <f t="shared" si="779"/>
        <v>2462.31</v>
      </c>
      <c r="Q901" s="391">
        <f t="shared" si="780"/>
        <v>10785656</v>
      </c>
      <c r="R901" s="391">
        <f t="shared" si="781"/>
        <v>53928</v>
      </c>
      <c r="S901" s="391">
        <f t="shared" si="782"/>
        <v>10731728</v>
      </c>
      <c r="T901" s="257" t="s">
        <v>77</v>
      </c>
    </row>
    <row r="902" spans="2:20" ht="23.1" customHeight="1">
      <c r="B902" s="432">
        <v>7</v>
      </c>
      <c r="C902" s="439" t="s">
        <v>535</v>
      </c>
      <c r="D902" s="254" t="s">
        <v>71</v>
      </c>
      <c r="E902" s="430" t="s">
        <v>72</v>
      </c>
      <c r="F902" s="431" t="s">
        <v>170</v>
      </c>
      <c r="G902" s="404">
        <v>8670</v>
      </c>
      <c r="H902" s="404">
        <v>3980</v>
      </c>
      <c r="I902" s="387">
        <f t="shared" ref="I902:I903" si="783">+G902-H902</f>
        <v>4690</v>
      </c>
      <c r="J902" s="388">
        <v>8</v>
      </c>
      <c r="K902" s="389">
        <f t="shared" ref="K902:K903" si="784">I902*J902%</f>
        <v>375.2</v>
      </c>
      <c r="L902" s="389">
        <f t="shared" ref="L902:L903" si="785">I902-K902</f>
        <v>4314.8</v>
      </c>
      <c r="M902" s="405">
        <v>2450</v>
      </c>
      <c r="N902" s="390">
        <f t="shared" ref="N902:N903" si="786">ROUND((L902*M902),0)</f>
        <v>10571260</v>
      </c>
      <c r="O902" s="390">
        <f t="shared" ref="O902:O903" si="787">ROUND(M902*0.5025%,2)</f>
        <v>12.31</v>
      </c>
      <c r="P902" s="390">
        <f t="shared" ref="P902:P903" si="788">M902+O902</f>
        <v>2462.31</v>
      </c>
      <c r="Q902" s="391">
        <f t="shared" ref="Q902:Q903" si="789">ROUND((L902*+P902),0)</f>
        <v>10624375</v>
      </c>
      <c r="R902" s="391">
        <f t="shared" ref="R902:R903" si="790">ROUND((Q902*0.5%),0)</f>
        <v>53122</v>
      </c>
      <c r="S902" s="391">
        <f t="shared" ref="S902:S903" si="791">ROUND((Q902-R902),0)</f>
        <v>10571253</v>
      </c>
      <c r="T902" s="257" t="s">
        <v>77</v>
      </c>
    </row>
    <row r="903" spans="2:20" ht="23.1" customHeight="1">
      <c r="B903" s="432">
        <v>8</v>
      </c>
      <c r="C903" s="439" t="s">
        <v>536</v>
      </c>
      <c r="D903" s="254" t="s">
        <v>336</v>
      </c>
      <c r="E903" s="430" t="s">
        <v>74</v>
      </c>
      <c r="F903" s="431" t="s">
        <v>170</v>
      </c>
      <c r="G903" s="404">
        <v>8590</v>
      </c>
      <c r="H903" s="404">
        <v>3790</v>
      </c>
      <c r="I903" s="387">
        <f t="shared" si="783"/>
        <v>4800</v>
      </c>
      <c r="J903" s="388">
        <v>8</v>
      </c>
      <c r="K903" s="389">
        <f t="shared" si="784"/>
        <v>384</v>
      </c>
      <c r="L903" s="389">
        <f t="shared" si="785"/>
        <v>4416</v>
      </c>
      <c r="M903" s="405">
        <v>2450</v>
      </c>
      <c r="N903" s="390">
        <f t="shared" si="786"/>
        <v>10819200</v>
      </c>
      <c r="O903" s="390">
        <f t="shared" si="787"/>
        <v>12.31</v>
      </c>
      <c r="P903" s="390">
        <f t="shared" si="788"/>
        <v>2462.31</v>
      </c>
      <c r="Q903" s="391">
        <f t="shared" si="789"/>
        <v>10873561</v>
      </c>
      <c r="R903" s="391">
        <f t="shared" si="790"/>
        <v>54368</v>
      </c>
      <c r="S903" s="391">
        <f t="shared" si="791"/>
        <v>10819193</v>
      </c>
      <c r="T903" s="257" t="s">
        <v>77</v>
      </c>
    </row>
    <row r="904" spans="2:20" ht="23.1" customHeight="1">
      <c r="B904" s="432">
        <v>9</v>
      </c>
      <c r="C904" s="439" t="s">
        <v>537</v>
      </c>
      <c r="D904" s="254" t="s">
        <v>400</v>
      </c>
      <c r="E904" s="430" t="s">
        <v>70</v>
      </c>
      <c r="F904" s="431" t="s">
        <v>170</v>
      </c>
      <c r="G904" s="404">
        <v>4470</v>
      </c>
      <c r="H904" s="404">
        <v>3950</v>
      </c>
      <c r="I904" s="387">
        <f t="shared" si="774"/>
        <v>520</v>
      </c>
      <c r="J904" s="388">
        <v>8</v>
      </c>
      <c r="K904" s="389">
        <f t="shared" si="775"/>
        <v>41.6</v>
      </c>
      <c r="L904" s="389">
        <f t="shared" si="776"/>
        <v>478.4</v>
      </c>
      <c r="M904" s="405">
        <v>2450</v>
      </c>
      <c r="N904" s="390">
        <f t="shared" si="777"/>
        <v>1172080</v>
      </c>
      <c r="O904" s="390">
        <f t="shared" si="778"/>
        <v>12.31</v>
      </c>
      <c r="P904" s="390">
        <f t="shared" si="779"/>
        <v>2462.31</v>
      </c>
      <c r="Q904" s="391">
        <f t="shared" si="780"/>
        <v>1177969</v>
      </c>
      <c r="R904" s="391">
        <f t="shared" si="781"/>
        <v>5890</v>
      </c>
      <c r="S904" s="391">
        <f t="shared" si="782"/>
        <v>1172079</v>
      </c>
      <c r="T904" s="257" t="s">
        <v>77</v>
      </c>
    </row>
    <row r="905" spans="2:20" ht="9.9499999999999993" customHeight="1">
      <c r="B905" s="433"/>
      <c r="C905" s="448"/>
      <c r="D905" s="449"/>
      <c r="E905" s="434"/>
      <c r="F905" s="435"/>
      <c r="G905" s="443"/>
      <c r="H905" s="443"/>
      <c r="I905" s="444"/>
      <c r="J905" s="388"/>
      <c r="K905" s="445"/>
      <c r="L905" s="445"/>
      <c r="M905" s="450"/>
      <c r="N905" s="446"/>
      <c r="O905" s="451"/>
      <c r="P905" s="446"/>
      <c r="Q905" s="447"/>
      <c r="R905" s="447"/>
      <c r="S905" s="447"/>
      <c r="T905" s="452"/>
    </row>
    <row r="906" spans="2:20" ht="23.1" customHeight="1">
      <c r="B906" s="2173" t="s">
        <v>451</v>
      </c>
      <c r="C906" s="2174"/>
      <c r="D906" s="2174"/>
      <c r="E906" s="2174"/>
      <c r="F906" s="2175"/>
      <c r="G906" s="402">
        <f>SUM(G896:G905)</f>
        <v>74090</v>
      </c>
      <c r="H906" s="402">
        <f>SUM(H896:H905)</f>
        <v>35190</v>
      </c>
      <c r="I906" s="402">
        <f>SUM(I896:I905)</f>
        <v>38900</v>
      </c>
      <c r="J906" s="402">
        <f>+K906/I906%</f>
        <v>7.2573264781490998</v>
      </c>
      <c r="K906" s="402">
        <f>SUM(K896:K905)</f>
        <v>2823.1</v>
      </c>
      <c r="L906" s="402">
        <f>SUM(L896:L905)</f>
        <v>36076.9</v>
      </c>
      <c r="M906" s="402"/>
      <c r="N906" s="402">
        <f>SUM(N896:N905)</f>
        <v>88388405</v>
      </c>
      <c r="O906" s="403"/>
      <c r="P906" s="402">
        <f>Q906/L906</f>
        <v>2462.3099822878348</v>
      </c>
      <c r="Q906" s="402">
        <f>SUM(Q896:Q905)</f>
        <v>88832511</v>
      </c>
      <c r="R906" s="402">
        <f>SUM(R896:R905)</f>
        <v>444163</v>
      </c>
      <c r="S906" s="402">
        <f>SUM(S896:S905)</f>
        <v>88388348</v>
      </c>
      <c r="T906" s="402"/>
    </row>
    <row r="907" spans="2:20" ht="24.95" customHeight="1">
      <c r="B907" s="2155" t="s">
        <v>159</v>
      </c>
      <c r="C907" s="2156"/>
      <c r="D907" s="2156"/>
      <c r="E907" s="2157"/>
      <c r="F907" s="2161" t="s">
        <v>146</v>
      </c>
      <c r="G907" s="2162"/>
      <c r="H907" s="2162"/>
      <c r="I907" s="2162"/>
      <c r="J907" s="2162"/>
      <c r="K907" s="2162"/>
      <c r="L907" s="2162"/>
      <c r="M907" s="2162"/>
      <c r="N907" s="2163"/>
      <c r="O907" s="417" t="s">
        <v>55</v>
      </c>
      <c r="P907" s="418" t="s">
        <v>122</v>
      </c>
      <c r="Q907" s="92" t="s">
        <v>459</v>
      </c>
      <c r="R907" s="41"/>
      <c r="S907" s="41"/>
      <c r="T907" s="42" t="s">
        <v>25</v>
      </c>
    </row>
    <row r="908" spans="2:20" ht="24.95" customHeight="1">
      <c r="B908" s="2158"/>
      <c r="C908" s="2159"/>
      <c r="D908" s="2159"/>
      <c r="E908" s="2160"/>
      <c r="F908" s="2164" t="s">
        <v>416</v>
      </c>
      <c r="G908" s="2165"/>
      <c r="H908" s="2165"/>
      <c r="I908" s="2165"/>
      <c r="J908" s="2165"/>
      <c r="K908" s="2165"/>
      <c r="L908" s="2165"/>
      <c r="M908" s="2165"/>
      <c r="N908" s="2166"/>
      <c r="O908" s="419" t="s">
        <v>57</v>
      </c>
      <c r="P908" s="420" t="s">
        <v>457</v>
      </c>
      <c r="Q908" s="94"/>
      <c r="R908" s="45"/>
      <c r="S908" s="45"/>
      <c r="T908" s="46"/>
    </row>
    <row r="909" spans="2:20" ht="6.95" customHeight="1">
      <c r="B909" s="263"/>
      <c r="C909" s="264"/>
      <c r="D909" s="264"/>
      <c r="E909" s="264"/>
      <c r="F909" s="264"/>
      <c r="G909" s="265"/>
      <c r="H909" s="265"/>
      <c r="I909" s="265"/>
      <c r="J909" s="265"/>
      <c r="K909" s="265"/>
      <c r="L909" s="265"/>
      <c r="M909" s="265"/>
      <c r="N909" s="265"/>
      <c r="O909" s="265"/>
      <c r="P909" s="265"/>
      <c r="Q909" s="265"/>
      <c r="R909" s="265"/>
      <c r="S909" s="265"/>
      <c r="T909" s="266"/>
    </row>
    <row r="910" spans="2:20" ht="15.75">
      <c r="B910" s="51"/>
      <c r="C910" s="289" t="s">
        <v>59</v>
      </c>
      <c r="D910" s="55"/>
      <c r="E910" s="55" t="s">
        <v>60</v>
      </c>
      <c r="F910" s="165" t="s">
        <v>446</v>
      </c>
      <c r="G910" s="55"/>
      <c r="I910" s="53"/>
      <c r="J910" s="55"/>
      <c r="K910" s="55"/>
      <c r="L910" s="54"/>
      <c r="M910" s="55"/>
      <c r="N910" s="118"/>
      <c r="O910" s="56"/>
      <c r="P910" s="57" t="s">
        <v>61</v>
      </c>
      <c r="Q910" s="249" t="s">
        <v>504</v>
      </c>
      <c r="R910" s="297"/>
      <c r="S910" s="55"/>
      <c r="T910" s="59"/>
    </row>
    <row r="911" spans="2:20" ht="6.95" customHeight="1">
      <c r="B911" s="51"/>
      <c r="C911" s="289"/>
      <c r="D911" s="55"/>
      <c r="E911" s="55"/>
      <c r="F911" s="623"/>
      <c r="G911" s="55"/>
      <c r="H911" s="53"/>
      <c r="I911" s="52"/>
      <c r="J911" s="55"/>
      <c r="K911" s="55"/>
      <c r="L911" s="54"/>
      <c r="M911" s="55"/>
      <c r="N911" s="84"/>
      <c r="O911" s="56"/>
      <c r="P911" s="167"/>
      <c r="Q911" s="58"/>
      <c r="R911" s="58"/>
      <c r="S911" s="58"/>
      <c r="T911" s="59"/>
    </row>
    <row r="912" spans="2:20">
      <c r="B912" s="2190" t="s">
        <v>26</v>
      </c>
      <c r="C912" s="275" t="s">
        <v>27</v>
      </c>
      <c r="D912" s="2169" t="s">
        <v>62</v>
      </c>
      <c r="E912" s="175" t="s">
        <v>28</v>
      </c>
      <c r="F912" s="2169" t="s">
        <v>29</v>
      </c>
      <c r="G912" s="174" t="s">
        <v>30</v>
      </c>
      <c r="H912" s="174" t="s">
        <v>30</v>
      </c>
      <c r="I912" s="176" t="s">
        <v>30</v>
      </c>
      <c r="J912" s="2171" t="s">
        <v>31</v>
      </c>
      <c r="K912" s="2172"/>
      <c r="L912" s="174" t="s">
        <v>30</v>
      </c>
      <c r="M912" s="176" t="s">
        <v>32</v>
      </c>
      <c r="N912" s="177" t="s">
        <v>8</v>
      </c>
      <c r="O912" s="2275" t="s">
        <v>182</v>
      </c>
      <c r="P912" s="2167" t="s">
        <v>181</v>
      </c>
      <c r="Q912" s="177" t="s">
        <v>8</v>
      </c>
      <c r="R912" s="2270" t="s">
        <v>44</v>
      </c>
      <c r="S912" s="178" t="s">
        <v>8</v>
      </c>
      <c r="T912" s="2182" t="s">
        <v>10</v>
      </c>
    </row>
    <row r="913" spans="2:20">
      <c r="B913" s="2191"/>
      <c r="C913" s="276" t="s">
        <v>11</v>
      </c>
      <c r="D913" s="2170"/>
      <c r="E913" s="180" t="s">
        <v>12</v>
      </c>
      <c r="F913" s="2170"/>
      <c r="G913" s="180" t="s">
        <v>13</v>
      </c>
      <c r="H913" s="180" t="s">
        <v>14</v>
      </c>
      <c r="I913" s="181" t="s">
        <v>15</v>
      </c>
      <c r="J913" s="182" t="s">
        <v>16</v>
      </c>
      <c r="K913" s="183" t="s">
        <v>17</v>
      </c>
      <c r="L913" s="180" t="s">
        <v>18</v>
      </c>
      <c r="M913" s="184" t="s">
        <v>19</v>
      </c>
      <c r="N913" s="185" t="s">
        <v>177</v>
      </c>
      <c r="O913" s="2276"/>
      <c r="P913" s="2168"/>
      <c r="Q913" s="185" t="s">
        <v>22</v>
      </c>
      <c r="R913" s="2271"/>
      <c r="S913" s="186" t="s">
        <v>45</v>
      </c>
      <c r="T913" s="2183"/>
    </row>
    <row r="914" spans="2:20" ht="15.75" thickBot="1">
      <c r="B914" s="187">
        <v>1</v>
      </c>
      <c r="C914" s="277">
        <v>2</v>
      </c>
      <c r="D914" s="189">
        <v>3</v>
      </c>
      <c r="E914" s="188">
        <v>4</v>
      </c>
      <c r="F914" s="188">
        <v>5</v>
      </c>
      <c r="G914" s="188">
        <v>6</v>
      </c>
      <c r="H914" s="188">
        <v>7</v>
      </c>
      <c r="I914" s="190" t="s">
        <v>63</v>
      </c>
      <c r="J914" s="191">
        <v>9</v>
      </c>
      <c r="K914" s="192" t="s">
        <v>64</v>
      </c>
      <c r="L914" s="191" t="s">
        <v>65</v>
      </c>
      <c r="M914" s="192">
        <v>12</v>
      </c>
      <c r="N914" s="193" t="s">
        <v>66</v>
      </c>
      <c r="O914" s="252" t="s">
        <v>176</v>
      </c>
      <c r="P914" s="193" t="s">
        <v>178</v>
      </c>
      <c r="Q914" s="193" t="s">
        <v>186</v>
      </c>
      <c r="R914" s="193" t="s">
        <v>183</v>
      </c>
      <c r="S914" s="193" t="s">
        <v>179</v>
      </c>
      <c r="T914" s="193">
        <v>18</v>
      </c>
    </row>
    <row r="915" spans="2:20" ht="24.95" customHeight="1" thickTop="1">
      <c r="B915" s="432">
        <v>1</v>
      </c>
      <c r="C915" s="439" t="s">
        <v>539</v>
      </c>
      <c r="D915" s="254" t="s">
        <v>89</v>
      </c>
      <c r="E915" s="430" t="s">
        <v>79</v>
      </c>
      <c r="F915" s="431" t="s">
        <v>170</v>
      </c>
      <c r="G915" s="404">
        <v>8970</v>
      </c>
      <c r="H915" s="404">
        <v>3920</v>
      </c>
      <c r="I915" s="387">
        <f t="shared" ref="I915:I916" si="792">+G915-H915</f>
        <v>5050</v>
      </c>
      <c r="J915" s="388">
        <v>6</v>
      </c>
      <c r="K915" s="389">
        <f t="shared" ref="K915:K916" si="793">I915*J915%</f>
        <v>303</v>
      </c>
      <c r="L915" s="389">
        <f t="shared" ref="L915:L916" si="794">I915-K915</f>
        <v>4747</v>
      </c>
      <c r="M915" s="405">
        <v>2450</v>
      </c>
      <c r="N915" s="390">
        <f t="shared" ref="N915:N916" si="795">ROUND((L915*M915),0)</f>
        <v>11630150</v>
      </c>
      <c r="O915" s="390">
        <f t="shared" ref="O915:O916" si="796">ROUND(M915*0.5025%,2)</f>
        <v>12.31</v>
      </c>
      <c r="P915" s="390">
        <f t="shared" ref="P915:P916" si="797">M915+O915</f>
        <v>2462.31</v>
      </c>
      <c r="Q915" s="391">
        <f t="shared" ref="Q915:Q916" si="798">ROUND((L915*+P915),0)</f>
        <v>11688586</v>
      </c>
      <c r="R915" s="391">
        <f t="shared" ref="R915:R916" si="799">ROUND((Q915*0.5%),0)</f>
        <v>58443</v>
      </c>
      <c r="S915" s="391">
        <f t="shared" ref="S915:S916" si="800">ROUND((Q915-R915),0)</f>
        <v>11630143</v>
      </c>
      <c r="T915" s="257" t="s">
        <v>77</v>
      </c>
    </row>
    <row r="916" spans="2:20" ht="24.95" customHeight="1">
      <c r="B916" s="432">
        <v>2</v>
      </c>
      <c r="C916" s="439" t="s">
        <v>540</v>
      </c>
      <c r="D916" s="254" t="s">
        <v>148</v>
      </c>
      <c r="E916" s="430" t="s">
        <v>75</v>
      </c>
      <c r="F916" s="431" t="s">
        <v>170</v>
      </c>
      <c r="G916" s="404">
        <v>8380</v>
      </c>
      <c r="H916" s="404">
        <v>3830</v>
      </c>
      <c r="I916" s="387">
        <f t="shared" si="792"/>
        <v>4550</v>
      </c>
      <c r="J916" s="388">
        <v>6</v>
      </c>
      <c r="K916" s="389">
        <f t="shared" si="793"/>
        <v>273</v>
      </c>
      <c r="L916" s="389">
        <f t="shared" si="794"/>
        <v>4277</v>
      </c>
      <c r="M916" s="405">
        <v>2450</v>
      </c>
      <c r="N916" s="390">
        <f t="shared" si="795"/>
        <v>10478650</v>
      </c>
      <c r="O916" s="390">
        <f t="shared" si="796"/>
        <v>12.31</v>
      </c>
      <c r="P916" s="390">
        <f t="shared" si="797"/>
        <v>2462.31</v>
      </c>
      <c r="Q916" s="391">
        <f t="shared" si="798"/>
        <v>10531300</v>
      </c>
      <c r="R916" s="391">
        <f t="shared" si="799"/>
        <v>52657</v>
      </c>
      <c r="S916" s="391">
        <f t="shared" si="800"/>
        <v>10478643</v>
      </c>
      <c r="T916" s="257" t="s">
        <v>77</v>
      </c>
    </row>
    <row r="917" spans="2:20" ht="9.9499999999999993" customHeight="1">
      <c r="B917" s="433"/>
      <c r="C917" s="448"/>
      <c r="D917" s="449"/>
      <c r="E917" s="434"/>
      <c r="F917" s="435"/>
      <c r="G917" s="443"/>
      <c r="H917" s="443"/>
      <c r="I917" s="444"/>
      <c r="J917" s="388"/>
      <c r="K917" s="445"/>
      <c r="L917" s="445"/>
      <c r="M917" s="450"/>
      <c r="N917" s="446"/>
      <c r="O917" s="451"/>
      <c r="P917" s="446"/>
      <c r="Q917" s="447"/>
      <c r="R917" s="447"/>
      <c r="S917" s="447"/>
      <c r="T917" s="452"/>
    </row>
    <row r="918" spans="2:20" ht="24.95" customHeight="1">
      <c r="B918" s="2173" t="s">
        <v>452</v>
      </c>
      <c r="C918" s="2174"/>
      <c r="D918" s="2174"/>
      <c r="E918" s="2174"/>
      <c r="F918" s="2175"/>
      <c r="G918" s="402">
        <f>SUM(G915:G917)</f>
        <v>17350</v>
      </c>
      <c r="H918" s="402">
        <f>SUM(H915:H917)</f>
        <v>7750</v>
      </c>
      <c r="I918" s="402">
        <f>SUM(I915:I917)</f>
        <v>9600</v>
      </c>
      <c r="J918" s="402">
        <f>+K918/I918%</f>
        <v>6</v>
      </c>
      <c r="K918" s="402">
        <f>SUM(K915:K917)</f>
        <v>576</v>
      </c>
      <c r="L918" s="402">
        <f>SUM(L915:L917)</f>
        <v>9024</v>
      </c>
      <c r="M918" s="402"/>
      <c r="N918" s="402">
        <f>SUM(N915:N917)</f>
        <v>22108800</v>
      </c>
      <c r="O918" s="403"/>
      <c r="P918" s="402">
        <f>Q918/L918</f>
        <v>2462.3100620567375</v>
      </c>
      <c r="Q918" s="402">
        <f>SUM(Q915:Q917)</f>
        <v>22219886</v>
      </c>
      <c r="R918" s="402">
        <f>SUM(R915:R917)</f>
        <v>111100</v>
      </c>
      <c r="S918" s="402">
        <f>SUM(S915:S917)</f>
        <v>22108786</v>
      </c>
      <c r="T918" s="402"/>
    </row>
    <row r="919" spans="2:20" ht="6.95" customHeight="1">
      <c r="B919" s="263"/>
      <c r="C919" s="264"/>
      <c r="D919" s="264"/>
      <c r="E919" s="264"/>
      <c r="F919" s="264"/>
      <c r="G919" s="265"/>
      <c r="H919" s="265"/>
      <c r="I919" s="265"/>
      <c r="J919" s="265"/>
      <c r="K919" s="265"/>
      <c r="L919" s="265"/>
      <c r="M919" s="265"/>
      <c r="N919" s="265"/>
      <c r="O919" s="265"/>
      <c r="P919" s="265"/>
      <c r="Q919" s="265"/>
      <c r="R919" s="265"/>
      <c r="S919" s="265"/>
      <c r="T919" s="266"/>
    </row>
    <row r="920" spans="2:20" ht="15.75">
      <c r="B920" s="51"/>
      <c r="C920" s="289" t="s">
        <v>59</v>
      </c>
      <c r="D920" s="55"/>
      <c r="E920" s="55" t="s">
        <v>60</v>
      </c>
      <c r="F920" s="165" t="s">
        <v>447</v>
      </c>
      <c r="G920" s="55"/>
      <c r="I920" s="53"/>
      <c r="J920" s="55"/>
      <c r="K920" s="55"/>
      <c r="L920" s="54"/>
      <c r="M920" s="55"/>
      <c r="N920" s="118"/>
      <c r="O920" s="56"/>
      <c r="P920" s="57"/>
      <c r="Q920" s="249"/>
      <c r="R920" s="297"/>
      <c r="S920" s="55"/>
      <c r="T920" s="59"/>
    </row>
    <row r="921" spans="2:20" ht="6.95" customHeight="1">
      <c r="B921" s="51"/>
      <c r="C921" s="289"/>
      <c r="D921" s="55"/>
      <c r="E921" s="55"/>
      <c r="F921" s="623"/>
      <c r="G921" s="55"/>
      <c r="H921" s="53"/>
      <c r="I921" s="52"/>
      <c r="J921" s="55"/>
      <c r="K921" s="55"/>
      <c r="L921" s="54"/>
      <c r="M921" s="55"/>
      <c r="N921" s="84"/>
      <c r="O921" s="56"/>
      <c r="P921" s="167"/>
      <c r="Q921" s="58"/>
      <c r="R921" s="58"/>
      <c r="S921" s="58"/>
      <c r="T921" s="59"/>
    </row>
    <row r="922" spans="2:20">
      <c r="B922" s="2190" t="s">
        <v>26</v>
      </c>
      <c r="C922" s="275" t="s">
        <v>27</v>
      </c>
      <c r="D922" s="2169" t="s">
        <v>62</v>
      </c>
      <c r="E922" s="175" t="s">
        <v>28</v>
      </c>
      <c r="F922" s="2169" t="s">
        <v>29</v>
      </c>
      <c r="G922" s="174" t="s">
        <v>30</v>
      </c>
      <c r="H922" s="174" t="s">
        <v>30</v>
      </c>
      <c r="I922" s="176" t="s">
        <v>30</v>
      </c>
      <c r="J922" s="2171" t="s">
        <v>31</v>
      </c>
      <c r="K922" s="2172"/>
      <c r="L922" s="174" t="s">
        <v>30</v>
      </c>
      <c r="M922" s="176" t="s">
        <v>32</v>
      </c>
      <c r="N922" s="177" t="s">
        <v>8</v>
      </c>
      <c r="O922" s="2275" t="s">
        <v>182</v>
      </c>
      <c r="P922" s="2167" t="s">
        <v>181</v>
      </c>
      <c r="Q922" s="177" t="s">
        <v>8</v>
      </c>
      <c r="R922" s="2270" t="s">
        <v>44</v>
      </c>
      <c r="S922" s="178" t="s">
        <v>8</v>
      </c>
      <c r="T922" s="2182" t="s">
        <v>10</v>
      </c>
    </row>
    <row r="923" spans="2:20">
      <c r="B923" s="2191"/>
      <c r="C923" s="276" t="s">
        <v>11</v>
      </c>
      <c r="D923" s="2170"/>
      <c r="E923" s="180" t="s">
        <v>12</v>
      </c>
      <c r="F923" s="2170"/>
      <c r="G923" s="180" t="s">
        <v>13</v>
      </c>
      <c r="H923" s="180" t="s">
        <v>14</v>
      </c>
      <c r="I923" s="181" t="s">
        <v>15</v>
      </c>
      <c r="J923" s="182" t="s">
        <v>16</v>
      </c>
      <c r="K923" s="183" t="s">
        <v>17</v>
      </c>
      <c r="L923" s="180" t="s">
        <v>18</v>
      </c>
      <c r="M923" s="184" t="s">
        <v>19</v>
      </c>
      <c r="N923" s="185" t="s">
        <v>177</v>
      </c>
      <c r="O923" s="2276"/>
      <c r="P923" s="2168"/>
      <c r="Q923" s="185" t="s">
        <v>22</v>
      </c>
      <c r="R923" s="2271"/>
      <c r="S923" s="186" t="s">
        <v>45</v>
      </c>
      <c r="T923" s="2183"/>
    </row>
    <row r="924" spans="2:20" ht="15.75" thickBot="1">
      <c r="B924" s="187">
        <v>1</v>
      </c>
      <c r="C924" s="277">
        <v>2</v>
      </c>
      <c r="D924" s="189">
        <v>3</v>
      </c>
      <c r="E924" s="188">
        <v>4</v>
      </c>
      <c r="F924" s="188">
        <v>5</v>
      </c>
      <c r="G924" s="188">
        <v>6</v>
      </c>
      <c r="H924" s="188">
        <v>7</v>
      </c>
      <c r="I924" s="190" t="s">
        <v>63</v>
      </c>
      <c r="J924" s="191">
        <v>9</v>
      </c>
      <c r="K924" s="192" t="s">
        <v>64</v>
      </c>
      <c r="L924" s="191" t="s">
        <v>65</v>
      </c>
      <c r="M924" s="192">
        <v>12</v>
      </c>
      <c r="N924" s="193" t="s">
        <v>66</v>
      </c>
      <c r="O924" s="252" t="s">
        <v>176</v>
      </c>
      <c r="P924" s="193" t="s">
        <v>178</v>
      </c>
      <c r="Q924" s="193" t="s">
        <v>186</v>
      </c>
      <c r="R924" s="193" t="s">
        <v>183</v>
      </c>
      <c r="S924" s="193" t="s">
        <v>179</v>
      </c>
      <c r="T924" s="193">
        <v>18</v>
      </c>
    </row>
    <row r="925" spans="2:20" ht="24.95" customHeight="1" thickTop="1">
      <c r="B925" s="432">
        <v>1</v>
      </c>
      <c r="C925" s="439" t="s">
        <v>541</v>
      </c>
      <c r="D925" s="254" t="s">
        <v>336</v>
      </c>
      <c r="E925" s="430" t="s">
        <v>74</v>
      </c>
      <c r="F925" s="431" t="s">
        <v>170</v>
      </c>
      <c r="G925" s="404">
        <v>8960</v>
      </c>
      <c r="H925" s="404">
        <v>3790</v>
      </c>
      <c r="I925" s="387">
        <f t="shared" ref="I925:I926" si="801">+G925-H925</f>
        <v>5170</v>
      </c>
      <c r="J925" s="388">
        <v>6</v>
      </c>
      <c r="K925" s="389">
        <f t="shared" ref="K925:K926" si="802">I925*J925%</f>
        <v>310.2</v>
      </c>
      <c r="L925" s="389">
        <f t="shared" ref="L925:L926" si="803">I925-K925</f>
        <v>4859.8</v>
      </c>
      <c r="M925" s="405">
        <v>2450</v>
      </c>
      <c r="N925" s="390">
        <f t="shared" ref="N925:N926" si="804">ROUND((L925*M925),0)</f>
        <v>11906510</v>
      </c>
      <c r="O925" s="390">
        <f t="shared" ref="O925:O926" si="805">ROUND(M925*0.5025%,2)</f>
        <v>12.31</v>
      </c>
      <c r="P925" s="390">
        <f t="shared" ref="P925:P926" si="806">M925+O925</f>
        <v>2462.31</v>
      </c>
      <c r="Q925" s="391">
        <f t="shared" ref="Q925:Q926" si="807">ROUND((L925*+P925),0)</f>
        <v>11966334</v>
      </c>
      <c r="R925" s="391">
        <f t="shared" ref="R925:R926" si="808">ROUND((Q925*0.5%),0)</f>
        <v>59832</v>
      </c>
      <c r="S925" s="391">
        <f t="shared" ref="S925:S926" si="809">ROUND((Q925-R925),0)</f>
        <v>11906502</v>
      </c>
      <c r="T925" s="257" t="s">
        <v>77</v>
      </c>
    </row>
    <row r="926" spans="2:20" ht="24.95" customHeight="1">
      <c r="B926" s="432">
        <v>2</v>
      </c>
      <c r="C926" s="439" t="s">
        <v>542</v>
      </c>
      <c r="D926" s="254" t="s">
        <v>148</v>
      </c>
      <c r="E926" s="430" t="s">
        <v>75</v>
      </c>
      <c r="F926" s="431" t="s">
        <v>170</v>
      </c>
      <c r="G926" s="404">
        <v>8620</v>
      </c>
      <c r="H926" s="404">
        <v>3830</v>
      </c>
      <c r="I926" s="387">
        <f t="shared" si="801"/>
        <v>4790</v>
      </c>
      <c r="J926" s="388">
        <v>6</v>
      </c>
      <c r="K926" s="389">
        <f t="shared" si="802"/>
        <v>287.39999999999998</v>
      </c>
      <c r="L926" s="389">
        <f t="shared" si="803"/>
        <v>4502.6000000000004</v>
      </c>
      <c r="M926" s="405">
        <v>2450</v>
      </c>
      <c r="N926" s="390">
        <f t="shared" si="804"/>
        <v>11031370</v>
      </c>
      <c r="O926" s="390">
        <f t="shared" si="805"/>
        <v>12.31</v>
      </c>
      <c r="P926" s="390">
        <f t="shared" si="806"/>
        <v>2462.31</v>
      </c>
      <c r="Q926" s="391">
        <f t="shared" si="807"/>
        <v>11086797</v>
      </c>
      <c r="R926" s="391">
        <f t="shared" si="808"/>
        <v>55434</v>
      </c>
      <c r="S926" s="391">
        <f t="shared" si="809"/>
        <v>11031363</v>
      </c>
      <c r="T926" s="257" t="s">
        <v>77</v>
      </c>
    </row>
    <row r="927" spans="2:20" ht="24.95" customHeight="1">
      <c r="B927" s="432">
        <v>3</v>
      </c>
      <c r="C927" s="439" t="s">
        <v>543</v>
      </c>
      <c r="D927" s="254" t="s">
        <v>67</v>
      </c>
      <c r="E927" s="430" t="s">
        <v>92</v>
      </c>
      <c r="F927" s="431" t="s">
        <v>170</v>
      </c>
      <c r="G927" s="404">
        <v>4400</v>
      </c>
      <c r="H927" s="404">
        <v>3780</v>
      </c>
      <c r="I927" s="387">
        <f t="shared" ref="I927" si="810">+G927-H927</f>
        <v>620</v>
      </c>
      <c r="J927" s="388">
        <v>6</v>
      </c>
      <c r="K927" s="389">
        <f t="shared" ref="K927" si="811">I927*J927%</f>
        <v>37.199999999999996</v>
      </c>
      <c r="L927" s="389">
        <f t="shared" ref="L927" si="812">I927-K927</f>
        <v>582.79999999999995</v>
      </c>
      <c r="M927" s="405">
        <v>2450</v>
      </c>
      <c r="N927" s="390">
        <f t="shared" ref="N927" si="813">ROUND((L927*M927),0)</f>
        <v>1427860</v>
      </c>
      <c r="O927" s="390">
        <f t="shared" ref="O927" si="814">ROUND(M927*0.5025%,2)</f>
        <v>12.31</v>
      </c>
      <c r="P927" s="390">
        <f t="shared" ref="P927" si="815">M927+O927</f>
        <v>2462.31</v>
      </c>
      <c r="Q927" s="391">
        <f t="shared" ref="Q927" si="816">ROUND((L927*+P927),0)</f>
        <v>1435034</v>
      </c>
      <c r="R927" s="391">
        <f t="shared" ref="R927" si="817">ROUND((Q927*0.5%),0)</f>
        <v>7175</v>
      </c>
      <c r="S927" s="391">
        <f t="shared" ref="S927" si="818">ROUND((Q927-R927),0)</f>
        <v>1427859</v>
      </c>
      <c r="T927" s="257" t="s">
        <v>77</v>
      </c>
    </row>
    <row r="928" spans="2:20" ht="9.9499999999999993" customHeight="1">
      <c r="B928" s="433"/>
      <c r="C928" s="448"/>
      <c r="D928" s="449"/>
      <c r="E928" s="434"/>
      <c r="F928" s="435"/>
      <c r="G928" s="443"/>
      <c r="H928" s="443"/>
      <c r="I928" s="444"/>
      <c r="J928" s="388"/>
      <c r="K928" s="445"/>
      <c r="L928" s="445"/>
      <c r="M928" s="450"/>
      <c r="N928" s="446"/>
      <c r="O928" s="451"/>
      <c r="P928" s="446"/>
      <c r="Q928" s="447"/>
      <c r="R928" s="447"/>
      <c r="S928" s="447"/>
      <c r="T928" s="452"/>
    </row>
    <row r="929" spans="2:21" ht="24.95" customHeight="1">
      <c r="B929" s="2173" t="s">
        <v>453</v>
      </c>
      <c r="C929" s="2174"/>
      <c r="D929" s="2174"/>
      <c r="E929" s="2174"/>
      <c r="F929" s="2175"/>
      <c r="G929" s="402">
        <f>SUM(G925:G928)</f>
        <v>21980</v>
      </c>
      <c r="H929" s="402">
        <f>SUM(H925:H928)</f>
        <v>11400</v>
      </c>
      <c r="I929" s="402">
        <f>SUM(I925:I928)</f>
        <v>10580</v>
      </c>
      <c r="J929" s="402">
        <f>+K929/I929%</f>
        <v>6</v>
      </c>
      <c r="K929" s="402">
        <f>SUM(K925:K928)</f>
        <v>634.79999999999995</v>
      </c>
      <c r="L929" s="402">
        <f>SUM(L925:L928)</f>
        <v>9945.2000000000007</v>
      </c>
      <c r="M929" s="402"/>
      <c r="N929" s="402">
        <f>SUM(N925:N928)</f>
        <v>24365740</v>
      </c>
      <c r="O929" s="403"/>
      <c r="P929" s="402">
        <f>Q929/L929</f>
        <v>2462.3099585729797</v>
      </c>
      <c r="Q929" s="402">
        <f>SUM(Q925:Q928)</f>
        <v>24488165</v>
      </c>
      <c r="R929" s="402">
        <f>SUM(R925:R928)</f>
        <v>122441</v>
      </c>
      <c r="S929" s="402">
        <f>SUM(S925:S928)</f>
        <v>24365724</v>
      </c>
      <c r="T929" s="402"/>
    </row>
    <row r="930" spans="2:21" ht="24.95" customHeight="1">
      <c r="B930" s="2173" t="s">
        <v>544</v>
      </c>
      <c r="C930" s="2174"/>
      <c r="D930" s="2174"/>
      <c r="E930" s="2174"/>
      <c r="F930" s="2175"/>
      <c r="G930" s="402">
        <f>SUM(G929+G918+G906+G889+G879+G867)</f>
        <v>176820</v>
      </c>
      <c r="H930" s="402">
        <f>SUM(H929+H918+H906+H889+H879+H867)</f>
        <v>82010</v>
      </c>
      <c r="I930" s="402">
        <f>SUM(I929+I918+I906+I889+I879+I867)</f>
        <v>94810</v>
      </c>
      <c r="J930" s="402">
        <f>+K930/I930%</f>
        <v>6.6853707414829655</v>
      </c>
      <c r="K930" s="402">
        <f>SUM(K929+K918+K906+K889+K879+K867)</f>
        <v>6338.4</v>
      </c>
      <c r="L930" s="402">
        <f>SUM(L929+L918+L906+L889+L879+L867)</f>
        <v>88471.6</v>
      </c>
      <c r="M930" s="402"/>
      <c r="N930" s="402">
        <f>SUM(N929+N918+N906+N889+N879+N867)</f>
        <v>216288495</v>
      </c>
      <c r="O930" s="403"/>
      <c r="P930" s="402">
        <f>Q930/L930</f>
        <v>2457.0059205439934</v>
      </c>
      <c r="Q930" s="402">
        <f>SUM(Q929+Q918+Q906+Q889+Q879+Q867)</f>
        <v>217375245</v>
      </c>
      <c r="R930" s="402">
        <f>SUM(R929+R918+R906+R889+R879+R867)</f>
        <v>1086878</v>
      </c>
      <c r="S930" s="402">
        <f>SUM(S929+S918+S906+S889+S879+S867)</f>
        <v>216288367</v>
      </c>
      <c r="T930" s="402"/>
    </row>
    <row r="931" spans="2:21" ht="9.9499999999999993" customHeight="1">
      <c r="B931" s="603"/>
      <c r="C931" s="458"/>
      <c r="D931" s="458"/>
      <c r="E931" s="458"/>
      <c r="F931" s="458"/>
      <c r="G931" s="597"/>
      <c r="H931" s="597"/>
      <c r="I931" s="597"/>
      <c r="J931" s="597"/>
      <c r="K931" s="597"/>
      <c r="L931" s="597"/>
      <c r="M931" s="597"/>
      <c r="N931" s="597"/>
      <c r="O931" s="597"/>
      <c r="P931" s="597"/>
      <c r="Q931" s="597"/>
      <c r="R931" s="597"/>
      <c r="S931" s="597"/>
      <c r="T931" s="460"/>
    </row>
    <row r="932" spans="2:21" ht="15" customHeight="1">
      <c r="B932" s="201"/>
      <c r="C932" s="205"/>
      <c r="D932" s="202"/>
      <c r="E932" s="202"/>
      <c r="F932" s="202"/>
      <c r="G932" s="202"/>
      <c r="H932" s="202"/>
      <c r="I932" s="226"/>
      <c r="J932" s="226"/>
      <c r="K932" s="226"/>
      <c r="L932" s="226"/>
      <c r="M932" s="226"/>
      <c r="N932" s="226"/>
      <c r="O932" s="226"/>
      <c r="P932" s="226"/>
      <c r="Q932" s="211" t="s">
        <v>505</v>
      </c>
      <c r="R932" s="226"/>
      <c r="S932" s="226"/>
      <c r="T932" s="209"/>
    </row>
    <row r="933" spans="2:21" ht="15.75">
      <c r="B933" s="241"/>
      <c r="C933" s="280" t="s">
        <v>80</v>
      </c>
      <c r="D933" s="227"/>
      <c r="E933" s="227"/>
      <c r="F933" s="227"/>
      <c r="G933" s="686"/>
      <c r="H933" s="686"/>
      <c r="I933" s="686" t="s">
        <v>105</v>
      </c>
      <c r="J933" s="686"/>
      <c r="K933" s="228"/>
      <c r="L933" s="686"/>
      <c r="M933" s="686" t="s">
        <v>106</v>
      </c>
      <c r="N933" s="686"/>
      <c r="O933" s="227"/>
      <c r="P933" s="227"/>
      <c r="Q933" s="227" t="s">
        <v>81</v>
      </c>
      <c r="R933" s="227"/>
      <c r="S933" s="242"/>
      <c r="T933" s="243"/>
    </row>
    <row r="934" spans="2:21" ht="15.75">
      <c r="B934" s="612"/>
      <c r="C934" s="280"/>
      <c r="D934" s="227"/>
      <c r="E934" s="227"/>
      <c r="F934" s="227"/>
      <c r="G934" s="686"/>
      <c r="H934" s="686"/>
      <c r="I934" s="686"/>
      <c r="J934" s="686"/>
      <c r="K934" s="228"/>
      <c r="L934" s="686"/>
      <c r="M934" s="686"/>
      <c r="N934" s="686"/>
      <c r="O934" s="227"/>
      <c r="P934" s="227"/>
      <c r="Q934" s="227"/>
      <c r="R934" s="227"/>
      <c r="S934" s="242"/>
      <c r="T934" s="243"/>
    </row>
    <row r="935" spans="2:21" ht="15.75">
      <c r="B935" s="241"/>
      <c r="C935" s="281"/>
      <c r="D935" s="229"/>
      <c r="E935" s="229"/>
      <c r="F935" s="229"/>
      <c r="G935" s="229"/>
      <c r="H935" s="229"/>
      <c r="I935" s="229" t="s">
        <v>136</v>
      </c>
      <c r="J935" s="229"/>
      <c r="K935" s="229"/>
      <c r="L935" s="229"/>
      <c r="M935" s="229"/>
      <c r="N935" s="229"/>
      <c r="O935" s="229"/>
      <c r="P935" s="229"/>
      <c r="Q935" s="229"/>
      <c r="R935" s="229"/>
      <c r="S935" s="242"/>
      <c r="T935" s="243"/>
    </row>
    <row r="936" spans="2:21" ht="15.75" hidden="1">
      <c r="B936" s="241"/>
      <c r="C936" s="281"/>
      <c r="D936" s="229"/>
      <c r="E936" s="229"/>
      <c r="F936" s="229"/>
      <c r="G936" s="229"/>
      <c r="H936" s="229"/>
      <c r="I936" s="229"/>
      <c r="J936" s="229"/>
      <c r="K936" s="229"/>
      <c r="L936" s="229"/>
      <c r="M936" s="229"/>
      <c r="N936" s="229"/>
      <c r="O936" s="229"/>
      <c r="P936" s="229"/>
      <c r="Q936" s="229"/>
      <c r="R936" s="229"/>
      <c r="S936" s="242"/>
      <c r="T936" s="243"/>
    </row>
    <row r="937" spans="2:21" ht="15.75">
      <c r="B937" s="241"/>
      <c r="C937" s="281"/>
      <c r="D937" s="229"/>
      <c r="E937" s="229"/>
      <c r="F937" s="229"/>
      <c r="G937" s="229"/>
      <c r="H937" s="229"/>
      <c r="I937" s="229"/>
      <c r="J937" s="229"/>
      <c r="K937" s="229"/>
      <c r="L937" s="229"/>
      <c r="M937" s="229"/>
      <c r="N937" s="229"/>
      <c r="O937" s="229"/>
      <c r="P937" s="229"/>
      <c r="Q937" s="229"/>
      <c r="R937" s="229"/>
      <c r="S937" s="242"/>
      <c r="T937" s="243"/>
    </row>
    <row r="938" spans="2:21" ht="15.75">
      <c r="B938" s="241"/>
      <c r="C938" s="682" t="s">
        <v>147</v>
      </c>
      <c r="D938" s="682"/>
      <c r="E938" s="682"/>
      <c r="F938" s="682"/>
      <c r="G938" s="687"/>
      <c r="H938" s="687" t="s">
        <v>82</v>
      </c>
      <c r="I938" s="682"/>
      <c r="J938" s="687" t="s">
        <v>156</v>
      </c>
      <c r="K938" s="230"/>
      <c r="L938" s="687"/>
      <c r="M938" s="687" t="s">
        <v>161</v>
      </c>
      <c r="N938" s="687"/>
      <c r="O938" s="682"/>
      <c r="P938" s="682"/>
      <c r="Q938" s="682" t="s">
        <v>83</v>
      </c>
      <c r="R938" s="682"/>
      <c r="S938" s="242"/>
      <c r="T938" s="243"/>
    </row>
    <row r="939" spans="2:21" ht="15.75">
      <c r="B939" s="241"/>
      <c r="C939" s="282"/>
      <c r="D939" s="682"/>
      <c r="E939" s="682"/>
      <c r="F939" s="682"/>
      <c r="G939" s="687"/>
      <c r="H939" s="687"/>
      <c r="I939" s="682"/>
      <c r="J939" s="687"/>
      <c r="K939" s="230"/>
      <c r="L939" s="687"/>
      <c r="M939" s="687"/>
      <c r="N939" s="687"/>
      <c r="O939" s="682"/>
      <c r="P939" s="682"/>
      <c r="Q939" s="682"/>
      <c r="R939" s="682"/>
      <c r="S939" s="242"/>
      <c r="T939" s="243"/>
    </row>
    <row r="940" spans="2:21" customFormat="1" ht="15" customHeight="1">
      <c r="B940" s="121" t="s">
        <v>418</v>
      </c>
      <c r="C940" s="284"/>
      <c r="D940" s="122"/>
      <c r="E940" s="122"/>
      <c r="F940" s="122"/>
      <c r="G940" s="122"/>
      <c r="H940" s="122"/>
      <c r="I940" s="122"/>
      <c r="J940" s="123"/>
      <c r="K940" s="122"/>
      <c r="L940" s="124"/>
      <c r="M940" s="122"/>
      <c r="N940" s="122"/>
      <c r="O940" s="122"/>
      <c r="P940" s="122"/>
      <c r="Q940" s="122"/>
      <c r="R940" s="125"/>
      <c r="S940" s="125"/>
      <c r="T940" s="126" t="s">
        <v>417</v>
      </c>
      <c r="U940" s="232"/>
    </row>
    <row r="942" spans="2:21" ht="24.95" customHeight="1">
      <c r="B942" s="2155" t="s">
        <v>159</v>
      </c>
      <c r="C942" s="2156"/>
      <c r="D942" s="2156"/>
      <c r="E942" s="2157"/>
      <c r="F942" s="2161" t="s">
        <v>146</v>
      </c>
      <c r="G942" s="2162"/>
      <c r="H942" s="2162"/>
      <c r="I942" s="2162"/>
      <c r="J942" s="2162"/>
      <c r="K942" s="2162"/>
      <c r="L942" s="2162"/>
      <c r="M942" s="2162"/>
      <c r="N942" s="2163"/>
      <c r="O942" s="417" t="s">
        <v>55</v>
      </c>
      <c r="P942" s="418" t="s">
        <v>121</v>
      </c>
      <c r="Q942" s="92" t="s">
        <v>459</v>
      </c>
      <c r="R942" s="41"/>
      <c r="S942" s="41"/>
      <c r="T942" s="42" t="s">
        <v>25</v>
      </c>
    </row>
    <row r="943" spans="2:21" ht="24.95" customHeight="1">
      <c r="B943" s="2158"/>
      <c r="C943" s="2159"/>
      <c r="D943" s="2159"/>
      <c r="E943" s="2160"/>
      <c r="F943" s="2164" t="s">
        <v>416</v>
      </c>
      <c r="G943" s="2165"/>
      <c r="H943" s="2165"/>
      <c r="I943" s="2165"/>
      <c r="J943" s="2165"/>
      <c r="K943" s="2165"/>
      <c r="L943" s="2165"/>
      <c r="M943" s="2165"/>
      <c r="N943" s="2166"/>
      <c r="O943" s="419" t="s">
        <v>57</v>
      </c>
      <c r="P943" s="420" t="s">
        <v>456</v>
      </c>
      <c r="Q943" s="94"/>
      <c r="R943" s="45"/>
      <c r="S943" s="45"/>
      <c r="T943" s="46"/>
    </row>
    <row r="944" spans="2:21" ht="6.95" customHeight="1">
      <c r="B944" s="263"/>
      <c r="C944" s="264"/>
      <c r="D944" s="264"/>
      <c r="E944" s="264"/>
      <c r="F944" s="264"/>
      <c r="G944" s="265"/>
      <c r="H944" s="265"/>
      <c r="I944" s="265"/>
      <c r="J944" s="265"/>
      <c r="K944" s="265"/>
      <c r="L944" s="265"/>
      <c r="M944" s="265"/>
      <c r="N944" s="265"/>
      <c r="O944" s="265"/>
      <c r="P944" s="265"/>
      <c r="Q944" s="265"/>
      <c r="R944" s="265"/>
      <c r="S944" s="265"/>
      <c r="T944" s="266"/>
    </row>
    <row r="945" spans="2:20" ht="15.75">
      <c r="B945" s="51"/>
      <c r="C945" s="289" t="s">
        <v>59</v>
      </c>
      <c r="D945" s="55"/>
      <c r="E945" s="55" t="s">
        <v>60</v>
      </c>
      <c r="F945" s="165" t="s">
        <v>470</v>
      </c>
      <c r="G945" s="55"/>
      <c r="I945" s="53"/>
      <c r="J945" s="55"/>
      <c r="K945" s="55"/>
      <c r="L945" s="54"/>
      <c r="M945" s="55"/>
      <c r="N945" s="118"/>
      <c r="O945" s="56"/>
      <c r="P945" s="57" t="s">
        <v>61</v>
      </c>
      <c r="Q945" s="249" t="s">
        <v>461</v>
      </c>
      <c r="R945" s="297"/>
      <c r="S945" s="55"/>
      <c r="T945" s="59"/>
    </row>
    <row r="946" spans="2:20" ht="6.95" customHeight="1">
      <c r="B946" s="51"/>
      <c r="C946" s="289"/>
      <c r="D946" s="55"/>
      <c r="E946" s="55"/>
      <c r="F946" s="623"/>
      <c r="G946" s="55"/>
      <c r="H946" s="53"/>
      <c r="I946" s="52"/>
      <c r="J946" s="55"/>
      <c r="K946" s="55"/>
      <c r="L946" s="54"/>
      <c r="M946" s="55"/>
      <c r="N946" s="84"/>
      <c r="O946" s="56"/>
      <c r="P946" s="167"/>
      <c r="Q946" s="58"/>
      <c r="R946" s="58"/>
      <c r="S946" s="58"/>
      <c r="T946" s="59"/>
    </row>
    <row r="947" spans="2:20">
      <c r="B947" s="2190" t="s">
        <v>26</v>
      </c>
      <c r="C947" s="275" t="s">
        <v>27</v>
      </c>
      <c r="D947" s="2169" t="s">
        <v>62</v>
      </c>
      <c r="E947" s="175" t="s">
        <v>28</v>
      </c>
      <c r="F947" s="2169" t="s">
        <v>29</v>
      </c>
      <c r="G947" s="174" t="s">
        <v>30</v>
      </c>
      <c r="H947" s="174" t="s">
        <v>30</v>
      </c>
      <c r="I947" s="176" t="s">
        <v>30</v>
      </c>
      <c r="J947" s="2171" t="s">
        <v>31</v>
      </c>
      <c r="K947" s="2172"/>
      <c r="L947" s="174" t="s">
        <v>30</v>
      </c>
      <c r="M947" s="176" t="s">
        <v>32</v>
      </c>
      <c r="N947" s="177" t="s">
        <v>8</v>
      </c>
      <c r="O947" s="2275" t="s">
        <v>182</v>
      </c>
      <c r="P947" s="2167" t="s">
        <v>181</v>
      </c>
      <c r="Q947" s="177" t="s">
        <v>8</v>
      </c>
      <c r="R947" s="2270" t="s">
        <v>44</v>
      </c>
      <c r="S947" s="178" t="s">
        <v>8</v>
      </c>
      <c r="T947" s="2182" t="s">
        <v>10</v>
      </c>
    </row>
    <row r="948" spans="2:20">
      <c r="B948" s="2191"/>
      <c r="C948" s="276" t="s">
        <v>11</v>
      </c>
      <c r="D948" s="2170"/>
      <c r="E948" s="180" t="s">
        <v>12</v>
      </c>
      <c r="F948" s="2170"/>
      <c r="G948" s="180" t="s">
        <v>13</v>
      </c>
      <c r="H948" s="180" t="s">
        <v>14</v>
      </c>
      <c r="I948" s="181" t="s">
        <v>15</v>
      </c>
      <c r="J948" s="182" t="s">
        <v>16</v>
      </c>
      <c r="K948" s="183" t="s">
        <v>17</v>
      </c>
      <c r="L948" s="180" t="s">
        <v>18</v>
      </c>
      <c r="M948" s="184" t="s">
        <v>19</v>
      </c>
      <c r="N948" s="185" t="s">
        <v>177</v>
      </c>
      <c r="O948" s="2276"/>
      <c r="P948" s="2168"/>
      <c r="Q948" s="185" t="s">
        <v>22</v>
      </c>
      <c r="R948" s="2271"/>
      <c r="S948" s="186" t="s">
        <v>45</v>
      </c>
      <c r="T948" s="2183"/>
    </row>
    <row r="949" spans="2:20" ht="15.75" thickBot="1">
      <c r="B949" s="187">
        <v>1</v>
      </c>
      <c r="C949" s="277">
        <v>2</v>
      </c>
      <c r="D949" s="189">
        <v>3</v>
      </c>
      <c r="E949" s="188">
        <v>4</v>
      </c>
      <c r="F949" s="188">
        <v>5</v>
      </c>
      <c r="G949" s="188">
        <v>6</v>
      </c>
      <c r="H949" s="188">
        <v>7</v>
      </c>
      <c r="I949" s="190" t="s">
        <v>63</v>
      </c>
      <c r="J949" s="191">
        <v>9</v>
      </c>
      <c r="K949" s="192" t="s">
        <v>64</v>
      </c>
      <c r="L949" s="191" t="s">
        <v>65</v>
      </c>
      <c r="M949" s="192">
        <v>12</v>
      </c>
      <c r="N949" s="193" t="s">
        <v>66</v>
      </c>
      <c r="O949" s="252" t="s">
        <v>176</v>
      </c>
      <c r="P949" s="193" t="s">
        <v>178</v>
      </c>
      <c r="Q949" s="193" t="s">
        <v>186</v>
      </c>
      <c r="R949" s="193" t="s">
        <v>183</v>
      </c>
      <c r="S949" s="193" t="s">
        <v>179</v>
      </c>
      <c r="T949" s="193">
        <v>18</v>
      </c>
    </row>
    <row r="950" spans="2:20" ht="23.1" customHeight="1" thickTop="1">
      <c r="B950" s="432">
        <v>1</v>
      </c>
      <c r="C950" s="439" t="s">
        <v>463</v>
      </c>
      <c r="D950" s="254" t="s">
        <v>71</v>
      </c>
      <c r="E950" s="430" t="s">
        <v>72</v>
      </c>
      <c r="F950" s="431" t="s">
        <v>170</v>
      </c>
      <c r="G950" s="404">
        <v>8850</v>
      </c>
      <c r="H950" s="404">
        <v>3980</v>
      </c>
      <c r="I950" s="387">
        <f t="shared" ref="I950:I957" si="819">+G950-H950</f>
        <v>4870</v>
      </c>
      <c r="J950" s="388">
        <v>7</v>
      </c>
      <c r="K950" s="389">
        <f t="shared" ref="K950:K957" si="820">I950*J950%</f>
        <v>340.90000000000003</v>
      </c>
      <c r="L950" s="389">
        <f t="shared" ref="L950:L957" si="821">I950-K950</f>
        <v>4529.1000000000004</v>
      </c>
      <c r="M950" s="405">
        <v>2450</v>
      </c>
      <c r="N950" s="390">
        <f t="shared" ref="N950:N957" si="822">ROUND((L950*M950),0)</f>
        <v>11096295</v>
      </c>
      <c r="O950" s="390">
        <f t="shared" ref="O950:O957" si="823">ROUND(M950*0.5025%,2)</f>
        <v>12.31</v>
      </c>
      <c r="P950" s="390">
        <f t="shared" ref="P950:P957" si="824">M950+O950</f>
        <v>2462.31</v>
      </c>
      <c r="Q950" s="391">
        <f t="shared" ref="Q950:Q957" si="825">ROUND((L950*+P950),0)</f>
        <v>11152048</v>
      </c>
      <c r="R950" s="391">
        <f t="shared" ref="R950:R957" si="826">ROUND((Q950*0.5%),0)</f>
        <v>55760</v>
      </c>
      <c r="S950" s="391">
        <f t="shared" ref="S950:S957" si="827">ROUND((Q950-R950),0)</f>
        <v>11096288</v>
      </c>
      <c r="T950" s="257" t="s">
        <v>77</v>
      </c>
    </row>
    <row r="951" spans="2:20" ht="23.1" customHeight="1">
      <c r="B951" s="432">
        <v>2</v>
      </c>
      <c r="C951" s="439" t="s">
        <v>464</v>
      </c>
      <c r="D951" s="254" t="s">
        <v>149</v>
      </c>
      <c r="E951" s="430" t="s">
        <v>92</v>
      </c>
      <c r="F951" s="431" t="s">
        <v>170</v>
      </c>
      <c r="G951" s="404">
        <v>8380</v>
      </c>
      <c r="H951" s="404">
        <v>3790</v>
      </c>
      <c r="I951" s="387">
        <f t="shared" si="819"/>
        <v>4590</v>
      </c>
      <c r="J951" s="388">
        <v>7</v>
      </c>
      <c r="K951" s="389">
        <f t="shared" si="820"/>
        <v>321.3</v>
      </c>
      <c r="L951" s="389">
        <f t="shared" si="821"/>
        <v>4268.7</v>
      </c>
      <c r="M951" s="405">
        <v>2450</v>
      </c>
      <c r="N951" s="390">
        <f t="shared" si="822"/>
        <v>10458315</v>
      </c>
      <c r="O951" s="390">
        <f t="shared" si="823"/>
        <v>12.31</v>
      </c>
      <c r="P951" s="390">
        <f t="shared" si="824"/>
        <v>2462.31</v>
      </c>
      <c r="Q951" s="391">
        <f t="shared" si="825"/>
        <v>10510863</v>
      </c>
      <c r="R951" s="391">
        <f t="shared" si="826"/>
        <v>52554</v>
      </c>
      <c r="S951" s="391">
        <f t="shared" si="827"/>
        <v>10458309</v>
      </c>
      <c r="T951" s="257" t="s">
        <v>77</v>
      </c>
    </row>
    <row r="952" spans="2:20" ht="23.1" customHeight="1">
      <c r="B952" s="432">
        <v>3</v>
      </c>
      <c r="C952" s="439" t="s">
        <v>465</v>
      </c>
      <c r="D952" s="254" t="s">
        <v>71</v>
      </c>
      <c r="E952" s="430" t="s">
        <v>72</v>
      </c>
      <c r="F952" s="431" t="s">
        <v>170</v>
      </c>
      <c r="G952" s="404">
        <v>9000</v>
      </c>
      <c r="H952" s="404">
        <v>3980</v>
      </c>
      <c r="I952" s="387">
        <f t="shared" ref="I952:I956" si="828">+G952-H952</f>
        <v>5020</v>
      </c>
      <c r="J952" s="388">
        <v>7</v>
      </c>
      <c r="K952" s="389">
        <f t="shared" ref="K952:K956" si="829">I952*J952%</f>
        <v>351.40000000000003</v>
      </c>
      <c r="L952" s="389">
        <f t="shared" ref="L952:L956" si="830">I952-K952</f>
        <v>4668.6000000000004</v>
      </c>
      <c r="M952" s="405">
        <v>2450</v>
      </c>
      <c r="N952" s="390">
        <f t="shared" ref="N952:N956" si="831">ROUND((L952*M952),0)</f>
        <v>11438070</v>
      </c>
      <c r="O952" s="390">
        <f t="shared" ref="O952:O956" si="832">ROUND(M952*0.5025%,2)</f>
        <v>12.31</v>
      </c>
      <c r="P952" s="390">
        <f t="shared" ref="P952:P956" si="833">M952+O952</f>
        <v>2462.31</v>
      </c>
      <c r="Q952" s="391">
        <f t="shared" ref="Q952:Q956" si="834">ROUND((L952*+P952),0)</f>
        <v>11495540</v>
      </c>
      <c r="R952" s="391">
        <f t="shared" ref="R952:R956" si="835">ROUND((Q952*0.5%),0)</f>
        <v>57478</v>
      </c>
      <c r="S952" s="391">
        <f t="shared" ref="S952:S956" si="836">ROUND((Q952-R952),0)</f>
        <v>11438062</v>
      </c>
      <c r="T952" s="257" t="s">
        <v>77</v>
      </c>
    </row>
    <row r="953" spans="2:20" ht="23.1" customHeight="1">
      <c r="B953" s="432">
        <v>4</v>
      </c>
      <c r="C953" s="439" t="s">
        <v>466</v>
      </c>
      <c r="D953" s="254" t="s">
        <v>149</v>
      </c>
      <c r="E953" s="430" t="s">
        <v>92</v>
      </c>
      <c r="F953" s="431" t="s">
        <v>170</v>
      </c>
      <c r="G953" s="404">
        <v>8430</v>
      </c>
      <c r="H953" s="404">
        <v>3780</v>
      </c>
      <c r="I953" s="387">
        <f t="shared" si="828"/>
        <v>4650</v>
      </c>
      <c r="J953" s="388">
        <v>7</v>
      </c>
      <c r="K953" s="389">
        <f t="shared" si="829"/>
        <v>325.50000000000006</v>
      </c>
      <c r="L953" s="389">
        <f t="shared" si="830"/>
        <v>4324.5</v>
      </c>
      <c r="M953" s="405">
        <v>2450</v>
      </c>
      <c r="N953" s="390">
        <f t="shared" si="831"/>
        <v>10595025</v>
      </c>
      <c r="O953" s="390">
        <f t="shared" si="832"/>
        <v>12.31</v>
      </c>
      <c r="P953" s="390">
        <f t="shared" si="833"/>
        <v>2462.31</v>
      </c>
      <c r="Q953" s="391">
        <f t="shared" si="834"/>
        <v>10648260</v>
      </c>
      <c r="R953" s="391">
        <f t="shared" si="835"/>
        <v>53241</v>
      </c>
      <c r="S953" s="391">
        <f t="shared" si="836"/>
        <v>10595019</v>
      </c>
      <c r="T953" s="257" t="s">
        <v>77</v>
      </c>
    </row>
    <row r="954" spans="2:20" ht="23.1" customHeight="1">
      <c r="B954" s="432">
        <v>5</v>
      </c>
      <c r="C954" s="439" t="s">
        <v>467</v>
      </c>
      <c r="D954" s="254" t="s">
        <v>148</v>
      </c>
      <c r="E954" s="430" t="s">
        <v>75</v>
      </c>
      <c r="F954" s="431" t="s">
        <v>170</v>
      </c>
      <c r="G954" s="404">
        <v>9060</v>
      </c>
      <c r="H954" s="404">
        <v>3830</v>
      </c>
      <c r="I954" s="387">
        <f t="shared" si="828"/>
        <v>5230</v>
      </c>
      <c r="J954" s="388">
        <v>7</v>
      </c>
      <c r="K954" s="389">
        <f t="shared" si="829"/>
        <v>366.1</v>
      </c>
      <c r="L954" s="389">
        <f t="shared" si="830"/>
        <v>4863.8999999999996</v>
      </c>
      <c r="M954" s="405">
        <v>2450</v>
      </c>
      <c r="N954" s="390">
        <f t="shared" si="831"/>
        <v>11916555</v>
      </c>
      <c r="O954" s="390">
        <f t="shared" si="832"/>
        <v>12.31</v>
      </c>
      <c r="P954" s="390">
        <f t="shared" si="833"/>
        <v>2462.31</v>
      </c>
      <c r="Q954" s="391">
        <f t="shared" si="834"/>
        <v>11976430</v>
      </c>
      <c r="R954" s="391">
        <f t="shared" si="835"/>
        <v>59882</v>
      </c>
      <c r="S954" s="391">
        <f t="shared" si="836"/>
        <v>11916548</v>
      </c>
      <c r="T954" s="257" t="s">
        <v>77</v>
      </c>
    </row>
    <row r="955" spans="2:20" ht="23.1" customHeight="1">
      <c r="B955" s="432">
        <v>6</v>
      </c>
      <c r="C955" s="439" t="s">
        <v>468</v>
      </c>
      <c r="D955" s="254" t="s">
        <v>151</v>
      </c>
      <c r="E955" s="430" t="s">
        <v>87</v>
      </c>
      <c r="F955" s="431" t="s">
        <v>170</v>
      </c>
      <c r="G955" s="404">
        <v>9090</v>
      </c>
      <c r="H955" s="404">
        <v>3850</v>
      </c>
      <c r="I955" s="387">
        <f t="shared" si="828"/>
        <v>5240</v>
      </c>
      <c r="J955" s="388">
        <v>7</v>
      </c>
      <c r="K955" s="389">
        <f t="shared" si="829"/>
        <v>366.8</v>
      </c>
      <c r="L955" s="389">
        <f t="shared" si="830"/>
        <v>4873.2</v>
      </c>
      <c r="M955" s="405">
        <v>2450</v>
      </c>
      <c r="N955" s="390">
        <f t="shared" si="831"/>
        <v>11939340</v>
      </c>
      <c r="O955" s="390">
        <f t="shared" si="832"/>
        <v>12.31</v>
      </c>
      <c r="P955" s="390">
        <f t="shared" si="833"/>
        <v>2462.31</v>
      </c>
      <c r="Q955" s="391">
        <f t="shared" si="834"/>
        <v>11999329</v>
      </c>
      <c r="R955" s="391">
        <f t="shared" si="835"/>
        <v>59997</v>
      </c>
      <c r="S955" s="391">
        <f t="shared" si="836"/>
        <v>11939332</v>
      </c>
      <c r="T955" s="257" t="s">
        <v>77</v>
      </c>
    </row>
    <row r="956" spans="2:20" ht="23.1" customHeight="1">
      <c r="B956" s="432">
        <v>7</v>
      </c>
      <c r="C956" s="439" t="s">
        <v>469</v>
      </c>
      <c r="D956" s="254" t="s">
        <v>68</v>
      </c>
      <c r="E956" s="430" t="s">
        <v>69</v>
      </c>
      <c r="F956" s="431" t="s">
        <v>170</v>
      </c>
      <c r="G956" s="404">
        <v>9230</v>
      </c>
      <c r="H956" s="404">
        <v>3890</v>
      </c>
      <c r="I956" s="387">
        <f t="shared" si="828"/>
        <v>5340</v>
      </c>
      <c r="J956" s="388">
        <v>7</v>
      </c>
      <c r="K956" s="389">
        <f t="shared" si="829"/>
        <v>373.8</v>
      </c>
      <c r="L956" s="389">
        <f t="shared" si="830"/>
        <v>4966.2</v>
      </c>
      <c r="M956" s="405">
        <v>2450</v>
      </c>
      <c r="N956" s="390">
        <f t="shared" si="831"/>
        <v>12167190</v>
      </c>
      <c r="O956" s="390">
        <f t="shared" si="832"/>
        <v>12.31</v>
      </c>
      <c r="P956" s="390">
        <f t="shared" si="833"/>
        <v>2462.31</v>
      </c>
      <c r="Q956" s="391">
        <f t="shared" si="834"/>
        <v>12228324</v>
      </c>
      <c r="R956" s="391">
        <f t="shared" si="835"/>
        <v>61142</v>
      </c>
      <c r="S956" s="391">
        <f t="shared" si="836"/>
        <v>12167182</v>
      </c>
      <c r="T956" s="257" t="s">
        <v>77</v>
      </c>
    </row>
    <row r="957" spans="2:20" ht="23.1" customHeight="1">
      <c r="B957" s="432">
        <v>8</v>
      </c>
      <c r="C957" s="439" t="s">
        <v>498</v>
      </c>
      <c r="D957" s="254" t="s">
        <v>151</v>
      </c>
      <c r="E957" s="430" t="s">
        <v>87</v>
      </c>
      <c r="F957" s="431" t="s">
        <v>170</v>
      </c>
      <c r="G957" s="404">
        <v>8900</v>
      </c>
      <c r="H957" s="404">
        <v>3850</v>
      </c>
      <c r="I957" s="387">
        <f t="shared" si="819"/>
        <v>5050</v>
      </c>
      <c r="J957" s="388">
        <v>7</v>
      </c>
      <c r="K957" s="389">
        <f t="shared" si="820"/>
        <v>353.50000000000006</v>
      </c>
      <c r="L957" s="389">
        <f t="shared" si="821"/>
        <v>4696.5</v>
      </c>
      <c r="M957" s="405">
        <v>2450</v>
      </c>
      <c r="N957" s="390">
        <f t="shared" si="822"/>
        <v>11506425</v>
      </c>
      <c r="O957" s="390">
        <f t="shared" si="823"/>
        <v>12.31</v>
      </c>
      <c r="P957" s="390">
        <f t="shared" si="824"/>
        <v>2462.31</v>
      </c>
      <c r="Q957" s="391">
        <f t="shared" si="825"/>
        <v>11564239</v>
      </c>
      <c r="R957" s="391">
        <f t="shared" si="826"/>
        <v>57821</v>
      </c>
      <c r="S957" s="391">
        <f t="shared" si="827"/>
        <v>11506418</v>
      </c>
      <c r="T957" s="257" t="s">
        <v>77</v>
      </c>
    </row>
    <row r="958" spans="2:20" ht="23.1" customHeight="1">
      <c r="B958" s="432">
        <v>9</v>
      </c>
      <c r="C958" s="439" t="s">
        <v>499</v>
      </c>
      <c r="D958" s="254" t="s">
        <v>400</v>
      </c>
      <c r="E958" s="430" t="s">
        <v>70</v>
      </c>
      <c r="F958" s="431" t="s">
        <v>170</v>
      </c>
      <c r="G958" s="404">
        <v>9100</v>
      </c>
      <c r="H958" s="404">
        <v>3950</v>
      </c>
      <c r="I958" s="387">
        <f t="shared" ref="I958:I962" si="837">+G958-H958</f>
        <v>5150</v>
      </c>
      <c r="J958" s="388">
        <v>7</v>
      </c>
      <c r="K958" s="389">
        <f t="shared" ref="K958:K962" si="838">I958*J958%</f>
        <v>360.50000000000006</v>
      </c>
      <c r="L958" s="389">
        <f t="shared" ref="L958:L962" si="839">I958-K958</f>
        <v>4789.5</v>
      </c>
      <c r="M958" s="405">
        <v>2450</v>
      </c>
      <c r="N958" s="390">
        <f t="shared" ref="N958:N962" si="840">ROUND((L958*M958),0)</f>
        <v>11734275</v>
      </c>
      <c r="O958" s="390">
        <f t="shared" ref="O958:O962" si="841">ROUND(M958*0.5025%,2)</f>
        <v>12.31</v>
      </c>
      <c r="P958" s="390">
        <f t="shared" ref="P958:P962" si="842">M958+O958</f>
        <v>2462.31</v>
      </c>
      <c r="Q958" s="391">
        <f t="shared" ref="Q958:Q962" si="843">ROUND((L958*+P958),0)</f>
        <v>11793234</v>
      </c>
      <c r="R958" s="391">
        <f t="shared" ref="R958:R962" si="844">ROUND((Q958*0.5%),0)</f>
        <v>58966</v>
      </c>
      <c r="S958" s="391">
        <f t="shared" ref="S958:S962" si="845">ROUND((Q958-R958),0)</f>
        <v>11734268</v>
      </c>
      <c r="T958" s="257" t="s">
        <v>77</v>
      </c>
    </row>
    <row r="959" spans="2:20" ht="23.1" customHeight="1">
      <c r="B959" s="432">
        <v>10</v>
      </c>
      <c r="C959" s="439" t="s">
        <v>500</v>
      </c>
      <c r="D959" s="254" t="s">
        <v>68</v>
      </c>
      <c r="E959" s="430" t="s">
        <v>69</v>
      </c>
      <c r="F959" s="431" t="s">
        <v>170</v>
      </c>
      <c r="G959" s="404">
        <v>9080</v>
      </c>
      <c r="H959" s="404">
        <v>3890</v>
      </c>
      <c r="I959" s="387">
        <f t="shared" si="837"/>
        <v>5190</v>
      </c>
      <c r="J959" s="388">
        <v>7</v>
      </c>
      <c r="K959" s="389">
        <f t="shared" si="838"/>
        <v>363.3</v>
      </c>
      <c r="L959" s="389">
        <f t="shared" si="839"/>
        <v>4826.7</v>
      </c>
      <c r="M959" s="405">
        <v>2450</v>
      </c>
      <c r="N959" s="390">
        <f t="shared" si="840"/>
        <v>11825415</v>
      </c>
      <c r="O959" s="390">
        <f t="shared" si="841"/>
        <v>12.31</v>
      </c>
      <c r="P959" s="390">
        <f t="shared" si="842"/>
        <v>2462.31</v>
      </c>
      <c r="Q959" s="391">
        <f t="shared" si="843"/>
        <v>11884832</v>
      </c>
      <c r="R959" s="391">
        <f t="shared" si="844"/>
        <v>59424</v>
      </c>
      <c r="S959" s="391">
        <f t="shared" si="845"/>
        <v>11825408</v>
      </c>
      <c r="T959" s="257" t="s">
        <v>77</v>
      </c>
    </row>
    <row r="960" spans="2:20" ht="23.1" customHeight="1">
      <c r="B960" s="432">
        <v>11</v>
      </c>
      <c r="C960" s="439" t="s">
        <v>501</v>
      </c>
      <c r="D960" s="254" t="s">
        <v>151</v>
      </c>
      <c r="E960" s="430" t="s">
        <v>87</v>
      </c>
      <c r="F960" s="431" t="s">
        <v>170</v>
      </c>
      <c r="G960" s="404">
        <v>8520</v>
      </c>
      <c r="H960" s="404">
        <v>3850</v>
      </c>
      <c r="I960" s="387">
        <f t="shared" si="837"/>
        <v>4670</v>
      </c>
      <c r="J960" s="388">
        <v>7</v>
      </c>
      <c r="K960" s="389">
        <f t="shared" si="838"/>
        <v>326.90000000000003</v>
      </c>
      <c r="L960" s="389">
        <f t="shared" si="839"/>
        <v>4343.1000000000004</v>
      </c>
      <c r="M960" s="405">
        <v>2450</v>
      </c>
      <c r="N960" s="390">
        <f t="shared" si="840"/>
        <v>10640595</v>
      </c>
      <c r="O960" s="390">
        <f t="shared" si="841"/>
        <v>12.31</v>
      </c>
      <c r="P960" s="390">
        <f t="shared" si="842"/>
        <v>2462.31</v>
      </c>
      <c r="Q960" s="391">
        <f t="shared" si="843"/>
        <v>10694059</v>
      </c>
      <c r="R960" s="391">
        <f t="shared" si="844"/>
        <v>53470</v>
      </c>
      <c r="S960" s="391">
        <f t="shared" si="845"/>
        <v>10640589</v>
      </c>
      <c r="T960" s="257" t="s">
        <v>77</v>
      </c>
    </row>
    <row r="961" spans="2:20" ht="23.1" customHeight="1">
      <c r="B961" s="432">
        <v>12</v>
      </c>
      <c r="C961" s="439" t="s">
        <v>502</v>
      </c>
      <c r="D961" s="254" t="s">
        <v>89</v>
      </c>
      <c r="E961" s="430" t="s">
        <v>79</v>
      </c>
      <c r="F961" s="431" t="s">
        <v>170</v>
      </c>
      <c r="G961" s="404">
        <v>8790</v>
      </c>
      <c r="H961" s="404">
        <v>3920</v>
      </c>
      <c r="I961" s="387">
        <f t="shared" si="837"/>
        <v>4870</v>
      </c>
      <c r="J961" s="388">
        <v>7</v>
      </c>
      <c r="K961" s="389">
        <f t="shared" si="838"/>
        <v>340.90000000000003</v>
      </c>
      <c r="L961" s="389">
        <f t="shared" si="839"/>
        <v>4529.1000000000004</v>
      </c>
      <c r="M961" s="405">
        <v>2450</v>
      </c>
      <c r="N961" s="390">
        <f t="shared" si="840"/>
        <v>11096295</v>
      </c>
      <c r="O961" s="390">
        <f t="shared" si="841"/>
        <v>12.31</v>
      </c>
      <c r="P961" s="390">
        <f t="shared" si="842"/>
        <v>2462.31</v>
      </c>
      <c r="Q961" s="391">
        <f t="shared" si="843"/>
        <v>11152048</v>
      </c>
      <c r="R961" s="391">
        <f t="shared" si="844"/>
        <v>55760</v>
      </c>
      <c r="S961" s="391">
        <f t="shared" si="845"/>
        <v>11096288</v>
      </c>
      <c r="T961" s="257" t="s">
        <v>77</v>
      </c>
    </row>
    <row r="962" spans="2:20" ht="23.1" customHeight="1">
      <c r="B962" s="432">
        <v>13</v>
      </c>
      <c r="C962" s="439" t="s">
        <v>503</v>
      </c>
      <c r="D962" s="254" t="s">
        <v>149</v>
      </c>
      <c r="E962" s="430" t="s">
        <v>92</v>
      </c>
      <c r="F962" s="431" t="s">
        <v>170</v>
      </c>
      <c r="G962" s="404">
        <v>8640</v>
      </c>
      <c r="H962" s="404">
        <v>3780</v>
      </c>
      <c r="I962" s="387">
        <f t="shared" si="837"/>
        <v>4860</v>
      </c>
      <c r="J962" s="388">
        <v>7</v>
      </c>
      <c r="K962" s="389">
        <f t="shared" si="838"/>
        <v>340.20000000000005</v>
      </c>
      <c r="L962" s="389">
        <f t="shared" si="839"/>
        <v>4519.8</v>
      </c>
      <c r="M962" s="405">
        <v>2450</v>
      </c>
      <c r="N962" s="390">
        <f t="shared" si="840"/>
        <v>11073510</v>
      </c>
      <c r="O962" s="390">
        <f t="shared" si="841"/>
        <v>12.31</v>
      </c>
      <c r="P962" s="390">
        <f t="shared" si="842"/>
        <v>2462.31</v>
      </c>
      <c r="Q962" s="391">
        <f t="shared" si="843"/>
        <v>11129149</v>
      </c>
      <c r="R962" s="391">
        <f t="shared" si="844"/>
        <v>55646</v>
      </c>
      <c r="S962" s="391">
        <f t="shared" si="845"/>
        <v>11073503</v>
      </c>
      <c r="T962" s="257" t="s">
        <v>77</v>
      </c>
    </row>
    <row r="963" spans="2:20" ht="9.9499999999999993" customHeight="1">
      <c r="B963" s="433"/>
      <c r="C963" s="448"/>
      <c r="D963" s="449"/>
      <c r="E963" s="434"/>
      <c r="F963" s="435"/>
      <c r="G963" s="443"/>
      <c r="H963" s="443"/>
      <c r="I963" s="444"/>
      <c r="J963" s="388"/>
      <c r="K963" s="445"/>
      <c r="L963" s="445"/>
      <c r="M963" s="450"/>
      <c r="N963" s="446"/>
      <c r="O963" s="451"/>
      <c r="P963" s="446"/>
      <c r="Q963" s="447"/>
      <c r="R963" s="447"/>
      <c r="S963" s="447"/>
      <c r="T963" s="452"/>
    </row>
    <row r="964" spans="2:20" ht="24.95" customHeight="1">
      <c r="B964" s="2173" t="s">
        <v>204</v>
      </c>
      <c r="C964" s="2174"/>
      <c r="D964" s="2174"/>
      <c r="E964" s="2174"/>
      <c r="F964" s="2175"/>
      <c r="G964" s="402">
        <f>SUM(G950:G963)</f>
        <v>115070</v>
      </c>
      <c r="H964" s="402">
        <f>SUM(H950:H963)</f>
        <v>50340</v>
      </c>
      <c r="I964" s="402">
        <f>SUM(I950:I963)</f>
        <v>64730</v>
      </c>
      <c r="J964" s="402">
        <f>+K964/I964%</f>
        <v>7.0000000000000009</v>
      </c>
      <c r="K964" s="402">
        <f>SUM(K950:K963)</f>
        <v>4531.1000000000004</v>
      </c>
      <c r="L964" s="402">
        <f>SUM(L950:L963)</f>
        <v>60198.9</v>
      </c>
      <c r="M964" s="402"/>
      <c r="N964" s="402">
        <f>SUM(N950:N963)</f>
        <v>147487305</v>
      </c>
      <c r="O964" s="403"/>
      <c r="P964" s="402">
        <f>Q964/L964</f>
        <v>2462.3100255984741</v>
      </c>
      <c r="Q964" s="402">
        <f>SUM(Q950:Q963)</f>
        <v>148228355</v>
      </c>
      <c r="R964" s="402">
        <f>SUM(R950:R963)</f>
        <v>741141</v>
      </c>
      <c r="S964" s="402">
        <f>SUM(S950:S963)</f>
        <v>147487214</v>
      </c>
      <c r="T964" s="402"/>
    </row>
    <row r="965" spans="2:20" ht="6.95" customHeight="1">
      <c r="B965" s="263"/>
      <c r="C965" s="264"/>
      <c r="D965" s="264"/>
      <c r="E965" s="264"/>
      <c r="F965" s="264"/>
      <c r="G965" s="265"/>
      <c r="H965" s="265"/>
      <c r="I965" s="265"/>
      <c r="J965" s="265"/>
      <c r="K965" s="265"/>
      <c r="L965" s="265"/>
      <c r="M965" s="265"/>
      <c r="N965" s="265"/>
      <c r="O965" s="265"/>
      <c r="P965" s="265"/>
      <c r="Q965" s="265"/>
      <c r="R965" s="265"/>
      <c r="S965" s="265"/>
      <c r="T965" s="266"/>
    </row>
    <row r="966" spans="2:20" ht="15.75">
      <c r="B966" s="51"/>
      <c r="C966" s="289" t="s">
        <v>59</v>
      </c>
      <c r="D966" s="55"/>
      <c r="E966" s="55" t="s">
        <v>60</v>
      </c>
      <c r="F966" s="165" t="s">
        <v>472</v>
      </c>
      <c r="G966" s="55"/>
      <c r="I966" s="53"/>
      <c r="J966" s="55"/>
      <c r="K966" s="55"/>
      <c r="L966" s="54"/>
      <c r="M966" s="55"/>
      <c r="N966" s="118"/>
      <c r="O966" s="56"/>
      <c r="P966" s="57"/>
      <c r="Q966" s="249"/>
      <c r="R966" s="297"/>
      <c r="S966" s="55"/>
      <c r="T966" s="59"/>
    </row>
    <row r="967" spans="2:20" ht="6.95" customHeight="1">
      <c r="B967" s="51"/>
      <c r="C967" s="289"/>
      <c r="D967" s="55"/>
      <c r="E967" s="55"/>
      <c r="F967" s="623"/>
      <c r="G967" s="55"/>
      <c r="H967" s="53"/>
      <c r="I967" s="52"/>
      <c r="J967" s="55"/>
      <c r="K967" s="55"/>
      <c r="L967" s="54"/>
      <c r="M967" s="55"/>
      <c r="N967" s="84"/>
      <c r="O967" s="56"/>
      <c r="P967" s="167"/>
      <c r="Q967" s="58"/>
      <c r="R967" s="58"/>
      <c r="S967" s="58"/>
      <c r="T967" s="59"/>
    </row>
    <row r="968" spans="2:20">
      <c r="B968" s="2190" t="s">
        <v>26</v>
      </c>
      <c r="C968" s="275" t="s">
        <v>27</v>
      </c>
      <c r="D968" s="2169" t="s">
        <v>62</v>
      </c>
      <c r="E968" s="175" t="s">
        <v>28</v>
      </c>
      <c r="F968" s="2169" t="s">
        <v>29</v>
      </c>
      <c r="G968" s="174" t="s">
        <v>30</v>
      </c>
      <c r="H968" s="174" t="s">
        <v>30</v>
      </c>
      <c r="I968" s="176" t="s">
        <v>30</v>
      </c>
      <c r="J968" s="2171" t="s">
        <v>31</v>
      </c>
      <c r="K968" s="2172"/>
      <c r="L968" s="174" t="s">
        <v>30</v>
      </c>
      <c r="M968" s="176" t="s">
        <v>32</v>
      </c>
      <c r="N968" s="177" t="s">
        <v>8</v>
      </c>
      <c r="O968" s="2275" t="s">
        <v>182</v>
      </c>
      <c r="P968" s="2167" t="s">
        <v>181</v>
      </c>
      <c r="Q968" s="177" t="s">
        <v>8</v>
      </c>
      <c r="R968" s="2270" t="s">
        <v>44</v>
      </c>
      <c r="S968" s="178" t="s">
        <v>8</v>
      </c>
      <c r="T968" s="2182" t="s">
        <v>10</v>
      </c>
    </row>
    <row r="969" spans="2:20">
      <c r="B969" s="2191"/>
      <c r="C969" s="276" t="s">
        <v>11</v>
      </c>
      <c r="D969" s="2170"/>
      <c r="E969" s="180" t="s">
        <v>12</v>
      </c>
      <c r="F969" s="2170"/>
      <c r="G969" s="180" t="s">
        <v>13</v>
      </c>
      <c r="H969" s="180" t="s">
        <v>14</v>
      </c>
      <c r="I969" s="181" t="s">
        <v>15</v>
      </c>
      <c r="J969" s="182" t="s">
        <v>16</v>
      </c>
      <c r="K969" s="183" t="s">
        <v>17</v>
      </c>
      <c r="L969" s="180" t="s">
        <v>18</v>
      </c>
      <c r="M969" s="184" t="s">
        <v>19</v>
      </c>
      <c r="N969" s="185" t="s">
        <v>177</v>
      </c>
      <c r="O969" s="2276"/>
      <c r="P969" s="2168"/>
      <c r="Q969" s="185" t="s">
        <v>22</v>
      </c>
      <c r="R969" s="2271"/>
      <c r="S969" s="186" t="s">
        <v>45</v>
      </c>
      <c r="T969" s="2183"/>
    </row>
    <row r="970" spans="2:20" ht="15.75" thickBot="1">
      <c r="B970" s="187">
        <v>1</v>
      </c>
      <c r="C970" s="277">
        <v>2</v>
      </c>
      <c r="D970" s="189">
        <v>3</v>
      </c>
      <c r="E970" s="188">
        <v>4</v>
      </c>
      <c r="F970" s="188">
        <v>5</v>
      </c>
      <c r="G970" s="188">
        <v>6</v>
      </c>
      <c r="H970" s="188">
        <v>7</v>
      </c>
      <c r="I970" s="190" t="s">
        <v>63</v>
      </c>
      <c r="J970" s="191">
        <v>9</v>
      </c>
      <c r="K970" s="192" t="s">
        <v>64</v>
      </c>
      <c r="L970" s="191" t="s">
        <v>65</v>
      </c>
      <c r="M970" s="192">
        <v>12</v>
      </c>
      <c r="N970" s="193" t="s">
        <v>66</v>
      </c>
      <c r="O970" s="252" t="s">
        <v>176</v>
      </c>
      <c r="P970" s="193" t="s">
        <v>178</v>
      </c>
      <c r="Q970" s="193" t="s">
        <v>186</v>
      </c>
      <c r="R970" s="193" t="s">
        <v>183</v>
      </c>
      <c r="S970" s="193" t="s">
        <v>179</v>
      </c>
      <c r="T970" s="193">
        <v>18</v>
      </c>
    </row>
    <row r="971" spans="2:20" ht="24.95" customHeight="1" thickTop="1">
      <c r="B971" s="432">
        <v>1</v>
      </c>
      <c r="C971" s="439" t="s">
        <v>471</v>
      </c>
      <c r="D971" s="254" t="s">
        <v>148</v>
      </c>
      <c r="E971" s="430" t="s">
        <v>75</v>
      </c>
      <c r="F971" s="431" t="s">
        <v>170</v>
      </c>
      <c r="G971" s="404">
        <v>7720</v>
      </c>
      <c r="H971" s="404">
        <v>3830</v>
      </c>
      <c r="I971" s="387">
        <f t="shared" ref="I971" si="846">+G971-H971</f>
        <v>3890</v>
      </c>
      <c r="J971" s="388">
        <v>7</v>
      </c>
      <c r="K971" s="389">
        <f t="shared" ref="K971" si="847">I971*J971%</f>
        <v>272.3</v>
      </c>
      <c r="L971" s="389">
        <f t="shared" ref="L971" si="848">I971-K971</f>
        <v>3617.7</v>
      </c>
      <c r="M971" s="405">
        <v>2450</v>
      </c>
      <c r="N971" s="390">
        <f t="shared" ref="N971" si="849">ROUND((L971*M971),0)</f>
        <v>8863365</v>
      </c>
      <c r="O971" s="390">
        <f t="shared" ref="O971" si="850">ROUND(M971*0.5025%,2)</f>
        <v>12.31</v>
      </c>
      <c r="P971" s="390">
        <f t="shared" ref="P971" si="851">M971+O971</f>
        <v>2462.31</v>
      </c>
      <c r="Q971" s="391">
        <f t="shared" ref="Q971" si="852">ROUND((L971*+P971),0)</f>
        <v>8907899</v>
      </c>
      <c r="R971" s="391">
        <f t="shared" ref="R971" si="853">ROUND((Q971*0.5%),0)</f>
        <v>44539</v>
      </c>
      <c r="S971" s="391">
        <f t="shared" ref="S971" si="854">ROUND((Q971-R971),0)</f>
        <v>8863360</v>
      </c>
      <c r="T971" s="257" t="s">
        <v>77</v>
      </c>
    </row>
    <row r="972" spans="2:20" ht="9.9499999999999993" customHeight="1">
      <c r="B972" s="433"/>
      <c r="C972" s="448"/>
      <c r="D972" s="449"/>
      <c r="E972" s="434"/>
      <c r="F972" s="435"/>
      <c r="G972" s="443"/>
      <c r="H972" s="443"/>
      <c r="I972" s="444"/>
      <c r="J972" s="388"/>
      <c r="K972" s="445"/>
      <c r="L972" s="445"/>
      <c r="M972" s="450"/>
      <c r="N972" s="446"/>
      <c r="O972" s="451"/>
      <c r="P972" s="446"/>
      <c r="Q972" s="447"/>
      <c r="R972" s="447"/>
      <c r="S972" s="447"/>
      <c r="T972" s="452"/>
    </row>
    <row r="973" spans="2:20" ht="24.95" customHeight="1">
      <c r="B973" s="2173" t="s">
        <v>202</v>
      </c>
      <c r="C973" s="2174"/>
      <c r="D973" s="2174"/>
      <c r="E973" s="2174"/>
      <c r="F973" s="2175"/>
      <c r="G973" s="402">
        <f>SUM(G971:G972)</f>
        <v>7720</v>
      </c>
      <c r="H973" s="402">
        <f>SUM(H971:H972)</f>
        <v>3830</v>
      </c>
      <c r="I973" s="402">
        <f>SUM(I971:I972)</f>
        <v>3890</v>
      </c>
      <c r="J973" s="402">
        <f>+K973/I973%</f>
        <v>7.0000000000000009</v>
      </c>
      <c r="K973" s="402">
        <f>SUM(K971:K972)</f>
        <v>272.3</v>
      </c>
      <c r="L973" s="402">
        <f>SUM(L971:L972)</f>
        <v>3617.7</v>
      </c>
      <c r="M973" s="402"/>
      <c r="N973" s="402">
        <f>SUM(N971:N972)</f>
        <v>8863365</v>
      </c>
      <c r="O973" s="403"/>
      <c r="P973" s="402">
        <f>Q973/L973</f>
        <v>2462.3100312353154</v>
      </c>
      <c r="Q973" s="402">
        <f>SUM(Q971:Q972)</f>
        <v>8907899</v>
      </c>
      <c r="R973" s="402">
        <f>SUM(R971:R972)</f>
        <v>44539</v>
      </c>
      <c r="S973" s="402">
        <f>SUM(S971:S972)</f>
        <v>8863360</v>
      </c>
      <c r="T973" s="402"/>
    </row>
    <row r="974" spans="2:20" ht="5.0999999999999996" customHeight="1">
      <c r="B974" s="603"/>
      <c r="C974" s="458"/>
      <c r="D974" s="458"/>
      <c r="E974" s="458"/>
      <c r="F974" s="458"/>
      <c r="G974" s="597"/>
      <c r="H974" s="597"/>
      <c r="I974" s="597"/>
      <c r="J974" s="597"/>
      <c r="K974" s="597"/>
      <c r="L974" s="597"/>
      <c r="M974" s="597"/>
      <c r="N974" s="597"/>
      <c r="O974" s="597"/>
      <c r="P974" s="597"/>
      <c r="Q974" s="597"/>
      <c r="R974" s="597"/>
      <c r="S974" s="597"/>
      <c r="T974" s="460"/>
    </row>
    <row r="975" spans="2:20" ht="6.95" customHeight="1">
      <c r="B975" s="263"/>
      <c r="C975" s="264"/>
      <c r="D975" s="264"/>
      <c r="E975" s="264"/>
      <c r="F975" s="264"/>
      <c r="G975" s="265"/>
      <c r="H975" s="265"/>
      <c r="I975" s="265"/>
      <c r="J975" s="265"/>
      <c r="K975" s="265"/>
      <c r="L975" s="265"/>
      <c r="M975" s="265"/>
      <c r="N975" s="265"/>
      <c r="O975" s="265"/>
      <c r="P975" s="265"/>
      <c r="Q975" s="265"/>
      <c r="R975" s="265"/>
      <c r="S975" s="265"/>
      <c r="T975" s="266"/>
    </row>
    <row r="976" spans="2:20" ht="15.75">
      <c r="B976" s="51"/>
      <c r="C976" s="289" t="s">
        <v>59</v>
      </c>
      <c r="D976" s="55"/>
      <c r="E976" s="55" t="s">
        <v>60</v>
      </c>
      <c r="F976" s="165" t="s">
        <v>443</v>
      </c>
      <c r="G976" s="55"/>
      <c r="I976" s="53"/>
      <c r="J976" s="55"/>
      <c r="K976" s="55"/>
      <c r="L976" s="54"/>
      <c r="M976" s="55"/>
      <c r="N976" s="118"/>
      <c r="O976" s="56"/>
      <c r="P976" s="57"/>
      <c r="Q976" s="249"/>
      <c r="R976" s="297"/>
      <c r="S976" s="55"/>
      <c r="T976" s="59"/>
    </row>
    <row r="977" spans="2:20" ht="6.95" customHeight="1">
      <c r="B977" s="51"/>
      <c r="C977" s="289"/>
      <c r="D977" s="55"/>
      <c r="E977" s="55"/>
      <c r="F977" s="623"/>
      <c r="G977" s="55"/>
      <c r="H977" s="53"/>
      <c r="I977" s="52"/>
      <c r="J977" s="55"/>
      <c r="K977" s="55"/>
      <c r="L977" s="54"/>
      <c r="M977" s="55"/>
      <c r="N977" s="84"/>
      <c r="O977" s="56"/>
      <c r="P977" s="167"/>
      <c r="Q977" s="58"/>
      <c r="R977" s="58"/>
      <c r="S977" s="58"/>
      <c r="T977" s="59"/>
    </row>
    <row r="978" spans="2:20">
      <c r="B978" s="2190" t="s">
        <v>26</v>
      </c>
      <c r="C978" s="275" t="s">
        <v>27</v>
      </c>
      <c r="D978" s="2169" t="s">
        <v>62</v>
      </c>
      <c r="E978" s="175" t="s">
        <v>28</v>
      </c>
      <c r="F978" s="2169" t="s">
        <v>29</v>
      </c>
      <c r="G978" s="174" t="s">
        <v>30</v>
      </c>
      <c r="H978" s="174" t="s">
        <v>30</v>
      </c>
      <c r="I978" s="176" t="s">
        <v>30</v>
      </c>
      <c r="J978" s="2171" t="s">
        <v>31</v>
      </c>
      <c r="K978" s="2172"/>
      <c r="L978" s="174" t="s">
        <v>30</v>
      </c>
      <c r="M978" s="176" t="s">
        <v>32</v>
      </c>
      <c r="N978" s="177" t="s">
        <v>8</v>
      </c>
      <c r="O978" s="2275" t="s">
        <v>182</v>
      </c>
      <c r="P978" s="2167" t="s">
        <v>181</v>
      </c>
      <c r="Q978" s="177" t="s">
        <v>8</v>
      </c>
      <c r="R978" s="2270" t="s">
        <v>44</v>
      </c>
      <c r="S978" s="178" t="s">
        <v>8</v>
      </c>
      <c r="T978" s="2182" t="s">
        <v>10</v>
      </c>
    </row>
    <row r="979" spans="2:20">
      <c r="B979" s="2191"/>
      <c r="C979" s="276" t="s">
        <v>11</v>
      </c>
      <c r="D979" s="2170"/>
      <c r="E979" s="180" t="s">
        <v>12</v>
      </c>
      <c r="F979" s="2170"/>
      <c r="G979" s="180" t="s">
        <v>13</v>
      </c>
      <c r="H979" s="180" t="s">
        <v>14</v>
      </c>
      <c r="I979" s="181" t="s">
        <v>15</v>
      </c>
      <c r="J979" s="182" t="s">
        <v>16</v>
      </c>
      <c r="K979" s="183" t="s">
        <v>17</v>
      </c>
      <c r="L979" s="180" t="s">
        <v>18</v>
      </c>
      <c r="M979" s="184" t="s">
        <v>19</v>
      </c>
      <c r="N979" s="185" t="s">
        <v>177</v>
      </c>
      <c r="O979" s="2276"/>
      <c r="P979" s="2168"/>
      <c r="Q979" s="185" t="s">
        <v>22</v>
      </c>
      <c r="R979" s="2271"/>
      <c r="S979" s="186" t="s">
        <v>45</v>
      </c>
      <c r="T979" s="2183"/>
    </row>
    <row r="980" spans="2:20" ht="15.75" thickBot="1">
      <c r="B980" s="187">
        <v>1</v>
      </c>
      <c r="C980" s="277">
        <v>2</v>
      </c>
      <c r="D980" s="189">
        <v>3</v>
      </c>
      <c r="E980" s="188">
        <v>4</v>
      </c>
      <c r="F980" s="188">
        <v>5</v>
      </c>
      <c r="G980" s="188">
        <v>6</v>
      </c>
      <c r="H980" s="188">
        <v>7</v>
      </c>
      <c r="I980" s="190" t="s">
        <v>63</v>
      </c>
      <c r="J980" s="191">
        <v>9</v>
      </c>
      <c r="K980" s="192" t="s">
        <v>64</v>
      </c>
      <c r="L980" s="191" t="s">
        <v>65</v>
      </c>
      <c r="M980" s="192">
        <v>12</v>
      </c>
      <c r="N980" s="193" t="s">
        <v>66</v>
      </c>
      <c r="O980" s="252" t="s">
        <v>176</v>
      </c>
      <c r="P980" s="193" t="s">
        <v>178</v>
      </c>
      <c r="Q980" s="193" t="s">
        <v>186</v>
      </c>
      <c r="R980" s="193" t="s">
        <v>183</v>
      </c>
      <c r="S980" s="193" t="s">
        <v>179</v>
      </c>
      <c r="T980" s="193">
        <v>18</v>
      </c>
    </row>
    <row r="981" spans="2:20" ht="24.95" customHeight="1" thickTop="1">
      <c r="B981" s="432">
        <v>1</v>
      </c>
      <c r="C981" s="439" t="s">
        <v>473</v>
      </c>
      <c r="D981" s="254" t="s">
        <v>151</v>
      </c>
      <c r="E981" s="430" t="s">
        <v>87</v>
      </c>
      <c r="F981" s="431" t="s">
        <v>170</v>
      </c>
      <c r="G981" s="404">
        <v>9310</v>
      </c>
      <c r="H981" s="404">
        <v>3870</v>
      </c>
      <c r="I981" s="387">
        <f t="shared" ref="I981" si="855">+G981-H981</f>
        <v>5440</v>
      </c>
      <c r="J981" s="388">
        <v>7</v>
      </c>
      <c r="K981" s="389">
        <f t="shared" ref="K981" si="856">I981*J981%</f>
        <v>380.8</v>
      </c>
      <c r="L981" s="389">
        <f t="shared" ref="L981" si="857">I981-K981</f>
        <v>5059.2</v>
      </c>
      <c r="M981" s="405">
        <v>2450</v>
      </c>
      <c r="N981" s="390">
        <f t="shared" ref="N981" si="858">ROUND((L981*M981),0)</f>
        <v>12395040</v>
      </c>
      <c r="O981" s="390">
        <f t="shared" ref="O981" si="859">ROUND(M981*0.5025%,2)</f>
        <v>12.31</v>
      </c>
      <c r="P981" s="390">
        <f t="shared" ref="P981" si="860">M981+O981</f>
        <v>2462.31</v>
      </c>
      <c r="Q981" s="391">
        <f t="shared" ref="Q981" si="861">ROUND((L981*+P981),0)</f>
        <v>12457319</v>
      </c>
      <c r="R981" s="391">
        <f t="shared" ref="R981" si="862">ROUND((Q981*0.5%),0)</f>
        <v>62287</v>
      </c>
      <c r="S981" s="391">
        <f t="shared" ref="S981" si="863">ROUND((Q981-R981),0)</f>
        <v>12395032</v>
      </c>
      <c r="T981" s="257" t="s">
        <v>77</v>
      </c>
    </row>
    <row r="982" spans="2:20" ht="24.95" customHeight="1">
      <c r="B982" s="432">
        <v>2</v>
      </c>
      <c r="C982" s="439" t="s">
        <v>474</v>
      </c>
      <c r="D982" s="254" t="s">
        <v>68</v>
      </c>
      <c r="E982" s="430" t="s">
        <v>69</v>
      </c>
      <c r="F982" s="431" t="s">
        <v>170</v>
      </c>
      <c r="G982" s="404">
        <v>8600</v>
      </c>
      <c r="H982" s="404">
        <v>3870</v>
      </c>
      <c r="I982" s="387">
        <f t="shared" ref="I982" si="864">+G982-H982</f>
        <v>4730</v>
      </c>
      <c r="J982" s="388">
        <v>7</v>
      </c>
      <c r="K982" s="389">
        <f t="shared" ref="K982" si="865">I982*J982%</f>
        <v>331.1</v>
      </c>
      <c r="L982" s="389">
        <f t="shared" ref="L982" si="866">I982-K982</f>
        <v>4398.8999999999996</v>
      </c>
      <c r="M982" s="405">
        <v>2450</v>
      </c>
      <c r="N982" s="390">
        <f t="shared" ref="N982" si="867">ROUND((L982*M982),0)</f>
        <v>10777305</v>
      </c>
      <c r="O982" s="390">
        <f t="shared" ref="O982" si="868">ROUND(M982*0.5025%,2)</f>
        <v>12.31</v>
      </c>
      <c r="P982" s="390">
        <f t="shared" ref="P982" si="869">M982+O982</f>
        <v>2462.31</v>
      </c>
      <c r="Q982" s="391">
        <f t="shared" ref="Q982" si="870">ROUND((L982*+P982),0)</f>
        <v>10831455</v>
      </c>
      <c r="R982" s="391">
        <f t="shared" ref="R982" si="871">ROUND((Q982*0.5%),0)</f>
        <v>54157</v>
      </c>
      <c r="S982" s="391">
        <f t="shared" ref="S982" si="872">ROUND((Q982-R982),0)</f>
        <v>10777298</v>
      </c>
      <c r="T982" s="257" t="s">
        <v>77</v>
      </c>
    </row>
    <row r="983" spans="2:20" ht="9.9499999999999993" customHeight="1">
      <c r="B983" s="433"/>
      <c r="C983" s="448"/>
      <c r="D983" s="449"/>
      <c r="E983" s="434"/>
      <c r="F983" s="435"/>
      <c r="G983" s="443"/>
      <c r="H983" s="443"/>
      <c r="I983" s="444"/>
      <c r="J983" s="388"/>
      <c r="K983" s="445"/>
      <c r="L983" s="445"/>
      <c r="M983" s="450"/>
      <c r="N983" s="446"/>
      <c r="O983" s="451"/>
      <c r="P983" s="446"/>
      <c r="Q983" s="447"/>
      <c r="R983" s="447"/>
      <c r="S983" s="447"/>
      <c r="T983" s="452"/>
    </row>
    <row r="984" spans="2:20" ht="24.95" customHeight="1">
      <c r="B984" s="2173" t="s">
        <v>450</v>
      </c>
      <c r="C984" s="2174"/>
      <c r="D984" s="2174"/>
      <c r="E984" s="2174"/>
      <c r="F984" s="2175"/>
      <c r="G984" s="402">
        <f>SUM(G981:G983)</f>
        <v>17910</v>
      </c>
      <c r="H984" s="402">
        <f>SUM(H981:H983)</f>
        <v>7740</v>
      </c>
      <c r="I984" s="402">
        <f>SUM(I981:I983)</f>
        <v>10170</v>
      </c>
      <c r="J984" s="402">
        <f>+K984/I984%</f>
        <v>7.0000000000000009</v>
      </c>
      <c r="K984" s="402">
        <f>SUM(K981:K983)</f>
        <v>711.90000000000009</v>
      </c>
      <c r="L984" s="402">
        <f>SUM(L981:L983)</f>
        <v>9458.0999999999985</v>
      </c>
      <c r="M984" s="402"/>
      <c r="N984" s="402">
        <f>SUM(N981:N983)</f>
        <v>23172345</v>
      </c>
      <c r="O984" s="403"/>
      <c r="P984" s="402">
        <f>Q984/L984</f>
        <v>2462.3099776910799</v>
      </c>
      <c r="Q984" s="402">
        <f>SUM(Q981:Q983)</f>
        <v>23288774</v>
      </c>
      <c r="R984" s="402">
        <f>SUM(R981:R983)</f>
        <v>116444</v>
      </c>
      <c r="S984" s="402">
        <f>SUM(S981:S983)</f>
        <v>23172330</v>
      </c>
      <c r="T984" s="402"/>
    </row>
    <row r="985" spans="2:20" ht="24.95" customHeight="1">
      <c r="B985" s="697"/>
      <c r="C985" s="698"/>
      <c r="D985" s="698"/>
      <c r="E985" s="698"/>
      <c r="F985" s="685"/>
      <c r="G985" s="699"/>
      <c r="H985" s="699"/>
      <c r="I985" s="699">
        <f>+I984+I1087</f>
        <v>25150</v>
      </c>
      <c r="J985" s="699">
        <f t="shared" ref="J985:S985" si="873">+J984+J1087</f>
        <v>14</v>
      </c>
      <c r="K985" s="699">
        <f t="shared" si="873"/>
        <v>1760.5000000000002</v>
      </c>
      <c r="L985" s="699">
        <f t="shared" si="873"/>
        <v>23389.499999999996</v>
      </c>
      <c r="M985" s="699">
        <f t="shared" si="873"/>
        <v>0</v>
      </c>
      <c r="N985" s="699">
        <f t="shared" si="873"/>
        <v>57304275</v>
      </c>
      <c r="O985" s="699">
        <f t="shared" si="873"/>
        <v>0</v>
      </c>
      <c r="P985" s="699">
        <f t="shared" si="873"/>
        <v>4924.6200111406979</v>
      </c>
      <c r="Q985" s="699">
        <f t="shared" si="873"/>
        <v>57592200</v>
      </c>
      <c r="R985" s="699">
        <f t="shared" si="873"/>
        <v>287961</v>
      </c>
      <c r="S985" s="699">
        <f t="shared" si="873"/>
        <v>57304239</v>
      </c>
      <c r="T985" s="700"/>
    </row>
    <row r="986" spans="2:20" ht="24.95" customHeight="1">
      <c r="B986" s="2155" t="s">
        <v>159</v>
      </c>
      <c r="C986" s="2156"/>
      <c r="D986" s="2156"/>
      <c r="E986" s="2157"/>
      <c r="F986" s="2161" t="s">
        <v>146</v>
      </c>
      <c r="G986" s="2162"/>
      <c r="H986" s="2162"/>
      <c r="I986" s="2162"/>
      <c r="J986" s="2162"/>
      <c r="K986" s="2162"/>
      <c r="L986" s="2162"/>
      <c r="M986" s="2162"/>
      <c r="N986" s="2163"/>
      <c r="O986" s="417" t="s">
        <v>55</v>
      </c>
      <c r="P986" s="418" t="s">
        <v>121</v>
      </c>
      <c r="Q986" s="92" t="s">
        <v>459</v>
      </c>
      <c r="R986" s="41"/>
      <c r="S986" s="41"/>
      <c r="T986" s="42" t="s">
        <v>25</v>
      </c>
    </row>
    <row r="987" spans="2:20" ht="24.95" customHeight="1">
      <c r="B987" s="2158"/>
      <c r="C987" s="2159"/>
      <c r="D987" s="2159"/>
      <c r="E987" s="2160"/>
      <c r="F987" s="2164" t="s">
        <v>416</v>
      </c>
      <c r="G987" s="2165"/>
      <c r="H987" s="2165"/>
      <c r="I987" s="2165"/>
      <c r="J987" s="2165"/>
      <c r="K987" s="2165"/>
      <c r="L987" s="2165"/>
      <c r="M987" s="2165"/>
      <c r="N987" s="2166"/>
      <c r="O987" s="419" t="s">
        <v>57</v>
      </c>
      <c r="P987" s="420" t="s">
        <v>457</v>
      </c>
      <c r="Q987" s="94"/>
      <c r="R987" s="45"/>
      <c r="S987" s="45"/>
      <c r="T987" s="46"/>
    </row>
    <row r="988" spans="2:20" ht="5.0999999999999996" customHeight="1">
      <c r="B988" s="603"/>
      <c r="C988" s="458"/>
      <c r="D988" s="458"/>
      <c r="E988" s="458"/>
      <c r="F988" s="458"/>
      <c r="G988" s="597"/>
      <c r="H988" s="597"/>
      <c r="I988" s="597"/>
      <c r="J988" s="597"/>
      <c r="K988" s="597"/>
      <c r="L988" s="597"/>
      <c r="M988" s="597"/>
      <c r="N988" s="597"/>
      <c r="O988" s="597"/>
      <c r="P988" s="597"/>
      <c r="Q988" s="597"/>
      <c r="R988" s="597"/>
      <c r="S988" s="597"/>
      <c r="T988" s="460"/>
    </row>
    <row r="989" spans="2:20" ht="6.95" customHeight="1">
      <c r="B989" s="263"/>
      <c r="C989" s="264"/>
      <c r="D989" s="264"/>
      <c r="E989" s="264"/>
      <c r="F989" s="264"/>
      <c r="G989" s="265"/>
      <c r="H989" s="265"/>
      <c r="I989" s="265"/>
      <c r="J989" s="265"/>
      <c r="K989" s="265"/>
      <c r="L989" s="265"/>
      <c r="M989" s="265"/>
      <c r="N989" s="265"/>
      <c r="O989" s="265"/>
      <c r="P989" s="265"/>
      <c r="Q989" s="265"/>
      <c r="R989" s="265"/>
      <c r="S989" s="265"/>
      <c r="T989" s="266"/>
    </row>
    <row r="990" spans="2:20" ht="15.75">
      <c r="B990" s="51"/>
      <c r="C990" s="289" t="s">
        <v>59</v>
      </c>
      <c r="D990" s="55"/>
      <c r="E990" s="55" t="s">
        <v>60</v>
      </c>
      <c r="F990" s="165" t="s">
        <v>475</v>
      </c>
      <c r="G990" s="55"/>
      <c r="I990" s="53"/>
      <c r="J990" s="55"/>
      <c r="K990" s="55"/>
      <c r="L990" s="54"/>
      <c r="M990" s="55"/>
      <c r="N990" s="118"/>
      <c r="O990" s="56"/>
      <c r="P990" s="57" t="s">
        <v>61</v>
      </c>
      <c r="Q990" s="249" t="s">
        <v>461</v>
      </c>
      <c r="R990" s="297"/>
      <c r="S990" s="55"/>
      <c r="T990" s="59"/>
    </row>
    <row r="991" spans="2:20" ht="6.95" customHeight="1">
      <c r="B991" s="51"/>
      <c r="C991" s="289"/>
      <c r="D991" s="55"/>
      <c r="E991" s="55"/>
      <c r="F991" s="623"/>
      <c r="G991" s="55"/>
      <c r="H991" s="53"/>
      <c r="I991" s="52"/>
      <c r="J991" s="55"/>
      <c r="K991" s="55"/>
      <c r="L991" s="54"/>
      <c r="M991" s="55"/>
      <c r="N991" s="84"/>
      <c r="O991" s="56"/>
      <c r="P991" s="167"/>
      <c r="Q991" s="58"/>
      <c r="R991" s="58"/>
      <c r="S991" s="58"/>
      <c r="T991" s="59"/>
    </row>
    <row r="992" spans="2:20">
      <c r="B992" s="2190" t="s">
        <v>26</v>
      </c>
      <c r="C992" s="275" t="s">
        <v>27</v>
      </c>
      <c r="D992" s="2169" t="s">
        <v>62</v>
      </c>
      <c r="E992" s="175" t="s">
        <v>28</v>
      </c>
      <c r="F992" s="2169" t="s">
        <v>29</v>
      </c>
      <c r="G992" s="174" t="s">
        <v>30</v>
      </c>
      <c r="H992" s="174" t="s">
        <v>30</v>
      </c>
      <c r="I992" s="176" t="s">
        <v>30</v>
      </c>
      <c r="J992" s="2171" t="s">
        <v>31</v>
      </c>
      <c r="K992" s="2172"/>
      <c r="L992" s="174" t="s">
        <v>30</v>
      </c>
      <c r="M992" s="176" t="s">
        <v>32</v>
      </c>
      <c r="N992" s="177" t="s">
        <v>8</v>
      </c>
      <c r="O992" s="2275" t="s">
        <v>182</v>
      </c>
      <c r="P992" s="2167" t="s">
        <v>181</v>
      </c>
      <c r="Q992" s="177" t="s">
        <v>8</v>
      </c>
      <c r="R992" s="2270" t="s">
        <v>44</v>
      </c>
      <c r="S992" s="178" t="s">
        <v>8</v>
      </c>
      <c r="T992" s="2182" t="s">
        <v>10</v>
      </c>
    </row>
    <row r="993" spans="2:20">
      <c r="B993" s="2191"/>
      <c r="C993" s="276" t="s">
        <v>11</v>
      </c>
      <c r="D993" s="2170"/>
      <c r="E993" s="180" t="s">
        <v>12</v>
      </c>
      <c r="F993" s="2170"/>
      <c r="G993" s="180" t="s">
        <v>13</v>
      </c>
      <c r="H993" s="180" t="s">
        <v>14</v>
      </c>
      <c r="I993" s="181" t="s">
        <v>15</v>
      </c>
      <c r="J993" s="182" t="s">
        <v>16</v>
      </c>
      <c r="K993" s="183" t="s">
        <v>17</v>
      </c>
      <c r="L993" s="180" t="s">
        <v>18</v>
      </c>
      <c r="M993" s="184" t="s">
        <v>19</v>
      </c>
      <c r="N993" s="185" t="s">
        <v>177</v>
      </c>
      <c r="O993" s="2276"/>
      <c r="P993" s="2168"/>
      <c r="Q993" s="185" t="s">
        <v>22</v>
      </c>
      <c r="R993" s="2271"/>
      <c r="S993" s="186" t="s">
        <v>45</v>
      </c>
      <c r="T993" s="2183"/>
    </row>
    <row r="994" spans="2:20" ht="15.75" thickBot="1">
      <c r="B994" s="187">
        <v>1</v>
      </c>
      <c r="C994" s="277">
        <v>2</v>
      </c>
      <c r="D994" s="189">
        <v>3</v>
      </c>
      <c r="E994" s="188">
        <v>4</v>
      </c>
      <c r="F994" s="188">
        <v>5</v>
      </c>
      <c r="G994" s="188">
        <v>6</v>
      </c>
      <c r="H994" s="188">
        <v>7</v>
      </c>
      <c r="I994" s="190" t="s">
        <v>63</v>
      </c>
      <c r="J994" s="191">
        <v>9</v>
      </c>
      <c r="K994" s="192" t="s">
        <v>64</v>
      </c>
      <c r="L994" s="191" t="s">
        <v>65</v>
      </c>
      <c r="M994" s="192">
        <v>12</v>
      </c>
      <c r="N994" s="193" t="s">
        <v>66</v>
      </c>
      <c r="O994" s="252" t="s">
        <v>176</v>
      </c>
      <c r="P994" s="193" t="s">
        <v>178</v>
      </c>
      <c r="Q994" s="193" t="s">
        <v>186</v>
      </c>
      <c r="R994" s="193" t="s">
        <v>183</v>
      </c>
      <c r="S994" s="193" t="s">
        <v>179</v>
      </c>
      <c r="T994" s="193">
        <v>18</v>
      </c>
    </row>
    <row r="995" spans="2:20" ht="24.95" customHeight="1" thickTop="1">
      <c r="B995" s="432">
        <v>1</v>
      </c>
      <c r="C995" s="439" t="s">
        <v>476</v>
      </c>
      <c r="D995" s="254" t="s">
        <v>71</v>
      </c>
      <c r="E995" s="430" t="s">
        <v>72</v>
      </c>
      <c r="F995" s="431" t="s">
        <v>170</v>
      </c>
      <c r="G995" s="404">
        <v>8970</v>
      </c>
      <c r="H995" s="404">
        <v>3990</v>
      </c>
      <c r="I995" s="387">
        <f t="shared" ref="I995:I996" si="874">+G995-H995</f>
        <v>4980</v>
      </c>
      <c r="J995" s="388">
        <v>7</v>
      </c>
      <c r="K995" s="389">
        <f t="shared" ref="K995:K996" si="875">I995*J995%</f>
        <v>348.6</v>
      </c>
      <c r="L995" s="389">
        <f t="shared" ref="L995:L996" si="876">I995-K995</f>
        <v>4631.3999999999996</v>
      </c>
      <c r="M995" s="405">
        <v>2450</v>
      </c>
      <c r="N995" s="390">
        <f t="shared" ref="N995:N996" si="877">ROUND((L995*M995),0)</f>
        <v>11346930</v>
      </c>
      <c r="O995" s="390">
        <f t="shared" ref="O995:O996" si="878">ROUND(M995*0.5025%,2)</f>
        <v>12.31</v>
      </c>
      <c r="P995" s="390">
        <f t="shared" ref="P995:P996" si="879">M995+O995</f>
        <v>2462.31</v>
      </c>
      <c r="Q995" s="391">
        <f t="shared" ref="Q995:Q996" si="880">ROUND((L995*+P995),0)</f>
        <v>11403943</v>
      </c>
      <c r="R995" s="391">
        <f t="shared" ref="R995:R996" si="881">ROUND((Q995*0.5%),0)</f>
        <v>57020</v>
      </c>
      <c r="S995" s="391">
        <f t="shared" ref="S995:S996" si="882">ROUND((Q995-R995),0)</f>
        <v>11346923</v>
      </c>
      <c r="T995" s="257" t="s">
        <v>77</v>
      </c>
    </row>
    <row r="996" spans="2:20" ht="24.95" customHeight="1">
      <c r="B996" s="432">
        <v>2</v>
      </c>
      <c r="C996" s="439" t="s">
        <v>477</v>
      </c>
      <c r="D996" s="254" t="s">
        <v>78</v>
      </c>
      <c r="E996" s="430" t="s">
        <v>86</v>
      </c>
      <c r="F996" s="431" t="s">
        <v>170</v>
      </c>
      <c r="G996" s="404">
        <v>9210</v>
      </c>
      <c r="H996" s="404">
        <v>4000</v>
      </c>
      <c r="I996" s="387">
        <f t="shared" si="874"/>
        <v>5210</v>
      </c>
      <c r="J996" s="388">
        <v>7</v>
      </c>
      <c r="K996" s="389">
        <f t="shared" si="875"/>
        <v>364.70000000000005</v>
      </c>
      <c r="L996" s="389">
        <f t="shared" si="876"/>
        <v>4845.3</v>
      </c>
      <c r="M996" s="405">
        <v>2450</v>
      </c>
      <c r="N996" s="390">
        <f t="shared" si="877"/>
        <v>11870985</v>
      </c>
      <c r="O996" s="390">
        <f t="shared" si="878"/>
        <v>12.31</v>
      </c>
      <c r="P996" s="390">
        <f t="shared" si="879"/>
        <v>2462.31</v>
      </c>
      <c r="Q996" s="391">
        <f t="shared" si="880"/>
        <v>11930631</v>
      </c>
      <c r="R996" s="391">
        <f t="shared" si="881"/>
        <v>59653</v>
      </c>
      <c r="S996" s="391">
        <f t="shared" si="882"/>
        <v>11870978</v>
      </c>
      <c r="T996" s="257" t="s">
        <v>77</v>
      </c>
    </row>
    <row r="997" spans="2:20" ht="24.95" customHeight="1">
      <c r="B997" s="432">
        <v>3</v>
      </c>
      <c r="C997" s="439" t="s">
        <v>478</v>
      </c>
      <c r="D997" s="254" t="s">
        <v>149</v>
      </c>
      <c r="E997" s="430" t="s">
        <v>92</v>
      </c>
      <c r="F997" s="431" t="s">
        <v>170</v>
      </c>
      <c r="G997" s="404">
        <v>8410</v>
      </c>
      <c r="H997" s="404">
        <v>3780</v>
      </c>
      <c r="I997" s="387">
        <f t="shared" ref="I997:I1001" si="883">+G997-H997</f>
        <v>4630</v>
      </c>
      <c r="J997" s="388">
        <v>7</v>
      </c>
      <c r="K997" s="389">
        <f t="shared" ref="K997:K1001" si="884">I997*J997%</f>
        <v>324.10000000000002</v>
      </c>
      <c r="L997" s="389">
        <f t="shared" ref="L997:L1001" si="885">I997-K997</f>
        <v>4305.8999999999996</v>
      </c>
      <c r="M997" s="405">
        <v>2450</v>
      </c>
      <c r="N997" s="390">
        <f t="shared" ref="N997:N1001" si="886">ROUND((L997*M997),0)</f>
        <v>10549455</v>
      </c>
      <c r="O997" s="390">
        <f t="shared" ref="O997:O1001" si="887">ROUND(M997*0.5025%,2)</f>
        <v>12.31</v>
      </c>
      <c r="P997" s="390">
        <f t="shared" ref="P997:P1001" si="888">M997+O997</f>
        <v>2462.31</v>
      </c>
      <c r="Q997" s="391">
        <f t="shared" ref="Q997:Q1001" si="889">ROUND((L997*+P997),0)</f>
        <v>10602461</v>
      </c>
      <c r="R997" s="391">
        <f t="shared" ref="R997:R1001" si="890">ROUND((Q997*0.5%),0)</f>
        <v>53012</v>
      </c>
      <c r="S997" s="391">
        <f t="shared" ref="S997:S1001" si="891">ROUND((Q997-R997),0)</f>
        <v>10549449</v>
      </c>
      <c r="T997" s="257" t="s">
        <v>77</v>
      </c>
    </row>
    <row r="998" spans="2:20" ht="24.95" customHeight="1">
      <c r="B998" s="432">
        <v>4</v>
      </c>
      <c r="C998" s="439" t="s">
        <v>479</v>
      </c>
      <c r="D998" s="254" t="s">
        <v>151</v>
      </c>
      <c r="E998" s="430" t="s">
        <v>87</v>
      </c>
      <c r="F998" s="431" t="s">
        <v>170</v>
      </c>
      <c r="G998" s="404">
        <v>7780</v>
      </c>
      <c r="H998" s="404">
        <v>3860</v>
      </c>
      <c r="I998" s="387">
        <f t="shared" si="883"/>
        <v>3920</v>
      </c>
      <c r="J998" s="388">
        <v>7</v>
      </c>
      <c r="K998" s="389">
        <f t="shared" si="884"/>
        <v>274.40000000000003</v>
      </c>
      <c r="L998" s="389">
        <f t="shared" si="885"/>
        <v>3645.6</v>
      </c>
      <c r="M998" s="405">
        <v>2450</v>
      </c>
      <c r="N998" s="390">
        <f t="shared" si="886"/>
        <v>8931720</v>
      </c>
      <c r="O998" s="390">
        <f t="shared" si="887"/>
        <v>12.31</v>
      </c>
      <c r="P998" s="390">
        <f t="shared" si="888"/>
        <v>2462.31</v>
      </c>
      <c r="Q998" s="391">
        <f t="shared" si="889"/>
        <v>8976597</v>
      </c>
      <c r="R998" s="391">
        <f t="shared" si="890"/>
        <v>44883</v>
      </c>
      <c r="S998" s="391">
        <f t="shared" si="891"/>
        <v>8931714</v>
      </c>
      <c r="T998" s="257" t="s">
        <v>77</v>
      </c>
    </row>
    <row r="999" spans="2:20" ht="24.95" customHeight="1">
      <c r="B999" s="432">
        <v>5</v>
      </c>
      <c r="C999" s="439" t="s">
        <v>480</v>
      </c>
      <c r="D999" s="254" t="s">
        <v>68</v>
      </c>
      <c r="E999" s="430" t="s">
        <v>69</v>
      </c>
      <c r="F999" s="431" t="s">
        <v>170</v>
      </c>
      <c r="G999" s="404">
        <v>9260</v>
      </c>
      <c r="H999" s="404">
        <v>3900</v>
      </c>
      <c r="I999" s="387">
        <f t="shared" si="883"/>
        <v>5360</v>
      </c>
      <c r="J999" s="388">
        <v>7</v>
      </c>
      <c r="K999" s="389">
        <f t="shared" si="884"/>
        <v>375.20000000000005</v>
      </c>
      <c r="L999" s="389">
        <f t="shared" si="885"/>
        <v>4984.8</v>
      </c>
      <c r="M999" s="405">
        <v>2450</v>
      </c>
      <c r="N999" s="390">
        <f t="shared" si="886"/>
        <v>12212760</v>
      </c>
      <c r="O999" s="390">
        <f t="shared" si="887"/>
        <v>12.31</v>
      </c>
      <c r="P999" s="390">
        <f t="shared" si="888"/>
        <v>2462.31</v>
      </c>
      <c r="Q999" s="391">
        <f t="shared" si="889"/>
        <v>12274123</v>
      </c>
      <c r="R999" s="391">
        <f t="shared" si="890"/>
        <v>61371</v>
      </c>
      <c r="S999" s="391">
        <f t="shared" si="891"/>
        <v>12212752</v>
      </c>
      <c r="T999" s="257" t="s">
        <v>77</v>
      </c>
    </row>
    <row r="1000" spans="2:20" ht="24.95" customHeight="1">
      <c r="B1000" s="432">
        <v>6</v>
      </c>
      <c r="C1000" s="439" t="s">
        <v>481</v>
      </c>
      <c r="D1000" s="254" t="s">
        <v>149</v>
      </c>
      <c r="E1000" s="430" t="s">
        <v>92</v>
      </c>
      <c r="F1000" s="431" t="s">
        <v>170</v>
      </c>
      <c r="G1000" s="404">
        <v>8530</v>
      </c>
      <c r="H1000" s="404">
        <v>3790</v>
      </c>
      <c r="I1000" s="387">
        <f t="shared" ref="I1000" si="892">+G1000-H1000</f>
        <v>4740</v>
      </c>
      <c r="J1000" s="388">
        <v>7</v>
      </c>
      <c r="K1000" s="389">
        <f t="shared" ref="K1000" si="893">I1000*J1000%</f>
        <v>331.8</v>
      </c>
      <c r="L1000" s="389">
        <f t="shared" ref="L1000" si="894">I1000-K1000</f>
        <v>4408.2</v>
      </c>
      <c r="M1000" s="405">
        <v>2450</v>
      </c>
      <c r="N1000" s="390">
        <f t="shared" ref="N1000" si="895">ROUND((L1000*M1000),0)</f>
        <v>10800090</v>
      </c>
      <c r="O1000" s="390">
        <f t="shared" ref="O1000" si="896">ROUND(M1000*0.5025%,2)</f>
        <v>12.31</v>
      </c>
      <c r="P1000" s="390">
        <f t="shared" ref="P1000" si="897">M1000+O1000</f>
        <v>2462.31</v>
      </c>
      <c r="Q1000" s="391">
        <f t="shared" ref="Q1000" si="898">ROUND((L1000*+P1000),0)</f>
        <v>10854355</v>
      </c>
      <c r="R1000" s="391">
        <f t="shared" ref="R1000" si="899">ROUND((Q1000*0.5%),0)</f>
        <v>54272</v>
      </c>
      <c r="S1000" s="391">
        <f t="shared" ref="S1000" si="900">ROUND((Q1000-R1000),0)</f>
        <v>10800083</v>
      </c>
      <c r="T1000" s="257" t="s">
        <v>77</v>
      </c>
    </row>
    <row r="1001" spans="2:20" ht="24.95" customHeight="1">
      <c r="B1001" s="432">
        <v>7</v>
      </c>
      <c r="C1001" s="439" t="s">
        <v>482</v>
      </c>
      <c r="D1001" s="254" t="s">
        <v>151</v>
      </c>
      <c r="E1001" s="430" t="s">
        <v>87</v>
      </c>
      <c r="F1001" s="431" t="s">
        <v>170</v>
      </c>
      <c r="G1001" s="404">
        <v>5040</v>
      </c>
      <c r="H1001" s="404">
        <v>3850</v>
      </c>
      <c r="I1001" s="387">
        <f t="shared" si="883"/>
        <v>1190</v>
      </c>
      <c r="J1001" s="388">
        <v>7</v>
      </c>
      <c r="K1001" s="389">
        <f t="shared" si="884"/>
        <v>83.300000000000011</v>
      </c>
      <c r="L1001" s="389">
        <f t="shared" si="885"/>
        <v>1106.7</v>
      </c>
      <c r="M1001" s="405">
        <v>2450</v>
      </c>
      <c r="N1001" s="390">
        <f t="shared" si="886"/>
        <v>2711415</v>
      </c>
      <c r="O1001" s="390">
        <f t="shared" si="887"/>
        <v>12.31</v>
      </c>
      <c r="P1001" s="390">
        <f t="shared" si="888"/>
        <v>2462.31</v>
      </c>
      <c r="Q1001" s="391">
        <f t="shared" si="889"/>
        <v>2725038</v>
      </c>
      <c r="R1001" s="391">
        <f t="shared" si="890"/>
        <v>13625</v>
      </c>
      <c r="S1001" s="391">
        <f t="shared" si="891"/>
        <v>2711413</v>
      </c>
      <c r="T1001" s="257" t="s">
        <v>77</v>
      </c>
    </row>
    <row r="1002" spans="2:20" ht="9.9499999999999993" customHeight="1">
      <c r="B1002" s="433"/>
      <c r="C1002" s="448"/>
      <c r="D1002" s="449"/>
      <c r="E1002" s="434"/>
      <c r="F1002" s="435"/>
      <c r="G1002" s="443"/>
      <c r="H1002" s="443"/>
      <c r="I1002" s="444"/>
      <c r="J1002" s="388"/>
      <c r="K1002" s="445"/>
      <c r="L1002" s="445"/>
      <c r="M1002" s="450"/>
      <c r="N1002" s="446"/>
      <c r="O1002" s="451"/>
      <c r="P1002" s="446"/>
      <c r="Q1002" s="447"/>
      <c r="R1002" s="447"/>
      <c r="S1002" s="447"/>
      <c r="T1002" s="452"/>
    </row>
    <row r="1003" spans="2:20" ht="24.95" customHeight="1">
      <c r="B1003" s="2173" t="s">
        <v>451</v>
      </c>
      <c r="C1003" s="2174"/>
      <c r="D1003" s="2174"/>
      <c r="E1003" s="2174"/>
      <c r="F1003" s="2175"/>
      <c r="G1003" s="402">
        <f>SUM(G995:G1002)</f>
        <v>57200</v>
      </c>
      <c r="H1003" s="402">
        <f>SUM(H995:H1002)</f>
        <v>27170</v>
      </c>
      <c r="I1003" s="402">
        <f>SUM(I995:I1002)</f>
        <v>30030</v>
      </c>
      <c r="J1003" s="402">
        <f>+K1003/I1003%</f>
        <v>7.0000000000000009</v>
      </c>
      <c r="K1003" s="402">
        <f>SUM(K995:K1002)</f>
        <v>2102.1000000000004</v>
      </c>
      <c r="L1003" s="402">
        <f>SUM(L995:L1002)</f>
        <v>27927.9</v>
      </c>
      <c r="M1003" s="402"/>
      <c r="N1003" s="402">
        <f>SUM(N995:N1002)</f>
        <v>68423355</v>
      </c>
      <c r="O1003" s="403"/>
      <c r="P1003" s="402">
        <f>Q1003/L1003</f>
        <v>2462.3100197293743</v>
      </c>
      <c r="Q1003" s="402">
        <f>SUM(Q995:Q1002)</f>
        <v>68767148</v>
      </c>
      <c r="R1003" s="402">
        <f>SUM(R995:R1002)</f>
        <v>343836</v>
      </c>
      <c r="S1003" s="402">
        <f>SUM(S995:S1002)</f>
        <v>68423312</v>
      </c>
      <c r="T1003" s="402"/>
    </row>
    <row r="1004" spans="2:20" ht="6.95" customHeight="1">
      <c r="B1004" s="263"/>
      <c r="C1004" s="264"/>
      <c r="D1004" s="264"/>
      <c r="E1004" s="264"/>
      <c r="F1004" s="264"/>
      <c r="G1004" s="265"/>
      <c r="H1004" s="265"/>
      <c r="I1004" s="265"/>
      <c r="J1004" s="265"/>
      <c r="K1004" s="265"/>
      <c r="L1004" s="265"/>
      <c r="M1004" s="265"/>
      <c r="N1004" s="265"/>
      <c r="O1004" s="265"/>
      <c r="P1004" s="265"/>
      <c r="Q1004" s="265"/>
      <c r="R1004" s="265"/>
      <c r="S1004" s="265"/>
      <c r="T1004" s="266"/>
    </row>
    <row r="1005" spans="2:20" ht="15.75">
      <c r="B1005" s="51"/>
      <c r="C1005" s="289" t="s">
        <v>59</v>
      </c>
      <c r="D1005" s="55"/>
      <c r="E1005" s="55" t="s">
        <v>60</v>
      </c>
      <c r="F1005" s="165" t="s">
        <v>447</v>
      </c>
      <c r="G1005" s="55"/>
      <c r="I1005" s="53"/>
      <c r="J1005" s="55"/>
      <c r="K1005" s="55"/>
      <c r="L1005" s="54"/>
      <c r="M1005" s="55"/>
      <c r="N1005" s="118"/>
      <c r="O1005" s="56"/>
      <c r="P1005" s="57"/>
      <c r="Q1005" s="249"/>
      <c r="R1005" s="297"/>
      <c r="S1005" s="55"/>
      <c r="T1005" s="59"/>
    </row>
    <row r="1006" spans="2:20" ht="6.95" customHeight="1">
      <c r="B1006" s="51"/>
      <c r="C1006" s="289"/>
      <c r="D1006" s="55"/>
      <c r="E1006" s="55"/>
      <c r="F1006" s="623"/>
      <c r="G1006" s="55"/>
      <c r="H1006" s="53"/>
      <c r="I1006" s="52"/>
      <c r="J1006" s="55"/>
      <c r="K1006" s="55"/>
      <c r="L1006" s="54"/>
      <c r="M1006" s="55"/>
      <c r="N1006" s="84"/>
      <c r="O1006" s="56"/>
      <c r="P1006" s="167"/>
      <c r="Q1006" s="58"/>
      <c r="R1006" s="58"/>
      <c r="S1006" s="58"/>
      <c r="T1006" s="59"/>
    </row>
    <row r="1007" spans="2:20">
      <c r="B1007" s="2190" t="s">
        <v>26</v>
      </c>
      <c r="C1007" s="275" t="s">
        <v>27</v>
      </c>
      <c r="D1007" s="2169" t="s">
        <v>62</v>
      </c>
      <c r="E1007" s="175" t="s">
        <v>28</v>
      </c>
      <c r="F1007" s="2169" t="s">
        <v>29</v>
      </c>
      <c r="G1007" s="174" t="s">
        <v>30</v>
      </c>
      <c r="H1007" s="174" t="s">
        <v>30</v>
      </c>
      <c r="I1007" s="176" t="s">
        <v>30</v>
      </c>
      <c r="J1007" s="2171" t="s">
        <v>31</v>
      </c>
      <c r="K1007" s="2172"/>
      <c r="L1007" s="174" t="s">
        <v>30</v>
      </c>
      <c r="M1007" s="176" t="s">
        <v>32</v>
      </c>
      <c r="N1007" s="177" t="s">
        <v>8</v>
      </c>
      <c r="O1007" s="2275" t="s">
        <v>182</v>
      </c>
      <c r="P1007" s="2167" t="s">
        <v>181</v>
      </c>
      <c r="Q1007" s="177" t="s">
        <v>8</v>
      </c>
      <c r="R1007" s="2270" t="s">
        <v>44</v>
      </c>
      <c r="S1007" s="178" t="s">
        <v>8</v>
      </c>
      <c r="T1007" s="2182" t="s">
        <v>10</v>
      </c>
    </row>
    <row r="1008" spans="2:20">
      <c r="B1008" s="2191"/>
      <c r="C1008" s="276" t="s">
        <v>11</v>
      </c>
      <c r="D1008" s="2170"/>
      <c r="E1008" s="180" t="s">
        <v>12</v>
      </c>
      <c r="F1008" s="2170"/>
      <c r="G1008" s="180" t="s">
        <v>13</v>
      </c>
      <c r="H1008" s="180" t="s">
        <v>14</v>
      </c>
      <c r="I1008" s="181" t="s">
        <v>15</v>
      </c>
      <c r="J1008" s="182" t="s">
        <v>16</v>
      </c>
      <c r="K1008" s="183" t="s">
        <v>17</v>
      </c>
      <c r="L1008" s="180" t="s">
        <v>18</v>
      </c>
      <c r="M1008" s="184" t="s">
        <v>19</v>
      </c>
      <c r="N1008" s="185" t="s">
        <v>177</v>
      </c>
      <c r="O1008" s="2276"/>
      <c r="P1008" s="2168"/>
      <c r="Q1008" s="185" t="s">
        <v>22</v>
      </c>
      <c r="R1008" s="2271"/>
      <c r="S1008" s="186" t="s">
        <v>45</v>
      </c>
      <c r="T1008" s="2183"/>
    </row>
    <row r="1009" spans="2:20" ht="15.75" thickBot="1">
      <c r="B1009" s="187">
        <v>1</v>
      </c>
      <c r="C1009" s="277">
        <v>2</v>
      </c>
      <c r="D1009" s="189">
        <v>3</v>
      </c>
      <c r="E1009" s="188">
        <v>4</v>
      </c>
      <c r="F1009" s="188">
        <v>5</v>
      </c>
      <c r="G1009" s="188">
        <v>6</v>
      </c>
      <c r="H1009" s="188">
        <v>7</v>
      </c>
      <c r="I1009" s="190" t="s">
        <v>63</v>
      </c>
      <c r="J1009" s="191">
        <v>9</v>
      </c>
      <c r="K1009" s="192" t="s">
        <v>64</v>
      </c>
      <c r="L1009" s="191" t="s">
        <v>65</v>
      </c>
      <c r="M1009" s="192">
        <v>12</v>
      </c>
      <c r="N1009" s="193" t="s">
        <v>66</v>
      </c>
      <c r="O1009" s="252" t="s">
        <v>176</v>
      </c>
      <c r="P1009" s="193" t="s">
        <v>178</v>
      </c>
      <c r="Q1009" s="193" t="s">
        <v>186</v>
      </c>
      <c r="R1009" s="193" t="s">
        <v>183</v>
      </c>
      <c r="S1009" s="193" t="s">
        <v>179</v>
      </c>
      <c r="T1009" s="193">
        <v>18</v>
      </c>
    </row>
    <row r="1010" spans="2:20" ht="24.95" customHeight="1" thickTop="1">
      <c r="B1010" s="432">
        <v>1</v>
      </c>
      <c r="C1010" s="439" t="s">
        <v>483</v>
      </c>
      <c r="D1010" s="254" t="s">
        <v>148</v>
      </c>
      <c r="E1010" s="430" t="s">
        <v>75</v>
      </c>
      <c r="F1010" s="431" t="s">
        <v>170</v>
      </c>
      <c r="G1010" s="404">
        <v>8830</v>
      </c>
      <c r="H1010" s="404">
        <v>3830</v>
      </c>
      <c r="I1010" s="387">
        <f t="shared" ref="I1010:I1012" si="901">+G1010-H1010</f>
        <v>5000</v>
      </c>
      <c r="J1010" s="388">
        <v>7</v>
      </c>
      <c r="K1010" s="389">
        <f t="shared" ref="K1010:K1012" si="902">I1010*J1010%</f>
        <v>350.00000000000006</v>
      </c>
      <c r="L1010" s="389">
        <f t="shared" ref="L1010:L1012" si="903">I1010-K1010</f>
        <v>4650</v>
      </c>
      <c r="M1010" s="405">
        <v>2450</v>
      </c>
      <c r="N1010" s="390">
        <f t="shared" ref="N1010:N1012" si="904">ROUND((L1010*M1010),0)</f>
        <v>11392500</v>
      </c>
      <c r="O1010" s="390">
        <f t="shared" ref="O1010:O1012" si="905">ROUND(M1010*0.5025%,2)</f>
        <v>12.31</v>
      </c>
      <c r="P1010" s="390">
        <f t="shared" ref="P1010:P1012" si="906">M1010+O1010</f>
        <v>2462.31</v>
      </c>
      <c r="Q1010" s="391">
        <f t="shared" ref="Q1010:Q1012" si="907">ROUND((L1010*+P1010),0)</f>
        <v>11449742</v>
      </c>
      <c r="R1010" s="391">
        <f t="shared" ref="R1010:R1012" si="908">ROUND((Q1010*0.5%),0)</f>
        <v>57249</v>
      </c>
      <c r="S1010" s="391">
        <f t="shared" ref="S1010:S1012" si="909">ROUND((Q1010-R1010),0)</f>
        <v>11392493</v>
      </c>
      <c r="T1010" s="257" t="s">
        <v>77</v>
      </c>
    </row>
    <row r="1011" spans="2:20" ht="24.95" customHeight="1">
      <c r="B1011" s="432">
        <v>2</v>
      </c>
      <c r="C1011" s="439" t="s">
        <v>484</v>
      </c>
      <c r="D1011" s="254" t="s">
        <v>89</v>
      </c>
      <c r="E1011" s="430" t="s">
        <v>79</v>
      </c>
      <c r="F1011" s="431" t="s">
        <v>170</v>
      </c>
      <c r="G1011" s="404">
        <v>8850</v>
      </c>
      <c r="H1011" s="404">
        <v>3920</v>
      </c>
      <c r="I1011" s="387">
        <f t="shared" si="901"/>
        <v>4930</v>
      </c>
      <c r="J1011" s="388">
        <v>7</v>
      </c>
      <c r="K1011" s="389">
        <f t="shared" si="902"/>
        <v>345.1</v>
      </c>
      <c r="L1011" s="389">
        <f t="shared" si="903"/>
        <v>4584.8999999999996</v>
      </c>
      <c r="M1011" s="405">
        <v>2450</v>
      </c>
      <c r="N1011" s="390">
        <f t="shared" si="904"/>
        <v>11233005</v>
      </c>
      <c r="O1011" s="390">
        <f t="shared" si="905"/>
        <v>12.31</v>
      </c>
      <c r="P1011" s="390">
        <f t="shared" si="906"/>
        <v>2462.31</v>
      </c>
      <c r="Q1011" s="391">
        <f t="shared" si="907"/>
        <v>11289445</v>
      </c>
      <c r="R1011" s="391">
        <f t="shared" si="908"/>
        <v>56447</v>
      </c>
      <c r="S1011" s="391">
        <f t="shared" si="909"/>
        <v>11232998</v>
      </c>
      <c r="T1011" s="257" t="s">
        <v>77</v>
      </c>
    </row>
    <row r="1012" spans="2:20" ht="24.95" customHeight="1">
      <c r="B1012" s="432">
        <v>3</v>
      </c>
      <c r="C1012" s="439" t="s">
        <v>485</v>
      </c>
      <c r="D1012" s="254" t="s">
        <v>400</v>
      </c>
      <c r="E1012" s="430" t="s">
        <v>70</v>
      </c>
      <c r="F1012" s="431" t="s">
        <v>170</v>
      </c>
      <c r="G1012" s="404">
        <v>4610</v>
      </c>
      <c r="H1012" s="404">
        <v>3950</v>
      </c>
      <c r="I1012" s="387">
        <f t="shared" si="901"/>
        <v>660</v>
      </c>
      <c r="J1012" s="388">
        <v>7</v>
      </c>
      <c r="K1012" s="389">
        <f t="shared" si="902"/>
        <v>46.2</v>
      </c>
      <c r="L1012" s="389">
        <f t="shared" si="903"/>
        <v>613.79999999999995</v>
      </c>
      <c r="M1012" s="405">
        <v>2450</v>
      </c>
      <c r="N1012" s="390">
        <f t="shared" si="904"/>
        <v>1503810</v>
      </c>
      <c r="O1012" s="390">
        <f t="shared" si="905"/>
        <v>12.31</v>
      </c>
      <c r="P1012" s="390">
        <f t="shared" si="906"/>
        <v>2462.31</v>
      </c>
      <c r="Q1012" s="391">
        <f t="shared" si="907"/>
        <v>1511366</v>
      </c>
      <c r="R1012" s="391">
        <f t="shared" si="908"/>
        <v>7557</v>
      </c>
      <c r="S1012" s="391">
        <f t="shared" si="909"/>
        <v>1503809</v>
      </c>
      <c r="T1012" s="257" t="s">
        <v>77</v>
      </c>
    </row>
    <row r="1013" spans="2:20" ht="9.9499999999999993" customHeight="1">
      <c r="B1013" s="433"/>
      <c r="C1013" s="448"/>
      <c r="D1013" s="449"/>
      <c r="E1013" s="434"/>
      <c r="F1013" s="435"/>
      <c r="G1013" s="443"/>
      <c r="H1013" s="443"/>
      <c r="I1013" s="444"/>
      <c r="J1013" s="388"/>
      <c r="K1013" s="445"/>
      <c r="L1013" s="445"/>
      <c r="M1013" s="450"/>
      <c r="N1013" s="446"/>
      <c r="O1013" s="451"/>
      <c r="P1013" s="446"/>
      <c r="Q1013" s="447"/>
      <c r="R1013" s="447"/>
      <c r="S1013" s="447"/>
      <c r="T1013" s="452"/>
    </row>
    <row r="1014" spans="2:20" ht="24.95" customHeight="1">
      <c r="B1014" s="2173" t="s">
        <v>452</v>
      </c>
      <c r="C1014" s="2174"/>
      <c r="D1014" s="2174"/>
      <c r="E1014" s="2174"/>
      <c r="F1014" s="2175"/>
      <c r="G1014" s="402">
        <f>SUM(G1010:G1013)</f>
        <v>22290</v>
      </c>
      <c r="H1014" s="402">
        <f>SUM(H1010:H1013)</f>
        <v>11700</v>
      </c>
      <c r="I1014" s="402">
        <f>SUM(I1010:I1013)</f>
        <v>10590</v>
      </c>
      <c r="J1014" s="402">
        <f>+K1014/I1014%</f>
        <v>7.0000000000000018</v>
      </c>
      <c r="K1014" s="402">
        <f>SUM(K1010:K1013)</f>
        <v>741.30000000000018</v>
      </c>
      <c r="L1014" s="402">
        <f>SUM(L1010:L1013)</f>
        <v>9848.6999999999989</v>
      </c>
      <c r="M1014" s="402"/>
      <c r="N1014" s="402">
        <f>SUM(N1010:N1013)</f>
        <v>24129315</v>
      </c>
      <c r="O1014" s="403"/>
      <c r="P1014" s="402">
        <f>Q1014/L1014</f>
        <v>2462.3100510727309</v>
      </c>
      <c r="Q1014" s="402">
        <f>SUM(Q1010:Q1013)</f>
        <v>24250553</v>
      </c>
      <c r="R1014" s="402">
        <f>SUM(R1010:R1013)</f>
        <v>121253</v>
      </c>
      <c r="S1014" s="402">
        <f>SUM(S1010:S1013)</f>
        <v>24129300</v>
      </c>
      <c r="T1014" s="402"/>
    </row>
    <row r="1015" spans="2:20" ht="24.95" customHeight="1">
      <c r="B1015" s="2173" t="s">
        <v>506</v>
      </c>
      <c r="C1015" s="2174"/>
      <c r="D1015" s="2174"/>
      <c r="E1015" s="2174"/>
      <c r="F1015" s="2175"/>
      <c r="G1015" s="402">
        <f>SUM(G1014+G1003+G984+G973+G964)</f>
        <v>220190</v>
      </c>
      <c r="H1015" s="402">
        <f t="shared" ref="H1015:S1015" si="910">SUM(H1014+H1003+H984+H973+H964)</f>
        <v>100780</v>
      </c>
      <c r="I1015" s="402">
        <f t="shared" si="910"/>
        <v>119410</v>
      </c>
      <c r="J1015" s="402">
        <f>+K1015/I1015%</f>
        <v>7.0000000000000009</v>
      </c>
      <c r="K1015" s="402">
        <f t="shared" si="910"/>
        <v>8358.7000000000007</v>
      </c>
      <c r="L1015" s="402">
        <f t="shared" si="910"/>
        <v>111051.29999999999</v>
      </c>
      <c r="M1015" s="402"/>
      <c r="N1015" s="402">
        <f t="shared" si="910"/>
        <v>272075685</v>
      </c>
      <c r="O1015" s="403"/>
      <c r="P1015" s="402">
        <f>Q1015/L1015</f>
        <v>2462.3100224851041</v>
      </c>
      <c r="Q1015" s="402">
        <f t="shared" si="910"/>
        <v>273442729</v>
      </c>
      <c r="R1015" s="402">
        <f t="shared" si="910"/>
        <v>1367213</v>
      </c>
      <c r="S1015" s="402">
        <f t="shared" si="910"/>
        <v>272075516</v>
      </c>
      <c r="T1015" s="402"/>
    </row>
    <row r="1016" spans="2:20" ht="9.9499999999999993" customHeight="1">
      <c r="B1016" s="603"/>
      <c r="C1016" s="458"/>
      <c r="D1016" s="458"/>
      <c r="E1016" s="458"/>
      <c r="F1016" s="458"/>
      <c r="G1016" s="597"/>
      <c r="H1016" s="597"/>
      <c r="I1016" s="597"/>
      <c r="J1016" s="597"/>
      <c r="K1016" s="597"/>
      <c r="L1016" s="597"/>
      <c r="M1016" s="597"/>
      <c r="N1016" s="597"/>
      <c r="O1016" s="597"/>
      <c r="P1016" s="597"/>
      <c r="Q1016" s="597"/>
      <c r="R1016" s="597"/>
      <c r="S1016" s="597"/>
      <c r="T1016" s="460"/>
    </row>
    <row r="1017" spans="2:20" ht="15" customHeight="1">
      <c r="B1017" s="201"/>
      <c r="C1017" s="205"/>
      <c r="D1017" s="202"/>
      <c r="E1017" s="202"/>
      <c r="F1017" s="202"/>
      <c r="G1017" s="202"/>
      <c r="H1017" s="202"/>
      <c r="I1017" s="226"/>
      <c r="J1017" s="226"/>
      <c r="K1017" s="226"/>
      <c r="L1017" s="226"/>
      <c r="M1017" s="226"/>
      <c r="N1017" s="226"/>
      <c r="O1017" s="226"/>
      <c r="P1017" s="226"/>
      <c r="Q1017" s="211" t="s">
        <v>462</v>
      </c>
      <c r="R1017" s="226"/>
      <c r="S1017" s="226"/>
      <c r="T1017" s="209"/>
    </row>
    <row r="1018" spans="2:20" ht="15.75">
      <c r="B1018" s="241"/>
      <c r="C1018" s="280" t="s">
        <v>80</v>
      </c>
      <c r="D1018" s="227"/>
      <c r="E1018" s="227"/>
      <c r="F1018" s="227"/>
      <c r="G1018" s="676"/>
      <c r="H1018" s="676"/>
      <c r="I1018" s="676" t="s">
        <v>105</v>
      </c>
      <c r="J1018" s="676"/>
      <c r="K1018" s="228"/>
      <c r="L1018" s="676"/>
      <c r="M1018" s="676" t="s">
        <v>106</v>
      </c>
      <c r="N1018" s="676"/>
      <c r="O1018" s="227"/>
      <c r="P1018" s="227"/>
      <c r="Q1018" s="227" t="s">
        <v>81</v>
      </c>
      <c r="R1018" s="227"/>
      <c r="S1018" s="242"/>
      <c r="T1018" s="243"/>
    </row>
    <row r="1019" spans="2:20" ht="15.75">
      <c r="B1019" s="612"/>
      <c r="C1019" s="280"/>
      <c r="D1019" s="227"/>
      <c r="E1019" s="227"/>
      <c r="F1019" s="227"/>
      <c r="G1019" s="676"/>
      <c r="H1019" s="676"/>
      <c r="I1019" s="676"/>
      <c r="J1019" s="676"/>
      <c r="K1019" s="228"/>
      <c r="L1019" s="676"/>
      <c r="M1019" s="676"/>
      <c r="N1019" s="676"/>
      <c r="O1019" s="227"/>
      <c r="P1019" s="227"/>
      <c r="Q1019" s="227"/>
      <c r="R1019" s="227"/>
      <c r="S1019" s="242"/>
      <c r="T1019" s="243"/>
    </row>
    <row r="1020" spans="2:20" ht="15.75">
      <c r="B1020" s="241"/>
      <c r="C1020" s="281"/>
      <c r="D1020" s="229"/>
      <c r="E1020" s="229"/>
      <c r="F1020" s="229"/>
      <c r="G1020" s="229"/>
      <c r="H1020" s="229"/>
      <c r="I1020" s="229" t="s">
        <v>136</v>
      </c>
      <c r="J1020" s="229"/>
      <c r="K1020" s="229"/>
      <c r="L1020" s="229"/>
      <c r="M1020" s="229"/>
      <c r="N1020" s="229"/>
      <c r="O1020" s="229"/>
      <c r="P1020" s="229"/>
      <c r="Q1020" s="229"/>
      <c r="R1020" s="229"/>
      <c r="S1020" s="242"/>
      <c r="T1020" s="243"/>
    </row>
    <row r="1021" spans="2:20" ht="15.75" hidden="1">
      <c r="B1021" s="241"/>
      <c r="C1021" s="281"/>
      <c r="D1021" s="229"/>
      <c r="E1021" s="229"/>
      <c r="F1021" s="229"/>
      <c r="G1021" s="229"/>
      <c r="H1021" s="229"/>
      <c r="I1021" s="229"/>
      <c r="J1021" s="229"/>
      <c r="K1021" s="229"/>
      <c r="L1021" s="229"/>
      <c r="M1021" s="229"/>
      <c r="N1021" s="229"/>
      <c r="O1021" s="229"/>
      <c r="P1021" s="229"/>
      <c r="Q1021" s="229"/>
      <c r="R1021" s="229"/>
      <c r="S1021" s="242"/>
      <c r="T1021" s="243"/>
    </row>
    <row r="1022" spans="2:20" ht="15.75">
      <c r="B1022" s="241"/>
      <c r="C1022" s="281"/>
      <c r="D1022" s="229"/>
      <c r="E1022" s="229"/>
      <c r="F1022" s="229"/>
      <c r="G1022" s="229"/>
      <c r="H1022" s="229"/>
      <c r="I1022" s="229"/>
      <c r="J1022" s="229"/>
      <c r="K1022" s="229"/>
      <c r="L1022" s="229"/>
      <c r="M1022" s="229"/>
      <c r="N1022" s="229"/>
      <c r="O1022" s="229"/>
      <c r="P1022" s="229"/>
      <c r="Q1022" s="229"/>
      <c r="R1022" s="229"/>
      <c r="S1022" s="242"/>
      <c r="T1022" s="243"/>
    </row>
    <row r="1023" spans="2:20" ht="15.75">
      <c r="B1023" s="241"/>
      <c r="C1023" s="675" t="s">
        <v>147</v>
      </c>
      <c r="D1023" s="675"/>
      <c r="E1023" s="675"/>
      <c r="F1023" s="675"/>
      <c r="G1023" s="677"/>
      <c r="H1023" s="677" t="s">
        <v>82</v>
      </c>
      <c r="I1023" s="675"/>
      <c r="J1023" s="677" t="s">
        <v>156</v>
      </c>
      <c r="K1023" s="230"/>
      <c r="L1023" s="677"/>
      <c r="M1023" s="677" t="s">
        <v>161</v>
      </c>
      <c r="N1023" s="677"/>
      <c r="O1023" s="675"/>
      <c r="P1023" s="675"/>
      <c r="Q1023" s="675" t="s">
        <v>83</v>
      </c>
      <c r="R1023" s="675"/>
      <c r="S1023" s="242"/>
      <c r="T1023" s="243"/>
    </row>
    <row r="1024" spans="2:20" ht="15.75">
      <c r="B1024" s="241"/>
      <c r="C1024" s="282"/>
      <c r="D1024" s="675"/>
      <c r="E1024" s="675"/>
      <c r="F1024" s="675"/>
      <c r="G1024" s="677"/>
      <c r="H1024" s="677"/>
      <c r="I1024" s="675"/>
      <c r="J1024" s="677"/>
      <c r="K1024" s="230"/>
      <c r="L1024" s="677"/>
      <c r="M1024" s="677"/>
      <c r="N1024" s="677"/>
      <c r="O1024" s="675"/>
      <c r="P1024" s="675"/>
      <c r="Q1024" s="675"/>
      <c r="R1024" s="675"/>
      <c r="S1024" s="242"/>
      <c r="T1024" s="243"/>
    </row>
    <row r="1025" spans="2:21" customFormat="1" ht="15" customHeight="1">
      <c r="B1025" s="121" t="s">
        <v>418</v>
      </c>
      <c r="C1025" s="284"/>
      <c r="D1025" s="122"/>
      <c r="E1025" s="122"/>
      <c r="F1025" s="122"/>
      <c r="G1025" s="122"/>
      <c r="H1025" s="122"/>
      <c r="I1025" s="122"/>
      <c r="J1025" s="123"/>
      <c r="K1025" s="122"/>
      <c r="L1025" s="124"/>
      <c r="M1025" s="122"/>
      <c r="N1025" s="122"/>
      <c r="O1025" s="122"/>
      <c r="P1025" s="122"/>
      <c r="Q1025" s="122"/>
      <c r="R1025" s="125"/>
      <c r="S1025" s="125"/>
      <c r="T1025" s="126" t="s">
        <v>417</v>
      </c>
      <c r="U1025" s="232"/>
    </row>
    <row r="1027" spans="2:21" ht="24.95" customHeight="1">
      <c r="B1027" s="2155" t="s">
        <v>159</v>
      </c>
      <c r="C1027" s="2156"/>
      <c r="D1027" s="2156"/>
      <c r="E1027" s="2157"/>
      <c r="F1027" s="2161" t="s">
        <v>146</v>
      </c>
      <c r="G1027" s="2162"/>
      <c r="H1027" s="2162"/>
      <c r="I1027" s="2162"/>
      <c r="J1027" s="2162"/>
      <c r="K1027" s="2162"/>
      <c r="L1027" s="2162"/>
      <c r="M1027" s="2162"/>
      <c r="N1027" s="2163"/>
      <c r="O1027" s="417" t="s">
        <v>55</v>
      </c>
      <c r="P1027" s="418" t="s">
        <v>460</v>
      </c>
      <c r="Q1027" s="92" t="s">
        <v>459</v>
      </c>
      <c r="R1027" s="41"/>
      <c r="S1027" s="41"/>
      <c r="T1027" s="42" t="s">
        <v>25</v>
      </c>
    </row>
    <row r="1028" spans="2:21" ht="24.95" customHeight="1">
      <c r="B1028" s="2158"/>
      <c r="C1028" s="2159"/>
      <c r="D1028" s="2159"/>
      <c r="E1028" s="2160"/>
      <c r="F1028" s="2164" t="s">
        <v>416</v>
      </c>
      <c r="G1028" s="2165"/>
      <c r="H1028" s="2165"/>
      <c r="I1028" s="2165"/>
      <c r="J1028" s="2165"/>
      <c r="K1028" s="2165"/>
      <c r="L1028" s="2165"/>
      <c r="M1028" s="2165"/>
      <c r="N1028" s="2166"/>
      <c r="O1028" s="419" t="s">
        <v>57</v>
      </c>
      <c r="P1028" s="420" t="s">
        <v>456</v>
      </c>
      <c r="Q1028" s="94"/>
      <c r="R1028" s="45"/>
      <c r="S1028" s="45"/>
      <c r="T1028" s="46"/>
    </row>
    <row r="1029" spans="2:21" ht="6.95" customHeight="1">
      <c r="B1029" s="263"/>
      <c r="C1029" s="264"/>
      <c r="D1029" s="264"/>
      <c r="E1029" s="264"/>
      <c r="F1029" s="264"/>
      <c r="G1029" s="265"/>
      <c r="H1029" s="265"/>
      <c r="I1029" s="265"/>
      <c r="J1029" s="265"/>
      <c r="K1029" s="265"/>
      <c r="L1029" s="265"/>
      <c r="M1029" s="265"/>
      <c r="N1029" s="265"/>
      <c r="O1029" s="265"/>
      <c r="P1029" s="265"/>
      <c r="Q1029" s="265"/>
      <c r="R1029" s="265"/>
      <c r="S1029" s="265"/>
      <c r="T1029" s="266"/>
    </row>
    <row r="1030" spans="2:21" ht="15.75">
      <c r="B1030" s="51"/>
      <c r="C1030" s="289" t="s">
        <v>59</v>
      </c>
      <c r="D1030" s="55"/>
      <c r="E1030" s="55" t="s">
        <v>60</v>
      </c>
      <c r="F1030" s="165" t="s">
        <v>458</v>
      </c>
      <c r="G1030" s="55"/>
      <c r="I1030" s="53"/>
      <c r="J1030" s="55"/>
      <c r="K1030" s="55"/>
      <c r="L1030" s="54"/>
      <c r="M1030" s="55"/>
      <c r="N1030" s="118"/>
      <c r="O1030" s="56"/>
      <c r="P1030" s="57" t="s">
        <v>61</v>
      </c>
      <c r="Q1030" s="249" t="s">
        <v>413</v>
      </c>
      <c r="R1030" s="297"/>
      <c r="S1030" s="55"/>
      <c r="T1030" s="59"/>
    </row>
    <row r="1031" spans="2:21" ht="6.95" customHeight="1">
      <c r="B1031" s="51"/>
      <c r="C1031" s="289"/>
      <c r="D1031" s="55"/>
      <c r="E1031" s="55"/>
      <c r="F1031" s="623"/>
      <c r="G1031" s="55"/>
      <c r="H1031" s="53"/>
      <c r="I1031" s="52"/>
      <c r="J1031" s="55"/>
      <c r="K1031" s="55"/>
      <c r="L1031" s="54"/>
      <c r="M1031" s="55"/>
      <c r="N1031" s="84"/>
      <c r="O1031" s="56"/>
      <c r="P1031" s="167"/>
      <c r="Q1031" s="58"/>
      <c r="R1031" s="58"/>
      <c r="S1031" s="58"/>
      <c r="T1031" s="59"/>
    </row>
    <row r="1032" spans="2:21">
      <c r="B1032" s="2190" t="s">
        <v>26</v>
      </c>
      <c r="C1032" s="275" t="s">
        <v>27</v>
      </c>
      <c r="D1032" s="2169" t="s">
        <v>62</v>
      </c>
      <c r="E1032" s="175" t="s">
        <v>28</v>
      </c>
      <c r="F1032" s="2169" t="s">
        <v>29</v>
      </c>
      <c r="G1032" s="174" t="s">
        <v>30</v>
      </c>
      <c r="H1032" s="174" t="s">
        <v>30</v>
      </c>
      <c r="I1032" s="176" t="s">
        <v>30</v>
      </c>
      <c r="J1032" s="2171" t="s">
        <v>31</v>
      </c>
      <c r="K1032" s="2172"/>
      <c r="L1032" s="174" t="s">
        <v>30</v>
      </c>
      <c r="M1032" s="176" t="s">
        <v>32</v>
      </c>
      <c r="N1032" s="177" t="s">
        <v>8</v>
      </c>
      <c r="O1032" s="2275" t="s">
        <v>182</v>
      </c>
      <c r="P1032" s="2167" t="s">
        <v>181</v>
      </c>
      <c r="Q1032" s="177" t="s">
        <v>8</v>
      </c>
      <c r="R1032" s="2270" t="s">
        <v>44</v>
      </c>
      <c r="S1032" s="178" t="s">
        <v>8</v>
      </c>
      <c r="T1032" s="2182" t="s">
        <v>10</v>
      </c>
    </row>
    <row r="1033" spans="2:21">
      <c r="B1033" s="2191"/>
      <c r="C1033" s="276" t="s">
        <v>11</v>
      </c>
      <c r="D1033" s="2170"/>
      <c r="E1033" s="180" t="s">
        <v>12</v>
      </c>
      <c r="F1033" s="2170"/>
      <c r="G1033" s="180" t="s">
        <v>13</v>
      </c>
      <c r="H1033" s="180" t="s">
        <v>14</v>
      </c>
      <c r="I1033" s="181" t="s">
        <v>15</v>
      </c>
      <c r="J1033" s="182" t="s">
        <v>16</v>
      </c>
      <c r="K1033" s="183" t="s">
        <v>17</v>
      </c>
      <c r="L1033" s="180" t="s">
        <v>18</v>
      </c>
      <c r="M1033" s="184" t="s">
        <v>19</v>
      </c>
      <c r="N1033" s="185" t="s">
        <v>177</v>
      </c>
      <c r="O1033" s="2276"/>
      <c r="P1033" s="2168"/>
      <c r="Q1033" s="185" t="s">
        <v>22</v>
      </c>
      <c r="R1033" s="2271"/>
      <c r="S1033" s="186" t="s">
        <v>45</v>
      </c>
      <c r="T1033" s="2183"/>
    </row>
    <row r="1034" spans="2:21" ht="15.75" thickBot="1">
      <c r="B1034" s="187">
        <v>1</v>
      </c>
      <c r="C1034" s="277">
        <v>2</v>
      </c>
      <c r="D1034" s="189">
        <v>3</v>
      </c>
      <c r="E1034" s="188">
        <v>4</v>
      </c>
      <c r="F1034" s="188">
        <v>5</v>
      </c>
      <c r="G1034" s="188">
        <v>6</v>
      </c>
      <c r="H1034" s="188">
        <v>7</v>
      </c>
      <c r="I1034" s="190" t="s">
        <v>63</v>
      </c>
      <c r="J1034" s="191">
        <v>9</v>
      </c>
      <c r="K1034" s="192" t="s">
        <v>64</v>
      </c>
      <c r="L1034" s="191" t="s">
        <v>65</v>
      </c>
      <c r="M1034" s="192">
        <v>12</v>
      </c>
      <c r="N1034" s="193" t="s">
        <v>66</v>
      </c>
      <c r="O1034" s="252" t="s">
        <v>176</v>
      </c>
      <c r="P1034" s="193" t="s">
        <v>178</v>
      </c>
      <c r="Q1034" s="193" t="s">
        <v>186</v>
      </c>
      <c r="R1034" s="193" t="s">
        <v>183</v>
      </c>
      <c r="S1034" s="193" t="s">
        <v>179</v>
      </c>
      <c r="T1034" s="193">
        <v>18</v>
      </c>
    </row>
    <row r="1035" spans="2:21" ht="23.1" customHeight="1" thickTop="1">
      <c r="B1035" s="432">
        <v>1</v>
      </c>
      <c r="C1035" s="439" t="s">
        <v>424</v>
      </c>
      <c r="D1035" s="254" t="s">
        <v>148</v>
      </c>
      <c r="E1035" s="430" t="s">
        <v>75</v>
      </c>
      <c r="F1035" s="431" t="s">
        <v>170</v>
      </c>
      <c r="G1035" s="404">
        <v>9180</v>
      </c>
      <c r="H1035" s="404">
        <v>3820</v>
      </c>
      <c r="I1035" s="387">
        <f t="shared" ref="I1035:I1036" si="911">+G1035-H1035</f>
        <v>5360</v>
      </c>
      <c r="J1035" s="388">
        <v>7</v>
      </c>
      <c r="K1035" s="389">
        <f t="shared" ref="K1035:K1036" si="912">I1035*J1035%</f>
        <v>375.20000000000005</v>
      </c>
      <c r="L1035" s="389">
        <f t="shared" ref="L1035:L1036" si="913">I1035-K1035</f>
        <v>4984.8</v>
      </c>
      <c r="M1035" s="405">
        <v>2450</v>
      </c>
      <c r="N1035" s="390">
        <f t="shared" ref="N1035:N1036" si="914">ROUND((L1035*M1035),0)</f>
        <v>12212760</v>
      </c>
      <c r="O1035" s="390">
        <f t="shared" ref="O1035:O1036" si="915">ROUND(M1035*0.5025%,2)</f>
        <v>12.31</v>
      </c>
      <c r="P1035" s="390">
        <f t="shared" ref="P1035:P1036" si="916">M1035+O1035</f>
        <v>2462.31</v>
      </c>
      <c r="Q1035" s="391">
        <f t="shared" ref="Q1035:Q1036" si="917">ROUND((L1035*+P1035),0)</f>
        <v>12274123</v>
      </c>
      <c r="R1035" s="391">
        <f t="shared" ref="R1035:R1036" si="918">ROUND((Q1035*0.5%),0)</f>
        <v>61371</v>
      </c>
      <c r="S1035" s="391">
        <f t="shared" ref="S1035:S1036" si="919">ROUND((Q1035-R1035),0)</f>
        <v>12212752</v>
      </c>
      <c r="T1035" s="257" t="s">
        <v>77</v>
      </c>
    </row>
    <row r="1036" spans="2:21" ht="23.1" customHeight="1">
      <c r="B1036" s="432">
        <v>2</v>
      </c>
      <c r="C1036" s="439" t="s">
        <v>425</v>
      </c>
      <c r="D1036" s="254" t="s">
        <v>148</v>
      </c>
      <c r="E1036" s="430" t="s">
        <v>75</v>
      </c>
      <c r="F1036" s="431" t="s">
        <v>170</v>
      </c>
      <c r="G1036" s="404">
        <v>9110</v>
      </c>
      <c r="H1036" s="404">
        <v>3820</v>
      </c>
      <c r="I1036" s="387">
        <f t="shared" si="911"/>
        <v>5290</v>
      </c>
      <c r="J1036" s="388">
        <v>7</v>
      </c>
      <c r="K1036" s="389">
        <f t="shared" si="912"/>
        <v>370.3</v>
      </c>
      <c r="L1036" s="389">
        <f t="shared" si="913"/>
        <v>4919.7</v>
      </c>
      <c r="M1036" s="405">
        <v>2450</v>
      </c>
      <c r="N1036" s="390">
        <f t="shared" si="914"/>
        <v>12053265</v>
      </c>
      <c r="O1036" s="390">
        <f t="shared" si="915"/>
        <v>12.31</v>
      </c>
      <c r="P1036" s="390">
        <f t="shared" si="916"/>
        <v>2462.31</v>
      </c>
      <c r="Q1036" s="391">
        <f t="shared" si="917"/>
        <v>12113827</v>
      </c>
      <c r="R1036" s="391">
        <f t="shared" si="918"/>
        <v>60569</v>
      </c>
      <c r="S1036" s="391">
        <f t="shared" si="919"/>
        <v>12053258</v>
      </c>
      <c r="T1036" s="257" t="s">
        <v>77</v>
      </c>
    </row>
    <row r="1037" spans="2:21" ht="23.1" customHeight="1">
      <c r="B1037" s="432">
        <v>3</v>
      </c>
      <c r="C1037" s="439" t="s">
        <v>426</v>
      </c>
      <c r="D1037" s="254" t="s">
        <v>88</v>
      </c>
      <c r="E1037" s="430" t="s">
        <v>87</v>
      </c>
      <c r="F1037" s="431" t="s">
        <v>170</v>
      </c>
      <c r="G1037" s="404">
        <v>7220</v>
      </c>
      <c r="H1037" s="404">
        <v>3870</v>
      </c>
      <c r="I1037" s="387">
        <f t="shared" ref="I1037" si="920">+G1037-H1037</f>
        <v>3350</v>
      </c>
      <c r="J1037" s="388">
        <v>7</v>
      </c>
      <c r="K1037" s="389">
        <f t="shared" ref="K1037" si="921">I1037*J1037%</f>
        <v>234.50000000000003</v>
      </c>
      <c r="L1037" s="389">
        <f t="shared" ref="L1037" si="922">I1037-K1037</f>
        <v>3115.5</v>
      </c>
      <c r="M1037" s="405">
        <v>2450</v>
      </c>
      <c r="N1037" s="390">
        <f t="shared" ref="N1037" si="923">ROUND((L1037*M1037),0)</f>
        <v>7632975</v>
      </c>
      <c r="O1037" s="390">
        <f t="shared" ref="O1037" si="924">ROUND(M1037*0.5025%,2)</f>
        <v>12.31</v>
      </c>
      <c r="P1037" s="390">
        <f t="shared" ref="P1037" si="925">M1037+O1037</f>
        <v>2462.31</v>
      </c>
      <c r="Q1037" s="391">
        <f t="shared" ref="Q1037" si="926">ROUND((L1037*+P1037),0)</f>
        <v>7671327</v>
      </c>
      <c r="R1037" s="391">
        <f t="shared" ref="R1037" si="927">ROUND((Q1037*0.5%),0)</f>
        <v>38357</v>
      </c>
      <c r="S1037" s="391">
        <f t="shared" ref="S1037" si="928">ROUND((Q1037-R1037),0)</f>
        <v>7632970</v>
      </c>
      <c r="T1037" s="257" t="s">
        <v>77</v>
      </c>
    </row>
    <row r="1038" spans="2:21" ht="9.9499999999999993" customHeight="1">
      <c r="B1038" s="433"/>
      <c r="C1038" s="448"/>
      <c r="D1038" s="449"/>
      <c r="E1038" s="434"/>
      <c r="F1038" s="435"/>
      <c r="G1038" s="443"/>
      <c r="H1038" s="443"/>
      <c r="I1038" s="444"/>
      <c r="J1038" s="388"/>
      <c r="K1038" s="445"/>
      <c r="L1038" s="445"/>
      <c r="M1038" s="450"/>
      <c r="N1038" s="446"/>
      <c r="O1038" s="451"/>
      <c r="P1038" s="446"/>
      <c r="Q1038" s="447"/>
      <c r="R1038" s="447"/>
      <c r="S1038" s="447"/>
      <c r="T1038" s="452"/>
    </row>
    <row r="1039" spans="2:21" ht="24.95" customHeight="1">
      <c r="B1039" s="2173" t="s">
        <v>204</v>
      </c>
      <c r="C1039" s="2174"/>
      <c r="D1039" s="2174"/>
      <c r="E1039" s="2174"/>
      <c r="F1039" s="2175"/>
      <c r="G1039" s="402">
        <f>SUM(G1035:G1038)</f>
        <v>25510</v>
      </c>
      <c r="H1039" s="402">
        <f>SUM(H1035:H1038)</f>
        <v>11510</v>
      </c>
      <c r="I1039" s="402">
        <f>SUM(I1035:I1038)</f>
        <v>14000</v>
      </c>
      <c r="J1039" s="402">
        <f>+K1039/I1039%</f>
        <v>7</v>
      </c>
      <c r="K1039" s="402">
        <f>SUM(K1035:K1038)</f>
        <v>980</v>
      </c>
      <c r="L1039" s="402">
        <f>SUM(L1035:L1038)</f>
        <v>13020</v>
      </c>
      <c r="M1039" s="402"/>
      <c r="N1039" s="402">
        <f>SUM(N1035:N1038)</f>
        <v>31899000</v>
      </c>
      <c r="O1039" s="403"/>
      <c r="P1039" s="402">
        <f>Q1039/L1039</f>
        <v>2462.3100614439322</v>
      </c>
      <c r="Q1039" s="402">
        <f>SUM(Q1035:Q1038)</f>
        <v>32059277</v>
      </c>
      <c r="R1039" s="402">
        <f>SUM(R1035:R1038)</f>
        <v>160297</v>
      </c>
      <c r="S1039" s="402">
        <f>SUM(S1035:S1038)</f>
        <v>31898980</v>
      </c>
      <c r="T1039" s="402"/>
    </row>
    <row r="1040" spans="2:21" ht="6.95" customHeight="1">
      <c r="B1040" s="263"/>
      <c r="C1040" s="264"/>
      <c r="D1040" s="264"/>
      <c r="E1040" s="264"/>
      <c r="F1040" s="264"/>
      <c r="G1040" s="265"/>
      <c r="H1040" s="265"/>
      <c r="I1040" s="265"/>
      <c r="J1040" s="265"/>
      <c r="K1040" s="265"/>
      <c r="L1040" s="265"/>
      <c r="M1040" s="265"/>
      <c r="N1040" s="265"/>
      <c r="O1040" s="265"/>
      <c r="P1040" s="265"/>
      <c r="Q1040" s="265"/>
      <c r="R1040" s="265"/>
      <c r="S1040" s="265"/>
      <c r="T1040" s="266"/>
    </row>
    <row r="1041" spans="2:20" ht="15.75">
      <c r="B1041" s="51"/>
      <c r="C1041" s="289" t="s">
        <v>59</v>
      </c>
      <c r="D1041" s="55"/>
      <c r="E1041" s="55" t="s">
        <v>60</v>
      </c>
      <c r="F1041" s="165" t="s">
        <v>428</v>
      </c>
      <c r="G1041" s="55"/>
      <c r="I1041" s="53"/>
      <c r="J1041" s="55"/>
      <c r="K1041" s="55"/>
      <c r="L1041" s="54"/>
      <c r="M1041" s="55"/>
      <c r="N1041" s="118"/>
      <c r="O1041" s="56"/>
      <c r="P1041" s="57"/>
      <c r="Q1041" s="249"/>
      <c r="R1041" s="297"/>
      <c r="S1041" s="55"/>
      <c r="T1041" s="59"/>
    </row>
    <row r="1042" spans="2:20" ht="6.95" customHeight="1">
      <c r="B1042" s="51"/>
      <c r="C1042" s="289"/>
      <c r="D1042" s="55"/>
      <c r="E1042" s="55"/>
      <c r="F1042" s="623"/>
      <c r="G1042" s="55"/>
      <c r="H1042" s="53"/>
      <c r="I1042" s="52"/>
      <c r="J1042" s="55"/>
      <c r="K1042" s="55"/>
      <c r="L1042" s="54"/>
      <c r="M1042" s="55"/>
      <c r="N1042" s="84"/>
      <c r="O1042" s="56"/>
      <c r="P1042" s="167"/>
      <c r="Q1042" s="58"/>
      <c r="R1042" s="58"/>
      <c r="S1042" s="58"/>
      <c r="T1042" s="59"/>
    </row>
    <row r="1043" spans="2:20">
      <c r="B1043" s="2190" t="s">
        <v>26</v>
      </c>
      <c r="C1043" s="275" t="s">
        <v>27</v>
      </c>
      <c r="D1043" s="2169" t="s">
        <v>62</v>
      </c>
      <c r="E1043" s="175" t="s">
        <v>28</v>
      </c>
      <c r="F1043" s="2169" t="s">
        <v>29</v>
      </c>
      <c r="G1043" s="174" t="s">
        <v>30</v>
      </c>
      <c r="H1043" s="174" t="s">
        <v>30</v>
      </c>
      <c r="I1043" s="176" t="s">
        <v>30</v>
      </c>
      <c r="J1043" s="2171" t="s">
        <v>31</v>
      </c>
      <c r="K1043" s="2172"/>
      <c r="L1043" s="174" t="s">
        <v>30</v>
      </c>
      <c r="M1043" s="176" t="s">
        <v>32</v>
      </c>
      <c r="N1043" s="177" t="s">
        <v>8</v>
      </c>
      <c r="O1043" s="2275" t="s">
        <v>182</v>
      </c>
      <c r="P1043" s="2167" t="s">
        <v>181</v>
      </c>
      <c r="Q1043" s="177" t="s">
        <v>8</v>
      </c>
      <c r="R1043" s="2270" t="s">
        <v>44</v>
      </c>
      <c r="S1043" s="178" t="s">
        <v>8</v>
      </c>
      <c r="T1043" s="2182" t="s">
        <v>10</v>
      </c>
    </row>
    <row r="1044" spans="2:20">
      <c r="B1044" s="2191"/>
      <c r="C1044" s="276" t="s">
        <v>11</v>
      </c>
      <c r="D1044" s="2170"/>
      <c r="E1044" s="180" t="s">
        <v>12</v>
      </c>
      <c r="F1044" s="2170"/>
      <c r="G1044" s="180" t="s">
        <v>13</v>
      </c>
      <c r="H1044" s="180" t="s">
        <v>14</v>
      </c>
      <c r="I1044" s="181" t="s">
        <v>15</v>
      </c>
      <c r="J1044" s="182" t="s">
        <v>16</v>
      </c>
      <c r="K1044" s="183" t="s">
        <v>17</v>
      </c>
      <c r="L1044" s="180" t="s">
        <v>18</v>
      </c>
      <c r="M1044" s="184" t="s">
        <v>19</v>
      </c>
      <c r="N1044" s="185" t="s">
        <v>177</v>
      </c>
      <c r="O1044" s="2276"/>
      <c r="P1044" s="2168"/>
      <c r="Q1044" s="185" t="s">
        <v>22</v>
      </c>
      <c r="R1044" s="2271"/>
      <c r="S1044" s="186" t="s">
        <v>45</v>
      </c>
      <c r="T1044" s="2183"/>
    </row>
    <row r="1045" spans="2:20" ht="15.75" thickBot="1">
      <c r="B1045" s="187">
        <v>1</v>
      </c>
      <c r="C1045" s="277">
        <v>2</v>
      </c>
      <c r="D1045" s="189">
        <v>3</v>
      </c>
      <c r="E1045" s="188">
        <v>4</v>
      </c>
      <c r="F1045" s="188">
        <v>5</v>
      </c>
      <c r="G1045" s="188">
        <v>6</v>
      </c>
      <c r="H1045" s="188">
        <v>7</v>
      </c>
      <c r="I1045" s="190" t="s">
        <v>63</v>
      </c>
      <c r="J1045" s="191">
        <v>9</v>
      </c>
      <c r="K1045" s="192" t="s">
        <v>64</v>
      </c>
      <c r="L1045" s="191" t="s">
        <v>65</v>
      </c>
      <c r="M1045" s="192">
        <v>12</v>
      </c>
      <c r="N1045" s="193" t="s">
        <v>66</v>
      </c>
      <c r="O1045" s="252" t="s">
        <v>176</v>
      </c>
      <c r="P1045" s="193" t="s">
        <v>178</v>
      </c>
      <c r="Q1045" s="193" t="s">
        <v>186</v>
      </c>
      <c r="R1045" s="193" t="s">
        <v>183</v>
      </c>
      <c r="S1045" s="193" t="s">
        <v>179</v>
      </c>
      <c r="T1045" s="193">
        <v>18</v>
      </c>
    </row>
    <row r="1046" spans="2:20" ht="24.95" customHeight="1" thickTop="1">
      <c r="B1046" s="432">
        <v>1</v>
      </c>
      <c r="C1046" s="439" t="s">
        <v>429</v>
      </c>
      <c r="D1046" s="254" t="s">
        <v>400</v>
      </c>
      <c r="E1046" s="430" t="s">
        <v>70</v>
      </c>
      <c r="F1046" s="431" t="s">
        <v>170</v>
      </c>
      <c r="G1046" s="404">
        <v>8900</v>
      </c>
      <c r="H1046" s="404">
        <v>3950</v>
      </c>
      <c r="I1046" s="387">
        <f t="shared" ref="I1046:I1047" si="929">+G1046-H1046</f>
        <v>4950</v>
      </c>
      <c r="J1046" s="388">
        <v>7</v>
      </c>
      <c r="K1046" s="389">
        <f t="shared" ref="K1046:K1047" si="930">I1046*J1046%</f>
        <v>346.50000000000006</v>
      </c>
      <c r="L1046" s="389">
        <f t="shared" ref="L1046:L1047" si="931">I1046-K1046</f>
        <v>4603.5</v>
      </c>
      <c r="M1046" s="405">
        <v>2450</v>
      </c>
      <c r="N1046" s="390">
        <f t="shared" ref="N1046:N1047" si="932">ROUND((L1046*M1046),0)</f>
        <v>11278575</v>
      </c>
      <c r="O1046" s="390">
        <f t="shared" ref="O1046:O1047" si="933">ROUND(M1046*0.5025%,2)</f>
        <v>12.31</v>
      </c>
      <c r="P1046" s="390">
        <f t="shared" ref="P1046:P1047" si="934">M1046+O1046</f>
        <v>2462.31</v>
      </c>
      <c r="Q1046" s="391">
        <f t="shared" ref="Q1046:Q1047" si="935">ROUND((L1046*+P1046),0)</f>
        <v>11335244</v>
      </c>
      <c r="R1046" s="391">
        <f t="shared" ref="R1046:R1047" si="936">ROUND((Q1046*0.5%),0)</f>
        <v>56676</v>
      </c>
      <c r="S1046" s="391">
        <f t="shared" ref="S1046:S1047" si="937">ROUND((Q1046-R1046),0)</f>
        <v>11278568</v>
      </c>
      <c r="T1046" s="257" t="s">
        <v>77</v>
      </c>
    </row>
    <row r="1047" spans="2:20" ht="24.95" customHeight="1">
      <c r="B1047" s="432">
        <v>2</v>
      </c>
      <c r="C1047" s="439" t="s">
        <v>430</v>
      </c>
      <c r="D1047" s="254" t="s">
        <v>71</v>
      </c>
      <c r="E1047" s="430" t="s">
        <v>72</v>
      </c>
      <c r="F1047" s="431" t="s">
        <v>170</v>
      </c>
      <c r="G1047" s="404">
        <v>9060</v>
      </c>
      <c r="H1047" s="404">
        <v>3990</v>
      </c>
      <c r="I1047" s="387">
        <f t="shared" si="929"/>
        <v>5070</v>
      </c>
      <c r="J1047" s="388">
        <v>7</v>
      </c>
      <c r="K1047" s="389">
        <f t="shared" si="930"/>
        <v>354.90000000000003</v>
      </c>
      <c r="L1047" s="389">
        <f t="shared" si="931"/>
        <v>4715.1000000000004</v>
      </c>
      <c r="M1047" s="405">
        <v>2450</v>
      </c>
      <c r="N1047" s="390">
        <f t="shared" si="932"/>
        <v>11551995</v>
      </c>
      <c r="O1047" s="390">
        <f t="shared" si="933"/>
        <v>12.31</v>
      </c>
      <c r="P1047" s="390">
        <f t="shared" si="934"/>
        <v>2462.31</v>
      </c>
      <c r="Q1047" s="391">
        <f t="shared" si="935"/>
        <v>11610038</v>
      </c>
      <c r="R1047" s="391">
        <f t="shared" si="936"/>
        <v>58050</v>
      </c>
      <c r="S1047" s="391">
        <f t="shared" si="937"/>
        <v>11551988</v>
      </c>
      <c r="T1047" s="257" t="s">
        <v>77</v>
      </c>
    </row>
    <row r="1048" spans="2:20" ht="24.95" customHeight="1">
      <c r="B1048" s="432">
        <v>3</v>
      </c>
      <c r="C1048" s="439" t="s">
        <v>431</v>
      </c>
      <c r="D1048" s="254" t="s">
        <v>68</v>
      </c>
      <c r="E1048" s="430" t="s">
        <v>69</v>
      </c>
      <c r="F1048" s="431" t="s">
        <v>170</v>
      </c>
      <c r="G1048" s="404">
        <v>8910</v>
      </c>
      <c r="H1048" s="404">
        <v>3880</v>
      </c>
      <c r="I1048" s="387">
        <f t="shared" ref="I1048:I1051" si="938">+G1048-H1048</f>
        <v>5030</v>
      </c>
      <c r="J1048" s="388">
        <v>7</v>
      </c>
      <c r="K1048" s="389">
        <f t="shared" ref="K1048:K1051" si="939">I1048*J1048%</f>
        <v>352.1</v>
      </c>
      <c r="L1048" s="389">
        <f t="shared" ref="L1048:L1051" si="940">I1048-K1048</f>
        <v>4677.8999999999996</v>
      </c>
      <c r="M1048" s="405">
        <v>2450</v>
      </c>
      <c r="N1048" s="390">
        <f t="shared" ref="N1048:N1051" si="941">ROUND((L1048*M1048),0)</f>
        <v>11460855</v>
      </c>
      <c r="O1048" s="390">
        <f t="shared" ref="O1048:O1051" si="942">ROUND(M1048*0.5025%,2)</f>
        <v>12.31</v>
      </c>
      <c r="P1048" s="390">
        <f t="shared" ref="P1048:P1051" si="943">M1048+O1048</f>
        <v>2462.31</v>
      </c>
      <c r="Q1048" s="391">
        <f t="shared" ref="Q1048:Q1051" si="944">ROUND((L1048*+P1048),0)</f>
        <v>11518440</v>
      </c>
      <c r="R1048" s="391">
        <f t="shared" ref="R1048:R1051" si="945">ROUND((Q1048*0.5%),0)</f>
        <v>57592</v>
      </c>
      <c r="S1048" s="391">
        <f t="shared" ref="S1048:S1051" si="946">ROUND((Q1048-R1048),0)</f>
        <v>11460848</v>
      </c>
      <c r="T1048" s="257" t="s">
        <v>77</v>
      </c>
    </row>
    <row r="1049" spans="2:20" ht="24.95" customHeight="1">
      <c r="B1049" s="432">
        <v>4</v>
      </c>
      <c r="C1049" s="439" t="s">
        <v>432</v>
      </c>
      <c r="D1049" s="254" t="s">
        <v>149</v>
      </c>
      <c r="E1049" s="430" t="s">
        <v>92</v>
      </c>
      <c r="F1049" s="431" t="s">
        <v>170</v>
      </c>
      <c r="G1049" s="404">
        <v>8300</v>
      </c>
      <c r="H1049" s="404">
        <v>3800</v>
      </c>
      <c r="I1049" s="387">
        <f t="shared" si="938"/>
        <v>4500</v>
      </c>
      <c r="J1049" s="388">
        <v>7</v>
      </c>
      <c r="K1049" s="389">
        <f t="shared" si="939"/>
        <v>315.00000000000006</v>
      </c>
      <c r="L1049" s="389">
        <f t="shared" si="940"/>
        <v>4185</v>
      </c>
      <c r="M1049" s="405">
        <v>2450</v>
      </c>
      <c r="N1049" s="390">
        <f t="shared" si="941"/>
        <v>10253250</v>
      </c>
      <c r="O1049" s="390">
        <f t="shared" si="942"/>
        <v>12.31</v>
      </c>
      <c r="P1049" s="390">
        <f t="shared" si="943"/>
        <v>2462.31</v>
      </c>
      <c r="Q1049" s="391">
        <f t="shared" si="944"/>
        <v>10304767</v>
      </c>
      <c r="R1049" s="391">
        <f t="shared" si="945"/>
        <v>51524</v>
      </c>
      <c r="S1049" s="391">
        <f t="shared" si="946"/>
        <v>10253243</v>
      </c>
      <c r="T1049" s="257" t="s">
        <v>77</v>
      </c>
    </row>
    <row r="1050" spans="2:20" ht="24.95" customHeight="1">
      <c r="B1050" s="432">
        <v>5</v>
      </c>
      <c r="C1050" s="439" t="s">
        <v>433</v>
      </c>
      <c r="D1050" s="254" t="s">
        <v>78</v>
      </c>
      <c r="E1050" s="430" t="s">
        <v>86</v>
      </c>
      <c r="F1050" s="431" t="s">
        <v>170</v>
      </c>
      <c r="G1050" s="404">
        <v>9070</v>
      </c>
      <c r="H1050" s="404">
        <v>4000</v>
      </c>
      <c r="I1050" s="387">
        <f t="shared" si="938"/>
        <v>5070</v>
      </c>
      <c r="J1050" s="388">
        <v>7</v>
      </c>
      <c r="K1050" s="389">
        <f t="shared" si="939"/>
        <v>354.90000000000003</v>
      </c>
      <c r="L1050" s="389">
        <f t="shared" si="940"/>
        <v>4715.1000000000004</v>
      </c>
      <c r="M1050" s="405">
        <v>2450</v>
      </c>
      <c r="N1050" s="390">
        <f t="shared" si="941"/>
        <v>11551995</v>
      </c>
      <c r="O1050" s="390">
        <f t="shared" si="942"/>
        <v>12.31</v>
      </c>
      <c r="P1050" s="390">
        <f t="shared" si="943"/>
        <v>2462.31</v>
      </c>
      <c r="Q1050" s="391">
        <f t="shared" si="944"/>
        <v>11610038</v>
      </c>
      <c r="R1050" s="391">
        <f t="shared" si="945"/>
        <v>58050</v>
      </c>
      <c r="S1050" s="391">
        <f t="shared" si="946"/>
        <v>11551988</v>
      </c>
      <c r="T1050" s="257" t="s">
        <v>77</v>
      </c>
    </row>
    <row r="1051" spans="2:20" ht="24.95" customHeight="1">
      <c r="B1051" s="432">
        <v>6</v>
      </c>
      <c r="C1051" s="439" t="s">
        <v>434</v>
      </c>
      <c r="D1051" s="254" t="s">
        <v>400</v>
      </c>
      <c r="E1051" s="430" t="s">
        <v>70</v>
      </c>
      <c r="F1051" s="431" t="s">
        <v>170</v>
      </c>
      <c r="G1051" s="404">
        <v>9350</v>
      </c>
      <c r="H1051" s="404">
        <v>3950</v>
      </c>
      <c r="I1051" s="387">
        <f t="shared" si="938"/>
        <v>5400</v>
      </c>
      <c r="J1051" s="388">
        <v>7</v>
      </c>
      <c r="K1051" s="389">
        <f t="shared" si="939"/>
        <v>378.00000000000006</v>
      </c>
      <c r="L1051" s="389">
        <f t="shared" si="940"/>
        <v>5022</v>
      </c>
      <c r="M1051" s="405">
        <v>2450</v>
      </c>
      <c r="N1051" s="390">
        <f t="shared" si="941"/>
        <v>12303900</v>
      </c>
      <c r="O1051" s="390">
        <f t="shared" si="942"/>
        <v>12.31</v>
      </c>
      <c r="P1051" s="390">
        <f t="shared" si="943"/>
        <v>2462.31</v>
      </c>
      <c r="Q1051" s="391">
        <f t="shared" si="944"/>
        <v>12365721</v>
      </c>
      <c r="R1051" s="391">
        <f t="shared" si="945"/>
        <v>61829</v>
      </c>
      <c r="S1051" s="391">
        <f t="shared" si="946"/>
        <v>12303892</v>
      </c>
      <c r="T1051" s="257" t="s">
        <v>77</v>
      </c>
    </row>
    <row r="1052" spans="2:20" ht="9.9499999999999993" customHeight="1">
      <c r="B1052" s="433"/>
      <c r="C1052" s="448"/>
      <c r="D1052" s="449"/>
      <c r="E1052" s="434"/>
      <c r="F1052" s="435"/>
      <c r="G1052" s="443"/>
      <c r="H1052" s="443"/>
      <c r="I1052" s="444"/>
      <c r="J1052" s="388"/>
      <c r="K1052" s="445"/>
      <c r="L1052" s="445"/>
      <c r="M1052" s="450"/>
      <c r="N1052" s="446"/>
      <c r="O1052" s="451"/>
      <c r="P1052" s="446"/>
      <c r="Q1052" s="447"/>
      <c r="R1052" s="447"/>
      <c r="S1052" s="447"/>
      <c r="T1052" s="452"/>
    </row>
    <row r="1053" spans="2:20" ht="24.95" customHeight="1">
      <c r="B1053" s="2173" t="s">
        <v>202</v>
      </c>
      <c r="C1053" s="2174"/>
      <c r="D1053" s="2174"/>
      <c r="E1053" s="2174"/>
      <c r="F1053" s="2175"/>
      <c r="G1053" s="402">
        <f>SUM(G1046:G1052)</f>
        <v>53590</v>
      </c>
      <c r="H1053" s="402">
        <f>SUM(H1046:H1052)</f>
        <v>23570</v>
      </c>
      <c r="I1053" s="402">
        <f>SUM(I1046:I1052)</f>
        <v>30020</v>
      </c>
      <c r="J1053" s="402">
        <f>+K1053/I1053%</f>
        <v>7.0000000000000009</v>
      </c>
      <c r="K1053" s="402">
        <f>SUM(K1046:K1052)</f>
        <v>2101.4</v>
      </c>
      <c r="L1053" s="402">
        <f>SUM(L1046:L1052)</f>
        <v>27918.6</v>
      </c>
      <c r="M1053" s="402"/>
      <c r="N1053" s="402">
        <f>SUM(N1046:N1052)</f>
        <v>68400570</v>
      </c>
      <c r="O1053" s="403"/>
      <c r="P1053" s="402">
        <f>Q1053/L1053</f>
        <v>2462.3100012178261</v>
      </c>
      <c r="Q1053" s="402">
        <f>SUM(Q1046:Q1052)</f>
        <v>68744248</v>
      </c>
      <c r="R1053" s="402">
        <f>SUM(R1046:R1052)</f>
        <v>343721</v>
      </c>
      <c r="S1053" s="402">
        <f>SUM(S1046:S1052)</f>
        <v>68400527</v>
      </c>
      <c r="T1053" s="402"/>
    </row>
    <row r="1054" spans="2:20" ht="5.0999999999999996" customHeight="1">
      <c r="B1054" s="603"/>
      <c r="C1054" s="458"/>
      <c r="D1054" s="458"/>
      <c r="E1054" s="458"/>
      <c r="F1054" s="458"/>
      <c r="G1054" s="597"/>
      <c r="H1054" s="597"/>
      <c r="I1054" s="597"/>
      <c r="J1054" s="597"/>
      <c r="K1054" s="597"/>
      <c r="L1054" s="597"/>
      <c r="M1054" s="597"/>
      <c r="N1054" s="597"/>
      <c r="O1054" s="597"/>
      <c r="P1054" s="597"/>
      <c r="Q1054" s="597"/>
      <c r="R1054" s="597"/>
      <c r="S1054" s="597"/>
      <c r="T1054" s="460"/>
    </row>
    <row r="1055" spans="2:20" ht="6.95" customHeight="1">
      <c r="B1055" s="263"/>
      <c r="C1055" s="264"/>
      <c r="D1055" s="264"/>
      <c r="E1055" s="264"/>
      <c r="F1055" s="264"/>
      <c r="G1055" s="265"/>
      <c r="H1055" s="265"/>
      <c r="I1055" s="265"/>
      <c r="J1055" s="265"/>
      <c r="K1055" s="265"/>
      <c r="L1055" s="265"/>
      <c r="M1055" s="265"/>
      <c r="N1055" s="265"/>
      <c r="O1055" s="265"/>
      <c r="P1055" s="265"/>
      <c r="Q1055" s="265"/>
      <c r="R1055" s="265"/>
      <c r="S1055" s="265"/>
      <c r="T1055" s="266"/>
    </row>
    <row r="1056" spans="2:20" ht="15.75">
      <c r="B1056" s="51"/>
      <c r="C1056" s="289" t="s">
        <v>59</v>
      </c>
      <c r="D1056" s="55"/>
      <c r="E1056" s="55" t="s">
        <v>60</v>
      </c>
      <c r="F1056" s="165" t="s">
        <v>435</v>
      </c>
      <c r="G1056" s="55"/>
      <c r="I1056" s="53"/>
      <c r="J1056" s="55"/>
      <c r="K1056" s="55"/>
      <c r="L1056" s="54"/>
      <c r="M1056" s="55"/>
      <c r="N1056" s="118"/>
      <c r="O1056" s="56"/>
      <c r="P1056" s="57"/>
      <c r="Q1056" s="249"/>
      <c r="R1056" s="297"/>
      <c r="S1056" s="55"/>
      <c r="T1056" s="59"/>
    </row>
    <row r="1057" spans="2:20" ht="6.95" customHeight="1">
      <c r="B1057" s="51"/>
      <c r="C1057" s="289"/>
      <c r="D1057" s="55"/>
      <c r="E1057" s="55"/>
      <c r="F1057" s="623"/>
      <c r="G1057" s="55"/>
      <c r="H1057" s="53"/>
      <c r="I1057" s="52"/>
      <c r="J1057" s="55"/>
      <c r="K1057" s="55"/>
      <c r="L1057" s="54"/>
      <c r="M1057" s="55"/>
      <c r="N1057" s="84"/>
      <c r="O1057" s="56"/>
      <c r="P1057" s="167"/>
      <c r="Q1057" s="58"/>
      <c r="R1057" s="58"/>
      <c r="S1057" s="58"/>
      <c r="T1057" s="59"/>
    </row>
    <row r="1058" spans="2:20">
      <c r="B1058" s="2190" t="s">
        <v>26</v>
      </c>
      <c r="C1058" s="275" t="s">
        <v>27</v>
      </c>
      <c r="D1058" s="2169" t="s">
        <v>62</v>
      </c>
      <c r="E1058" s="175" t="s">
        <v>28</v>
      </c>
      <c r="F1058" s="2169" t="s">
        <v>29</v>
      </c>
      <c r="G1058" s="174" t="s">
        <v>30</v>
      </c>
      <c r="H1058" s="174" t="s">
        <v>30</v>
      </c>
      <c r="I1058" s="176" t="s">
        <v>30</v>
      </c>
      <c r="J1058" s="2171" t="s">
        <v>31</v>
      </c>
      <c r="K1058" s="2172"/>
      <c r="L1058" s="174" t="s">
        <v>30</v>
      </c>
      <c r="M1058" s="176" t="s">
        <v>32</v>
      </c>
      <c r="N1058" s="177" t="s">
        <v>8</v>
      </c>
      <c r="O1058" s="2275" t="s">
        <v>182</v>
      </c>
      <c r="P1058" s="2167" t="s">
        <v>181</v>
      </c>
      <c r="Q1058" s="177" t="s">
        <v>8</v>
      </c>
      <c r="R1058" s="2270" t="s">
        <v>44</v>
      </c>
      <c r="S1058" s="178" t="s">
        <v>8</v>
      </c>
      <c r="T1058" s="2182" t="s">
        <v>10</v>
      </c>
    </row>
    <row r="1059" spans="2:20">
      <c r="B1059" s="2191"/>
      <c r="C1059" s="276" t="s">
        <v>11</v>
      </c>
      <c r="D1059" s="2170"/>
      <c r="E1059" s="180" t="s">
        <v>12</v>
      </c>
      <c r="F1059" s="2170"/>
      <c r="G1059" s="180" t="s">
        <v>13</v>
      </c>
      <c r="H1059" s="180" t="s">
        <v>14</v>
      </c>
      <c r="I1059" s="181" t="s">
        <v>15</v>
      </c>
      <c r="J1059" s="182" t="s">
        <v>16</v>
      </c>
      <c r="K1059" s="183" t="s">
        <v>17</v>
      </c>
      <c r="L1059" s="180" t="s">
        <v>18</v>
      </c>
      <c r="M1059" s="184" t="s">
        <v>19</v>
      </c>
      <c r="N1059" s="185" t="s">
        <v>177</v>
      </c>
      <c r="O1059" s="2276"/>
      <c r="P1059" s="2168"/>
      <c r="Q1059" s="185" t="s">
        <v>22</v>
      </c>
      <c r="R1059" s="2271"/>
      <c r="S1059" s="186" t="s">
        <v>45</v>
      </c>
      <c r="T1059" s="2183"/>
    </row>
    <row r="1060" spans="2:20" ht="15.75" thickBot="1">
      <c r="B1060" s="187">
        <v>1</v>
      </c>
      <c r="C1060" s="277">
        <v>2</v>
      </c>
      <c r="D1060" s="189">
        <v>3</v>
      </c>
      <c r="E1060" s="188">
        <v>4</v>
      </c>
      <c r="F1060" s="188">
        <v>5</v>
      </c>
      <c r="G1060" s="188">
        <v>6</v>
      </c>
      <c r="H1060" s="188">
        <v>7</v>
      </c>
      <c r="I1060" s="190" t="s">
        <v>63</v>
      </c>
      <c r="J1060" s="191">
        <v>9</v>
      </c>
      <c r="K1060" s="192" t="s">
        <v>64</v>
      </c>
      <c r="L1060" s="191" t="s">
        <v>65</v>
      </c>
      <c r="M1060" s="192">
        <v>12</v>
      </c>
      <c r="N1060" s="193" t="s">
        <v>66</v>
      </c>
      <c r="O1060" s="252" t="s">
        <v>176</v>
      </c>
      <c r="P1060" s="193" t="s">
        <v>178</v>
      </c>
      <c r="Q1060" s="193" t="s">
        <v>186</v>
      </c>
      <c r="R1060" s="193" t="s">
        <v>183</v>
      </c>
      <c r="S1060" s="193" t="s">
        <v>179</v>
      </c>
      <c r="T1060" s="193">
        <v>18</v>
      </c>
    </row>
    <row r="1061" spans="2:20" ht="24.95" customHeight="1" thickTop="1">
      <c r="B1061" s="432">
        <v>1</v>
      </c>
      <c r="C1061" s="439" t="s">
        <v>436</v>
      </c>
      <c r="D1061" s="254" t="s">
        <v>88</v>
      </c>
      <c r="E1061" s="430" t="s">
        <v>87</v>
      </c>
      <c r="F1061" s="431" t="s">
        <v>170</v>
      </c>
      <c r="G1061" s="404">
        <v>8530</v>
      </c>
      <c r="H1061" s="404">
        <v>3860</v>
      </c>
      <c r="I1061" s="387">
        <f t="shared" ref="I1061" si="947">+G1061-H1061</f>
        <v>4670</v>
      </c>
      <c r="J1061" s="388">
        <v>6</v>
      </c>
      <c r="K1061" s="389">
        <f t="shared" ref="K1061" si="948">I1061*J1061%</f>
        <v>280.2</v>
      </c>
      <c r="L1061" s="389">
        <f t="shared" ref="L1061" si="949">I1061-K1061</f>
        <v>4389.8</v>
      </c>
      <c r="M1061" s="405">
        <v>2450</v>
      </c>
      <c r="N1061" s="390">
        <f t="shared" ref="N1061" si="950">ROUND((L1061*M1061),0)</f>
        <v>10755010</v>
      </c>
      <c r="O1061" s="390">
        <f t="shared" ref="O1061" si="951">ROUND(M1061*0.5025%,2)</f>
        <v>12.31</v>
      </c>
      <c r="P1061" s="390">
        <f t="shared" ref="P1061" si="952">M1061+O1061</f>
        <v>2462.31</v>
      </c>
      <c r="Q1061" s="391">
        <f t="shared" ref="Q1061" si="953">ROUND((L1061*+P1061),0)</f>
        <v>10809048</v>
      </c>
      <c r="R1061" s="391">
        <f t="shared" ref="R1061" si="954">ROUND((Q1061*0.5%),0)</f>
        <v>54045</v>
      </c>
      <c r="S1061" s="391">
        <f t="shared" ref="S1061" si="955">ROUND((Q1061-R1061),0)</f>
        <v>10755003</v>
      </c>
      <c r="T1061" s="257" t="s">
        <v>77</v>
      </c>
    </row>
    <row r="1062" spans="2:20" ht="9.9499999999999993" customHeight="1">
      <c r="B1062" s="433"/>
      <c r="C1062" s="448"/>
      <c r="D1062" s="449"/>
      <c r="E1062" s="434"/>
      <c r="F1062" s="435"/>
      <c r="G1062" s="443"/>
      <c r="H1062" s="443"/>
      <c r="I1062" s="444"/>
      <c r="J1062" s="388"/>
      <c r="K1062" s="445"/>
      <c r="L1062" s="445"/>
      <c r="M1062" s="450"/>
      <c r="N1062" s="446"/>
      <c r="O1062" s="451"/>
      <c r="P1062" s="446"/>
      <c r="Q1062" s="447"/>
      <c r="R1062" s="447"/>
      <c r="S1062" s="447"/>
      <c r="T1062" s="452"/>
    </row>
    <row r="1063" spans="2:20" ht="24.95" customHeight="1">
      <c r="B1063" s="2173" t="s">
        <v>450</v>
      </c>
      <c r="C1063" s="2174"/>
      <c r="D1063" s="2174"/>
      <c r="E1063" s="2174"/>
      <c r="F1063" s="2175"/>
      <c r="G1063" s="402">
        <f>SUM(G1061:G1062)</f>
        <v>8530</v>
      </c>
      <c r="H1063" s="402">
        <f>SUM(H1061:H1062)</f>
        <v>3860</v>
      </c>
      <c r="I1063" s="402">
        <f>SUM(I1061:I1062)</f>
        <v>4670</v>
      </c>
      <c r="J1063" s="402">
        <f>+K1063/I1063%</f>
        <v>5.9999999999999991</v>
      </c>
      <c r="K1063" s="402">
        <f>SUM(K1061:K1062)</f>
        <v>280.2</v>
      </c>
      <c r="L1063" s="402">
        <f>SUM(L1061:L1062)</f>
        <v>4389.8</v>
      </c>
      <c r="M1063" s="402"/>
      <c r="N1063" s="402">
        <f>SUM(N1061:N1062)</f>
        <v>10755010</v>
      </c>
      <c r="O1063" s="403"/>
      <c r="P1063" s="402">
        <f>Q1063/L1063</f>
        <v>2462.3099002232448</v>
      </c>
      <c r="Q1063" s="402">
        <f>SUM(Q1061:Q1062)</f>
        <v>10809048</v>
      </c>
      <c r="R1063" s="402">
        <f>SUM(R1061:R1062)</f>
        <v>54045</v>
      </c>
      <c r="S1063" s="402">
        <f>SUM(S1061:S1062)</f>
        <v>10755003</v>
      </c>
      <c r="T1063" s="402"/>
    </row>
    <row r="1064" spans="2:20" ht="5.0999999999999996" customHeight="1">
      <c r="B1064" s="603"/>
      <c r="C1064" s="458"/>
      <c r="D1064" s="458"/>
      <c r="E1064" s="458"/>
      <c r="F1064" s="458"/>
      <c r="G1064" s="597"/>
      <c r="H1064" s="597"/>
      <c r="I1064" s="597"/>
      <c r="J1064" s="597"/>
      <c r="K1064" s="597"/>
      <c r="L1064" s="597"/>
      <c r="M1064" s="597"/>
      <c r="N1064" s="597"/>
      <c r="O1064" s="597"/>
      <c r="P1064" s="597"/>
      <c r="Q1064" s="597"/>
      <c r="R1064" s="597"/>
      <c r="S1064" s="597"/>
      <c r="T1064" s="460"/>
    </row>
    <row r="1065" spans="2:20" ht="6.95" customHeight="1">
      <c r="B1065" s="263"/>
      <c r="C1065" s="264"/>
      <c r="D1065" s="264"/>
      <c r="E1065" s="264"/>
      <c r="F1065" s="264"/>
      <c r="G1065" s="265"/>
      <c r="H1065" s="265"/>
      <c r="I1065" s="265"/>
      <c r="J1065" s="265"/>
      <c r="K1065" s="265"/>
      <c r="L1065" s="265"/>
      <c r="M1065" s="265"/>
      <c r="N1065" s="265"/>
      <c r="O1065" s="265"/>
      <c r="P1065" s="265"/>
      <c r="Q1065" s="265"/>
      <c r="R1065" s="265"/>
      <c r="S1065" s="265"/>
      <c r="T1065" s="266"/>
    </row>
    <row r="1066" spans="2:20" ht="15.75">
      <c r="B1066" s="51"/>
      <c r="C1066" s="289" t="s">
        <v>59</v>
      </c>
      <c r="D1066" s="55"/>
      <c r="E1066" s="55" t="s">
        <v>60</v>
      </c>
      <c r="F1066" s="165" t="s">
        <v>437</v>
      </c>
      <c r="G1066" s="55"/>
      <c r="I1066" s="53"/>
      <c r="J1066" s="55"/>
      <c r="K1066" s="55"/>
      <c r="L1066" s="54"/>
      <c r="M1066" s="55"/>
      <c r="N1066" s="118"/>
      <c r="O1066" s="56"/>
      <c r="P1066" s="57"/>
      <c r="Q1066" s="249"/>
      <c r="R1066" s="297"/>
      <c r="S1066" s="55"/>
      <c r="T1066" s="59"/>
    </row>
    <row r="1067" spans="2:20" ht="6.95" customHeight="1">
      <c r="B1067" s="51"/>
      <c r="C1067" s="289"/>
      <c r="D1067" s="55"/>
      <c r="E1067" s="55"/>
      <c r="F1067" s="623"/>
      <c r="G1067" s="55"/>
      <c r="H1067" s="53"/>
      <c r="I1067" s="52"/>
      <c r="J1067" s="55"/>
      <c r="K1067" s="55"/>
      <c r="L1067" s="54"/>
      <c r="M1067" s="55"/>
      <c r="N1067" s="84"/>
      <c r="O1067" s="56"/>
      <c r="P1067" s="167"/>
      <c r="Q1067" s="58"/>
      <c r="R1067" s="58"/>
      <c r="S1067" s="58"/>
      <c r="T1067" s="59"/>
    </row>
    <row r="1068" spans="2:20">
      <c r="B1068" s="2190" t="s">
        <v>26</v>
      </c>
      <c r="C1068" s="275" t="s">
        <v>27</v>
      </c>
      <c r="D1068" s="2169" t="s">
        <v>62</v>
      </c>
      <c r="E1068" s="175" t="s">
        <v>28</v>
      </c>
      <c r="F1068" s="2169" t="s">
        <v>29</v>
      </c>
      <c r="G1068" s="174" t="s">
        <v>30</v>
      </c>
      <c r="H1068" s="174" t="s">
        <v>30</v>
      </c>
      <c r="I1068" s="176" t="s">
        <v>30</v>
      </c>
      <c r="J1068" s="2171" t="s">
        <v>31</v>
      </c>
      <c r="K1068" s="2172"/>
      <c r="L1068" s="174" t="s">
        <v>30</v>
      </c>
      <c r="M1068" s="176" t="s">
        <v>32</v>
      </c>
      <c r="N1068" s="177" t="s">
        <v>8</v>
      </c>
      <c r="O1068" s="2275" t="s">
        <v>182</v>
      </c>
      <c r="P1068" s="2167" t="s">
        <v>181</v>
      </c>
      <c r="Q1068" s="177" t="s">
        <v>8</v>
      </c>
      <c r="R1068" s="2270" t="s">
        <v>44</v>
      </c>
      <c r="S1068" s="178" t="s">
        <v>8</v>
      </c>
      <c r="T1068" s="2182" t="s">
        <v>10</v>
      </c>
    </row>
    <row r="1069" spans="2:20">
      <c r="B1069" s="2191"/>
      <c r="C1069" s="276" t="s">
        <v>11</v>
      </c>
      <c r="D1069" s="2170"/>
      <c r="E1069" s="180" t="s">
        <v>12</v>
      </c>
      <c r="F1069" s="2170"/>
      <c r="G1069" s="180" t="s">
        <v>13</v>
      </c>
      <c r="H1069" s="180" t="s">
        <v>14</v>
      </c>
      <c r="I1069" s="181" t="s">
        <v>15</v>
      </c>
      <c r="J1069" s="182" t="s">
        <v>16</v>
      </c>
      <c r="K1069" s="183" t="s">
        <v>17</v>
      </c>
      <c r="L1069" s="180" t="s">
        <v>18</v>
      </c>
      <c r="M1069" s="184" t="s">
        <v>19</v>
      </c>
      <c r="N1069" s="185" t="s">
        <v>177</v>
      </c>
      <c r="O1069" s="2276"/>
      <c r="P1069" s="2168"/>
      <c r="Q1069" s="185" t="s">
        <v>22</v>
      </c>
      <c r="R1069" s="2271"/>
      <c r="S1069" s="186" t="s">
        <v>45</v>
      </c>
      <c r="T1069" s="2183"/>
    </row>
    <row r="1070" spans="2:20" ht="15.75" thickBot="1">
      <c r="B1070" s="187">
        <v>1</v>
      </c>
      <c r="C1070" s="277">
        <v>2</v>
      </c>
      <c r="D1070" s="189">
        <v>3</v>
      </c>
      <c r="E1070" s="188">
        <v>4</v>
      </c>
      <c r="F1070" s="188">
        <v>5</v>
      </c>
      <c r="G1070" s="188">
        <v>6</v>
      </c>
      <c r="H1070" s="188">
        <v>7</v>
      </c>
      <c r="I1070" s="190" t="s">
        <v>63</v>
      </c>
      <c r="J1070" s="191">
        <v>9</v>
      </c>
      <c r="K1070" s="192" t="s">
        <v>64</v>
      </c>
      <c r="L1070" s="191" t="s">
        <v>65</v>
      </c>
      <c r="M1070" s="192">
        <v>12</v>
      </c>
      <c r="N1070" s="193" t="s">
        <v>66</v>
      </c>
      <c r="O1070" s="252" t="s">
        <v>176</v>
      </c>
      <c r="P1070" s="193" t="s">
        <v>178</v>
      </c>
      <c r="Q1070" s="193" t="s">
        <v>186</v>
      </c>
      <c r="R1070" s="193" t="s">
        <v>183</v>
      </c>
      <c r="S1070" s="193" t="s">
        <v>179</v>
      </c>
      <c r="T1070" s="193">
        <v>18</v>
      </c>
    </row>
    <row r="1071" spans="2:20" ht="24.95" customHeight="1" thickTop="1">
      <c r="B1071" s="432">
        <v>1</v>
      </c>
      <c r="C1071" s="439" t="s">
        <v>438</v>
      </c>
      <c r="D1071" s="254" t="s">
        <v>89</v>
      </c>
      <c r="E1071" s="430" t="s">
        <v>79</v>
      </c>
      <c r="F1071" s="431" t="s">
        <v>170</v>
      </c>
      <c r="G1071" s="404">
        <v>8520</v>
      </c>
      <c r="H1071" s="404">
        <v>3900</v>
      </c>
      <c r="I1071" s="387">
        <f t="shared" ref="I1071:I1072" si="956">+G1071-H1071</f>
        <v>4620</v>
      </c>
      <c r="J1071" s="388">
        <v>7</v>
      </c>
      <c r="K1071" s="389">
        <f t="shared" ref="K1071:K1072" si="957">I1071*J1071%</f>
        <v>323.40000000000003</v>
      </c>
      <c r="L1071" s="389">
        <f t="shared" ref="L1071:L1072" si="958">I1071-K1071</f>
        <v>4296.6000000000004</v>
      </c>
      <c r="M1071" s="405">
        <v>2450</v>
      </c>
      <c r="N1071" s="390">
        <f t="shared" ref="N1071:N1072" si="959">ROUND((L1071*M1071),0)</f>
        <v>10526670</v>
      </c>
      <c r="O1071" s="390">
        <f t="shared" ref="O1071:O1072" si="960">ROUND(M1071*0.5025%,2)</f>
        <v>12.31</v>
      </c>
      <c r="P1071" s="390">
        <f t="shared" ref="P1071:P1072" si="961">M1071+O1071</f>
        <v>2462.31</v>
      </c>
      <c r="Q1071" s="391">
        <f t="shared" ref="Q1071:Q1072" si="962">ROUND((L1071*+P1071),0)</f>
        <v>10579561</v>
      </c>
      <c r="R1071" s="391">
        <f t="shared" ref="R1071:R1072" si="963">ROUND((Q1071*0.5%),0)</f>
        <v>52898</v>
      </c>
      <c r="S1071" s="391">
        <f t="shared" ref="S1071:S1072" si="964">ROUND((Q1071-R1071),0)</f>
        <v>10526663</v>
      </c>
      <c r="T1071" s="257" t="s">
        <v>77</v>
      </c>
    </row>
    <row r="1072" spans="2:20" ht="24.95" customHeight="1">
      <c r="B1072" s="432">
        <v>2</v>
      </c>
      <c r="C1072" s="439" t="s">
        <v>439</v>
      </c>
      <c r="D1072" s="254" t="s">
        <v>89</v>
      </c>
      <c r="E1072" s="430" t="s">
        <v>79</v>
      </c>
      <c r="F1072" s="431" t="s">
        <v>170</v>
      </c>
      <c r="G1072" s="404">
        <v>5540</v>
      </c>
      <c r="H1072" s="404">
        <v>3900</v>
      </c>
      <c r="I1072" s="387">
        <f t="shared" si="956"/>
        <v>1640</v>
      </c>
      <c r="J1072" s="388">
        <v>7</v>
      </c>
      <c r="K1072" s="389">
        <f t="shared" si="957"/>
        <v>114.80000000000001</v>
      </c>
      <c r="L1072" s="389">
        <f t="shared" si="958"/>
        <v>1525.2</v>
      </c>
      <c r="M1072" s="405">
        <v>2450</v>
      </c>
      <c r="N1072" s="390">
        <f t="shared" si="959"/>
        <v>3736740</v>
      </c>
      <c r="O1072" s="390">
        <f t="shared" si="960"/>
        <v>12.31</v>
      </c>
      <c r="P1072" s="390">
        <f t="shared" si="961"/>
        <v>2462.31</v>
      </c>
      <c r="Q1072" s="391">
        <f t="shared" si="962"/>
        <v>3755515</v>
      </c>
      <c r="R1072" s="391">
        <f t="shared" si="963"/>
        <v>18778</v>
      </c>
      <c r="S1072" s="391">
        <f t="shared" si="964"/>
        <v>3736737</v>
      </c>
      <c r="T1072" s="257" t="s">
        <v>77</v>
      </c>
    </row>
    <row r="1073" spans="2:20" ht="9.9499999999999993" customHeight="1">
      <c r="B1073" s="433"/>
      <c r="C1073" s="448"/>
      <c r="D1073" s="449"/>
      <c r="E1073" s="434"/>
      <c r="F1073" s="435"/>
      <c r="G1073" s="443"/>
      <c r="H1073" s="443"/>
      <c r="I1073" s="444"/>
      <c r="J1073" s="388"/>
      <c r="K1073" s="445"/>
      <c r="L1073" s="445"/>
      <c r="M1073" s="450"/>
      <c r="N1073" s="446"/>
      <c r="O1073" s="451"/>
      <c r="P1073" s="446"/>
      <c r="Q1073" s="447"/>
      <c r="R1073" s="447"/>
      <c r="S1073" s="447"/>
      <c r="T1073" s="452"/>
    </row>
    <row r="1074" spans="2:20" ht="24.95" customHeight="1">
      <c r="B1074" s="2173" t="s">
        <v>451</v>
      </c>
      <c r="C1074" s="2174"/>
      <c r="D1074" s="2174"/>
      <c r="E1074" s="2174"/>
      <c r="F1074" s="2175"/>
      <c r="G1074" s="402">
        <f>SUM(G1071:G1073)</f>
        <v>14060</v>
      </c>
      <c r="H1074" s="402">
        <f>SUM(H1071:H1073)</f>
        <v>7800</v>
      </c>
      <c r="I1074" s="402">
        <f>SUM(I1071:I1073)</f>
        <v>6260</v>
      </c>
      <c r="J1074" s="402">
        <f>+K1074/I1074%</f>
        <v>7.0000000000000009</v>
      </c>
      <c r="K1074" s="402">
        <f>SUM(K1071:K1073)</f>
        <v>438.20000000000005</v>
      </c>
      <c r="L1074" s="402">
        <f>SUM(L1071:L1073)</f>
        <v>5821.8</v>
      </c>
      <c r="M1074" s="402"/>
      <c r="N1074" s="402">
        <f>SUM(N1071:N1073)</f>
        <v>14263410</v>
      </c>
      <c r="O1074" s="403"/>
      <c r="P1074" s="402">
        <f>Q1074/L1074</f>
        <v>2462.3099385069909</v>
      </c>
      <c r="Q1074" s="402">
        <f>SUM(Q1071:Q1073)</f>
        <v>14335076</v>
      </c>
      <c r="R1074" s="402">
        <f>SUM(R1071:R1073)</f>
        <v>71676</v>
      </c>
      <c r="S1074" s="402">
        <f>SUM(S1071:S1073)</f>
        <v>14263400</v>
      </c>
      <c r="T1074" s="402"/>
    </row>
    <row r="1075" spans="2:20" ht="24.95" customHeight="1">
      <c r="B1075" s="2155" t="s">
        <v>159</v>
      </c>
      <c r="C1075" s="2156"/>
      <c r="D1075" s="2156"/>
      <c r="E1075" s="2157"/>
      <c r="F1075" s="2161" t="s">
        <v>146</v>
      </c>
      <c r="G1075" s="2162"/>
      <c r="H1075" s="2162"/>
      <c r="I1075" s="2162"/>
      <c r="J1075" s="2162"/>
      <c r="K1075" s="2162"/>
      <c r="L1075" s="2162"/>
      <c r="M1075" s="2162"/>
      <c r="N1075" s="2163"/>
      <c r="O1075" s="417" t="s">
        <v>55</v>
      </c>
      <c r="P1075" s="418" t="s">
        <v>460</v>
      </c>
      <c r="Q1075" s="92" t="s">
        <v>459</v>
      </c>
      <c r="R1075" s="41"/>
      <c r="S1075" s="41"/>
      <c r="T1075" s="42" t="s">
        <v>25</v>
      </c>
    </row>
    <row r="1076" spans="2:20" ht="24.95" customHeight="1">
      <c r="B1076" s="2158"/>
      <c r="C1076" s="2159"/>
      <c r="D1076" s="2159"/>
      <c r="E1076" s="2160"/>
      <c r="F1076" s="2164" t="s">
        <v>416</v>
      </c>
      <c r="G1076" s="2165"/>
      <c r="H1076" s="2165"/>
      <c r="I1076" s="2165"/>
      <c r="J1076" s="2165"/>
      <c r="K1076" s="2165"/>
      <c r="L1076" s="2165"/>
      <c r="M1076" s="2165"/>
      <c r="N1076" s="2166"/>
      <c r="O1076" s="419" t="s">
        <v>57</v>
      </c>
      <c r="P1076" s="420" t="s">
        <v>457</v>
      </c>
      <c r="Q1076" s="94"/>
      <c r="R1076" s="45"/>
      <c r="S1076" s="45"/>
      <c r="T1076" s="46"/>
    </row>
    <row r="1077" spans="2:20" ht="6.95" customHeight="1">
      <c r="B1077" s="263"/>
      <c r="C1077" s="264"/>
      <c r="D1077" s="264"/>
      <c r="E1077" s="264"/>
      <c r="F1077" s="264"/>
      <c r="G1077" s="265"/>
      <c r="H1077" s="265"/>
      <c r="I1077" s="265"/>
      <c r="J1077" s="265"/>
      <c r="K1077" s="265"/>
      <c r="L1077" s="265"/>
      <c r="M1077" s="265"/>
      <c r="N1077" s="265"/>
      <c r="O1077" s="265"/>
      <c r="P1077" s="265"/>
      <c r="Q1077" s="265"/>
      <c r="R1077" s="265"/>
      <c r="S1077" s="265"/>
      <c r="T1077" s="266"/>
    </row>
    <row r="1078" spans="2:20" ht="15.75">
      <c r="B1078" s="51"/>
      <c r="C1078" s="289" t="s">
        <v>59</v>
      </c>
      <c r="D1078" s="55"/>
      <c r="E1078" s="55" t="s">
        <v>60</v>
      </c>
      <c r="F1078" s="165" t="s">
        <v>443</v>
      </c>
      <c r="G1078" s="55"/>
      <c r="I1078" s="53"/>
      <c r="J1078" s="55"/>
      <c r="K1078" s="55"/>
      <c r="L1078" s="54"/>
      <c r="M1078" s="55"/>
      <c r="N1078" s="118"/>
      <c r="O1078" s="56"/>
      <c r="P1078" s="57" t="s">
        <v>61</v>
      </c>
      <c r="Q1078" s="249" t="s">
        <v>413</v>
      </c>
      <c r="R1078" s="297"/>
      <c r="S1078" s="55"/>
      <c r="T1078" s="59"/>
    </row>
    <row r="1079" spans="2:20" ht="6.95" customHeight="1">
      <c r="B1079" s="51"/>
      <c r="C1079" s="289"/>
      <c r="D1079" s="55"/>
      <c r="E1079" s="55"/>
      <c r="F1079" s="623"/>
      <c r="G1079" s="55"/>
      <c r="H1079" s="53"/>
      <c r="I1079" s="52"/>
      <c r="J1079" s="55"/>
      <c r="K1079" s="55"/>
      <c r="L1079" s="54"/>
      <c r="M1079" s="55"/>
      <c r="N1079" s="84"/>
      <c r="O1079" s="56"/>
      <c r="P1079" s="167"/>
      <c r="Q1079" s="58"/>
      <c r="R1079" s="58"/>
      <c r="S1079" s="58"/>
      <c r="T1079" s="59"/>
    </row>
    <row r="1080" spans="2:20">
      <c r="B1080" s="2190" t="s">
        <v>26</v>
      </c>
      <c r="C1080" s="275" t="s">
        <v>27</v>
      </c>
      <c r="D1080" s="2169" t="s">
        <v>62</v>
      </c>
      <c r="E1080" s="175" t="s">
        <v>28</v>
      </c>
      <c r="F1080" s="2169" t="s">
        <v>29</v>
      </c>
      <c r="G1080" s="174" t="s">
        <v>30</v>
      </c>
      <c r="H1080" s="174" t="s">
        <v>30</v>
      </c>
      <c r="I1080" s="176" t="s">
        <v>30</v>
      </c>
      <c r="J1080" s="2171" t="s">
        <v>31</v>
      </c>
      <c r="K1080" s="2172"/>
      <c r="L1080" s="174" t="s">
        <v>30</v>
      </c>
      <c r="M1080" s="176" t="s">
        <v>32</v>
      </c>
      <c r="N1080" s="177" t="s">
        <v>8</v>
      </c>
      <c r="O1080" s="2275" t="s">
        <v>182</v>
      </c>
      <c r="P1080" s="2167" t="s">
        <v>181</v>
      </c>
      <c r="Q1080" s="177" t="s">
        <v>8</v>
      </c>
      <c r="R1080" s="2270" t="s">
        <v>44</v>
      </c>
      <c r="S1080" s="178" t="s">
        <v>8</v>
      </c>
      <c r="T1080" s="2182" t="s">
        <v>10</v>
      </c>
    </row>
    <row r="1081" spans="2:20">
      <c r="B1081" s="2191"/>
      <c r="C1081" s="276" t="s">
        <v>11</v>
      </c>
      <c r="D1081" s="2170"/>
      <c r="E1081" s="180" t="s">
        <v>12</v>
      </c>
      <c r="F1081" s="2170"/>
      <c r="G1081" s="180" t="s">
        <v>13</v>
      </c>
      <c r="H1081" s="180" t="s">
        <v>14</v>
      </c>
      <c r="I1081" s="181" t="s">
        <v>15</v>
      </c>
      <c r="J1081" s="182" t="s">
        <v>16</v>
      </c>
      <c r="K1081" s="183" t="s">
        <v>17</v>
      </c>
      <c r="L1081" s="180" t="s">
        <v>18</v>
      </c>
      <c r="M1081" s="184" t="s">
        <v>19</v>
      </c>
      <c r="N1081" s="185" t="s">
        <v>177</v>
      </c>
      <c r="O1081" s="2276"/>
      <c r="P1081" s="2168"/>
      <c r="Q1081" s="185" t="s">
        <v>22</v>
      </c>
      <c r="R1081" s="2271"/>
      <c r="S1081" s="186" t="s">
        <v>45</v>
      </c>
      <c r="T1081" s="2183"/>
    </row>
    <row r="1082" spans="2:20" ht="15.75" thickBot="1">
      <c r="B1082" s="187">
        <v>1</v>
      </c>
      <c r="C1082" s="277">
        <v>2</v>
      </c>
      <c r="D1082" s="189">
        <v>3</v>
      </c>
      <c r="E1082" s="188">
        <v>4</v>
      </c>
      <c r="F1082" s="188">
        <v>5</v>
      </c>
      <c r="G1082" s="188">
        <v>6</v>
      </c>
      <c r="H1082" s="188">
        <v>7</v>
      </c>
      <c r="I1082" s="190" t="s">
        <v>63</v>
      </c>
      <c r="J1082" s="191">
        <v>9</v>
      </c>
      <c r="K1082" s="192" t="s">
        <v>64</v>
      </c>
      <c r="L1082" s="191" t="s">
        <v>65</v>
      </c>
      <c r="M1082" s="192">
        <v>12</v>
      </c>
      <c r="N1082" s="193" t="s">
        <v>66</v>
      </c>
      <c r="O1082" s="252" t="s">
        <v>176</v>
      </c>
      <c r="P1082" s="193" t="s">
        <v>178</v>
      </c>
      <c r="Q1082" s="193" t="s">
        <v>186</v>
      </c>
      <c r="R1082" s="193" t="s">
        <v>183</v>
      </c>
      <c r="S1082" s="193" t="s">
        <v>179</v>
      </c>
      <c r="T1082" s="193">
        <v>18</v>
      </c>
    </row>
    <row r="1083" spans="2:20" ht="24.95" customHeight="1" thickTop="1">
      <c r="B1083" s="432">
        <v>1</v>
      </c>
      <c r="C1083" s="439" t="s">
        <v>440</v>
      </c>
      <c r="D1083" s="254" t="s">
        <v>68</v>
      </c>
      <c r="E1083" s="430" t="s">
        <v>69</v>
      </c>
      <c r="F1083" s="431" t="s">
        <v>170</v>
      </c>
      <c r="G1083" s="404">
        <v>8860</v>
      </c>
      <c r="H1083" s="404">
        <v>3870</v>
      </c>
      <c r="I1083" s="387">
        <f t="shared" ref="I1083:I1084" si="965">+G1083-H1083</f>
        <v>4990</v>
      </c>
      <c r="J1083" s="388">
        <v>7</v>
      </c>
      <c r="K1083" s="389">
        <f t="shared" ref="K1083:K1084" si="966">I1083*J1083%</f>
        <v>349.3</v>
      </c>
      <c r="L1083" s="389">
        <f t="shared" ref="L1083:L1084" si="967">I1083-K1083</f>
        <v>4640.7</v>
      </c>
      <c r="M1083" s="405">
        <v>2450</v>
      </c>
      <c r="N1083" s="390">
        <f t="shared" ref="N1083:N1084" si="968">ROUND((L1083*M1083),0)</f>
        <v>11369715</v>
      </c>
      <c r="O1083" s="390">
        <f t="shared" ref="O1083:O1084" si="969">ROUND(M1083*0.5025%,2)</f>
        <v>12.31</v>
      </c>
      <c r="P1083" s="390">
        <f t="shared" ref="P1083:P1084" si="970">M1083+O1083</f>
        <v>2462.31</v>
      </c>
      <c r="Q1083" s="391">
        <f t="shared" ref="Q1083:Q1084" si="971">ROUND((L1083*+P1083),0)</f>
        <v>11426842</v>
      </c>
      <c r="R1083" s="391">
        <f t="shared" ref="R1083:R1084" si="972">ROUND((Q1083*0.5%),0)</f>
        <v>57134</v>
      </c>
      <c r="S1083" s="391">
        <f t="shared" ref="S1083:S1084" si="973">ROUND((Q1083-R1083),0)</f>
        <v>11369708</v>
      </c>
      <c r="T1083" s="257" t="s">
        <v>77</v>
      </c>
    </row>
    <row r="1084" spans="2:20" ht="24.95" customHeight="1">
      <c r="B1084" s="432">
        <v>2</v>
      </c>
      <c r="C1084" s="439" t="s">
        <v>441</v>
      </c>
      <c r="D1084" s="254" t="s">
        <v>149</v>
      </c>
      <c r="E1084" s="430" t="s">
        <v>92</v>
      </c>
      <c r="F1084" s="431" t="s">
        <v>170</v>
      </c>
      <c r="G1084" s="404">
        <v>8670</v>
      </c>
      <c r="H1084" s="404">
        <v>3790</v>
      </c>
      <c r="I1084" s="387">
        <f t="shared" si="965"/>
        <v>4880</v>
      </c>
      <c r="J1084" s="388">
        <v>7</v>
      </c>
      <c r="K1084" s="389">
        <f t="shared" si="966"/>
        <v>341.6</v>
      </c>
      <c r="L1084" s="389">
        <f t="shared" si="967"/>
        <v>4538.3999999999996</v>
      </c>
      <c r="M1084" s="405">
        <v>2450</v>
      </c>
      <c r="N1084" s="390">
        <f t="shared" si="968"/>
        <v>11119080</v>
      </c>
      <c r="O1084" s="390">
        <f t="shared" si="969"/>
        <v>12.31</v>
      </c>
      <c r="P1084" s="390">
        <f t="shared" si="970"/>
        <v>2462.31</v>
      </c>
      <c r="Q1084" s="391">
        <f t="shared" si="971"/>
        <v>11174948</v>
      </c>
      <c r="R1084" s="391">
        <f t="shared" si="972"/>
        <v>55875</v>
      </c>
      <c r="S1084" s="391">
        <f t="shared" si="973"/>
        <v>11119073</v>
      </c>
      <c r="T1084" s="257" t="s">
        <v>77</v>
      </c>
    </row>
    <row r="1085" spans="2:20" ht="24.95" customHeight="1">
      <c r="B1085" s="432">
        <v>3</v>
      </c>
      <c r="C1085" s="439" t="s">
        <v>442</v>
      </c>
      <c r="D1085" s="254" t="s">
        <v>148</v>
      </c>
      <c r="E1085" s="430" t="s">
        <v>75</v>
      </c>
      <c r="F1085" s="431" t="s">
        <v>170</v>
      </c>
      <c r="G1085" s="404">
        <v>8940</v>
      </c>
      <c r="H1085" s="404">
        <v>3830</v>
      </c>
      <c r="I1085" s="387">
        <f t="shared" ref="I1085" si="974">+G1085-H1085</f>
        <v>5110</v>
      </c>
      <c r="J1085" s="388">
        <v>7</v>
      </c>
      <c r="K1085" s="389">
        <f t="shared" ref="K1085" si="975">I1085*J1085%</f>
        <v>357.70000000000005</v>
      </c>
      <c r="L1085" s="389">
        <f t="shared" ref="L1085" si="976">I1085-K1085</f>
        <v>4752.3</v>
      </c>
      <c r="M1085" s="405">
        <v>2450</v>
      </c>
      <c r="N1085" s="390">
        <f t="shared" ref="N1085" si="977">ROUND((L1085*M1085),0)</f>
        <v>11643135</v>
      </c>
      <c r="O1085" s="390">
        <f t="shared" ref="O1085" si="978">ROUND(M1085*0.5025%,2)</f>
        <v>12.31</v>
      </c>
      <c r="P1085" s="390">
        <f t="shared" ref="P1085" si="979">M1085+O1085</f>
        <v>2462.31</v>
      </c>
      <c r="Q1085" s="391">
        <f t="shared" ref="Q1085" si="980">ROUND((L1085*+P1085),0)</f>
        <v>11701636</v>
      </c>
      <c r="R1085" s="391">
        <f t="shared" ref="R1085" si="981">ROUND((Q1085*0.5%),0)</f>
        <v>58508</v>
      </c>
      <c r="S1085" s="391">
        <f t="shared" ref="S1085" si="982">ROUND((Q1085-R1085),0)</f>
        <v>11643128</v>
      </c>
      <c r="T1085" s="257" t="s">
        <v>77</v>
      </c>
    </row>
    <row r="1086" spans="2:20" ht="9.9499999999999993" customHeight="1">
      <c r="B1086" s="433"/>
      <c r="C1086" s="448"/>
      <c r="D1086" s="449"/>
      <c r="E1086" s="434"/>
      <c r="F1086" s="435"/>
      <c r="G1086" s="443"/>
      <c r="H1086" s="443"/>
      <c r="I1086" s="444"/>
      <c r="J1086" s="388"/>
      <c r="K1086" s="445"/>
      <c r="L1086" s="445"/>
      <c r="M1086" s="450"/>
      <c r="N1086" s="446"/>
      <c r="O1086" s="451"/>
      <c r="P1086" s="446"/>
      <c r="Q1086" s="447"/>
      <c r="R1086" s="447"/>
      <c r="S1086" s="447"/>
      <c r="T1086" s="452"/>
    </row>
    <row r="1087" spans="2:20" ht="24.95" customHeight="1">
      <c r="B1087" s="2173" t="s">
        <v>452</v>
      </c>
      <c r="C1087" s="2174"/>
      <c r="D1087" s="2174"/>
      <c r="E1087" s="2174"/>
      <c r="F1087" s="2175"/>
      <c r="G1087" s="402">
        <f>SUM(G1083:G1086)</f>
        <v>26470</v>
      </c>
      <c r="H1087" s="402">
        <f>SUM(H1083:H1086)</f>
        <v>11490</v>
      </c>
      <c r="I1087" s="402">
        <f>SUM(I1083:I1086)</f>
        <v>14980</v>
      </c>
      <c r="J1087" s="402">
        <f>+K1087/I1087%</f>
        <v>7</v>
      </c>
      <c r="K1087" s="402">
        <f>SUM(K1083:K1086)</f>
        <v>1048.6000000000001</v>
      </c>
      <c r="L1087" s="402">
        <f>SUM(L1083:L1086)</f>
        <v>13931.399999999998</v>
      </c>
      <c r="M1087" s="402"/>
      <c r="N1087" s="402">
        <f>SUM(N1083:N1086)</f>
        <v>34131930</v>
      </c>
      <c r="O1087" s="403"/>
      <c r="P1087" s="402">
        <f>Q1087/L1087</f>
        <v>2462.310033449618</v>
      </c>
      <c r="Q1087" s="402">
        <f>SUM(Q1083:Q1086)</f>
        <v>34303426</v>
      </c>
      <c r="R1087" s="402">
        <f>SUM(R1083:R1086)</f>
        <v>171517</v>
      </c>
      <c r="S1087" s="402">
        <f>SUM(S1083:S1086)</f>
        <v>34131909</v>
      </c>
      <c r="T1087" s="402"/>
    </row>
    <row r="1088" spans="2:20" ht="5.0999999999999996" customHeight="1">
      <c r="B1088" s="603"/>
      <c r="C1088" s="458"/>
      <c r="D1088" s="458"/>
      <c r="E1088" s="458"/>
      <c r="F1088" s="458"/>
      <c r="G1088" s="597"/>
      <c r="H1088" s="597"/>
      <c r="I1088" s="597"/>
      <c r="J1088" s="597"/>
      <c r="K1088" s="597"/>
      <c r="L1088" s="597"/>
      <c r="M1088" s="597"/>
      <c r="N1088" s="597"/>
      <c r="O1088" s="597"/>
      <c r="P1088" s="597"/>
      <c r="Q1088" s="597"/>
      <c r="R1088" s="597"/>
      <c r="S1088" s="597"/>
      <c r="T1088" s="460"/>
    </row>
    <row r="1089" spans="2:20" ht="6.95" customHeight="1">
      <c r="B1089" s="263"/>
      <c r="C1089" s="264"/>
      <c r="D1089" s="264"/>
      <c r="E1089" s="264"/>
      <c r="F1089" s="264"/>
      <c r="G1089" s="265"/>
      <c r="H1089" s="265"/>
      <c r="I1089" s="265"/>
      <c r="J1089" s="265"/>
      <c r="K1089" s="265"/>
      <c r="L1089" s="265"/>
      <c r="M1089" s="265"/>
      <c r="N1089" s="265"/>
      <c r="O1089" s="265"/>
      <c r="P1089" s="265"/>
      <c r="Q1089" s="265"/>
      <c r="R1089" s="265"/>
      <c r="S1089" s="265"/>
      <c r="T1089" s="266"/>
    </row>
    <row r="1090" spans="2:20" ht="15.75">
      <c r="B1090" s="51"/>
      <c r="C1090" s="289" t="s">
        <v>59</v>
      </c>
      <c r="D1090" s="55"/>
      <c r="E1090" s="55" t="s">
        <v>60</v>
      </c>
      <c r="F1090" s="165" t="s">
        <v>446</v>
      </c>
      <c r="G1090" s="55"/>
      <c r="I1090" s="53"/>
      <c r="J1090" s="55"/>
      <c r="K1090" s="55"/>
      <c r="L1090" s="54"/>
      <c r="M1090" s="55"/>
      <c r="N1090" s="118"/>
      <c r="O1090" s="56"/>
      <c r="P1090" s="57"/>
      <c r="Q1090" s="249"/>
      <c r="R1090" s="297"/>
      <c r="S1090" s="55"/>
      <c r="T1090" s="59"/>
    </row>
    <row r="1091" spans="2:20" ht="6.95" customHeight="1">
      <c r="B1091" s="51"/>
      <c r="C1091" s="289"/>
      <c r="D1091" s="55"/>
      <c r="E1091" s="55"/>
      <c r="F1091" s="623"/>
      <c r="G1091" s="55"/>
      <c r="H1091" s="53"/>
      <c r="I1091" s="52"/>
      <c r="J1091" s="55"/>
      <c r="K1091" s="55"/>
      <c r="L1091" s="54"/>
      <c r="M1091" s="55"/>
      <c r="N1091" s="84"/>
      <c r="O1091" s="56"/>
      <c r="P1091" s="167"/>
      <c r="Q1091" s="58"/>
      <c r="R1091" s="58"/>
      <c r="S1091" s="58"/>
      <c r="T1091" s="59"/>
    </row>
    <row r="1092" spans="2:20">
      <c r="B1092" s="2190" t="s">
        <v>26</v>
      </c>
      <c r="C1092" s="275" t="s">
        <v>27</v>
      </c>
      <c r="D1092" s="2169" t="s">
        <v>62</v>
      </c>
      <c r="E1092" s="175" t="s">
        <v>28</v>
      </c>
      <c r="F1092" s="2169" t="s">
        <v>29</v>
      </c>
      <c r="G1092" s="174" t="s">
        <v>30</v>
      </c>
      <c r="H1092" s="174" t="s">
        <v>30</v>
      </c>
      <c r="I1092" s="176" t="s">
        <v>30</v>
      </c>
      <c r="J1092" s="2171" t="s">
        <v>31</v>
      </c>
      <c r="K1092" s="2172"/>
      <c r="L1092" s="174" t="s">
        <v>30</v>
      </c>
      <c r="M1092" s="176" t="s">
        <v>32</v>
      </c>
      <c r="N1092" s="177" t="s">
        <v>8</v>
      </c>
      <c r="O1092" s="2275" t="s">
        <v>182</v>
      </c>
      <c r="P1092" s="2167" t="s">
        <v>181</v>
      </c>
      <c r="Q1092" s="177" t="s">
        <v>8</v>
      </c>
      <c r="R1092" s="2270" t="s">
        <v>44</v>
      </c>
      <c r="S1092" s="178" t="s">
        <v>8</v>
      </c>
      <c r="T1092" s="2182" t="s">
        <v>10</v>
      </c>
    </row>
    <row r="1093" spans="2:20">
      <c r="B1093" s="2191"/>
      <c r="C1093" s="276" t="s">
        <v>11</v>
      </c>
      <c r="D1093" s="2170"/>
      <c r="E1093" s="180" t="s">
        <v>12</v>
      </c>
      <c r="F1093" s="2170"/>
      <c r="G1093" s="180" t="s">
        <v>13</v>
      </c>
      <c r="H1093" s="180" t="s">
        <v>14</v>
      </c>
      <c r="I1093" s="181" t="s">
        <v>15</v>
      </c>
      <c r="J1093" s="182" t="s">
        <v>16</v>
      </c>
      <c r="K1093" s="183" t="s">
        <v>17</v>
      </c>
      <c r="L1093" s="180" t="s">
        <v>18</v>
      </c>
      <c r="M1093" s="184" t="s">
        <v>19</v>
      </c>
      <c r="N1093" s="185" t="s">
        <v>177</v>
      </c>
      <c r="O1093" s="2276"/>
      <c r="P1093" s="2168"/>
      <c r="Q1093" s="185" t="s">
        <v>22</v>
      </c>
      <c r="R1093" s="2271"/>
      <c r="S1093" s="186" t="s">
        <v>45</v>
      </c>
      <c r="T1093" s="2183"/>
    </row>
    <row r="1094" spans="2:20" ht="15.75" thickBot="1">
      <c r="B1094" s="187">
        <v>1</v>
      </c>
      <c r="C1094" s="277">
        <v>2</v>
      </c>
      <c r="D1094" s="189">
        <v>3</v>
      </c>
      <c r="E1094" s="188">
        <v>4</v>
      </c>
      <c r="F1094" s="188">
        <v>5</v>
      </c>
      <c r="G1094" s="188">
        <v>6</v>
      </c>
      <c r="H1094" s="188">
        <v>7</v>
      </c>
      <c r="I1094" s="190" t="s">
        <v>63</v>
      </c>
      <c r="J1094" s="191">
        <v>9</v>
      </c>
      <c r="K1094" s="192" t="s">
        <v>64</v>
      </c>
      <c r="L1094" s="191" t="s">
        <v>65</v>
      </c>
      <c r="M1094" s="192">
        <v>12</v>
      </c>
      <c r="N1094" s="193" t="s">
        <v>66</v>
      </c>
      <c r="O1094" s="252" t="s">
        <v>176</v>
      </c>
      <c r="P1094" s="193" t="s">
        <v>178</v>
      </c>
      <c r="Q1094" s="193" t="s">
        <v>186</v>
      </c>
      <c r="R1094" s="193" t="s">
        <v>183</v>
      </c>
      <c r="S1094" s="193" t="s">
        <v>179</v>
      </c>
      <c r="T1094" s="193">
        <v>18</v>
      </c>
    </row>
    <row r="1095" spans="2:20" ht="24.95" customHeight="1" thickTop="1">
      <c r="B1095" s="432">
        <v>1</v>
      </c>
      <c r="C1095" s="439" t="s">
        <v>444</v>
      </c>
      <c r="D1095" s="254" t="s">
        <v>148</v>
      </c>
      <c r="E1095" s="430" t="s">
        <v>75</v>
      </c>
      <c r="F1095" s="431" t="s">
        <v>170</v>
      </c>
      <c r="G1095" s="404">
        <v>8880</v>
      </c>
      <c r="H1095" s="404">
        <v>3840</v>
      </c>
      <c r="I1095" s="387">
        <f t="shared" ref="I1095:I1096" si="983">+G1095-H1095</f>
        <v>5040</v>
      </c>
      <c r="J1095" s="388">
        <v>7</v>
      </c>
      <c r="K1095" s="389">
        <f t="shared" ref="K1095:K1096" si="984">I1095*J1095%</f>
        <v>352.8</v>
      </c>
      <c r="L1095" s="389">
        <f t="shared" ref="L1095:L1096" si="985">I1095-K1095</f>
        <v>4687.2</v>
      </c>
      <c r="M1095" s="405">
        <v>2450</v>
      </c>
      <c r="N1095" s="390">
        <f t="shared" ref="N1095:N1096" si="986">ROUND((L1095*M1095),0)</f>
        <v>11483640</v>
      </c>
      <c r="O1095" s="390">
        <f t="shared" ref="O1095:O1096" si="987">ROUND(M1095*0.5025%,2)</f>
        <v>12.31</v>
      </c>
      <c r="P1095" s="390">
        <f t="shared" ref="P1095:P1096" si="988">M1095+O1095</f>
        <v>2462.31</v>
      </c>
      <c r="Q1095" s="391">
        <f t="shared" ref="Q1095:Q1096" si="989">ROUND((L1095*+P1095),0)</f>
        <v>11541339</v>
      </c>
      <c r="R1095" s="391">
        <f t="shared" ref="R1095:R1096" si="990">ROUND((Q1095*0.5%),0)</f>
        <v>57707</v>
      </c>
      <c r="S1095" s="391">
        <f t="shared" ref="S1095:S1096" si="991">ROUND((Q1095-R1095),0)</f>
        <v>11483632</v>
      </c>
      <c r="T1095" s="257" t="s">
        <v>77</v>
      </c>
    </row>
    <row r="1096" spans="2:20" ht="24.95" customHeight="1">
      <c r="B1096" s="432">
        <v>2</v>
      </c>
      <c r="C1096" s="439" t="s">
        <v>445</v>
      </c>
      <c r="D1096" s="254" t="s">
        <v>89</v>
      </c>
      <c r="E1096" s="430" t="s">
        <v>79</v>
      </c>
      <c r="F1096" s="431" t="s">
        <v>170</v>
      </c>
      <c r="G1096" s="404">
        <v>6060</v>
      </c>
      <c r="H1096" s="404">
        <v>3930</v>
      </c>
      <c r="I1096" s="387">
        <f t="shared" si="983"/>
        <v>2130</v>
      </c>
      <c r="J1096" s="388">
        <v>7</v>
      </c>
      <c r="K1096" s="389">
        <f t="shared" si="984"/>
        <v>149.10000000000002</v>
      </c>
      <c r="L1096" s="389">
        <f t="shared" si="985"/>
        <v>1980.9</v>
      </c>
      <c r="M1096" s="405">
        <v>2450</v>
      </c>
      <c r="N1096" s="390">
        <f t="shared" si="986"/>
        <v>4853205</v>
      </c>
      <c r="O1096" s="390">
        <f t="shared" si="987"/>
        <v>12.31</v>
      </c>
      <c r="P1096" s="390">
        <f t="shared" si="988"/>
        <v>2462.31</v>
      </c>
      <c r="Q1096" s="391">
        <f t="shared" si="989"/>
        <v>4877590</v>
      </c>
      <c r="R1096" s="391">
        <f t="shared" si="990"/>
        <v>24388</v>
      </c>
      <c r="S1096" s="391">
        <f t="shared" si="991"/>
        <v>4853202</v>
      </c>
      <c r="T1096" s="257" t="s">
        <v>77</v>
      </c>
    </row>
    <row r="1097" spans="2:20" ht="9.9499999999999993" customHeight="1">
      <c r="B1097" s="433"/>
      <c r="C1097" s="448"/>
      <c r="D1097" s="449"/>
      <c r="E1097" s="434"/>
      <c r="F1097" s="435"/>
      <c r="G1097" s="443"/>
      <c r="H1097" s="443"/>
      <c r="I1097" s="444"/>
      <c r="J1097" s="388"/>
      <c r="K1097" s="445"/>
      <c r="L1097" s="445"/>
      <c r="M1097" s="450"/>
      <c r="N1097" s="446"/>
      <c r="O1097" s="451"/>
      <c r="P1097" s="446"/>
      <c r="Q1097" s="447"/>
      <c r="R1097" s="447"/>
      <c r="S1097" s="447"/>
      <c r="T1097" s="452"/>
    </row>
    <row r="1098" spans="2:20" ht="24.95" customHeight="1">
      <c r="B1098" s="2173" t="s">
        <v>453</v>
      </c>
      <c r="C1098" s="2174"/>
      <c r="D1098" s="2174"/>
      <c r="E1098" s="2174"/>
      <c r="F1098" s="2175"/>
      <c r="G1098" s="402">
        <f>SUM(G1095:G1097)</f>
        <v>14940</v>
      </c>
      <c r="H1098" s="402">
        <f>SUM(H1095:H1097)</f>
        <v>7770</v>
      </c>
      <c r="I1098" s="402">
        <f>SUM(I1095:I1097)</f>
        <v>7170</v>
      </c>
      <c r="J1098" s="402">
        <f>+K1098/I1098%</f>
        <v>7</v>
      </c>
      <c r="K1098" s="402">
        <f>SUM(K1095:K1097)</f>
        <v>501.90000000000003</v>
      </c>
      <c r="L1098" s="402">
        <f>SUM(L1095:L1097)</f>
        <v>6668.1</v>
      </c>
      <c r="M1098" s="402"/>
      <c r="N1098" s="402">
        <f>SUM(N1095:N1097)</f>
        <v>16336845</v>
      </c>
      <c r="O1098" s="403"/>
      <c r="P1098" s="402">
        <f>Q1098/L1098</f>
        <v>2462.3099533600275</v>
      </c>
      <c r="Q1098" s="402">
        <f>SUM(Q1095:Q1097)</f>
        <v>16418929</v>
      </c>
      <c r="R1098" s="402">
        <f>SUM(R1095:R1097)</f>
        <v>82095</v>
      </c>
      <c r="S1098" s="402">
        <f>SUM(S1095:S1097)</f>
        <v>16336834</v>
      </c>
      <c r="T1098" s="402"/>
    </row>
    <row r="1099" spans="2:20" ht="5.0999999999999996" customHeight="1">
      <c r="B1099" s="603"/>
      <c r="C1099" s="458"/>
      <c r="D1099" s="458"/>
      <c r="E1099" s="458"/>
      <c r="F1099" s="458"/>
      <c r="G1099" s="597"/>
      <c r="H1099" s="597"/>
      <c r="I1099" s="597"/>
      <c r="J1099" s="597"/>
      <c r="K1099" s="597"/>
      <c r="L1099" s="597"/>
      <c r="M1099" s="597"/>
      <c r="N1099" s="597"/>
      <c r="O1099" s="597"/>
      <c r="P1099" s="597"/>
      <c r="Q1099" s="597"/>
      <c r="R1099" s="597"/>
      <c r="S1099" s="597"/>
      <c r="T1099" s="460"/>
    </row>
    <row r="1100" spans="2:20" ht="6.95" customHeight="1">
      <c r="B1100" s="263"/>
      <c r="C1100" s="264"/>
      <c r="D1100" s="264"/>
      <c r="E1100" s="264"/>
      <c r="F1100" s="264"/>
      <c r="G1100" s="265"/>
      <c r="H1100" s="265"/>
      <c r="I1100" s="265"/>
      <c r="J1100" s="265"/>
      <c r="K1100" s="265"/>
      <c r="L1100" s="265"/>
      <c r="M1100" s="265"/>
      <c r="N1100" s="265"/>
      <c r="O1100" s="265"/>
      <c r="P1100" s="265"/>
      <c r="Q1100" s="265"/>
      <c r="R1100" s="265"/>
      <c r="S1100" s="265"/>
      <c r="T1100" s="266"/>
    </row>
    <row r="1101" spans="2:20" ht="15.75">
      <c r="B1101" s="51"/>
      <c r="C1101" s="289" t="s">
        <v>59</v>
      </c>
      <c r="D1101" s="55"/>
      <c r="E1101" s="55" t="s">
        <v>60</v>
      </c>
      <c r="F1101" s="165" t="s">
        <v>447</v>
      </c>
      <c r="G1101" s="55"/>
      <c r="I1101" s="53"/>
      <c r="J1101" s="55"/>
      <c r="K1101" s="55"/>
      <c r="L1101" s="54"/>
      <c r="M1101" s="55"/>
      <c r="N1101" s="118"/>
      <c r="O1101" s="56"/>
      <c r="P1101" s="57"/>
      <c r="Q1101" s="249"/>
      <c r="R1101" s="297"/>
      <c r="S1101" s="55"/>
      <c r="T1101" s="59"/>
    </row>
    <row r="1102" spans="2:20" ht="6.95" customHeight="1">
      <c r="B1102" s="51"/>
      <c r="C1102" s="289"/>
      <c r="D1102" s="55"/>
      <c r="E1102" s="55"/>
      <c r="F1102" s="623"/>
      <c r="G1102" s="55"/>
      <c r="H1102" s="53"/>
      <c r="I1102" s="52"/>
      <c r="J1102" s="55"/>
      <c r="K1102" s="55"/>
      <c r="L1102" s="54"/>
      <c r="M1102" s="55"/>
      <c r="N1102" s="84"/>
      <c r="O1102" s="56"/>
      <c r="P1102" s="167"/>
      <c r="Q1102" s="58"/>
      <c r="R1102" s="58"/>
      <c r="S1102" s="58"/>
      <c r="T1102" s="59"/>
    </row>
    <row r="1103" spans="2:20">
      <c r="B1103" s="2190" t="s">
        <v>26</v>
      </c>
      <c r="C1103" s="275" t="s">
        <v>27</v>
      </c>
      <c r="D1103" s="2169" t="s">
        <v>62</v>
      </c>
      <c r="E1103" s="175" t="s">
        <v>28</v>
      </c>
      <c r="F1103" s="2169" t="s">
        <v>29</v>
      </c>
      <c r="G1103" s="174" t="s">
        <v>30</v>
      </c>
      <c r="H1103" s="174" t="s">
        <v>30</v>
      </c>
      <c r="I1103" s="176" t="s">
        <v>30</v>
      </c>
      <c r="J1103" s="2171" t="s">
        <v>31</v>
      </c>
      <c r="K1103" s="2172"/>
      <c r="L1103" s="174" t="s">
        <v>30</v>
      </c>
      <c r="M1103" s="176" t="s">
        <v>32</v>
      </c>
      <c r="N1103" s="177" t="s">
        <v>8</v>
      </c>
      <c r="O1103" s="2275" t="s">
        <v>182</v>
      </c>
      <c r="P1103" s="2167" t="s">
        <v>181</v>
      </c>
      <c r="Q1103" s="177" t="s">
        <v>8</v>
      </c>
      <c r="R1103" s="2270" t="s">
        <v>44</v>
      </c>
      <c r="S1103" s="178" t="s">
        <v>8</v>
      </c>
      <c r="T1103" s="2182" t="s">
        <v>10</v>
      </c>
    </row>
    <row r="1104" spans="2:20">
      <c r="B1104" s="2191"/>
      <c r="C1104" s="276" t="s">
        <v>11</v>
      </c>
      <c r="D1104" s="2170"/>
      <c r="E1104" s="180" t="s">
        <v>12</v>
      </c>
      <c r="F1104" s="2170"/>
      <c r="G1104" s="180" t="s">
        <v>13</v>
      </c>
      <c r="H1104" s="180" t="s">
        <v>14</v>
      </c>
      <c r="I1104" s="181" t="s">
        <v>15</v>
      </c>
      <c r="J1104" s="182" t="s">
        <v>16</v>
      </c>
      <c r="K1104" s="183" t="s">
        <v>17</v>
      </c>
      <c r="L1104" s="180" t="s">
        <v>18</v>
      </c>
      <c r="M1104" s="184" t="s">
        <v>19</v>
      </c>
      <c r="N1104" s="185" t="s">
        <v>177</v>
      </c>
      <c r="O1104" s="2276"/>
      <c r="P1104" s="2168"/>
      <c r="Q1104" s="185" t="s">
        <v>22</v>
      </c>
      <c r="R1104" s="2271"/>
      <c r="S1104" s="186" t="s">
        <v>45</v>
      </c>
      <c r="T1104" s="2183"/>
    </row>
    <row r="1105" spans="2:21" ht="15.75" thickBot="1">
      <c r="B1105" s="187">
        <v>1</v>
      </c>
      <c r="C1105" s="277">
        <v>2</v>
      </c>
      <c r="D1105" s="189">
        <v>3</v>
      </c>
      <c r="E1105" s="188">
        <v>4</v>
      </c>
      <c r="F1105" s="188">
        <v>5</v>
      </c>
      <c r="G1105" s="188">
        <v>6</v>
      </c>
      <c r="H1105" s="188">
        <v>7</v>
      </c>
      <c r="I1105" s="190" t="s">
        <v>63</v>
      </c>
      <c r="J1105" s="191">
        <v>9</v>
      </c>
      <c r="K1105" s="192" t="s">
        <v>64</v>
      </c>
      <c r="L1105" s="191" t="s">
        <v>65</v>
      </c>
      <c r="M1105" s="192">
        <v>12</v>
      </c>
      <c r="N1105" s="193" t="s">
        <v>66</v>
      </c>
      <c r="O1105" s="252" t="s">
        <v>176</v>
      </c>
      <c r="P1105" s="193" t="s">
        <v>178</v>
      </c>
      <c r="Q1105" s="193" t="s">
        <v>186</v>
      </c>
      <c r="R1105" s="193" t="s">
        <v>183</v>
      </c>
      <c r="S1105" s="193" t="s">
        <v>179</v>
      </c>
      <c r="T1105" s="193">
        <v>18</v>
      </c>
    </row>
    <row r="1106" spans="2:21" ht="24.95" customHeight="1" thickTop="1">
      <c r="B1106" s="432">
        <v>1</v>
      </c>
      <c r="C1106" s="439" t="s">
        <v>448</v>
      </c>
      <c r="D1106" s="254" t="s">
        <v>89</v>
      </c>
      <c r="E1106" s="430" t="s">
        <v>79</v>
      </c>
      <c r="F1106" s="431" t="s">
        <v>170</v>
      </c>
      <c r="G1106" s="404">
        <v>9020</v>
      </c>
      <c r="H1106" s="404">
        <v>3900</v>
      </c>
      <c r="I1106" s="387">
        <f t="shared" ref="I1106:I1107" si="992">+G1106-H1106</f>
        <v>5120</v>
      </c>
      <c r="J1106" s="388">
        <v>6</v>
      </c>
      <c r="K1106" s="389">
        <f t="shared" ref="K1106:K1107" si="993">I1106*J1106%</f>
        <v>307.2</v>
      </c>
      <c r="L1106" s="389">
        <f t="shared" ref="L1106:L1107" si="994">I1106-K1106</f>
        <v>4812.8</v>
      </c>
      <c r="M1106" s="405">
        <v>2450</v>
      </c>
      <c r="N1106" s="390">
        <f t="shared" ref="N1106:N1107" si="995">ROUND((L1106*M1106),0)</f>
        <v>11791360</v>
      </c>
      <c r="O1106" s="390">
        <f t="shared" ref="O1106:O1107" si="996">ROUND(M1106*0.5025%,2)</f>
        <v>12.31</v>
      </c>
      <c r="P1106" s="390">
        <f t="shared" ref="P1106:P1107" si="997">M1106+O1106</f>
        <v>2462.31</v>
      </c>
      <c r="Q1106" s="391">
        <f t="shared" ref="Q1106:Q1107" si="998">ROUND((L1106*+P1106),0)</f>
        <v>11850606</v>
      </c>
      <c r="R1106" s="391">
        <f t="shared" ref="R1106:R1107" si="999">ROUND((Q1106*0.5%),0)</f>
        <v>59253</v>
      </c>
      <c r="S1106" s="391">
        <f t="shared" ref="S1106:S1107" si="1000">ROUND((Q1106-R1106),0)</f>
        <v>11791353</v>
      </c>
      <c r="T1106" s="257" t="s">
        <v>77</v>
      </c>
    </row>
    <row r="1107" spans="2:21" ht="24.95" customHeight="1">
      <c r="B1107" s="432">
        <v>2</v>
      </c>
      <c r="C1107" s="439" t="s">
        <v>449</v>
      </c>
      <c r="D1107" s="254" t="s">
        <v>148</v>
      </c>
      <c r="E1107" s="430" t="s">
        <v>75</v>
      </c>
      <c r="F1107" s="431" t="s">
        <v>170</v>
      </c>
      <c r="G1107" s="404">
        <v>9100</v>
      </c>
      <c r="H1107" s="404">
        <v>3840</v>
      </c>
      <c r="I1107" s="387">
        <f t="shared" si="992"/>
        <v>5260</v>
      </c>
      <c r="J1107" s="388">
        <v>7</v>
      </c>
      <c r="K1107" s="389">
        <f t="shared" si="993"/>
        <v>368.20000000000005</v>
      </c>
      <c r="L1107" s="389">
        <f t="shared" si="994"/>
        <v>4891.8</v>
      </c>
      <c r="M1107" s="405">
        <v>2450</v>
      </c>
      <c r="N1107" s="390">
        <f t="shared" si="995"/>
        <v>11984910</v>
      </c>
      <c r="O1107" s="390">
        <f t="shared" si="996"/>
        <v>12.31</v>
      </c>
      <c r="P1107" s="390">
        <f t="shared" si="997"/>
        <v>2462.31</v>
      </c>
      <c r="Q1107" s="391">
        <f t="shared" si="998"/>
        <v>12045128</v>
      </c>
      <c r="R1107" s="391">
        <f t="shared" si="999"/>
        <v>60226</v>
      </c>
      <c r="S1107" s="391">
        <f t="shared" si="1000"/>
        <v>11984902</v>
      </c>
      <c r="T1107" s="257" t="s">
        <v>77</v>
      </c>
    </row>
    <row r="1108" spans="2:21" ht="9.9499999999999993" customHeight="1">
      <c r="B1108" s="433"/>
      <c r="C1108" s="448"/>
      <c r="D1108" s="449"/>
      <c r="E1108" s="434"/>
      <c r="F1108" s="435"/>
      <c r="G1108" s="443"/>
      <c r="H1108" s="443"/>
      <c r="I1108" s="444"/>
      <c r="J1108" s="388"/>
      <c r="K1108" s="445"/>
      <c r="L1108" s="445"/>
      <c r="M1108" s="450"/>
      <c r="N1108" s="446"/>
      <c r="O1108" s="451"/>
      <c r="P1108" s="446"/>
      <c r="Q1108" s="447"/>
      <c r="R1108" s="447"/>
      <c r="S1108" s="447"/>
      <c r="T1108" s="452"/>
    </row>
    <row r="1109" spans="2:21" ht="24.95" customHeight="1">
      <c r="B1109" s="2173" t="s">
        <v>454</v>
      </c>
      <c r="C1109" s="2174"/>
      <c r="D1109" s="2174"/>
      <c r="E1109" s="2174"/>
      <c r="F1109" s="2175"/>
      <c r="G1109" s="402">
        <f>SUM(G1106:G1108)</f>
        <v>18120</v>
      </c>
      <c r="H1109" s="402">
        <f>SUM(H1106:H1108)</f>
        <v>7740</v>
      </c>
      <c r="I1109" s="402">
        <f>SUM(I1106:I1108)</f>
        <v>10380</v>
      </c>
      <c r="J1109" s="402">
        <f>+K1109/I1109%</f>
        <v>6.5067437379576116</v>
      </c>
      <c r="K1109" s="402">
        <f>SUM(K1106:K1108)</f>
        <v>675.40000000000009</v>
      </c>
      <c r="L1109" s="402">
        <f>SUM(L1106:L1108)</f>
        <v>9704.6</v>
      </c>
      <c r="M1109" s="402"/>
      <c r="N1109" s="402">
        <f>SUM(N1106:N1108)</f>
        <v>23776270</v>
      </c>
      <c r="O1109" s="403"/>
      <c r="P1109" s="402">
        <f>Q1109/L1109</f>
        <v>2462.310038538425</v>
      </c>
      <c r="Q1109" s="402">
        <f>SUM(Q1106:Q1108)</f>
        <v>23895734</v>
      </c>
      <c r="R1109" s="402">
        <f>SUM(R1106:R1108)</f>
        <v>119479</v>
      </c>
      <c r="S1109" s="402">
        <f>SUM(S1106:S1108)</f>
        <v>23776255</v>
      </c>
      <c r="T1109" s="402"/>
    </row>
    <row r="1110" spans="2:21" ht="24.95" customHeight="1">
      <c r="B1110" s="2173" t="s">
        <v>455</v>
      </c>
      <c r="C1110" s="2174"/>
      <c r="D1110" s="2174"/>
      <c r="E1110" s="2174"/>
      <c r="F1110" s="2175"/>
      <c r="G1110" s="402">
        <f>SUM(G1109+G1098+G1087+G1074+G1063+G1053+G1039)</f>
        <v>161220</v>
      </c>
      <c r="H1110" s="402">
        <f>SUM(H1109+H1098+H1087+H1074+H1063+H1053+H1039)</f>
        <v>73740</v>
      </c>
      <c r="I1110" s="402">
        <f>SUM(I1109+I1098+I1087+I1074+I1063+I1053+I1039)</f>
        <v>87480</v>
      </c>
      <c r="J1110" s="402">
        <f>+K1110/I1110%</f>
        <v>6.8880887059899418</v>
      </c>
      <c r="K1110" s="402">
        <f>SUM(K1109+K1098+K1087+K1074+K1063+K1053+K1039)</f>
        <v>6025.7000000000007</v>
      </c>
      <c r="L1110" s="402">
        <f>SUM(L1109+L1098+L1087+L1074+L1063+L1053+L1039)</f>
        <v>81454.3</v>
      </c>
      <c r="M1110" s="402"/>
      <c r="N1110" s="402">
        <f>SUM(N1109+N1098+N1087+N1074+N1063+N1053+N1039)</f>
        <v>199563035</v>
      </c>
      <c r="O1110" s="403"/>
      <c r="P1110" s="402">
        <f>Q1110/L1110</f>
        <v>2462.3100069609582</v>
      </c>
      <c r="Q1110" s="402">
        <f>SUM(Q1109+Q1098+Q1087+Q1074+Q1063+Q1053+Q1039)</f>
        <v>200565738</v>
      </c>
      <c r="R1110" s="402">
        <f>SUM(R1109+R1098+R1087+R1074+R1063+R1053+R1039)</f>
        <v>1002830</v>
      </c>
      <c r="S1110" s="402">
        <f>SUM(S1109+S1098+S1087+S1074+S1063+S1053+S1039)</f>
        <v>199562908</v>
      </c>
      <c r="T1110" s="402"/>
    </row>
    <row r="1111" spans="2:21" ht="9.9499999999999993" customHeight="1">
      <c r="B1111" s="603"/>
      <c r="C1111" s="458"/>
      <c r="D1111" s="458"/>
      <c r="E1111" s="458"/>
      <c r="F1111" s="458"/>
      <c r="G1111" s="597"/>
      <c r="H1111" s="597"/>
      <c r="I1111" s="597"/>
      <c r="J1111" s="597"/>
      <c r="K1111" s="597"/>
      <c r="L1111" s="597"/>
      <c r="M1111" s="597"/>
      <c r="N1111" s="597"/>
      <c r="O1111" s="597"/>
      <c r="P1111" s="597"/>
      <c r="Q1111" s="597"/>
      <c r="R1111" s="597"/>
      <c r="S1111" s="597"/>
      <c r="T1111" s="460"/>
    </row>
    <row r="1112" spans="2:21" ht="15" customHeight="1">
      <c r="B1112" s="201"/>
      <c r="C1112" s="205"/>
      <c r="D1112" s="202"/>
      <c r="E1112" s="202"/>
      <c r="F1112" s="202"/>
      <c r="G1112" s="202"/>
      <c r="H1112" s="202"/>
      <c r="I1112" s="226"/>
      <c r="J1112" s="226"/>
      <c r="K1112" s="226"/>
      <c r="L1112" s="226"/>
      <c r="M1112" s="226"/>
      <c r="N1112" s="226"/>
      <c r="O1112" s="226"/>
      <c r="P1112" s="226"/>
      <c r="Q1112" s="211" t="s">
        <v>414</v>
      </c>
      <c r="R1112" s="226"/>
      <c r="S1112" s="226"/>
      <c r="T1112" s="209"/>
    </row>
    <row r="1113" spans="2:21" ht="15.75">
      <c r="B1113" s="241"/>
      <c r="C1113" s="280" t="s">
        <v>80</v>
      </c>
      <c r="D1113" s="227"/>
      <c r="E1113" s="227"/>
      <c r="F1113" s="227"/>
      <c r="G1113" s="654"/>
      <c r="H1113" s="654"/>
      <c r="I1113" s="654" t="s">
        <v>105</v>
      </c>
      <c r="J1113" s="654"/>
      <c r="K1113" s="228"/>
      <c r="L1113" s="654"/>
      <c r="M1113" s="654" t="s">
        <v>106</v>
      </c>
      <c r="N1113" s="654"/>
      <c r="O1113" s="227"/>
      <c r="P1113" s="227"/>
      <c r="Q1113" s="227" t="s">
        <v>81</v>
      </c>
      <c r="R1113" s="227"/>
      <c r="S1113" s="242"/>
      <c r="T1113" s="243"/>
    </row>
    <row r="1114" spans="2:21" ht="15.75">
      <c r="B1114" s="612"/>
      <c r="C1114" s="280"/>
      <c r="D1114" s="227"/>
      <c r="E1114" s="227"/>
      <c r="F1114" s="227"/>
      <c r="G1114" s="676"/>
      <c r="H1114" s="676"/>
      <c r="I1114" s="676"/>
      <c r="J1114" s="676"/>
      <c r="K1114" s="228"/>
      <c r="L1114" s="676"/>
      <c r="M1114" s="676"/>
      <c r="N1114" s="676"/>
      <c r="O1114" s="227"/>
      <c r="P1114" s="227"/>
      <c r="Q1114" s="227"/>
      <c r="R1114" s="227"/>
      <c r="S1114" s="242"/>
      <c r="T1114" s="243"/>
    </row>
    <row r="1115" spans="2:21" ht="15.75">
      <c r="B1115" s="241"/>
      <c r="C1115" s="281"/>
      <c r="D1115" s="229"/>
      <c r="E1115" s="229"/>
      <c r="F1115" s="229"/>
      <c r="G1115" s="229"/>
      <c r="H1115" s="229"/>
      <c r="I1115" s="229" t="s">
        <v>136</v>
      </c>
      <c r="J1115" s="229"/>
      <c r="K1115" s="229"/>
      <c r="L1115" s="229"/>
      <c r="M1115" s="229"/>
      <c r="N1115" s="229"/>
      <c r="O1115" s="229"/>
      <c r="P1115" s="229"/>
      <c r="Q1115" s="229"/>
      <c r="R1115" s="229"/>
      <c r="S1115" s="242"/>
      <c r="T1115" s="243"/>
    </row>
    <row r="1116" spans="2:21" ht="15.75" hidden="1">
      <c r="B1116" s="241"/>
      <c r="C1116" s="281"/>
      <c r="D1116" s="229"/>
      <c r="E1116" s="229"/>
      <c r="F1116" s="229"/>
      <c r="G1116" s="229"/>
      <c r="H1116" s="229"/>
      <c r="I1116" s="229"/>
      <c r="J1116" s="229"/>
      <c r="K1116" s="229"/>
      <c r="L1116" s="229"/>
      <c r="M1116" s="229"/>
      <c r="N1116" s="229"/>
      <c r="O1116" s="229"/>
      <c r="P1116" s="229"/>
      <c r="Q1116" s="229"/>
      <c r="R1116" s="229"/>
      <c r="S1116" s="242"/>
      <c r="T1116" s="243"/>
    </row>
    <row r="1117" spans="2:21" ht="15.75">
      <c r="B1117" s="241"/>
      <c r="C1117" s="281"/>
      <c r="D1117" s="229"/>
      <c r="E1117" s="229"/>
      <c r="F1117" s="229"/>
      <c r="G1117" s="229"/>
      <c r="H1117" s="229"/>
      <c r="I1117" s="229"/>
      <c r="J1117" s="229"/>
      <c r="K1117" s="229"/>
      <c r="L1117" s="229"/>
      <c r="M1117" s="229"/>
      <c r="N1117" s="229"/>
      <c r="O1117" s="229"/>
      <c r="P1117" s="229"/>
      <c r="Q1117" s="229"/>
      <c r="R1117" s="229"/>
      <c r="S1117" s="242"/>
      <c r="T1117" s="243"/>
    </row>
    <row r="1118" spans="2:21" ht="15.75">
      <c r="B1118" s="241"/>
      <c r="C1118" s="653" t="s">
        <v>147</v>
      </c>
      <c r="D1118" s="653"/>
      <c r="E1118" s="653"/>
      <c r="F1118" s="653"/>
      <c r="G1118" s="655"/>
      <c r="H1118" s="655" t="s">
        <v>82</v>
      </c>
      <c r="I1118" s="653"/>
      <c r="J1118" s="655" t="s">
        <v>156</v>
      </c>
      <c r="K1118" s="230"/>
      <c r="L1118" s="655"/>
      <c r="M1118" s="655" t="s">
        <v>161</v>
      </c>
      <c r="N1118" s="655"/>
      <c r="O1118" s="653"/>
      <c r="P1118" s="653"/>
      <c r="Q1118" s="653" t="s">
        <v>83</v>
      </c>
      <c r="R1118" s="653"/>
      <c r="S1118" s="242"/>
      <c r="T1118" s="243"/>
    </row>
    <row r="1119" spans="2:21" ht="15.75">
      <c r="B1119" s="241"/>
      <c r="C1119" s="282"/>
      <c r="D1119" s="653"/>
      <c r="E1119" s="653"/>
      <c r="F1119" s="653"/>
      <c r="G1119" s="655"/>
      <c r="H1119" s="655"/>
      <c r="I1119" s="653"/>
      <c r="J1119" s="655"/>
      <c r="K1119" s="230"/>
      <c r="L1119" s="655"/>
      <c r="M1119" s="655"/>
      <c r="N1119" s="655"/>
      <c r="O1119" s="653"/>
      <c r="P1119" s="653"/>
      <c r="Q1119" s="653"/>
      <c r="R1119" s="653"/>
      <c r="S1119" s="242"/>
      <c r="T1119" s="243"/>
    </row>
    <row r="1120" spans="2:21" customFormat="1" ht="15" customHeight="1">
      <c r="B1120" s="121" t="s">
        <v>418</v>
      </c>
      <c r="C1120" s="284"/>
      <c r="D1120" s="122"/>
      <c r="E1120" s="122"/>
      <c r="F1120" s="122"/>
      <c r="G1120" s="122"/>
      <c r="H1120" s="122"/>
      <c r="I1120" s="122"/>
      <c r="J1120" s="123"/>
      <c r="K1120" s="122"/>
      <c r="L1120" s="124"/>
      <c r="M1120" s="122"/>
      <c r="N1120" s="122"/>
      <c r="O1120" s="122"/>
      <c r="P1120" s="122"/>
      <c r="Q1120" s="122"/>
      <c r="R1120" s="125"/>
      <c r="S1120" s="125"/>
      <c r="T1120" s="126" t="s">
        <v>417</v>
      </c>
      <c r="U1120" s="232"/>
    </row>
  </sheetData>
  <sortState ref="C20:T29">
    <sortCondition ref="C20:C29"/>
  </sortState>
  <mergeCells count="782">
    <mergeCell ref="R359:R360"/>
    <mergeCell ref="T359:T360"/>
    <mergeCell ref="B353:F353"/>
    <mergeCell ref="T343:T344"/>
    <mergeCell ref="T298:T299"/>
    <mergeCell ref="P328:P329"/>
    <mergeCell ref="R328:R329"/>
    <mergeCell ref="T328:T329"/>
    <mergeCell ref="B298:B299"/>
    <mergeCell ref="D298:D299"/>
    <mergeCell ref="F298:F299"/>
    <mergeCell ref="J298:K298"/>
    <mergeCell ref="O298:O299"/>
    <mergeCell ref="B309:E310"/>
    <mergeCell ref="F309:N309"/>
    <mergeCell ref="F310:N310"/>
    <mergeCell ref="B354:E355"/>
    <mergeCell ref="F354:N354"/>
    <mergeCell ref="F355:N355"/>
    <mergeCell ref="B324:F324"/>
    <mergeCell ref="B315:B316"/>
    <mergeCell ref="D315:D316"/>
    <mergeCell ref="F315:F316"/>
    <mergeCell ref="J315:K315"/>
    <mergeCell ref="B366:F366"/>
    <mergeCell ref="B266:B267"/>
    <mergeCell ref="D266:D267"/>
    <mergeCell ref="F266:F267"/>
    <mergeCell ref="J266:K266"/>
    <mergeCell ref="O266:O267"/>
    <mergeCell ref="P266:P267"/>
    <mergeCell ref="R266:R267"/>
    <mergeCell ref="B365:F365"/>
    <mergeCell ref="B338:F338"/>
    <mergeCell ref="B343:B344"/>
    <mergeCell ref="D343:D344"/>
    <mergeCell ref="F343:F344"/>
    <mergeCell ref="J343:K343"/>
    <mergeCell ref="O343:O344"/>
    <mergeCell ref="P343:P344"/>
    <mergeCell ref="R343:R344"/>
    <mergeCell ref="R298:R299"/>
    <mergeCell ref="B308:F308"/>
    <mergeCell ref="B328:B329"/>
    <mergeCell ref="D328:D329"/>
    <mergeCell ref="F328:F329"/>
    <mergeCell ref="O359:O360"/>
    <mergeCell ref="P359:P360"/>
    <mergeCell ref="T234:T235"/>
    <mergeCell ref="B240:F240"/>
    <mergeCell ref="B280:B281"/>
    <mergeCell ref="D280:D281"/>
    <mergeCell ref="F280:F281"/>
    <mergeCell ref="J280:K280"/>
    <mergeCell ref="O280:O281"/>
    <mergeCell ref="P280:P281"/>
    <mergeCell ref="R280:R281"/>
    <mergeCell ref="T280:T281"/>
    <mergeCell ref="T266:T267"/>
    <mergeCell ref="B276:F276"/>
    <mergeCell ref="B254:B255"/>
    <mergeCell ref="D254:D255"/>
    <mergeCell ref="F254:F255"/>
    <mergeCell ref="J254:K254"/>
    <mergeCell ref="O254:O255"/>
    <mergeCell ref="P254:P255"/>
    <mergeCell ref="R254:R255"/>
    <mergeCell ref="T254:T255"/>
    <mergeCell ref="B260:F260"/>
    <mergeCell ref="B261:E262"/>
    <mergeCell ref="F261:N261"/>
    <mergeCell ref="F262:N262"/>
    <mergeCell ref="O447:O448"/>
    <mergeCell ref="P447:P448"/>
    <mergeCell ref="B234:B235"/>
    <mergeCell ref="D234:D235"/>
    <mergeCell ref="F234:F235"/>
    <mergeCell ref="J234:K234"/>
    <mergeCell ref="O234:O235"/>
    <mergeCell ref="P234:P235"/>
    <mergeCell ref="R234:R235"/>
    <mergeCell ref="B285:F285"/>
    <mergeCell ref="P298:P299"/>
    <mergeCell ref="B289:B290"/>
    <mergeCell ref="D289:D290"/>
    <mergeCell ref="F289:F290"/>
    <mergeCell ref="J289:K289"/>
    <mergeCell ref="O289:O290"/>
    <mergeCell ref="P289:P290"/>
    <mergeCell ref="R289:R290"/>
    <mergeCell ref="J328:K328"/>
    <mergeCell ref="O328:O329"/>
    <mergeCell ref="B359:B360"/>
    <mergeCell ref="D359:D360"/>
    <mergeCell ref="F359:F360"/>
    <mergeCell ref="J359:K359"/>
    <mergeCell ref="B433:F433"/>
    <mergeCell ref="B437:B438"/>
    <mergeCell ref="B453:F453"/>
    <mergeCell ref="B454:F454"/>
    <mergeCell ref="B443:F443"/>
    <mergeCell ref="B447:B448"/>
    <mergeCell ref="D447:D448"/>
    <mergeCell ref="F447:F448"/>
    <mergeCell ref="J447:K447"/>
    <mergeCell ref="T437:T438"/>
    <mergeCell ref="P428:P429"/>
    <mergeCell ref="R428:R429"/>
    <mergeCell ref="T428:T429"/>
    <mergeCell ref="R447:R448"/>
    <mergeCell ref="T447:T448"/>
    <mergeCell ref="B401:E402"/>
    <mergeCell ref="F401:N401"/>
    <mergeCell ref="F402:N402"/>
    <mergeCell ref="B406:B407"/>
    <mergeCell ref="D406:D407"/>
    <mergeCell ref="F406:F407"/>
    <mergeCell ref="J406:K406"/>
    <mergeCell ref="O406:O407"/>
    <mergeCell ref="B411:F411"/>
    <mergeCell ref="B415:B416"/>
    <mergeCell ref="D415:D416"/>
    <mergeCell ref="F415:F416"/>
    <mergeCell ref="J415:K415"/>
    <mergeCell ref="O415:O416"/>
    <mergeCell ref="B424:F424"/>
    <mergeCell ref="B428:B429"/>
    <mergeCell ref="D428:D429"/>
    <mergeCell ref="F428:F429"/>
    <mergeCell ref="T415:T416"/>
    <mergeCell ref="P406:P407"/>
    <mergeCell ref="R406:R407"/>
    <mergeCell ref="T406:T407"/>
    <mergeCell ref="T597:T598"/>
    <mergeCell ref="B604:F604"/>
    <mergeCell ref="B591:F591"/>
    <mergeCell ref="B597:B598"/>
    <mergeCell ref="D597:D598"/>
    <mergeCell ref="F597:F598"/>
    <mergeCell ref="J597:K597"/>
    <mergeCell ref="O597:O598"/>
    <mergeCell ref="P597:P598"/>
    <mergeCell ref="R597:R598"/>
    <mergeCell ref="B592:E593"/>
    <mergeCell ref="F592:N592"/>
    <mergeCell ref="F593:N593"/>
    <mergeCell ref="B582:B583"/>
    <mergeCell ref="D582:D583"/>
    <mergeCell ref="F582:F583"/>
    <mergeCell ref="J582:K582"/>
    <mergeCell ref="O582:O583"/>
    <mergeCell ref="D437:D438"/>
    <mergeCell ref="F437:F438"/>
    <mergeCell ref="P582:P583"/>
    <mergeCell ref="R582:R583"/>
    <mergeCell ref="T582:T583"/>
    <mergeCell ref="B568:B569"/>
    <mergeCell ref="D568:D569"/>
    <mergeCell ref="F568:F569"/>
    <mergeCell ref="J568:K568"/>
    <mergeCell ref="O568:O569"/>
    <mergeCell ref="P568:P569"/>
    <mergeCell ref="R568:R569"/>
    <mergeCell ref="T568:T569"/>
    <mergeCell ref="B578:F578"/>
    <mergeCell ref="O650:O651"/>
    <mergeCell ref="P650:P651"/>
    <mergeCell ref="R650:R651"/>
    <mergeCell ref="T650:T651"/>
    <mergeCell ref="B656:F656"/>
    <mergeCell ref="B720:F720"/>
    <mergeCell ref="R706:R707"/>
    <mergeCell ref="T706:T707"/>
    <mergeCell ref="B712:F712"/>
    <mergeCell ref="B715:B716"/>
    <mergeCell ref="D715:D716"/>
    <mergeCell ref="F715:F716"/>
    <mergeCell ref="J715:K715"/>
    <mergeCell ref="O715:O716"/>
    <mergeCell ref="P715:P716"/>
    <mergeCell ref="R715:R716"/>
    <mergeCell ref="T715:T716"/>
    <mergeCell ref="B701:E702"/>
    <mergeCell ref="F701:N701"/>
    <mergeCell ref="F702:N702"/>
    <mergeCell ref="B706:B707"/>
    <mergeCell ref="D706:D707"/>
    <mergeCell ref="F706:F707"/>
    <mergeCell ref="J706:K706"/>
    <mergeCell ref="O706:O707"/>
    <mergeCell ref="P706:P707"/>
    <mergeCell ref="T791:T792"/>
    <mergeCell ref="B801:F801"/>
    <mergeCell ref="B787:F787"/>
    <mergeCell ref="B802:F802"/>
    <mergeCell ref="B791:B792"/>
    <mergeCell ref="D791:D792"/>
    <mergeCell ref="F791:F792"/>
    <mergeCell ref="J791:K791"/>
    <mergeCell ref="O791:O792"/>
    <mergeCell ref="P791:P792"/>
    <mergeCell ref="R791:R792"/>
    <mergeCell ref="R769:R770"/>
    <mergeCell ref="T769:T770"/>
    <mergeCell ref="B778:F778"/>
    <mergeCell ref="B782:B783"/>
    <mergeCell ref="D782:D783"/>
    <mergeCell ref="F782:F783"/>
    <mergeCell ref="J782:K782"/>
    <mergeCell ref="O782:O783"/>
    <mergeCell ref="P782:P783"/>
    <mergeCell ref="R782:R783"/>
    <mergeCell ref="T782:T783"/>
    <mergeCell ref="J769:K769"/>
    <mergeCell ref="O769:O770"/>
    <mergeCell ref="P769:P770"/>
    <mergeCell ref="B930:F930"/>
    <mergeCell ref="B907:E908"/>
    <mergeCell ref="F907:N907"/>
    <mergeCell ref="F908:N908"/>
    <mergeCell ref="O912:O913"/>
    <mergeCell ref="P912:P913"/>
    <mergeCell ref="B906:F906"/>
    <mergeCell ref="B929:F929"/>
    <mergeCell ref="F855:N855"/>
    <mergeCell ref="F856:N856"/>
    <mergeCell ref="B879:F879"/>
    <mergeCell ref="R912:R913"/>
    <mergeCell ref="T912:T913"/>
    <mergeCell ref="B918:F918"/>
    <mergeCell ref="B922:B923"/>
    <mergeCell ref="D922:D923"/>
    <mergeCell ref="F922:F923"/>
    <mergeCell ref="J922:K922"/>
    <mergeCell ref="O922:O923"/>
    <mergeCell ref="P922:P923"/>
    <mergeCell ref="R922:R923"/>
    <mergeCell ref="T922:T923"/>
    <mergeCell ref="B912:B913"/>
    <mergeCell ref="D912:D913"/>
    <mergeCell ref="F912:F913"/>
    <mergeCell ref="J912:K912"/>
    <mergeCell ref="T883:T884"/>
    <mergeCell ref="B889:F889"/>
    <mergeCell ref="B893:B894"/>
    <mergeCell ref="D893:D894"/>
    <mergeCell ref="F893:F894"/>
    <mergeCell ref="J893:K893"/>
    <mergeCell ref="O893:O894"/>
    <mergeCell ref="P893:P894"/>
    <mergeCell ref="R893:R894"/>
    <mergeCell ref="T893:T894"/>
    <mergeCell ref="O883:O884"/>
    <mergeCell ref="P883:P884"/>
    <mergeCell ref="R883:R884"/>
    <mergeCell ref="B883:B884"/>
    <mergeCell ref="D883:D884"/>
    <mergeCell ref="F883:F884"/>
    <mergeCell ref="J883:K883"/>
    <mergeCell ref="T860:T861"/>
    <mergeCell ref="B867:F867"/>
    <mergeCell ref="B871:B872"/>
    <mergeCell ref="D871:D872"/>
    <mergeCell ref="F871:F872"/>
    <mergeCell ref="J871:K871"/>
    <mergeCell ref="O871:O872"/>
    <mergeCell ref="P871:P872"/>
    <mergeCell ref="R871:R872"/>
    <mergeCell ref="T871:T872"/>
    <mergeCell ref="O860:O861"/>
    <mergeCell ref="P860:P861"/>
    <mergeCell ref="R860:R861"/>
    <mergeCell ref="B860:B861"/>
    <mergeCell ref="D860:D861"/>
    <mergeCell ref="F860:F861"/>
    <mergeCell ref="J860:K860"/>
    <mergeCell ref="O1043:O1044"/>
    <mergeCell ref="P1043:P1044"/>
    <mergeCell ref="R1043:R1044"/>
    <mergeCell ref="T1043:T1044"/>
    <mergeCell ref="B1053:F1053"/>
    <mergeCell ref="B1043:B1044"/>
    <mergeCell ref="D1043:D1044"/>
    <mergeCell ref="F1043:F1044"/>
    <mergeCell ref="J1043:K1043"/>
    <mergeCell ref="O1032:O1033"/>
    <mergeCell ref="P1032:P1033"/>
    <mergeCell ref="R1032:R1033"/>
    <mergeCell ref="T1032:T1033"/>
    <mergeCell ref="B1039:F1039"/>
    <mergeCell ref="B1027:E1028"/>
    <mergeCell ref="F1027:N1027"/>
    <mergeCell ref="F1028:N1028"/>
    <mergeCell ref="B1032:B1033"/>
    <mergeCell ref="D1032:D1033"/>
    <mergeCell ref="F1032:F1033"/>
    <mergeCell ref="J1032:K1032"/>
    <mergeCell ref="P1058:P1059"/>
    <mergeCell ref="R1058:R1059"/>
    <mergeCell ref="T1058:T1059"/>
    <mergeCell ref="B1063:F1063"/>
    <mergeCell ref="B1058:B1059"/>
    <mergeCell ref="D1058:D1059"/>
    <mergeCell ref="F1058:F1059"/>
    <mergeCell ref="J1058:K1058"/>
    <mergeCell ref="O1058:O1059"/>
    <mergeCell ref="P1068:P1069"/>
    <mergeCell ref="R1068:R1069"/>
    <mergeCell ref="T1068:T1069"/>
    <mergeCell ref="B1074:F1074"/>
    <mergeCell ref="B1068:B1069"/>
    <mergeCell ref="D1068:D1069"/>
    <mergeCell ref="F1068:F1069"/>
    <mergeCell ref="J1068:K1068"/>
    <mergeCell ref="O1068:O1069"/>
    <mergeCell ref="P1080:P1081"/>
    <mergeCell ref="R1080:R1081"/>
    <mergeCell ref="T1080:T1081"/>
    <mergeCell ref="B1087:F1087"/>
    <mergeCell ref="B1080:B1081"/>
    <mergeCell ref="D1080:D1081"/>
    <mergeCell ref="F1080:F1081"/>
    <mergeCell ref="J1080:K1080"/>
    <mergeCell ref="O1080:O1081"/>
    <mergeCell ref="P1092:P1093"/>
    <mergeCell ref="R1092:R1093"/>
    <mergeCell ref="T1092:T1093"/>
    <mergeCell ref="B1098:F1098"/>
    <mergeCell ref="B1092:B1093"/>
    <mergeCell ref="D1092:D1093"/>
    <mergeCell ref="F1092:F1093"/>
    <mergeCell ref="J1092:K1092"/>
    <mergeCell ref="O1092:O1093"/>
    <mergeCell ref="P1103:P1104"/>
    <mergeCell ref="R1103:R1104"/>
    <mergeCell ref="T1103:T1104"/>
    <mergeCell ref="B1109:F1109"/>
    <mergeCell ref="B1110:F1110"/>
    <mergeCell ref="B1103:B1104"/>
    <mergeCell ref="D1103:D1104"/>
    <mergeCell ref="F1103:F1104"/>
    <mergeCell ref="J1103:K1103"/>
    <mergeCell ref="O1103:O1104"/>
    <mergeCell ref="B1075:E1076"/>
    <mergeCell ref="F1075:N1075"/>
    <mergeCell ref="F1076:N1076"/>
    <mergeCell ref="B942:E943"/>
    <mergeCell ref="F942:N942"/>
    <mergeCell ref="F943:N943"/>
    <mergeCell ref="B947:B948"/>
    <mergeCell ref="D947:D948"/>
    <mergeCell ref="F947:F948"/>
    <mergeCell ref="J947:K947"/>
    <mergeCell ref="B968:B969"/>
    <mergeCell ref="D968:D969"/>
    <mergeCell ref="F968:F969"/>
    <mergeCell ref="J968:K968"/>
    <mergeCell ref="B978:B979"/>
    <mergeCell ref="D978:D979"/>
    <mergeCell ref="F978:F979"/>
    <mergeCell ref="J978:K978"/>
    <mergeCell ref="B992:B993"/>
    <mergeCell ref="D992:D993"/>
    <mergeCell ref="F992:F993"/>
    <mergeCell ref="J992:K992"/>
    <mergeCell ref="B1007:B1008"/>
    <mergeCell ref="D1007:D1008"/>
    <mergeCell ref="B1015:F1015"/>
    <mergeCell ref="B814:E815"/>
    <mergeCell ref="F814:N814"/>
    <mergeCell ref="F815:N815"/>
    <mergeCell ref="B819:B820"/>
    <mergeCell ref="D819:D820"/>
    <mergeCell ref="F819:F820"/>
    <mergeCell ref="J819:K819"/>
    <mergeCell ref="O819:O820"/>
    <mergeCell ref="B828:F828"/>
    <mergeCell ref="B832:B833"/>
    <mergeCell ref="D832:D833"/>
    <mergeCell ref="F832:F833"/>
    <mergeCell ref="J832:K832"/>
    <mergeCell ref="O992:O993"/>
    <mergeCell ref="B1003:F1003"/>
    <mergeCell ref="O978:O979"/>
    <mergeCell ref="B984:F984"/>
    <mergeCell ref="B986:E987"/>
    <mergeCell ref="F986:N986"/>
    <mergeCell ref="F987:N987"/>
    <mergeCell ref="O968:O969"/>
    <mergeCell ref="B973:F973"/>
    <mergeCell ref="O947:O948"/>
    <mergeCell ref="T1007:T1008"/>
    <mergeCell ref="B1014:F1014"/>
    <mergeCell ref="F1007:F1008"/>
    <mergeCell ref="J1007:K1007"/>
    <mergeCell ref="O1007:O1008"/>
    <mergeCell ref="P1007:P1008"/>
    <mergeCell ref="R1007:R1008"/>
    <mergeCell ref="P819:P820"/>
    <mergeCell ref="R819:R820"/>
    <mergeCell ref="T819:T820"/>
    <mergeCell ref="P992:P993"/>
    <mergeCell ref="R992:R993"/>
    <mergeCell ref="T992:T993"/>
    <mergeCell ref="P978:P979"/>
    <mergeCell ref="R978:R979"/>
    <mergeCell ref="T978:T979"/>
    <mergeCell ref="P968:P969"/>
    <mergeCell ref="R968:R969"/>
    <mergeCell ref="T968:T969"/>
    <mergeCell ref="P947:P948"/>
    <mergeCell ref="R947:R948"/>
    <mergeCell ref="T947:T948"/>
    <mergeCell ref="B964:F964"/>
    <mergeCell ref="B855:E856"/>
    <mergeCell ref="B764:E765"/>
    <mergeCell ref="F764:N764"/>
    <mergeCell ref="F765:N765"/>
    <mergeCell ref="P832:P833"/>
    <mergeCell ref="R832:R833"/>
    <mergeCell ref="T832:T833"/>
    <mergeCell ref="B842:F842"/>
    <mergeCell ref="B843:F843"/>
    <mergeCell ref="B742:E743"/>
    <mergeCell ref="F742:N742"/>
    <mergeCell ref="F743:N743"/>
    <mergeCell ref="B747:B748"/>
    <mergeCell ref="D747:D748"/>
    <mergeCell ref="F747:F748"/>
    <mergeCell ref="J747:K747"/>
    <mergeCell ref="O747:O748"/>
    <mergeCell ref="O832:O833"/>
    <mergeCell ref="P747:P748"/>
    <mergeCell ref="R747:R748"/>
    <mergeCell ref="T747:T748"/>
    <mergeCell ref="B752:F752"/>
    <mergeCell ref="B769:B770"/>
    <mergeCell ref="D769:D770"/>
    <mergeCell ref="F769:F770"/>
    <mergeCell ref="B730:F730"/>
    <mergeCell ref="B723:B724"/>
    <mergeCell ref="D723:D724"/>
    <mergeCell ref="F723:F724"/>
    <mergeCell ref="J723:K723"/>
    <mergeCell ref="O723:O724"/>
    <mergeCell ref="P723:P724"/>
    <mergeCell ref="R723:R724"/>
    <mergeCell ref="T723:T724"/>
    <mergeCell ref="B729:F729"/>
    <mergeCell ref="T682:T683"/>
    <mergeCell ref="R674:R675"/>
    <mergeCell ref="T674:T675"/>
    <mergeCell ref="B679:F679"/>
    <mergeCell ref="B669:E670"/>
    <mergeCell ref="F669:N669"/>
    <mergeCell ref="F670:N670"/>
    <mergeCell ref="B674:B675"/>
    <mergeCell ref="D674:D675"/>
    <mergeCell ref="F674:F675"/>
    <mergeCell ref="J674:K674"/>
    <mergeCell ref="O674:O675"/>
    <mergeCell ref="P674:P675"/>
    <mergeCell ref="R557:R558"/>
    <mergeCell ref="T557:T558"/>
    <mergeCell ref="B631:E632"/>
    <mergeCell ref="F631:N631"/>
    <mergeCell ref="F632:N632"/>
    <mergeCell ref="B688:F688"/>
    <mergeCell ref="B689:F689"/>
    <mergeCell ref="B682:B683"/>
    <mergeCell ref="D682:D683"/>
    <mergeCell ref="F682:F683"/>
    <mergeCell ref="J682:K682"/>
    <mergeCell ref="B657:F657"/>
    <mergeCell ref="B650:B651"/>
    <mergeCell ref="D650:D651"/>
    <mergeCell ref="F650:F651"/>
    <mergeCell ref="J650:K650"/>
    <mergeCell ref="B647:F647"/>
    <mergeCell ref="B636:B637"/>
    <mergeCell ref="D636:D637"/>
    <mergeCell ref="F636:F637"/>
    <mergeCell ref="J636:K636"/>
    <mergeCell ref="O682:O683"/>
    <mergeCell ref="P682:P683"/>
    <mergeCell ref="R682:R683"/>
    <mergeCell ref="B565:F565"/>
    <mergeCell ref="O636:O637"/>
    <mergeCell ref="P636:P637"/>
    <mergeCell ref="R636:R637"/>
    <mergeCell ref="T636:T637"/>
    <mergeCell ref="B541:E542"/>
    <mergeCell ref="F541:N541"/>
    <mergeCell ref="F542:N542"/>
    <mergeCell ref="B546:B547"/>
    <mergeCell ref="D546:D547"/>
    <mergeCell ref="F546:F547"/>
    <mergeCell ref="J546:K546"/>
    <mergeCell ref="O546:O547"/>
    <mergeCell ref="P546:P547"/>
    <mergeCell ref="R546:R547"/>
    <mergeCell ref="T546:T547"/>
    <mergeCell ref="B554:F554"/>
    <mergeCell ref="B557:B558"/>
    <mergeCell ref="D557:D558"/>
    <mergeCell ref="F557:F558"/>
    <mergeCell ref="J557:K557"/>
    <mergeCell ref="O557:O558"/>
    <mergeCell ref="P557:P558"/>
    <mergeCell ref="B607:B608"/>
    <mergeCell ref="D607:D608"/>
    <mergeCell ref="F607:F608"/>
    <mergeCell ref="J607:K607"/>
    <mergeCell ref="O607:O608"/>
    <mergeCell ref="P607:P608"/>
    <mergeCell ref="R607:R608"/>
    <mergeCell ref="T607:T608"/>
    <mergeCell ref="B618:F618"/>
    <mergeCell ref="B619:F619"/>
    <mergeCell ref="T471:T472"/>
    <mergeCell ref="B476:F476"/>
    <mergeCell ref="B479:B480"/>
    <mergeCell ref="D479:D480"/>
    <mergeCell ref="F479:F480"/>
    <mergeCell ref="J479:K479"/>
    <mergeCell ref="O479:O480"/>
    <mergeCell ref="P479:P480"/>
    <mergeCell ref="R479:R480"/>
    <mergeCell ref="T479:T480"/>
    <mergeCell ref="B471:B472"/>
    <mergeCell ref="D471:D472"/>
    <mergeCell ref="F471:F472"/>
    <mergeCell ref="J471:K471"/>
    <mergeCell ref="O471:O472"/>
    <mergeCell ref="P471:P472"/>
    <mergeCell ref="P415:P416"/>
    <mergeCell ref="R415:R416"/>
    <mergeCell ref="J437:K437"/>
    <mergeCell ref="O437:O438"/>
    <mergeCell ref="P437:P438"/>
    <mergeCell ref="R437:R438"/>
    <mergeCell ref="J428:K428"/>
    <mergeCell ref="O428:O429"/>
    <mergeCell ref="T522:T523"/>
    <mergeCell ref="F517:N517"/>
    <mergeCell ref="F518:N518"/>
    <mergeCell ref="F522:F523"/>
    <mergeCell ref="J522:K522"/>
    <mergeCell ref="O522:O523"/>
    <mergeCell ref="T507:T508"/>
    <mergeCell ref="B492:F492"/>
    <mergeCell ref="B495:B496"/>
    <mergeCell ref="D495:D496"/>
    <mergeCell ref="F495:F496"/>
    <mergeCell ref="J495:K495"/>
    <mergeCell ref="O495:O496"/>
    <mergeCell ref="P495:P496"/>
    <mergeCell ref="R495:R496"/>
    <mergeCell ref="T495:T496"/>
    <mergeCell ref="B529:F529"/>
    <mergeCell ref="P522:P523"/>
    <mergeCell ref="R522:R523"/>
    <mergeCell ref="O507:O508"/>
    <mergeCell ref="P507:P508"/>
    <mergeCell ref="R507:R508"/>
    <mergeCell ref="R471:R472"/>
    <mergeCell ref="B466:E467"/>
    <mergeCell ref="F466:N466"/>
    <mergeCell ref="F467:N467"/>
    <mergeCell ref="B528:F528"/>
    <mergeCell ref="B516:F516"/>
    <mergeCell ref="B517:E518"/>
    <mergeCell ref="B522:B523"/>
    <mergeCell ref="D522:D523"/>
    <mergeCell ref="B504:F504"/>
    <mergeCell ref="B507:B508"/>
    <mergeCell ref="D507:D508"/>
    <mergeCell ref="F507:F508"/>
    <mergeCell ref="J507:K507"/>
    <mergeCell ref="R223:R224"/>
    <mergeCell ref="T223:T224"/>
    <mergeCell ref="B230:F230"/>
    <mergeCell ref="B218:E219"/>
    <mergeCell ref="F218:N218"/>
    <mergeCell ref="F219:N219"/>
    <mergeCell ref="R383:R384"/>
    <mergeCell ref="T383:T384"/>
    <mergeCell ref="B389:F389"/>
    <mergeCell ref="B378:E379"/>
    <mergeCell ref="F378:N378"/>
    <mergeCell ref="F379:N379"/>
    <mergeCell ref="B383:B384"/>
    <mergeCell ref="D383:D384"/>
    <mergeCell ref="F383:F384"/>
    <mergeCell ref="J383:K383"/>
    <mergeCell ref="O383:O384"/>
    <mergeCell ref="P383:P384"/>
    <mergeCell ref="B223:B224"/>
    <mergeCell ref="D223:D224"/>
    <mergeCell ref="F223:F224"/>
    <mergeCell ref="J223:K223"/>
    <mergeCell ref="O223:O224"/>
    <mergeCell ref="P223:P224"/>
    <mergeCell ref="O315:O316"/>
    <mergeCell ref="P315:P316"/>
    <mergeCell ref="R315:R316"/>
    <mergeCell ref="T315:T316"/>
    <mergeCell ref="B244:B245"/>
    <mergeCell ref="D244:D245"/>
    <mergeCell ref="F244:F245"/>
    <mergeCell ref="J244:K244"/>
    <mergeCell ref="O244:O245"/>
    <mergeCell ref="P244:P245"/>
    <mergeCell ref="R244:R245"/>
    <mergeCell ref="T244:T245"/>
    <mergeCell ref="B250:F250"/>
    <mergeCell ref="T289:T290"/>
    <mergeCell ref="B294:F294"/>
    <mergeCell ref="B37:F37"/>
    <mergeCell ref="B41:B42"/>
    <mergeCell ref="D41:D42"/>
    <mergeCell ref="F41:F42"/>
    <mergeCell ref="J41:K41"/>
    <mergeCell ref="O41:O42"/>
    <mergeCell ref="R115:R116"/>
    <mergeCell ref="T115:T116"/>
    <mergeCell ref="B120:F120"/>
    <mergeCell ref="B110:E111"/>
    <mergeCell ref="F110:N110"/>
    <mergeCell ref="F111:N111"/>
    <mergeCell ref="B115:B116"/>
    <mergeCell ref="D115:D116"/>
    <mergeCell ref="F115:F116"/>
    <mergeCell ref="J115:K115"/>
    <mergeCell ref="O115:O116"/>
    <mergeCell ref="P115:P116"/>
    <mergeCell ref="P41:P42"/>
    <mergeCell ref="R41:R42"/>
    <mergeCell ref="T41:T42"/>
    <mergeCell ref="B46:F46"/>
    <mergeCell ref="B48:E49"/>
    <mergeCell ref="F48:N48"/>
    <mergeCell ref="B26:F26"/>
    <mergeCell ref="B30:B31"/>
    <mergeCell ref="D30:D31"/>
    <mergeCell ref="F30:F31"/>
    <mergeCell ref="J30:K30"/>
    <mergeCell ref="O30:O31"/>
    <mergeCell ref="P30:P31"/>
    <mergeCell ref="R30:R31"/>
    <mergeCell ref="T30:T31"/>
    <mergeCell ref="P138:P139"/>
    <mergeCell ref="R138:R139"/>
    <mergeCell ref="T138:T139"/>
    <mergeCell ref="B124:B125"/>
    <mergeCell ref="D124:D125"/>
    <mergeCell ref="F124:F125"/>
    <mergeCell ref="J124:K124"/>
    <mergeCell ref="O124:O125"/>
    <mergeCell ref="P124:P125"/>
    <mergeCell ref="R124:R125"/>
    <mergeCell ref="T124:T125"/>
    <mergeCell ref="B145:F145"/>
    <mergeCell ref="B149:B150"/>
    <mergeCell ref="D149:D150"/>
    <mergeCell ref="F149:F150"/>
    <mergeCell ref="J149:K149"/>
    <mergeCell ref="O149:O150"/>
    <mergeCell ref="B134:F134"/>
    <mergeCell ref="B138:B139"/>
    <mergeCell ref="D138:D139"/>
    <mergeCell ref="F138:F139"/>
    <mergeCell ref="J138:K138"/>
    <mergeCell ref="O138:O139"/>
    <mergeCell ref="P149:P150"/>
    <mergeCell ref="R149:R150"/>
    <mergeCell ref="T149:T150"/>
    <mergeCell ref="B154:F154"/>
    <mergeCell ref="B161:B162"/>
    <mergeCell ref="D161:D162"/>
    <mergeCell ref="F161:F162"/>
    <mergeCell ref="J161:K161"/>
    <mergeCell ref="O161:O162"/>
    <mergeCell ref="P161:P162"/>
    <mergeCell ref="R161:R162"/>
    <mergeCell ref="T161:T162"/>
    <mergeCell ref="B156:E157"/>
    <mergeCell ref="F156:N156"/>
    <mergeCell ref="F157:N157"/>
    <mergeCell ref="B166:F166"/>
    <mergeCell ref="B170:B171"/>
    <mergeCell ref="D170:D171"/>
    <mergeCell ref="F170:F171"/>
    <mergeCell ref="J170:K170"/>
    <mergeCell ref="O170:O171"/>
    <mergeCell ref="P170:P171"/>
    <mergeCell ref="R170:R171"/>
    <mergeCell ref="T170:T171"/>
    <mergeCell ref="B178:F178"/>
    <mergeCell ref="B182:B183"/>
    <mergeCell ref="D182:D183"/>
    <mergeCell ref="F182:F183"/>
    <mergeCell ref="J182:K182"/>
    <mergeCell ref="O182:O183"/>
    <mergeCell ref="P182:P183"/>
    <mergeCell ref="R182:R183"/>
    <mergeCell ref="T182:T183"/>
    <mergeCell ref="B206:F206"/>
    <mergeCell ref="P199:P200"/>
    <mergeCell ref="R199:R200"/>
    <mergeCell ref="T199:T200"/>
    <mergeCell ref="B205:F205"/>
    <mergeCell ref="B192:F192"/>
    <mergeCell ref="B193:E194"/>
    <mergeCell ref="F193:N193"/>
    <mergeCell ref="F194:N194"/>
    <mergeCell ref="B199:B200"/>
    <mergeCell ref="D199:D200"/>
    <mergeCell ref="F199:F200"/>
    <mergeCell ref="J199:K199"/>
    <mergeCell ref="O199:O200"/>
    <mergeCell ref="B2:E3"/>
    <mergeCell ref="F2:N2"/>
    <mergeCell ref="F3:N3"/>
    <mergeCell ref="B7:B8"/>
    <mergeCell ref="D7:D8"/>
    <mergeCell ref="F7:F8"/>
    <mergeCell ref="J7:K7"/>
    <mergeCell ref="O7:O8"/>
    <mergeCell ref="P7:P8"/>
    <mergeCell ref="R7:R8"/>
    <mergeCell ref="T7:T8"/>
    <mergeCell ref="B12:F12"/>
    <mergeCell ref="B16:B17"/>
    <mergeCell ref="D16:D17"/>
    <mergeCell ref="F16:F17"/>
    <mergeCell ref="J16:K16"/>
    <mergeCell ref="O16:O17"/>
    <mergeCell ref="P16:P17"/>
    <mergeCell ref="R16:R17"/>
    <mergeCell ref="T16:T17"/>
    <mergeCell ref="F49:N49"/>
    <mergeCell ref="B53:B54"/>
    <mergeCell ref="D53:D54"/>
    <mergeCell ref="F53:F54"/>
    <mergeCell ref="J53:K53"/>
    <mergeCell ref="O53:O54"/>
    <mergeCell ref="P53:P54"/>
    <mergeCell ref="R53:R54"/>
    <mergeCell ref="T53:T54"/>
    <mergeCell ref="B58:F58"/>
    <mergeCell ref="B62:B63"/>
    <mergeCell ref="D62:D63"/>
    <mergeCell ref="F62:F63"/>
    <mergeCell ref="J62:K62"/>
    <mergeCell ref="O62:O63"/>
    <mergeCell ref="P62:P63"/>
    <mergeCell ref="R62:R63"/>
    <mergeCell ref="T62:T63"/>
    <mergeCell ref="B70:F70"/>
    <mergeCell ref="B74:B75"/>
    <mergeCell ref="D74:D75"/>
    <mergeCell ref="F74:F75"/>
    <mergeCell ref="J74:K74"/>
    <mergeCell ref="O74:O75"/>
    <mergeCell ref="P74:P75"/>
    <mergeCell ref="R74:R75"/>
    <mergeCell ref="T74:T75"/>
    <mergeCell ref="P91:P92"/>
    <mergeCell ref="R91:R92"/>
    <mergeCell ref="T91:T92"/>
    <mergeCell ref="B97:F97"/>
    <mergeCell ref="B98:F98"/>
    <mergeCell ref="B84:F84"/>
    <mergeCell ref="B85:E86"/>
    <mergeCell ref="F85:N85"/>
    <mergeCell ref="F86:N86"/>
    <mergeCell ref="B91:B92"/>
    <mergeCell ref="D91:D92"/>
    <mergeCell ref="F91:F92"/>
    <mergeCell ref="J91:K91"/>
    <mergeCell ref="O91:O92"/>
  </mergeCells>
  <pageMargins left="0.18" right="0.03" top="0.46" bottom="0.05" header="0.48" footer="0.17"/>
  <pageSetup paperSize="9" scale="59" orientation="landscape" horizontalDpi="4294967294" verticalDpi="180" r:id="rId1"/>
  <headerFooter alignWithMargins="0"/>
  <colBreaks count="1" manualBreakCount="1">
    <brk id="1" max="1048575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>
  <sheetPr codeName="Sheet47"/>
  <dimension ref="B2:U22"/>
  <sheetViews>
    <sheetView zoomScale="80" zoomScaleNormal="80" workbookViewId="0">
      <selection activeCell="I32" sqref="I32"/>
    </sheetView>
  </sheetViews>
  <sheetFormatPr defaultRowHeight="15"/>
  <cols>
    <col min="1" max="1" width="1.85546875" style="139" customWidth="1"/>
    <col min="2" max="2" width="3.7109375" style="139" customWidth="1"/>
    <col min="3" max="3" width="8" style="139" customWidth="1"/>
    <col min="4" max="4" width="9.28515625" style="139" customWidth="1"/>
    <col min="5" max="5" width="12.28515625" style="139" customWidth="1"/>
    <col min="6" max="6" width="10.5703125" style="139" customWidth="1"/>
    <col min="7" max="7" width="13" style="139" customWidth="1"/>
    <col min="8" max="9" width="12" style="139" customWidth="1"/>
    <col min="10" max="10" width="8.28515625" style="139" customWidth="1"/>
    <col min="11" max="11" width="11.85546875" style="139" customWidth="1"/>
    <col min="12" max="12" width="11.5703125" style="139" customWidth="1"/>
    <col min="13" max="13" width="11.7109375" style="139" customWidth="1"/>
    <col min="14" max="14" width="17.42578125" style="139" customWidth="1"/>
    <col min="15" max="15" width="9.42578125" style="139" customWidth="1"/>
    <col min="16" max="16" width="14.42578125" style="139" customWidth="1"/>
    <col min="17" max="17" width="17.85546875" style="139" customWidth="1"/>
    <col min="18" max="18" width="13.5703125" style="139" customWidth="1"/>
    <col min="19" max="19" width="16.42578125" style="139" customWidth="1"/>
    <col min="20" max="20" width="10.42578125" style="139" customWidth="1"/>
    <col min="21" max="21" width="7.42578125" style="158" customWidth="1"/>
    <col min="22" max="22" width="11.140625" style="139" customWidth="1"/>
    <col min="23" max="23" width="15.7109375" style="139" bestFit="1" customWidth="1"/>
    <col min="24" max="24" width="14.7109375" style="139" bestFit="1" customWidth="1"/>
    <col min="25" max="16384" width="9.140625" style="139"/>
  </cols>
  <sheetData>
    <row r="2" spans="2:21" ht="24.95" customHeight="1">
      <c r="B2" s="2155"/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417" t="s">
        <v>55</v>
      </c>
      <c r="P2" s="428" t="s">
        <v>779</v>
      </c>
      <c r="Q2" s="92" t="s">
        <v>925</v>
      </c>
      <c r="R2" s="41"/>
      <c r="S2" s="41"/>
      <c r="T2" s="42" t="s">
        <v>25</v>
      </c>
    </row>
    <row r="3" spans="2:21" ht="24.9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419" t="s">
        <v>57</v>
      </c>
      <c r="P3" s="429" t="s">
        <v>58</v>
      </c>
      <c r="Q3" s="94"/>
      <c r="R3" s="45"/>
      <c r="S3" s="45"/>
      <c r="T3" s="46"/>
    </row>
    <row r="4" spans="2:21">
      <c r="B4" s="47"/>
      <c r="C4" s="48"/>
      <c r="D4" s="48"/>
      <c r="E4" s="48"/>
      <c r="F4" s="48"/>
      <c r="G4" s="48"/>
      <c r="H4" s="48"/>
      <c r="I4" s="48"/>
      <c r="J4" s="48" t="s">
        <v>25</v>
      </c>
      <c r="K4" s="48"/>
      <c r="L4" s="48"/>
      <c r="M4" s="48"/>
      <c r="N4" s="48"/>
      <c r="O4" s="48"/>
      <c r="P4" s="49"/>
      <c r="Q4" s="49"/>
      <c r="R4" s="49"/>
      <c r="S4" s="49"/>
      <c r="T4" s="269"/>
    </row>
    <row r="5" spans="2:21" ht="15.75">
      <c r="B5" s="51"/>
      <c r="C5" s="52" t="s">
        <v>59</v>
      </c>
      <c r="D5" s="55"/>
      <c r="E5" s="55" t="s">
        <v>60</v>
      </c>
      <c r="F5" s="623" t="s">
        <v>145</v>
      </c>
      <c r="G5" s="55"/>
      <c r="H5" s="53"/>
      <c r="I5" s="52"/>
      <c r="J5" s="55"/>
      <c r="K5" s="55"/>
      <c r="L5" s="152" t="s">
        <v>124</v>
      </c>
      <c r="M5" s="153"/>
      <c r="N5" s="154" t="s">
        <v>128</v>
      </c>
      <c r="O5" s="56"/>
      <c r="P5" s="57"/>
      <c r="Q5" s="81" t="s">
        <v>61</v>
      </c>
      <c r="R5" s="249" t="s">
        <v>922</v>
      </c>
      <c r="S5" s="85"/>
      <c r="T5" s="270"/>
    </row>
    <row r="6" spans="2:21" ht="15.75">
      <c r="B6" s="51"/>
      <c r="C6" s="52"/>
      <c r="D6" s="55"/>
      <c r="E6" s="55"/>
      <c r="F6" s="83"/>
      <c r="G6" s="55"/>
      <c r="H6" s="53"/>
      <c r="I6" s="52"/>
      <c r="J6" s="55"/>
      <c r="K6" s="55"/>
      <c r="L6" s="145"/>
      <c r="M6" s="232"/>
      <c r="N6" s="151"/>
      <c r="O6" s="56"/>
      <c r="P6" s="57"/>
      <c r="Q6" s="58"/>
      <c r="R6" s="58"/>
      <c r="S6" s="58"/>
      <c r="T6" s="270"/>
    </row>
    <row r="7" spans="2:21" ht="15" customHeight="1">
      <c r="B7" s="2190" t="s">
        <v>26</v>
      </c>
      <c r="C7" s="174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</row>
    <row r="8" spans="2:21">
      <c r="B8" s="2191"/>
      <c r="C8" s="180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</row>
    <row r="9" spans="2:21" ht="15.75" thickBot="1">
      <c r="B9" s="187">
        <v>1</v>
      </c>
      <c r="C9" s="188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2:21" s="850" customFormat="1" ht="39.950000000000003" customHeight="1" thickTop="1">
      <c r="B10" s="837">
        <v>1</v>
      </c>
      <c r="C10" s="838"/>
      <c r="D10" s="839" t="s">
        <v>892</v>
      </c>
      <c r="E10" s="840" t="s">
        <v>894</v>
      </c>
      <c r="F10" s="841" t="s">
        <v>144</v>
      </c>
      <c r="G10" s="842"/>
      <c r="H10" s="842"/>
      <c r="I10" s="843">
        <f>+G10-H10</f>
        <v>0</v>
      </c>
      <c r="J10" s="844"/>
      <c r="K10" s="845">
        <f>I10*J10%</f>
        <v>0</v>
      </c>
      <c r="L10" s="845">
        <f>I10-K10</f>
        <v>0</v>
      </c>
      <c r="M10" s="846">
        <v>1850</v>
      </c>
      <c r="N10" s="847">
        <f>ROUND((L10*M10),0)</f>
        <v>0</v>
      </c>
      <c r="O10" s="847">
        <f>ROUND(M10*0.5025%,2)</f>
        <v>9.3000000000000007</v>
      </c>
      <c r="P10" s="847">
        <f>M10+O10</f>
        <v>1859.3</v>
      </c>
      <c r="Q10" s="848">
        <f>ROUND((L10*+P10),0)</f>
        <v>0</v>
      </c>
      <c r="R10" s="848">
        <f>ROUND((Q10*0.5%),0)</f>
        <v>0</v>
      </c>
      <c r="S10" s="848">
        <f>ROUND((Q10-R10),0)</f>
        <v>0</v>
      </c>
      <c r="T10" s="849" t="s">
        <v>380</v>
      </c>
      <c r="U10" s="900"/>
    </row>
    <row r="11" spans="2:21" s="850" customFormat="1" ht="15" customHeight="1">
      <c r="B11" s="851"/>
      <c r="C11" s="852"/>
      <c r="D11" s="853"/>
      <c r="E11" s="854"/>
      <c r="F11" s="855"/>
      <c r="G11" s="856"/>
      <c r="H11" s="856"/>
      <c r="I11" s="857"/>
      <c r="J11" s="858"/>
      <c r="K11" s="857"/>
      <c r="L11" s="857"/>
      <c r="M11" s="859"/>
      <c r="N11" s="859"/>
      <c r="O11" s="887"/>
      <c r="P11" s="887"/>
      <c r="Q11" s="857"/>
      <c r="R11" s="857"/>
      <c r="S11" s="857"/>
      <c r="T11" s="860"/>
      <c r="U11" s="900"/>
    </row>
    <row r="12" spans="2:21" ht="39.950000000000003" customHeight="1">
      <c r="B12" s="2173" t="s">
        <v>8</v>
      </c>
      <c r="C12" s="2174"/>
      <c r="D12" s="2174"/>
      <c r="E12" s="2174"/>
      <c r="F12" s="2175"/>
      <c r="G12" s="421">
        <f>SUM(G10:G11)</f>
        <v>0</v>
      </c>
      <c r="H12" s="421">
        <f>SUM(H10:H11)</f>
        <v>0</v>
      </c>
      <c r="I12" s="421">
        <f>SUM(I10:I11)</f>
        <v>0</v>
      </c>
      <c r="J12" s="421" t="e">
        <f>+K12/I12%</f>
        <v>#DIV/0!</v>
      </c>
      <c r="K12" s="421">
        <f>SUM(K10:K11)</f>
        <v>0</v>
      </c>
      <c r="L12" s="421">
        <f>SUM(L10:L11)</f>
        <v>0</v>
      </c>
      <c r="M12" s="421"/>
      <c r="N12" s="421">
        <f>SUM(N10:N11)</f>
        <v>0</v>
      </c>
      <c r="O12" s="421"/>
      <c r="P12" s="416" t="e">
        <f>+Q12/L12</f>
        <v>#DIV/0!</v>
      </c>
      <c r="Q12" s="421">
        <f>SUM(Q10:Q11)</f>
        <v>0</v>
      </c>
      <c r="R12" s="421">
        <f>SUM(R10:R11)</f>
        <v>0</v>
      </c>
      <c r="S12" s="421">
        <f>SUM(S10:S11)</f>
        <v>0</v>
      </c>
      <c r="T12" s="402"/>
    </row>
    <row r="13" spans="2:21" ht="15.75">
      <c r="B13" s="201"/>
      <c r="C13" s="202"/>
      <c r="D13" s="202"/>
      <c r="E13" s="202"/>
      <c r="F13" s="202"/>
      <c r="G13" s="202"/>
      <c r="H13" s="202"/>
      <c r="I13" s="202"/>
      <c r="J13" s="203"/>
      <c r="K13" s="203"/>
      <c r="L13" s="204"/>
      <c r="M13" s="202"/>
      <c r="N13" s="202"/>
      <c r="O13" s="202"/>
      <c r="P13" s="202"/>
      <c r="Q13" s="202"/>
      <c r="R13" s="206"/>
      <c r="S13" s="207"/>
      <c r="T13" s="209"/>
    </row>
    <row r="14" spans="2:21" ht="15.75">
      <c r="B14" s="201"/>
      <c r="C14" s="202"/>
      <c r="D14" s="202"/>
      <c r="E14" s="202"/>
      <c r="F14" s="202"/>
      <c r="G14" s="202"/>
      <c r="H14" s="202"/>
      <c r="I14" s="202"/>
      <c r="J14" s="203"/>
      <c r="K14" s="203"/>
      <c r="L14" s="204"/>
      <c r="M14" s="202"/>
      <c r="N14" s="202"/>
      <c r="O14" s="202"/>
      <c r="P14" s="202"/>
      <c r="Q14" s="211" t="s">
        <v>923</v>
      </c>
      <c r="R14" s="211"/>
      <c r="S14" s="211"/>
      <c r="T14" s="209"/>
    </row>
    <row r="15" spans="2:21" ht="15.75">
      <c r="B15" s="241"/>
      <c r="C15" s="280" t="s">
        <v>80</v>
      </c>
      <c r="D15" s="227"/>
      <c r="E15" s="227"/>
      <c r="F15" s="227"/>
      <c r="G15" s="1022"/>
      <c r="H15" s="1022"/>
      <c r="I15" s="1022" t="s">
        <v>105</v>
      </c>
      <c r="J15" s="1022"/>
      <c r="K15" s="228"/>
      <c r="L15" s="1022"/>
      <c r="M15" s="1022" t="s">
        <v>106</v>
      </c>
      <c r="N15" s="1022"/>
      <c r="O15" s="227"/>
      <c r="P15" s="227"/>
      <c r="Q15" s="227" t="s">
        <v>81</v>
      </c>
      <c r="R15" s="227"/>
      <c r="S15" s="242"/>
      <c r="T15" s="243"/>
    </row>
    <row r="16" spans="2:21" ht="15.75">
      <c r="B16" s="241"/>
      <c r="C16" s="281"/>
      <c r="D16" s="229"/>
      <c r="E16" s="229"/>
      <c r="F16" s="229"/>
      <c r="G16" s="229"/>
      <c r="H16" s="229"/>
      <c r="I16" s="229" t="s">
        <v>136</v>
      </c>
      <c r="J16" s="229"/>
      <c r="K16" s="229"/>
      <c r="L16" s="229"/>
      <c r="M16" s="229"/>
      <c r="N16" s="229"/>
      <c r="O16" s="229"/>
      <c r="P16" s="229"/>
      <c r="Q16" s="229"/>
      <c r="R16" s="229"/>
      <c r="S16" s="242"/>
      <c r="T16" s="243"/>
    </row>
    <row r="17" spans="2:21" ht="15.75">
      <c r="B17" s="241"/>
      <c r="C17" s="281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42"/>
      <c r="T17" s="243"/>
    </row>
    <row r="18" spans="2:21" ht="15.75">
      <c r="B18" s="241"/>
      <c r="C18" s="281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42"/>
      <c r="T18" s="243"/>
    </row>
    <row r="19" spans="2:21" ht="15.75">
      <c r="B19" s="241"/>
      <c r="C19" s="281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42"/>
      <c r="T19" s="243"/>
    </row>
    <row r="20" spans="2:21" ht="15.75">
      <c r="B20" s="241"/>
      <c r="C20" s="2195" t="s">
        <v>147</v>
      </c>
      <c r="D20" s="2195"/>
      <c r="E20" s="2195"/>
      <c r="F20" s="1020"/>
      <c r="G20" s="1023"/>
      <c r="H20" s="1023" t="s">
        <v>82</v>
      </c>
      <c r="I20" s="1020"/>
      <c r="J20" s="1023" t="s">
        <v>156</v>
      </c>
      <c r="K20" s="230"/>
      <c r="L20" s="1023"/>
      <c r="M20" s="1023" t="s">
        <v>161</v>
      </c>
      <c r="N20" s="1023"/>
      <c r="O20" s="1020"/>
      <c r="P20" s="1020"/>
      <c r="Q20" s="1020" t="s">
        <v>83</v>
      </c>
      <c r="R20" s="1020"/>
      <c r="S20" s="242"/>
      <c r="T20" s="243"/>
    </row>
    <row r="21" spans="2:21" ht="15.75">
      <c r="B21" s="244"/>
      <c r="C21" s="231"/>
      <c r="D21" s="231"/>
      <c r="E21" s="231"/>
      <c r="F21" s="231"/>
      <c r="G21" s="1021"/>
      <c r="H21" s="231"/>
      <c r="I21" s="1021"/>
      <c r="J21" s="240"/>
      <c r="K21" s="240"/>
      <c r="L21" s="2280"/>
      <c r="M21" s="2280"/>
      <c r="N21" s="2280"/>
      <c r="O21" s="231"/>
      <c r="P21" s="231"/>
      <c r="Q21" s="231"/>
      <c r="R21" s="231"/>
      <c r="S21" s="231"/>
      <c r="T21" s="246"/>
    </row>
    <row r="22" spans="2:21" customFormat="1" ht="15" customHeight="1">
      <c r="B22" s="121" t="s">
        <v>418</v>
      </c>
      <c r="C22" s="284"/>
      <c r="D22" s="122"/>
      <c r="E22" s="122"/>
      <c r="F22" s="122"/>
      <c r="G22" s="122"/>
      <c r="H22" s="122"/>
      <c r="I22" s="122"/>
      <c r="J22" s="123"/>
      <c r="K22" s="122"/>
      <c r="L22" s="124"/>
      <c r="M22" s="122"/>
      <c r="N22" s="122"/>
      <c r="O22" s="122"/>
      <c r="P22" s="122"/>
      <c r="Q22" s="122"/>
      <c r="R22" s="125"/>
      <c r="S22" s="125"/>
      <c r="T22" s="126" t="s">
        <v>417</v>
      </c>
      <c r="U22" s="232"/>
    </row>
  </sheetData>
  <mergeCells count="14">
    <mergeCell ref="C20:E20"/>
    <mergeCell ref="L21:N21"/>
    <mergeCell ref="O7:O8"/>
    <mergeCell ref="P7:P8"/>
    <mergeCell ref="R7:R8"/>
    <mergeCell ref="T7:T8"/>
    <mergeCell ref="B12:F12"/>
    <mergeCell ref="B2:E3"/>
    <mergeCell ref="F2:N2"/>
    <mergeCell ref="F3:N3"/>
    <mergeCell ref="B7:B8"/>
    <mergeCell ref="D7:D8"/>
    <mergeCell ref="F7:F8"/>
    <mergeCell ref="J7:K7"/>
  </mergeCells>
  <phoneticPr fontId="79" type="noConversion"/>
  <pageMargins left="0.05" right="0.05" top="0.5" bottom="0.05" header="0.5" footer="0.5"/>
  <pageSetup paperSize="9" scale="65" orientation="landscape" horizontalDpi="4294967294" verticalDpi="180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>
  <sheetPr codeName="Sheet127">
    <tabColor rgb="FFFF99FF"/>
  </sheetPr>
  <dimension ref="B1:AB196"/>
  <sheetViews>
    <sheetView zoomScale="80" zoomScaleNormal="80" workbookViewId="0">
      <selection activeCell="B2" sqref="B2:T33"/>
    </sheetView>
  </sheetViews>
  <sheetFormatPr defaultRowHeight="15"/>
  <cols>
    <col min="1" max="1" width="1.85546875" style="1" customWidth="1"/>
    <col min="2" max="2" width="3.42578125" style="1" customWidth="1"/>
    <col min="3" max="3" width="6.85546875" style="1" customWidth="1"/>
    <col min="4" max="4" width="10.85546875" style="1" customWidth="1"/>
    <col min="5" max="5" width="11.5703125" style="1" customWidth="1"/>
    <col min="6" max="6" width="10" style="1" customWidth="1"/>
    <col min="7" max="7" width="14.140625" style="1" customWidth="1"/>
    <col min="8" max="8" width="14.28515625" style="1" customWidth="1"/>
    <col min="9" max="9" width="13.5703125" style="1" customWidth="1"/>
    <col min="10" max="10" width="8.5703125" style="1" customWidth="1"/>
    <col min="11" max="11" width="12.140625" style="1" customWidth="1"/>
    <col min="12" max="12" width="13.7109375" style="1" customWidth="1"/>
    <col min="13" max="13" width="10.42578125" style="1" customWidth="1"/>
    <col min="14" max="14" width="18.42578125" style="1" customWidth="1"/>
    <col min="15" max="15" width="7.85546875" style="1" customWidth="1"/>
    <col min="16" max="16" width="12.28515625" style="1" customWidth="1"/>
    <col min="17" max="17" width="18.140625" style="1" customWidth="1"/>
    <col min="18" max="18" width="14.28515625" style="1" customWidth="1"/>
    <col min="19" max="19" width="17.28515625" style="1" customWidth="1"/>
    <col min="20" max="20" width="8.140625" style="1" customWidth="1"/>
    <col min="21" max="21" width="1.85546875" style="296" customWidth="1"/>
    <col min="22" max="28" width="9.140625" style="296"/>
    <col min="29" max="16384" width="9.140625" style="1"/>
  </cols>
  <sheetData>
    <row r="1" spans="2:28" ht="17.25" customHeight="1"/>
    <row r="2" spans="2:28" s="139" customFormat="1" ht="24.95" customHeight="1">
      <c r="B2" s="2155" t="s">
        <v>25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417" t="s">
        <v>111</v>
      </c>
      <c r="P2" s="428" t="s">
        <v>1588</v>
      </c>
      <c r="Q2" s="92" t="s">
        <v>1602</v>
      </c>
      <c r="R2" s="92"/>
      <c r="S2" s="41"/>
      <c r="T2" s="42" t="s">
        <v>25</v>
      </c>
    </row>
    <row r="3" spans="2:28" s="139" customFormat="1" ht="24.7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419" t="s">
        <v>33</v>
      </c>
      <c r="P3" s="429" t="s">
        <v>58</v>
      </c>
      <c r="Q3" s="94"/>
      <c r="R3" s="94"/>
      <c r="S3" s="45"/>
      <c r="T3" s="46"/>
    </row>
    <row r="4" spans="2:28" s="139" customFormat="1" ht="7.5" customHeight="1">
      <c r="B4" s="47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9"/>
      <c r="Q4" s="49"/>
      <c r="R4" s="49"/>
      <c r="S4" s="49"/>
      <c r="T4" s="50"/>
    </row>
    <row r="5" spans="2:28" s="139" customFormat="1" ht="20.100000000000001" customHeight="1">
      <c r="B5" s="51"/>
      <c r="C5" s="289" t="s">
        <v>59</v>
      </c>
      <c r="D5" s="55"/>
      <c r="E5" s="55" t="s">
        <v>60</v>
      </c>
      <c r="F5" s="1668" t="s">
        <v>1613</v>
      </c>
      <c r="G5" s="55"/>
      <c r="H5" s="53"/>
      <c r="I5" s="360"/>
      <c r="J5" s="342"/>
      <c r="K5" s="55"/>
      <c r="L5" s="54"/>
      <c r="M5" s="55"/>
      <c r="N5" s="118"/>
      <c r="O5" s="56"/>
      <c r="P5" s="81" t="s">
        <v>61</v>
      </c>
      <c r="Q5" s="249" t="s">
        <v>2138</v>
      </c>
      <c r="R5" s="297"/>
      <c r="S5" s="55"/>
      <c r="T5" s="59"/>
      <c r="U5" s="158"/>
    </row>
    <row r="6" spans="2:28" s="139" customFormat="1" ht="5.0999999999999996" customHeight="1">
      <c r="B6" s="51"/>
      <c r="C6" s="289"/>
      <c r="D6" s="55"/>
      <c r="E6" s="55"/>
      <c r="F6" s="623"/>
      <c r="G6" s="55"/>
      <c r="H6" s="53"/>
      <c r="I6" s="52"/>
      <c r="J6" s="55"/>
      <c r="K6" s="55"/>
      <c r="L6" s="54"/>
      <c r="M6" s="55"/>
      <c r="N6" s="84"/>
      <c r="O6" s="56"/>
      <c r="P6" s="167"/>
      <c r="Q6" s="58"/>
      <c r="R6" s="58"/>
      <c r="S6" s="58"/>
      <c r="T6" s="59"/>
      <c r="U6" s="158"/>
    </row>
    <row r="7" spans="2:28" s="139" customFormat="1" ht="14.1" customHeight="1">
      <c r="B7" s="2190" t="s">
        <v>26</v>
      </c>
      <c r="C7" s="275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  <c r="U7" s="158"/>
    </row>
    <row r="8" spans="2:28" s="139" customFormat="1" ht="14.1" customHeight="1">
      <c r="B8" s="2191"/>
      <c r="C8" s="276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  <c r="U8" s="158"/>
    </row>
    <row r="9" spans="2:28" s="139" customFormat="1" ht="14.1" customHeight="1" thickBot="1">
      <c r="B9" s="187">
        <v>1</v>
      </c>
      <c r="C9" s="277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185</v>
      </c>
      <c r="R9" s="193" t="s">
        <v>183</v>
      </c>
      <c r="S9" s="193" t="s">
        <v>179</v>
      </c>
      <c r="T9" s="193">
        <v>18</v>
      </c>
      <c r="U9" s="158"/>
    </row>
    <row r="10" spans="2:28" s="850" customFormat="1" ht="35.1" customHeight="1" thickTop="1">
      <c r="B10" s="912">
        <v>1</v>
      </c>
      <c r="C10" s="1609" t="s">
        <v>2141</v>
      </c>
      <c r="D10" s="1613" t="s">
        <v>152</v>
      </c>
      <c r="E10" s="1614" t="s">
        <v>75</v>
      </c>
      <c r="F10" s="1611" t="s">
        <v>2</v>
      </c>
      <c r="G10" s="1610">
        <v>8480</v>
      </c>
      <c r="H10" s="1610">
        <v>3860</v>
      </c>
      <c r="I10" s="918">
        <f>G10-H10</f>
        <v>4620</v>
      </c>
      <c r="J10" s="1615">
        <v>6</v>
      </c>
      <c r="K10" s="1632">
        <f>I10*J10%</f>
        <v>277.2</v>
      </c>
      <c r="L10" s="1632">
        <f>I10-K10</f>
        <v>4342.8</v>
      </c>
      <c r="M10" s="1612">
        <v>2850</v>
      </c>
      <c r="N10" s="847">
        <f t="shared" ref="N10:N11" si="0">ROUND((L10*M10),0)</f>
        <v>12376980</v>
      </c>
      <c r="O10" s="847">
        <f>ROUND(M10*0.5025%,2)</f>
        <v>14.32</v>
      </c>
      <c r="P10" s="847">
        <f>M10+O10</f>
        <v>2864.32</v>
      </c>
      <c r="Q10" s="848">
        <f>ROUND((L10*+P10),0)</f>
        <v>12439169</v>
      </c>
      <c r="R10" s="848">
        <f>ROUND((Q10*0.5%),0)</f>
        <v>62196</v>
      </c>
      <c r="S10" s="848">
        <f>ROUND((Q10-R10),0)</f>
        <v>12376973</v>
      </c>
      <c r="T10" s="1072" t="s">
        <v>77</v>
      </c>
    </row>
    <row r="11" spans="2:28" s="850" customFormat="1" ht="35.1" customHeight="1">
      <c r="B11" s="912">
        <v>2</v>
      </c>
      <c r="C11" s="1609" t="s">
        <v>2142</v>
      </c>
      <c r="D11" s="1613" t="s">
        <v>73</v>
      </c>
      <c r="E11" s="1614" t="s">
        <v>86</v>
      </c>
      <c r="F11" s="1611" t="s">
        <v>2</v>
      </c>
      <c r="G11" s="1610">
        <v>5780</v>
      </c>
      <c r="H11" s="1610">
        <v>4020</v>
      </c>
      <c r="I11" s="918">
        <f t="shared" ref="I11" si="1">G11-H11</f>
        <v>1760</v>
      </c>
      <c r="J11" s="1615">
        <v>6</v>
      </c>
      <c r="K11" s="1632">
        <f t="shared" ref="K11" si="2">I11*J11%</f>
        <v>105.6</v>
      </c>
      <c r="L11" s="1632">
        <f t="shared" ref="L11" si="3">I11-K11</f>
        <v>1654.4</v>
      </c>
      <c r="M11" s="1612">
        <v>2850</v>
      </c>
      <c r="N11" s="847">
        <f t="shared" si="0"/>
        <v>4715040</v>
      </c>
      <c r="O11" s="847">
        <f t="shared" ref="O11" si="4">ROUND(M11*0.5025%,2)</f>
        <v>14.32</v>
      </c>
      <c r="P11" s="847">
        <f t="shared" ref="P11" si="5">M11+O11</f>
        <v>2864.32</v>
      </c>
      <c r="Q11" s="848">
        <f t="shared" ref="Q11" si="6">ROUND((L11*+P11),0)</f>
        <v>4738731</v>
      </c>
      <c r="R11" s="848">
        <f t="shared" ref="R11" si="7">ROUND((Q11*0.5%),0)</f>
        <v>23694</v>
      </c>
      <c r="S11" s="848">
        <f t="shared" ref="S11" si="8">ROUND((Q11-R11),0)</f>
        <v>4715037</v>
      </c>
      <c r="T11" s="1072" t="s">
        <v>77</v>
      </c>
    </row>
    <row r="12" spans="2:28" ht="5.0999999999999996" customHeight="1">
      <c r="B12" s="1550"/>
      <c r="C12" s="1551"/>
      <c r="D12" s="1552"/>
      <c r="E12" s="1553"/>
      <c r="F12" s="1554"/>
      <c r="G12" s="1555"/>
      <c r="H12" s="1555"/>
      <c r="I12" s="1556"/>
      <c r="J12" s="1557"/>
      <c r="K12" s="1556"/>
      <c r="L12" s="1556"/>
      <c r="M12" s="1558"/>
      <c r="N12" s="1558"/>
      <c r="O12" s="1559"/>
      <c r="P12" s="1559"/>
      <c r="Q12" s="1556"/>
      <c r="R12" s="1556"/>
      <c r="S12" s="1556"/>
      <c r="T12" s="1560"/>
      <c r="U12" s="1"/>
      <c r="V12" s="1"/>
      <c r="W12" s="1"/>
      <c r="X12" s="1"/>
      <c r="Y12" s="1"/>
      <c r="Z12" s="1"/>
      <c r="AA12" s="1"/>
      <c r="AB12" s="1"/>
    </row>
    <row r="13" spans="2:28" ht="35.1" customHeight="1">
      <c r="B13" s="2173" t="s">
        <v>1428</v>
      </c>
      <c r="C13" s="2174"/>
      <c r="D13" s="2174"/>
      <c r="E13" s="2174"/>
      <c r="F13" s="2175"/>
      <c r="G13" s="402">
        <f>SUM(G10:G12)</f>
        <v>14260</v>
      </c>
      <c r="H13" s="402">
        <f>SUM(H10:H12)</f>
        <v>7880</v>
      </c>
      <c r="I13" s="402">
        <f>SUM(I10:I12)</f>
        <v>6380</v>
      </c>
      <c r="J13" s="402">
        <f>+K13/I13%</f>
        <v>5.9999999999999991</v>
      </c>
      <c r="K13" s="402">
        <f>SUM(K10:K12)</f>
        <v>382.79999999999995</v>
      </c>
      <c r="L13" s="402">
        <f>SUM(L10:L12)</f>
        <v>5997.2000000000007</v>
      </c>
      <c r="M13" s="402"/>
      <c r="N13" s="402">
        <f>SUM(N10:N12)</f>
        <v>17092020</v>
      </c>
      <c r="O13" s="402"/>
      <c r="P13" s="402">
        <f>+Q13/L13</f>
        <v>2864.3200160074698</v>
      </c>
      <c r="Q13" s="402">
        <f>SUM(Q10:Q12)</f>
        <v>17177900</v>
      </c>
      <c r="R13" s="402">
        <f>SUM(R10:R12)</f>
        <v>85890</v>
      </c>
      <c r="S13" s="402">
        <f>SUM(S10:S12)</f>
        <v>17092010</v>
      </c>
      <c r="T13" s="402"/>
      <c r="U13" s="1"/>
      <c r="V13" s="1"/>
      <c r="W13" s="1"/>
      <c r="X13" s="1"/>
      <c r="Y13" s="1"/>
      <c r="Z13" s="1"/>
      <c r="AA13" s="1"/>
      <c r="AB13" s="1"/>
    </row>
    <row r="14" spans="2:28" s="139" customFormat="1" ht="7.5" customHeight="1">
      <c r="B14" s="47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9"/>
      <c r="Q14" s="49"/>
      <c r="R14" s="49"/>
      <c r="S14" s="49"/>
      <c r="T14" s="50"/>
    </row>
    <row r="15" spans="2:28" s="139" customFormat="1" ht="20.100000000000001" customHeight="1">
      <c r="B15" s="51"/>
      <c r="C15" s="289" t="s">
        <v>59</v>
      </c>
      <c r="D15" s="55"/>
      <c r="E15" s="55" t="s">
        <v>60</v>
      </c>
      <c r="F15" s="1668" t="s">
        <v>1883</v>
      </c>
      <c r="G15" s="55"/>
      <c r="H15" s="53"/>
      <c r="I15" s="360"/>
      <c r="J15" s="342"/>
      <c r="K15" s="55"/>
      <c r="L15" s="54"/>
      <c r="M15" s="55"/>
      <c r="N15" s="118"/>
      <c r="O15" s="56"/>
      <c r="P15" s="81"/>
      <c r="Q15" s="249"/>
      <c r="R15" s="297"/>
      <c r="S15" s="55"/>
      <c r="T15" s="59"/>
      <c r="U15" s="158"/>
    </row>
    <row r="16" spans="2:28" s="139" customFormat="1" ht="5.0999999999999996" customHeight="1">
      <c r="B16" s="51"/>
      <c r="C16" s="289"/>
      <c r="D16" s="55"/>
      <c r="E16" s="55"/>
      <c r="F16" s="623"/>
      <c r="G16" s="55"/>
      <c r="H16" s="53"/>
      <c r="I16" s="52"/>
      <c r="J16" s="55"/>
      <c r="K16" s="55"/>
      <c r="L16" s="54"/>
      <c r="M16" s="55"/>
      <c r="N16" s="84"/>
      <c r="O16" s="56"/>
      <c r="P16" s="167"/>
      <c r="Q16" s="58"/>
      <c r="R16" s="58"/>
      <c r="S16" s="58"/>
      <c r="T16" s="59"/>
      <c r="U16" s="158"/>
    </row>
    <row r="17" spans="2:28" s="139" customFormat="1" ht="14.1" customHeight="1">
      <c r="B17" s="2190" t="s">
        <v>26</v>
      </c>
      <c r="C17" s="275" t="s">
        <v>27</v>
      </c>
      <c r="D17" s="2169" t="s">
        <v>62</v>
      </c>
      <c r="E17" s="175" t="s">
        <v>28</v>
      </c>
      <c r="F17" s="2169" t="s">
        <v>29</v>
      </c>
      <c r="G17" s="174" t="s">
        <v>30</v>
      </c>
      <c r="H17" s="174" t="s">
        <v>30</v>
      </c>
      <c r="I17" s="176" t="s">
        <v>30</v>
      </c>
      <c r="J17" s="2171" t="s">
        <v>31</v>
      </c>
      <c r="K17" s="2172"/>
      <c r="L17" s="174" t="s">
        <v>30</v>
      </c>
      <c r="M17" s="176" t="s">
        <v>32</v>
      </c>
      <c r="N17" s="177" t="s">
        <v>8</v>
      </c>
      <c r="O17" s="2176" t="s">
        <v>182</v>
      </c>
      <c r="P17" s="2178" t="s">
        <v>181</v>
      </c>
      <c r="Q17" s="177" t="s">
        <v>8</v>
      </c>
      <c r="R17" s="2180" t="s">
        <v>44</v>
      </c>
      <c r="S17" s="178" t="s">
        <v>8</v>
      </c>
      <c r="T17" s="2182" t="s">
        <v>10</v>
      </c>
      <c r="U17" s="158"/>
    </row>
    <row r="18" spans="2:28" s="139" customFormat="1" ht="14.1" customHeight="1">
      <c r="B18" s="2191"/>
      <c r="C18" s="276" t="s">
        <v>11</v>
      </c>
      <c r="D18" s="2170"/>
      <c r="E18" s="180" t="s">
        <v>12</v>
      </c>
      <c r="F18" s="2170"/>
      <c r="G18" s="180" t="s">
        <v>13</v>
      </c>
      <c r="H18" s="180" t="s">
        <v>14</v>
      </c>
      <c r="I18" s="181" t="s">
        <v>15</v>
      </c>
      <c r="J18" s="182" t="s">
        <v>16</v>
      </c>
      <c r="K18" s="183" t="s">
        <v>17</v>
      </c>
      <c r="L18" s="180" t="s">
        <v>18</v>
      </c>
      <c r="M18" s="184" t="s">
        <v>19</v>
      </c>
      <c r="N18" s="185" t="s">
        <v>177</v>
      </c>
      <c r="O18" s="2177"/>
      <c r="P18" s="2179"/>
      <c r="Q18" s="185" t="s">
        <v>22</v>
      </c>
      <c r="R18" s="2181"/>
      <c r="S18" s="186" t="s">
        <v>45</v>
      </c>
      <c r="T18" s="2183"/>
      <c r="U18" s="158"/>
    </row>
    <row r="19" spans="2:28" s="139" customFormat="1" ht="14.1" customHeight="1" thickBot="1">
      <c r="B19" s="187">
        <v>1</v>
      </c>
      <c r="C19" s="277">
        <v>2</v>
      </c>
      <c r="D19" s="189">
        <v>3</v>
      </c>
      <c r="E19" s="188">
        <v>4</v>
      </c>
      <c r="F19" s="188">
        <v>5</v>
      </c>
      <c r="G19" s="188">
        <v>6</v>
      </c>
      <c r="H19" s="188">
        <v>7</v>
      </c>
      <c r="I19" s="190" t="s">
        <v>63</v>
      </c>
      <c r="J19" s="191">
        <v>9</v>
      </c>
      <c r="K19" s="192" t="s">
        <v>64</v>
      </c>
      <c r="L19" s="191" t="s">
        <v>65</v>
      </c>
      <c r="M19" s="192">
        <v>12</v>
      </c>
      <c r="N19" s="193" t="s">
        <v>66</v>
      </c>
      <c r="O19" s="252" t="s">
        <v>176</v>
      </c>
      <c r="P19" s="193" t="s">
        <v>178</v>
      </c>
      <c r="Q19" s="193" t="s">
        <v>185</v>
      </c>
      <c r="R19" s="193" t="s">
        <v>183</v>
      </c>
      <c r="S19" s="193" t="s">
        <v>179</v>
      </c>
      <c r="T19" s="193">
        <v>18</v>
      </c>
      <c r="U19" s="158"/>
    </row>
    <row r="20" spans="2:28" s="850" customFormat="1" ht="35.1" customHeight="1" thickTop="1">
      <c r="B20" s="912">
        <v>1</v>
      </c>
      <c r="C20" s="1609" t="s">
        <v>2143</v>
      </c>
      <c r="D20" s="1613" t="s">
        <v>378</v>
      </c>
      <c r="E20" s="1614" t="s">
        <v>70</v>
      </c>
      <c r="F20" s="1611" t="s">
        <v>2</v>
      </c>
      <c r="G20" s="1610">
        <v>8800</v>
      </c>
      <c r="H20" s="1610">
        <v>3940</v>
      </c>
      <c r="I20" s="918">
        <f>G20-H20</f>
        <v>4860</v>
      </c>
      <c r="J20" s="1615">
        <v>6</v>
      </c>
      <c r="K20" s="1632">
        <f>I20*J20%</f>
        <v>291.59999999999997</v>
      </c>
      <c r="L20" s="1632">
        <f>I20-K20</f>
        <v>4568.3999999999996</v>
      </c>
      <c r="M20" s="1612">
        <v>2850</v>
      </c>
      <c r="N20" s="847">
        <f t="shared" ref="N20:N21" si="9">ROUND((L20*M20),0)</f>
        <v>13019940</v>
      </c>
      <c r="O20" s="847">
        <f>ROUND(M20*0.5025%,2)</f>
        <v>14.32</v>
      </c>
      <c r="P20" s="847">
        <f>M20+O20</f>
        <v>2864.32</v>
      </c>
      <c r="Q20" s="848">
        <f>ROUND((L20*+P20),0)</f>
        <v>13085359</v>
      </c>
      <c r="R20" s="848">
        <f>ROUND((Q20*0.5%),0)</f>
        <v>65427</v>
      </c>
      <c r="S20" s="848">
        <f>ROUND((Q20-R20),0)</f>
        <v>13019932</v>
      </c>
      <c r="T20" s="1072" t="s">
        <v>77</v>
      </c>
    </row>
    <row r="21" spans="2:28" s="850" customFormat="1" ht="35.1" customHeight="1">
      <c r="B21" s="912">
        <v>2</v>
      </c>
      <c r="C21" s="1609" t="s">
        <v>2144</v>
      </c>
      <c r="D21" s="1613" t="s">
        <v>73</v>
      </c>
      <c r="E21" s="1614" t="s">
        <v>86</v>
      </c>
      <c r="F21" s="1611" t="s">
        <v>2</v>
      </c>
      <c r="G21" s="1610">
        <v>6470</v>
      </c>
      <c r="H21" s="1610">
        <v>4020</v>
      </c>
      <c r="I21" s="918">
        <f t="shared" ref="I21" si="10">G21-H21</f>
        <v>2450</v>
      </c>
      <c r="J21" s="1615">
        <v>6</v>
      </c>
      <c r="K21" s="1632">
        <f t="shared" ref="K21" si="11">I21*J21%</f>
        <v>147</v>
      </c>
      <c r="L21" s="1632">
        <f t="shared" ref="L21" si="12">I21-K21</f>
        <v>2303</v>
      </c>
      <c r="M21" s="1612">
        <v>2850</v>
      </c>
      <c r="N21" s="847">
        <f t="shared" si="9"/>
        <v>6563550</v>
      </c>
      <c r="O21" s="847">
        <f t="shared" ref="O21" si="13">ROUND(M21*0.5025%,2)</f>
        <v>14.32</v>
      </c>
      <c r="P21" s="847">
        <f t="shared" ref="P21" si="14">M21+O21</f>
        <v>2864.32</v>
      </c>
      <c r="Q21" s="848">
        <f t="shared" ref="Q21" si="15">ROUND((L21*+P21),0)</f>
        <v>6596529</v>
      </c>
      <c r="R21" s="848">
        <f t="shared" ref="R21" si="16">ROUND((Q21*0.5%),0)</f>
        <v>32983</v>
      </c>
      <c r="S21" s="848">
        <f t="shared" ref="S21" si="17">ROUND((Q21-R21),0)</f>
        <v>6563546</v>
      </c>
      <c r="T21" s="1072" t="s">
        <v>77</v>
      </c>
    </row>
    <row r="22" spans="2:28" ht="5.0999999999999996" customHeight="1">
      <c r="B22" s="1550"/>
      <c r="C22" s="1551"/>
      <c r="D22" s="1552"/>
      <c r="E22" s="1553"/>
      <c r="F22" s="1554"/>
      <c r="G22" s="1555"/>
      <c r="H22" s="1555"/>
      <c r="I22" s="1556"/>
      <c r="J22" s="1557"/>
      <c r="K22" s="1556"/>
      <c r="L22" s="1556"/>
      <c r="M22" s="1558"/>
      <c r="N22" s="1558"/>
      <c r="O22" s="1559"/>
      <c r="P22" s="1559"/>
      <c r="Q22" s="1556"/>
      <c r="R22" s="1556"/>
      <c r="S22" s="1556"/>
      <c r="T22" s="1560"/>
      <c r="U22" s="1"/>
      <c r="V22" s="1"/>
      <c r="W22" s="1"/>
      <c r="X22" s="1"/>
      <c r="Y22" s="1"/>
      <c r="Z22" s="1"/>
      <c r="AA22" s="1"/>
      <c r="AB22" s="1"/>
    </row>
    <row r="23" spans="2:28" ht="35.1" customHeight="1">
      <c r="B23" s="2173" t="s">
        <v>1429</v>
      </c>
      <c r="C23" s="2174"/>
      <c r="D23" s="2174"/>
      <c r="E23" s="2174"/>
      <c r="F23" s="2175"/>
      <c r="G23" s="402">
        <f>SUM(G20:G22)</f>
        <v>15270</v>
      </c>
      <c r="H23" s="402">
        <f>SUM(H20:H22)</f>
        <v>7960</v>
      </c>
      <c r="I23" s="402">
        <f>SUM(I20:I22)</f>
        <v>7310</v>
      </c>
      <c r="J23" s="402">
        <f>+K23/I23%</f>
        <v>6</v>
      </c>
      <c r="K23" s="402">
        <f>SUM(K20:K22)</f>
        <v>438.59999999999997</v>
      </c>
      <c r="L23" s="402">
        <f>SUM(L20:L22)</f>
        <v>6871.4</v>
      </c>
      <c r="M23" s="402"/>
      <c r="N23" s="402">
        <f>SUM(N20:N22)</f>
        <v>19583490</v>
      </c>
      <c r="O23" s="402"/>
      <c r="P23" s="402">
        <f>+Q23/L23</f>
        <v>2864.319934802224</v>
      </c>
      <c r="Q23" s="402">
        <f>SUM(Q20:Q22)</f>
        <v>19681888</v>
      </c>
      <c r="R23" s="402">
        <f>SUM(R20:R22)</f>
        <v>98410</v>
      </c>
      <c r="S23" s="402">
        <f>SUM(S20:S22)</f>
        <v>19583478</v>
      </c>
      <c r="T23" s="402"/>
      <c r="U23" s="1"/>
      <c r="V23" s="1"/>
      <c r="W23" s="1"/>
      <c r="X23" s="1"/>
      <c r="Y23" s="1"/>
      <c r="Z23" s="1"/>
      <c r="AA23" s="1"/>
      <c r="AB23" s="1"/>
    </row>
    <row r="24" spans="2:28" ht="35.1" customHeight="1">
      <c r="B24" s="2173" t="s">
        <v>637</v>
      </c>
      <c r="C24" s="2174"/>
      <c r="D24" s="2174"/>
      <c r="E24" s="2174"/>
      <c r="F24" s="2175"/>
      <c r="G24" s="402">
        <f>SUM(G23+G13)</f>
        <v>29530</v>
      </c>
      <c r="H24" s="402">
        <f t="shared" ref="H24:S24" si="18">SUM(H23+H13)</f>
        <v>15840</v>
      </c>
      <c r="I24" s="402">
        <f t="shared" si="18"/>
        <v>13690</v>
      </c>
      <c r="J24" s="402">
        <f>+K24/I24%</f>
        <v>5.9999999999999991</v>
      </c>
      <c r="K24" s="402">
        <f t="shared" si="18"/>
        <v>821.39999999999986</v>
      </c>
      <c r="L24" s="402">
        <f t="shared" si="18"/>
        <v>12868.6</v>
      </c>
      <c r="M24" s="402"/>
      <c r="N24" s="402">
        <f t="shared" si="18"/>
        <v>36675510</v>
      </c>
      <c r="O24" s="402"/>
      <c r="P24" s="402">
        <f>+Q24/L24</f>
        <v>2864.3199726465969</v>
      </c>
      <c r="Q24" s="402">
        <f t="shared" si="18"/>
        <v>36859788</v>
      </c>
      <c r="R24" s="402">
        <f t="shared" si="18"/>
        <v>184300</v>
      </c>
      <c r="S24" s="402">
        <f t="shared" si="18"/>
        <v>36675488</v>
      </c>
      <c r="T24" s="402"/>
      <c r="U24" s="1"/>
      <c r="V24" s="1"/>
      <c r="W24" s="1"/>
      <c r="X24" s="1"/>
      <c r="Y24" s="1"/>
      <c r="Z24" s="1"/>
      <c r="AA24" s="1"/>
      <c r="AB24" s="1"/>
    </row>
    <row r="25" spans="2:28" ht="9" customHeight="1">
      <c r="B25" s="603"/>
      <c r="C25" s="458"/>
      <c r="D25" s="458"/>
      <c r="E25" s="458"/>
      <c r="F25" s="458"/>
      <c r="G25" s="597"/>
      <c r="H25" s="597"/>
      <c r="I25" s="597"/>
      <c r="J25" s="597"/>
      <c r="K25" s="597"/>
      <c r="L25" s="597"/>
      <c r="M25" s="597"/>
      <c r="N25" s="597"/>
      <c r="O25" s="597"/>
      <c r="P25" s="597"/>
      <c r="Q25" s="597"/>
      <c r="R25" s="597"/>
      <c r="S25" s="597"/>
      <c r="T25" s="460"/>
      <c r="U25" s="1"/>
      <c r="V25" s="1"/>
      <c r="W25" s="1"/>
      <c r="X25" s="1"/>
      <c r="Y25" s="1"/>
      <c r="Z25" s="1"/>
      <c r="AA25" s="1"/>
      <c r="AB25" s="1"/>
    </row>
    <row r="26" spans="2:28" ht="15.75">
      <c r="B26" s="201"/>
      <c r="C26" s="202"/>
      <c r="D26" s="202"/>
      <c r="E26" s="202"/>
      <c r="F26" s="202"/>
      <c r="G26" s="202"/>
      <c r="H26" s="202"/>
      <c r="I26" s="226"/>
      <c r="J26" s="226"/>
      <c r="K26" s="226"/>
      <c r="L26" s="226"/>
      <c r="M26" s="226"/>
      <c r="N26" s="226"/>
      <c r="O26" s="226"/>
      <c r="P26" s="226"/>
      <c r="Q26" s="587" t="s">
        <v>2139</v>
      </c>
      <c r="R26" s="226"/>
      <c r="S26" s="226"/>
      <c r="T26" s="209"/>
      <c r="U26" s="1"/>
      <c r="V26" s="1"/>
      <c r="W26" s="1"/>
      <c r="X26" s="1"/>
      <c r="Y26" s="1"/>
      <c r="Z26" s="1"/>
      <c r="AA26" s="1"/>
      <c r="AB26" s="1"/>
    </row>
    <row r="27" spans="2:28" ht="15.75">
      <c r="B27" s="241"/>
      <c r="C27" s="280" t="s">
        <v>80</v>
      </c>
      <c r="D27" s="227"/>
      <c r="E27" s="227" t="s">
        <v>1386</v>
      </c>
      <c r="F27" s="227"/>
      <c r="G27" s="2103"/>
      <c r="H27" s="2103"/>
      <c r="I27" s="2103" t="s">
        <v>105</v>
      </c>
      <c r="J27" s="2103"/>
      <c r="K27" s="228"/>
      <c r="L27" s="2103"/>
      <c r="M27" s="2103" t="s">
        <v>106</v>
      </c>
      <c r="N27" s="2103"/>
      <c r="O27" s="227"/>
      <c r="P27" s="227"/>
      <c r="Q27" s="227" t="s">
        <v>81</v>
      </c>
      <c r="R27" s="227"/>
      <c r="S27" s="242"/>
      <c r="T27" s="243"/>
      <c r="U27" s="1"/>
      <c r="V27" s="1"/>
      <c r="W27" s="1"/>
      <c r="X27" s="1"/>
      <c r="Y27" s="1"/>
      <c r="Z27" s="1"/>
      <c r="AA27" s="1"/>
      <c r="AB27" s="1"/>
    </row>
    <row r="28" spans="2:28" ht="15.75">
      <c r="B28" s="241"/>
      <c r="C28" s="281"/>
      <c r="D28" s="229"/>
      <c r="E28" s="229"/>
      <c r="F28" s="229"/>
      <c r="G28" s="229"/>
      <c r="H28" s="229"/>
      <c r="I28" s="229"/>
      <c r="J28" s="229"/>
      <c r="K28" s="229"/>
      <c r="L28" s="229"/>
      <c r="M28" s="229"/>
      <c r="N28" s="229"/>
      <c r="O28" s="229"/>
      <c r="P28" s="229"/>
      <c r="Q28" s="229"/>
      <c r="R28" s="229"/>
      <c r="S28" s="242"/>
      <c r="T28" s="243"/>
      <c r="U28" s="1"/>
      <c r="V28" s="1"/>
      <c r="W28" s="1"/>
      <c r="X28" s="1"/>
      <c r="Y28" s="1"/>
      <c r="Z28" s="1"/>
      <c r="AA28" s="1"/>
      <c r="AB28" s="1"/>
    </row>
    <row r="29" spans="2:28" ht="9.9499999999999993" customHeight="1">
      <c r="B29" s="241"/>
      <c r="C29" s="281"/>
      <c r="D29" s="229"/>
      <c r="E29" s="229"/>
      <c r="F29" s="229"/>
      <c r="G29" s="229"/>
      <c r="H29" s="229"/>
      <c r="I29" s="229"/>
      <c r="J29" s="229"/>
      <c r="K29" s="229"/>
      <c r="L29" s="229"/>
      <c r="M29" s="229"/>
      <c r="N29" s="229"/>
      <c r="O29" s="229"/>
      <c r="P29" s="229"/>
      <c r="Q29" s="229"/>
      <c r="R29" s="229"/>
      <c r="S29" s="242"/>
      <c r="T29" s="243"/>
      <c r="U29" s="1"/>
      <c r="V29" s="1"/>
      <c r="W29" s="1"/>
      <c r="X29" s="1"/>
      <c r="Y29" s="1"/>
      <c r="Z29" s="1"/>
      <c r="AA29" s="1"/>
      <c r="AB29" s="1"/>
    </row>
    <row r="30" spans="2:28" ht="9.9499999999999993" customHeight="1">
      <c r="B30" s="241"/>
      <c r="C30" s="281"/>
      <c r="D30" s="229"/>
      <c r="E30" s="229"/>
      <c r="F30" s="229"/>
      <c r="G30" s="229"/>
      <c r="H30" s="229"/>
      <c r="I30" s="229"/>
      <c r="J30" s="229"/>
      <c r="K30" s="229"/>
      <c r="L30" s="229"/>
      <c r="M30" s="229"/>
      <c r="N30" s="229"/>
      <c r="O30" s="229"/>
      <c r="P30" s="229"/>
      <c r="Q30" s="229"/>
      <c r="R30" s="229"/>
      <c r="S30" s="242"/>
      <c r="T30" s="243"/>
      <c r="U30" s="1"/>
      <c r="V30" s="1"/>
      <c r="W30" s="1"/>
      <c r="X30" s="1"/>
      <c r="Y30" s="1"/>
      <c r="Z30" s="1"/>
      <c r="AA30" s="1"/>
      <c r="AB30" s="1"/>
    </row>
    <row r="31" spans="2:28" ht="15.75">
      <c r="B31" s="241"/>
      <c r="C31" s="2100" t="s">
        <v>147</v>
      </c>
      <c r="D31" s="2100"/>
      <c r="E31" s="2100"/>
      <c r="F31" s="2100"/>
      <c r="G31" s="2104"/>
      <c r="H31" s="2104" t="s">
        <v>82</v>
      </c>
      <c r="I31" s="2100"/>
      <c r="J31" s="2104" t="s">
        <v>156</v>
      </c>
      <c r="K31" s="230"/>
      <c r="L31" s="2104"/>
      <c r="M31" s="2104" t="s">
        <v>161</v>
      </c>
      <c r="N31" s="2104"/>
      <c r="O31" s="2100"/>
      <c r="P31" s="2100"/>
      <c r="Q31" s="2100" t="s">
        <v>83</v>
      </c>
      <c r="R31" s="2100"/>
      <c r="S31" s="242"/>
      <c r="T31" s="243"/>
      <c r="U31" s="1"/>
      <c r="V31" s="1"/>
      <c r="W31" s="1"/>
      <c r="X31" s="1"/>
      <c r="Y31" s="1"/>
      <c r="Z31" s="1"/>
      <c r="AA31" s="1"/>
      <c r="AB31" s="1"/>
    </row>
    <row r="32" spans="2:28" ht="15.75">
      <c r="B32" s="241"/>
      <c r="C32" s="282"/>
      <c r="D32" s="2100"/>
      <c r="E32" s="2100"/>
      <c r="F32" s="2100"/>
      <c r="G32" s="2104"/>
      <c r="H32" s="2104"/>
      <c r="I32" s="2100"/>
      <c r="J32" s="2104"/>
      <c r="K32" s="230"/>
      <c r="L32" s="2104"/>
      <c r="M32" s="2104"/>
      <c r="N32" s="2104"/>
      <c r="O32" s="2100"/>
      <c r="P32" s="2100"/>
      <c r="Q32" s="2100"/>
      <c r="R32" s="2100"/>
      <c r="S32" s="242"/>
      <c r="T32" s="243"/>
      <c r="U32" s="1"/>
      <c r="V32" s="1"/>
      <c r="W32" s="1"/>
      <c r="X32" s="1"/>
      <c r="Y32" s="1"/>
      <c r="Z32" s="1"/>
      <c r="AA32" s="1"/>
      <c r="AB32" s="1"/>
    </row>
    <row r="33" spans="2:28" customFormat="1" ht="15" customHeight="1">
      <c r="B33" s="121" t="s">
        <v>418</v>
      </c>
      <c r="C33" s="284"/>
      <c r="D33" s="122"/>
      <c r="E33" s="122"/>
      <c r="F33" s="122"/>
      <c r="G33" s="122"/>
      <c r="H33" s="1229"/>
      <c r="I33" s="122"/>
      <c r="J33" s="123"/>
      <c r="K33" s="122"/>
      <c r="L33" s="124"/>
      <c r="M33" s="122"/>
      <c r="N33" s="122"/>
      <c r="O33" s="122"/>
      <c r="P33" s="122"/>
      <c r="Q33" s="122"/>
      <c r="R33" s="125"/>
      <c r="S33" s="125"/>
      <c r="T33" s="126" t="s">
        <v>417</v>
      </c>
      <c r="U33" s="232"/>
    </row>
    <row r="34" spans="2:28" ht="17.25" customHeight="1"/>
    <row r="35" spans="2:28" s="139" customFormat="1" ht="24.95" customHeight="1">
      <c r="B35" s="2155" t="s">
        <v>25</v>
      </c>
      <c r="C35" s="2156"/>
      <c r="D35" s="2156"/>
      <c r="E35" s="2157"/>
      <c r="F35" s="2161" t="s">
        <v>146</v>
      </c>
      <c r="G35" s="2162"/>
      <c r="H35" s="2162"/>
      <c r="I35" s="2162"/>
      <c r="J35" s="2162"/>
      <c r="K35" s="2162"/>
      <c r="L35" s="2162"/>
      <c r="M35" s="2162"/>
      <c r="N35" s="2163"/>
      <c r="O35" s="417" t="s">
        <v>111</v>
      </c>
      <c r="P35" s="428" t="s">
        <v>1763</v>
      </c>
      <c r="Q35" s="92" t="s">
        <v>1602</v>
      </c>
      <c r="R35" s="92"/>
      <c r="S35" s="41"/>
      <c r="T35" s="42" t="s">
        <v>25</v>
      </c>
    </row>
    <row r="36" spans="2:28" s="139" customFormat="1" ht="24.75" customHeight="1">
      <c r="B36" s="2158"/>
      <c r="C36" s="2159"/>
      <c r="D36" s="2159"/>
      <c r="E36" s="2160"/>
      <c r="F36" s="2164" t="s">
        <v>416</v>
      </c>
      <c r="G36" s="2165"/>
      <c r="H36" s="2165"/>
      <c r="I36" s="2165"/>
      <c r="J36" s="2165"/>
      <c r="K36" s="2165"/>
      <c r="L36" s="2165"/>
      <c r="M36" s="2165"/>
      <c r="N36" s="2166"/>
      <c r="O36" s="419" t="s">
        <v>33</v>
      </c>
      <c r="P36" s="429" t="s">
        <v>58</v>
      </c>
      <c r="Q36" s="94"/>
      <c r="R36" s="94"/>
      <c r="S36" s="45"/>
      <c r="T36" s="46"/>
    </row>
    <row r="37" spans="2:28" s="139" customFormat="1" ht="7.5" customHeight="1">
      <c r="B37" s="47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9"/>
      <c r="Q37" s="49"/>
      <c r="R37" s="49"/>
      <c r="S37" s="49"/>
      <c r="T37" s="50"/>
    </row>
    <row r="38" spans="2:28" s="139" customFormat="1" ht="20.100000000000001" customHeight="1">
      <c r="B38" s="51"/>
      <c r="C38" s="289" t="s">
        <v>59</v>
      </c>
      <c r="D38" s="55"/>
      <c r="E38" s="55" t="s">
        <v>60</v>
      </c>
      <c r="F38" s="1668" t="s">
        <v>1883</v>
      </c>
      <c r="G38" s="55"/>
      <c r="H38" s="53"/>
      <c r="I38" s="360"/>
      <c r="J38" s="342"/>
      <c r="K38" s="55"/>
      <c r="L38" s="54"/>
      <c r="M38" s="55"/>
      <c r="N38" s="118"/>
      <c r="O38" s="56"/>
      <c r="P38" s="81" t="s">
        <v>61</v>
      </c>
      <c r="Q38" s="249" t="s">
        <v>2054</v>
      </c>
      <c r="R38" s="297"/>
      <c r="S38" s="55"/>
      <c r="T38" s="59"/>
      <c r="U38" s="158"/>
    </row>
    <row r="39" spans="2:28" s="139" customFormat="1" ht="5.0999999999999996" customHeight="1">
      <c r="B39" s="51"/>
      <c r="C39" s="289"/>
      <c r="D39" s="55"/>
      <c r="E39" s="55"/>
      <c r="F39" s="623"/>
      <c r="G39" s="55"/>
      <c r="H39" s="53"/>
      <c r="I39" s="52"/>
      <c r="J39" s="55"/>
      <c r="K39" s="55"/>
      <c r="L39" s="54"/>
      <c r="M39" s="55"/>
      <c r="N39" s="84"/>
      <c r="O39" s="56"/>
      <c r="P39" s="167"/>
      <c r="Q39" s="58"/>
      <c r="R39" s="58"/>
      <c r="S39" s="58"/>
      <c r="T39" s="59"/>
      <c r="U39" s="158"/>
    </row>
    <row r="40" spans="2:28" s="139" customFormat="1" ht="14.1" customHeight="1">
      <c r="B40" s="2190" t="s">
        <v>26</v>
      </c>
      <c r="C40" s="275" t="s">
        <v>27</v>
      </c>
      <c r="D40" s="2169" t="s">
        <v>62</v>
      </c>
      <c r="E40" s="175" t="s">
        <v>28</v>
      </c>
      <c r="F40" s="2169" t="s">
        <v>29</v>
      </c>
      <c r="G40" s="174" t="s">
        <v>30</v>
      </c>
      <c r="H40" s="174" t="s">
        <v>30</v>
      </c>
      <c r="I40" s="176" t="s">
        <v>30</v>
      </c>
      <c r="J40" s="2171" t="s">
        <v>31</v>
      </c>
      <c r="K40" s="2172"/>
      <c r="L40" s="174" t="s">
        <v>30</v>
      </c>
      <c r="M40" s="176" t="s">
        <v>32</v>
      </c>
      <c r="N40" s="177" t="s">
        <v>8</v>
      </c>
      <c r="O40" s="2176" t="s">
        <v>182</v>
      </c>
      <c r="P40" s="2178" t="s">
        <v>181</v>
      </c>
      <c r="Q40" s="177" t="s">
        <v>8</v>
      </c>
      <c r="R40" s="2180" t="s">
        <v>44</v>
      </c>
      <c r="S40" s="178" t="s">
        <v>8</v>
      </c>
      <c r="T40" s="2182" t="s">
        <v>10</v>
      </c>
      <c r="U40" s="158"/>
    </row>
    <row r="41" spans="2:28" s="139" customFormat="1" ht="14.1" customHeight="1">
      <c r="B41" s="2191"/>
      <c r="C41" s="276" t="s">
        <v>11</v>
      </c>
      <c r="D41" s="2170"/>
      <c r="E41" s="180" t="s">
        <v>12</v>
      </c>
      <c r="F41" s="2170"/>
      <c r="G41" s="180" t="s">
        <v>13</v>
      </c>
      <c r="H41" s="180" t="s">
        <v>14</v>
      </c>
      <c r="I41" s="181" t="s">
        <v>15</v>
      </c>
      <c r="J41" s="182" t="s">
        <v>16</v>
      </c>
      <c r="K41" s="183" t="s">
        <v>17</v>
      </c>
      <c r="L41" s="180" t="s">
        <v>18</v>
      </c>
      <c r="M41" s="184" t="s">
        <v>19</v>
      </c>
      <c r="N41" s="185" t="s">
        <v>177</v>
      </c>
      <c r="O41" s="2177"/>
      <c r="P41" s="2179"/>
      <c r="Q41" s="185" t="s">
        <v>22</v>
      </c>
      <c r="R41" s="2181"/>
      <c r="S41" s="186" t="s">
        <v>45</v>
      </c>
      <c r="T41" s="2183"/>
      <c r="U41" s="158"/>
    </row>
    <row r="42" spans="2:28" s="139" customFormat="1" ht="14.1" customHeight="1" thickBot="1">
      <c r="B42" s="187">
        <v>1</v>
      </c>
      <c r="C42" s="277">
        <v>2</v>
      </c>
      <c r="D42" s="189">
        <v>3</v>
      </c>
      <c r="E42" s="188">
        <v>4</v>
      </c>
      <c r="F42" s="188">
        <v>5</v>
      </c>
      <c r="G42" s="188">
        <v>6</v>
      </c>
      <c r="H42" s="188">
        <v>7</v>
      </c>
      <c r="I42" s="190" t="s">
        <v>63</v>
      </c>
      <c r="J42" s="191">
        <v>9</v>
      </c>
      <c r="K42" s="192" t="s">
        <v>64</v>
      </c>
      <c r="L42" s="191" t="s">
        <v>65</v>
      </c>
      <c r="M42" s="192">
        <v>12</v>
      </c>
      <c r="N42" s="193" t="s">
        <v>66</v>
      </c>
      <c r="O42" s="252" t="s">
        <v>176</v>
      </c>
      <c r="P42" s="193" t="s">
        <v>178</v>
      </c>
      <c r="Q42" s="193" t="s">
        <v>185</v>
      </c>
      <c r="R42" s="193" t="s">
        <v>183</v>
      </c>
      <c r="S42" s="193" t="s">
        <v>179</v>
      </c>
      <c r="T42" s="193">
        <v>18</v>
      </c>
      <c r="U42" s="158"/>
    </row>
    <row r="43" spans="2:28" s="850" customFormat="1" ht="35.1" customHeight="1" thickTop="1">
      <c r="B43" s="912">
        <v>1</v>
      </c>
      <c r="C43" s="1609" t="s">
        <v>2061</v>
      </c>
      <c r="D43" s="1613" t="s">
        <v>148</v>
      </c>
      <c r="E43" s="1614" t="s">
        <v>1254</v>
      </c>
      <c r="F43" s="1611" t="s">
        <v>2</v>
      </c>
      <c r="G43" s="1610">
        <v>8540</v>
      </c>
      <c r="H43" s="1610">
        <v>3870</v>
      </c>
      <c r="I43" s="918">
        <f>G43-H43</f>
        <v>4670</v>
      </c>
      <c r="J43" s="1615">
        <v>6</v>
      </c>
      <c r="K43" s="1632">
        <f>I43*J43%</f>
        <v>280.2</v>
      </c>
      <c r="L43" s="1632">
        <f>I43-K43</f>
        <v>4389.8</v>
      </c>
      <c r="M43" s="1612">
        <v>2950</v>
      </c>
      <c r="N43" s="847">
        <f t="shared" ref="N43:N44" si="19">ROUND((L43*M43),0)</f>
        <v>12949910</v>
      </c>
      <c r="O43" s="847">
        <f>ROUND(M43*0.5025%,2)</f>
        <v>14.82</v>
      </c>
      <c r="P43" s="847">
        <f>M43+O43</f>
        <v>2964.82</v>
      </c>
      <c r="Q43" s="848">
        <f>ROUND((L43*+P43),0)</f>
        <v>13014967</v>
      </c>
      <c r="R43" s="848">
        <f>ROUND((Q43*0.5%),0)</f>
        <v>65075</v>
      </c>
      <c r="S43" s="848">
        <f>ROUND((Q43-R43),0)</f>
        <v>12949892</v>
      </c>
      <c r="T43" s="1072" t="s">
        <v>77</v>
      </c>
    </row>
    <row r="44" spans="2:28" s="850" customFormat="1" ht="35.1" customHeight="1">
      <c r="B44" s="912">
        <v>2</v>
      </c>
      <c r="C44" s="1609" t="s">
        <v>2062</v>
      </c>
      <c r="D44" s="1613" t="s">
        <v>76</v>
      </c>
      <c r="E44" s="1614" t="s">
        <v>75</v>
      </c>
      <c r="F44" s="1611" t="s">
        <v>2</v>
      </c>
      <c r="G44" s="1610">
        <v>5260</v>
      </c>
      <c r="H44" s="1610">
        <v>3870</v>
      </c>
      <c r="I44" s="918">
        <f t="shared" ref="I44" si="20">G44-H44</f>
        <v>1390</v>
      </c>
      <c r="J44" s="1615">
        <v>6</v>
      </c>
      <c r="K44" s="1632">
        <f t="shared" ref="K44" si="21">I44*J44%</f>
        <v>83.399999999999991</v>
      </c>
      <c r="L44" s="1632">
        <f t="shared" ref="L44" si="22">I44-K44</f>
        <v>1306.5999999999999</v>
      </c>
      <c r="M44" s="1612">
        <v>2950</v>
      </c>
      <c r="N44" s="847">
        <f t="shared" si="19"/>
        <v>3854470</v>
      </c>
      <c r="O44" s="847">
        <f t="shared" ref="O44" si="23">ROUND(M44*0.5025%,2)</f>
        <v>14.82</v>
      </c>
      <c r="P44" s="847">
        <f t="shared" ref="P44" si="24">M44+O44</f>
        <v>2964.82</v>
      </c>
      <c r="Q44" s="848">
        <f t="shared" ref="Q44" si="25">ROUND((L44*+P44),0)</f>
        <v>3873834</v>
      </c>
      <c r="R44" s="848">
        <f t="shared" ref="R44" si="26">ROUND((Q44*0.5%),0)</f>
        <v>19369</v>
      </c>
      <c r="S44" s="848">
        <f t="shared" ref="S44" si="27">ROUND((Q44-R44),0)</f>
        <v>3854465</v>
      </c>
      <c r="T44" s="1072" t="s">
        <v>77</v>
      </c>
    </row>
    <row r="45" spans="2:28" ht="5.0999999999999996" customHeight="1">
      <c r="B45" s="1550"/>
      <c r="C45" s="1551"/>
      <c r="D45" s="1552"/>
      <c r="E45" s="1553"/>
      <c r="F45" s="1554"/>
      <c r="G45" s="1555"/>
      <c r="H45" s="1555"/>
      <c r="I45" s="1556"/>
      <c r="J45" s="1557"/>
      <c r="K45" s="1556"/>
      <c r="L45" s="1556"/>
      <c r="M45" s="1558"/>
      <c r="N45" s="1558"/>
      <c r="O45" s="1559"/>
      <c r="P45" s="1559"/>
      <c r="Q45" s="1556"/>
      <c r="R45" s="1556"/>
      <c r="S45" s="1556"/>
      <c r="T45" s="1560"/>
      <c r="U45" s="1"/>
      <c r="V45" s="1"/>
      <c r="W45" s="1"/>
      <c r="X45" s="1"/>
      <c r="Y45" s="1"/>
      <c r="Z45" s="1"/>
      <c r="AA45" s="1"/>
      <c r="AB45" s="1"/>
    </row>
    <row r="46" spans="2:28" ht="35.1" customHeight="1">
      <c r="B46" s="2173" t="s">
        <v>203</v>
      </c>
      <c r="C46" s="2174"/>
      <c r="D46" s="2174"/>
      <c r="E46" s="2174"/>
      <c r="F46" s="2175"/>
      <c r="G46" s="402">
        <f>SUM(G43:G45)</f>
        <v>13800</v>
      </c>
      <c r="H46" s="402">
        <f>SUM(H43:H45)</f>
        <v>7740</v>
      </c>
      <c r="I46" s="402">
        <f>SUM(I43:I45)</f>
        <v>6060</v>
      </c>
      <c r="J46" s="402">
        <f>+K46/I46%</f>
        <v>5.9999999999999991</v>
      </c>
      <c r="K46" s="402">
        <f>SUM(K43:K45)</f>
        <v>363.59999999999997</v>
      </c>
      <c r="L46" s="402">
        <f>SUM(L43:L45)</f>
        <v>5696.4</v>
      </c>
      <c r="M46" s="402"/>
      <c r="N46" s="402">
        <f>SUM(N43:N45)</f>
        <v>16804380</v>
      </c>
      <c r="O46" s="402"/>
      <c r="P46" s="402">
        <f>+Q46/L46</f>
        <v>2964.8200617934135</v>
      </c>
      <c r="Q46" s="402">
        <f>SUM(Q43:Q45)</f>
        <v>16888801</v>
      </c>
      <c r="R46" s="402">
        <f>SUM(R43:R45)</f>
        <v>84444</v>
      </c>
      <c r="S46" s="402">
        <f>SUM(S43:S45)</f>
        <v>16804357</v>
      </c>
      <c r="T46" s="402"/>
      <c r="U46" s="1"/>
      <c r="V46" s="1"/>
      <c r="W46" s="1"/>
      <c r="X46" s="1"/>
      <c r="Y46" s="1"/>
      <c r="Z46" s="1"/>
      <c r="AA46" s="1"/>
      <c r="AB46" s="1"/>
    </row>
    <row r="47" spans="2:28" ht="9" customHeight="1">
      <c r="B47" s="603"/>
      <c r="C47" s="458"/>
      <c r="D47" s="458"/>
      <c r="E47" s="458"/>
      <c r="F47" s="458"/>
      <c r="G47" s="597"/>
      <c r="H47" s="597"/>
      <c r="I47" s="597"/>
      <c r="J47" s="597"/>
      <c r="K47" s="597"/>
      <c r="L47" s="597"/>
      <c r="M47" s="597"/>
      <c r="N47" s="597"/>
      <c r="O47" s="597"/>
      <c r="P47" s="597"/>
      <c r="Q47" s="597"/>
      <c r="R47" s="597"/>
      <c r="S47" s="597"/>
      <c r="T47" s="460"/>
      <c r="U47" s="1"/>
      <c r="V47" s="1"/>
      <c r="W47" s="1"/>
      <c r="X47" s="1"/>
      <c r="Y47" s="1"/>
      <c r="Z47" s="1"/>
      <c r="AA47" s="1"/>
      <c r="AB47" s="1"/>
    </row>
    <row r="48" spans="2:28" ht="15.75">
      <c r="B48" s="201"/>
      <c r="C48" s="202"/>
      <c r="D48" s="202"/>
      <c r="E48" s="202"/>
      <c r="F48" s="202"/>
      <c r="G48" s="202"/>
      <c r="H48" s="202"/>
      <c r="I48" s="226"/>
      <c r="J48" s="226"/>
      <c r="K48" s="226"/>
      <c r="L48" s="226"/>
      <c r="M48" s="226"/>
      <c r="N48" s="226"/>
      <c r="O48" s="226"/>
      <c r="P48" s="226"/>
      <c r="Q48" s="587" t="s">
        <v>2012</v>
      </c>
      <c r="R48" s="226"/>
      <c r="S48" s="226"/>
      <c r="T48" s="209"/>
      <c r="U48" s="1"/>
      <c r="V48" s="1"/>
      <c r="W48" s="1"/>
      <c r="X48" s="1"/>
      <c r="Y48" s="1"/>
      <c r="Z48" s="1"/>
      <c r="AA48" s="1"/>
      <c r="AB48" s="1"/>
    </row>
    <row r="49" spans="2:28" ht="15.75">
      <c r="B49" s="241"/>
      <c r="C49" s="280" t="s">
        <v>80</v>
      </c>
      <c r="D49" s="227"/>
      <c r="E49" s="227" t="s">
        <v>1386</v>
      </c>
      <c r="F49" s="227"/>
      <c r="G49" s="1982"/>
      <c r="H49" s="1982"/>
      <c r="I49" s="1982" t="s">
        <v>105</v>
      </c>
      <c r="J49" s="1982"/>
      <c r="K49" s="228"/>
      <c r="L49" s="1982"/>
      <c r="M49" s="1982" t="s">
        <v>106</v>
      </c>
      <c r="N49" s="1982"/>
      <c r="O49" s="227"/>
      <c r="P49" s="227"/>
      <c r="Q49" s="227" t="s">
        <v>81</v>
      </c>
      <c r="R49" s="227"/>
      <c r="S49" s="242"/>
      <c r="T49" s="243"/>
      <c r="U49" s="1"/>
      <c r="V49" s="1"/>
      <c r="W49" s="1"/>
      <c r="X49" s="1"/>
      <c r="Y49" s="1"/>
      <c r="Z49" s="1"/>
      <c r="AA49" s="1"/>
      <c r="AB49" s="1"/>
    </row>
    <row r="50" spans="2:28" ht="15.75">
      <c r="B50" s="241"/>
      <c r="C50" s="281"/>
      <c r="D50" s="229"/>
      <c r="E50" s="229"/>
      <c r="F50" s="229"/>
      <c r="G50" s="229"/>
      <c r="H50" s="229"/>
      <c r="I50" s="229"/>
      <c r="J50" s="229"/>
      <c r="K50" s="229"/>
      <c r="L50" s="229"/>
      <c r="M50" s="229"/>
      <c r="N50" s="229"/>
      <c r="O50" s="229"/>
      <c r="P50" s="229"/>
      <c r="Q50" s="229"/>
      <c r="R50" s="229"/>
      <c r="S50" s="242"/>
      <c r="T50" s="243"/>
      <c r="U50" s="1"/>
      <c r="V50" s="1"/>
      <c r="W50" s="1"/>
      <c r="X50" s="1"/>
      <c r="Y50" s="1"/>
      <c r="Z50" s="1"/>
      <c r="AA50" s="1"/>
      <c r="AB50" s="1"/>
    </row>
    <row r="51" spans="2:28" ht="9.9499999999999993" customHeight="1">
      <c r="B51" s="241"/>
      <c r="C51" s="281"/>
      <c r="D51" s="229"/>
      <c r="E51" s="229"/>
      <c r="F51" s="229"/>
      <c r="G51" s="229"/>
      <c r="H51" s="229"/>
      <c r="I51" s="229"/>
      <c r="J51" s="229"/>
      <c r="K51" s="229"/>
      <c r="L51" s="229"/>
      <c r="M51" s="229"/>
      <c r="N51" s="229"/>
      <c r="O51" s="229"/>
      <c r="P51" s="229"/>
      <c r="Q51" s="229"/>
      <c r="R51" s="229"/>
      <c r="S51" s="242"/>
      <c r="T51" s="243"/>
      <c r="U51" s="1"/>
      <c r="V51" s="1"/>
      <c r="W51" s="1"/>
      <c r="X51" s="1"/>
      <c r="Y51" s="1"/>
      <c r="Z51" s="1"/>
      <c r="AA51" s="1"/>
      <c r="AB51" s="1"/>
    </row>
    <row r="52" spans="2:28" ht="9.9499999999999993" customHeight="1">
      <c r="B52" s="241"/>
      <c r="C52" s="281"/>
      <c r="D52" s="229"/>
      <c r="E52" s="229"/>
      <c r="F52" s="229"/>
      <c r="G52" s="229"/>
      <c r="H52" s="229"/>
      <c r="I52" s="229"/>
      <c r="J52" s="229"/>
      <c r="K52" s="229"/>
      <c r="L52" s="229"/>
      <c r="M52" s="229"/>
      <c r="N52" s="229"/>
      <c r="O52" s="229"/>
      <c r="P52" s="229"/>
      <c r="Q52" s="229"/>
      <c r="R52" s="229"/>
      <c r="S52" s="242"/>
      <c r="T52" s="243"/>
      <c r="U52" s="1"/>
      <c r="V52" s="1"/>
      <c r="W52" s="1"/>
      <c r="X52" s="1"/>
      <c r="Y52" s="1"/>
      <c r="Z52" s="1"/>
      <c r="AA52" s="1"/>
      <c r="AB52" s="1"/>
    </row>
    <row r="53" spans="2:28" ht="15.75">
      <c r="B53" s="241"/>
      <c r="C53" s="1979" t="s">
        <v>147</v>
      </c>
      <c r="D53" s="1979"/>
      <c r="E53" s="1979"/>
      <c r="F53" s="1979"/>
      <c r="G53" s="1983"/>
      <c r="H53" s="1983" t="s">
        <v>82</v>
      </c>
      <c r="I53" s="1979"/>
      <c r="J53" s="1983" t="s">
        <v>156</v>
      </c>
      <c r="K53" s="230"/>
      <c r="L53" s="1983"/>
      <c r="M53" s="1983" t="s">
        <v>161</v>
      </c>
      <c r="N53" s="1983"/>
      <c r="O53" s="1979"/>
      <c r="P53" s="1979"/>
      <c r="Q53" s="1979" t="s">
        <v>83</v>
      </c>
      <c r="R53" s="1979"/>
      <c r="S53" s="242"/>
      <c r="T53" s="243"/>
      <c r="U53" s="1"/>
      <c r="V53" s="1"/>
      <c r="W53" s="1"/>
      <c r="X53" s="1"/>
      <c r="Y53" s="1"/>
      <c r="Z53" s="1"/>
      <c r="AA53" s="1"/>
      <c r="AB53" s="1"/>
    </row>
    <row r="54" spans="2:28" ht="15.75">
      <c r="B54" s="241"/>
      <c r="C54" s="282"/>
      <c r="D54" s="1979"/>
      <c r="E54" s="1979"/>
      <c r="F54" s="1979"/>
      <c r="G54" s="1983"/>
      <c r="H54" s="1983"/>
      <c r="I54" s="1979"/>
      <c r="J54" s="1983"/>
      <c r="K54" s="230"/>
      <c r="L54" s="1983"/>
      <c r="M54" s="1983"/>
      <c r="N54" s="1983"/>
      <c r="O54" s="1979"/>
      <c r="P54" s="1979"/>
      <c r="Q54" s="1979"/>
      <c r="R54" s="1979"/>
      <c r="S54" s="242"/>
      <c r="T54" s="243"/>
      <c r="U54" s="1"/>
      <c r="V54" s="1"/>
      <c r="W54" s="1"/>
      <c r="X54" s="1"/>
      <c r="Y54" s="1"/>
      <c r="Z54" s="1"/>
      <c r="AA54" s="1"/>
      <c r="AB54" s="1"/>
    </row>
    <row r="55" spans="2:28" customFormat="1" ht="15" customHeight="1">
      <c r="B55" s="121" t="s">
        <v>418</v>
      </c>
      <c r="C55" s="284"/>
      <c r="D55" s="122"/>
      <c r="E55" s="122"/>
      <c r="F55" s="122"/>
      <c r="G55" s="122"/>
      <c r="H55" s="1229"/>
      <c r="I55" s="122"/>
      <c r="J55" s="123"/>
      <c r="K55" s="122"/>
      <c r="L55" s="124"/>
      <c r="M55" s="122"/>
      <c r="N55" s="122"/>
      <c r="O55" s="122"/>
      <c r="P55" s="122"/>
      <c r="Q55" s="122"/>
      <c r="R55" s="125"/>
      <c r="S55" s="125"/>
      <c r="T55" s="126" t="s">
        <v>417</v>
      </c>
      <c r="U55" s="232"/>
    </row>
    <row r="56" spans="2:28" ht="17.25" customHeight="1"/>
    <row r="57" spans="2:28" s="139" customFormat="1" ht="24.95" customHeight="1">
      <c r="B57" s="2155" t="s">
        <v>25</v>
      </c>
      <c r="C57" s="2156"/>
      <c r="D57" s="2156"/>
      <c r="E57" s="2157"/>
      <c r="F57" s="2161" t="s">
        <v>146</v>
      </c>
      <c r="G57" s="2162"/>
      <c r="H57" s="2162"/>
      <c r="I57" s="2162"/>
      <c r="J57" s="2162"/>
      <c r="K57" s="2162"/>
      <c r="L57" s="2162"/>
      <c r="M57" s="2162"/>
      <c r="N57" s="2163"/>
      <c r="O57" s="417" t="s">
        <v>111</v>
      </c>
      <c r="P57" s="428" t="s">
        <v>1734</v>
      </c>
      <c r="Q57" s="92" t="s">
        <v>1602</v>
      </c>
      <c r="R57" s="92"/>
      <c r="S57" s="41"/>
      <c r="T57" s="42" t="s">
        <v>25</v>
      </c>
    </row>
    <row r="58" spans="2:28" s="139" customFormat="1" ht="24.75" customHeight="1">
      <c r="B58" s="2158"/>
      <c r="C58" s="2159"/>
      <c r="D58" s="2159"/>
      <c r="E58" s="2160"/>
      <c r="F58" s="2164" t="s">
        <v>416</v>
      </c>
      <c r="G58" s="2165"/>
      <c r="H58" s="2165"/>
      <c r="I58" s="2165"/>
      <c r="J58" s="2165"/>
      <c r="K58" s="2165"/>
      <c r="L58" s="2165"/>
      <c r="M58" s="2165"/>
      <c r="N58" s="2166"/>
      <c r="O58" s="419" t="s">
        <v>33</v>
      </c>
      <c r="P58" s="429" t="s">
        <v>58</v>
      </c>
      <c r="Q58" s="94"/>
      <c r="R58" s="94"/>
      <c r="S58" s="45"/>
      <c r="T58" s="46"/>
    </row>
    <row r="59" spans="2:28" s="139" customFormat="1" ht="7.5" customHeight="1">
      <c r="B59" s="47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9"/>
      <c r="Q59" s="49"/>
      <c r="R59" s="49"/>
      <c r="S59" s="49"/>
      <c r="T59" s="50"/>
    </row>
    <row r="60" spans="2:28" s="139" customFormat="1" ht="20.100000000000001" customHeight="1">
      <c r="B60" s="51"/>
      <c r="C60" s="289" t="s">
        <v>59</v>
      </c>
      <c r="D60" s="55"/>
      <c r="E60" s="55" t="s">
        <v>60</v>
      </c>
      <c r="F60" s="1668" t="s">
        <v>1883</v>
      </c>
      <c r="G60" s="55"/>
      <c r="H60" s="53"/>
      <c r="I60" s="360"/>
      <c r="J60" s="342"/>
      <c r="K60" s="55"/>
      <c r="L60" s="54"/>
      <c r="M60" s="55"/>
      <c r="N60" s="118"/>
      <c r="O60" s="56"/>
      <c r="P60" s="81" t="s">
        <v>61</v>
      </c>
      <c r="Q60" s="249" t="s">
        <v>1879</v>
      </c>
      <c r="R60" s="297"/>
      <c r="S60" s="55"/>
      <c r="T60" s="59"/>
      <c r="U60" s="158"/>
    </row>
    <row r="61" spans="2:28" s="139" customFormat="1" ht="5.0999999999999996" customHeight="1">
      <c r="B61" s="51"/>
      <c r="C61" s="289"/>
      <c r="D61" s="55"/>
      <c r="E61" s="55"/>
      <c r="F61" s="623"/>
      <c r="G61" s="55"/>
      <c r="H61" s="53"/>
      <c r="I61" s="52"/>
      <c r="J61" s="55"/>
      <c r="K61" s="55"/>
      <c r="L61" s="54"/>
      <c r="M61" s="55"/>
      <c r="N61" s="84"/>
      <c r="O61" s="56"/>
      <c r="P61" s="167"/>
      <c r="Q61" s="58"/>
      <c r="R61" s="58"/>
      <c r="S61" s="58"/>
      <c r="T61" s="59"/>
      <c r="U61" s="158"/>
    </row>
    <row r="62" spans="2:28" s="139" customFormat="1" ht="14.1" customHeight="1">
      <c r="B62" s="2190" t="s">
        <v>26</v>
      </c>
      <c r="C62" s="275" t="s">
        <v>27</v>
      </c>
      <c r="D62" s="2169" t="s">
        <v>62</v>
      </c>
      <c r="E62" s="175" t="s">
        <v>28</v>
      </c>
      <c r="F62" s="2169" t="s">
        <v>29</v>
      </c>
      <c r="G62" s="174" t="s">
        <v>30</v>
      </c>
      <c r="H62" s="174" t="s">
        <v>30</v>
      </c>
      <c r="I62" s="176" t="s">
        <v>30</v>
      </c>
      <c r="J62" s="2171" t="s">
        <v>31</v>
      </c>
      <c r="K62" s="2172"/>
      <c r="L62" s="174" t="s">
        <v>30</v>
      </c>
      <c r="M62" s="176" t="s">
        <v>32</v>
      </c>
      <c r="N62" s="177" t="s">
        <v>8</v>
      </c>
      <c r="O62" s="2176" t="s">
        <v>182</v>
      </c>
      <c r="P62" s="2178" t="s">
        <v>181</v>
      </c>
      <c r="Q62" s="177" t="s">
        <v>8</v>
      </c>
      <c r="R62" s="2180" t="s">
        <v>44</v>
      </c>
      <c r="S62" s="178" t="s">
        <v>8</v>
      </c>
      <c r="T62" s="2182" t="s">
        <v>10</v>
      </c>
      <c r="U62" s="158"/>
    </row>
    <row r="63" spans="2:28" s="139" customFormat="1" ht="14.1" customHeight="1">
      <c r="B63" s="2191"/>
      <c r="C63" s="276" t="s">
        <v>11</v>
      </c>
      <c r="D63" s="2170"/>
      <c r="E63" s="180" t="s">
        <v>12</v>
      </c>
      <c r="F63" s="2170"/>
      <c r="G63" s="180" t="s">
        <v>13</v>
      </c>
      <c r="H63" s="180" t="s">
        <v>14</v>
      </c>
      <c r="I63" s="181" t="s">
        <v>15</v>
      </c>
      <c r="J63" s="182" t="s">
        <v>16</v>
      </c>
      <c r="K63" s="183" t="s">
        <v>17</v>
      </c>
      <c r="L63" s="180" t="s">
        <v>18</v>
      </c>
      <c r="M63" s="184" t="s">
        <v>19</v>
      </c>
      <c r="N63" s="185" t="s">
        <v>177</v>
      </c>
      <c r="O63" s="2177"/>
      <c r="P63" s="2179"/>
      <c r="Q63" s="185" t="s">
        <v>22</v>
      </c>
      <c r="R63" s="2181"/>
      <c r="S63" s="186" t="s">
        <v>45</v>
      </c>
      <c r="T63" s="2183"/>
      <c r="U63" s="158"/>
    </row>
    <row r="64" spans="2:28" s="139" customFormat="1" ht="14.1" customHeight="1" thickBot="1">
      <c r="B64" s="187">
        <v>1</v>
      </c>
      <c r="C64" s="277">
        <v>2</v>
      </c>
      <c r="D64" s="189">
        <v>3</v>
      </c>
      <c r="E64" s="188">
        <v>4</v>
      </c>
      <c r="F64" s="188">
        <v>5</v>
      </c>
      <c r="G64" s="188">
        <v>6</v>
      </c>
      <c r="H64" s="188">
        <v>7</v>
      </c>
      <c r="I64" s="190" t="s">
        <v>63</v>
      </c>
      <c r="J64" s="191">
        <v>9</v>
      </c>
      <c r="K64" s="192" t="s">
        <v>64</v>
      </c>
      <c r="L64" s="191" t="s">
        <v>65</v>
      </c>
      <c r="M64" s="192">
        <v>12</v>
      </c>
      <c r="N64" s="193" t="s">
        <v>66</v>
      </c>
      <c r="O64" s="252" t="s">
        <v>176</v>
      </c>
      <c r="P64" s="193" t="s">
        <v>178</v>
      </c>
      <c r="Q64" s="193" t="s">
        <v>185</v>
      </c>
      <c r="R64" s="193" t="s">
        <v>183</v>
      </c>
      <c r="S64" s="193" t="s">
        <v>179</v>
      </c>
      <c r="T64" s="193">
        <v>18</v>
      </c>
      <c r="U64" s="158"/>
    </row>
    <row r="65" spans="2:28" s="850" customFormat="1" ht="35.1" customHeight="1" thickTop="1">
      <c r="B65" s="912">
        <v>1</v>
      </c>
      <c r="C65" s="1609" t="s">
        <v>1899</v>
      </c>
      <c r="D65" s="1613" t="s">
        <v>148</v>
      </c>
      <c r="E65" s="1614" t="s">
        <v>1254</v>
      </c>
      <c r="F65" s="1611" t="s">
        <v>2</v>
      </c>
      <c r="G65" s="1610">
        <v>8560</v>
      </c>
      <c r="H65" s="1610">
        <v>3880</v>
      </c>
      <c r="I65" s="918">
        <f>G65-H65</f>
        <v>4680</v>
      </c>
      <c r="J65" s="1615">
        <v>6</v>
      </c>
      <c r="K65" s="1632">
        <f>I65*J65%</f>
        <v>280.8</v>
      </c>
      <c r="L65" s="1632">
        <f>I65-K65</f>
        <v>4399.2</v>
      </c>
      <c r="M65" s="1612">
        <v>2950</v>
      </c>
      <c r="N65" s="847">
        <f t="shared" ref="N65:N66" si="28">ROUND((L65*M65),0)</f>
        <v>12977640</v>
      </c>
      <c r="O65" s="847">
        <f>ROUND(M65*0.5025%,2)</f>
        <v>14.82</v>
      </c>
      <c r="P65" s="847">
        <f>M65+O65</f>
        <v>2964.82</v>
      </c>
      <c r="Q65" s="848">
        <f>ROUND((L65*+P65),0)</f>
        <v>13042836</v>
      </c>
      <c r="R65" s="848">
        <f>ROUND((Q65*0.5%),0)</f>
        <v>65214</v>
      </c>
      <c r="S65" s="848">
        <f>ROUND((Q65-R65),0)</f>
        <v>12977622</v>
      </c>
      <c r="T65" s="1072" t="s">
        <v>77</v>
      </c>
    </row>
    <row r="66" spans="2:28" s="850" customFormat="1" ht="35.1" customHeight="1">
      <c r="B66" s="912">
        <v>2</v>
      </c>
      <c r="C66" s="1609" t="s">
        <v>1900</v>
      </c>
      <c r="D66" s="1613" t="s">
        <v>336</v>
      </c>
      <c r="E66" s="1614" t="s">
        <v>1255</v>
      </c>
      <c r="F66" s="1611" t="s">
        <v>2</v>
      </c>
      <c r="G66" s="1610">
        <v>6160</v>
      </c>
      <c r="H66" s="1610">
        <v>3890</v>
      </c>
      <c r="I66" s="918">
        <f t="shared" ref="I66" si="29">G66-H66</f>
        <v>2270</v>
      </c>
      <c r="J66" s="1615">
        <v>6</v>
      </c>
      <c r="K66" s="1632">
        <f t="shared" ref="K66" si="30">I66*J66%</f>
        <v>136.19999999999999</v>
      </c>
      <c r="L66" s="1632">
        <f t="shared" ref="L66" si="31">I66-K66</f>
        <v>2133.8000000000002</v>
      </c>
      <c r="M66" s="1612">
        <v>2950</v>
      </c>
      <c r="N66" s="847">
        <f t="shared" si="28"/>
        <v>6294710</v>
      </c>
      <c r="O66" s="847">
        <f t="shared" ref="O66" si="32">ROUND(M66*0.5025%,2)</f>
        <v>14.82</v>
      </c>
      <c r="P66" s="847">
        <f t="shared" ref="P66" si="33">M66+O66</f>
        <v>2964.82</v>
      </c>
      <c r="Q66" s="848">
        <f t="shared" ref="Q66" si="34">ROUND((L66*+P66),0)</f>
        <v>6326333</v>
      </c>
      <c r="R66" s="848">
        <f t="shared" ref="R66" si="35">ROUND((Q66*0.5%),0)</f>
        <v>31632</v>
      </c>
      <c r="S66" s="848">
        <f t="shared" ref="S66" si="36">ROUND((Q66-R66),0)</f>
        <v>6294701</v>
      </c>
      <c r="T66" s="1072" t="s">
        <v>77</v>
      </c>
    </row>
    <row r="67" spans="2:28" ht="5.0999999999999996" customHeight="1">
      <c r="B67" s="1550"/>
      <c r="C67" s="1551"/>
      <c r="D67" s="1552"/>
      <c r="E67" s="1553"/>
      <c r="F67" s="1554"/>
      <c r="G67" s="1555"/>
      <c r="H67" s="1555"/>
      <c r="I67" s="1556"/>
      <c r="J67" s="1557"/>
      <c r="K67" s="1556"/>
      <c r="L67" s="1556"/>
      <c r="M67" s="1558"/>
      <c r="N67" s="1558"/>
      <c r="O67" s="1559"/>
      <c r="P67" s="1559"/>
      <c r="Q67" s="1556"/>
      <c r="R67" s="1556"/>
      <c r="S67" s="1556"/>
      <c r="T67" s="1560"/>
      <c r="U67" s="1"/>
      <c r="V67" s="1"/>
      <c r="W67" s="1"/>
      <c r="X67" s="1"/>
      <c r="Y67" s="1"/>
      <c r="Z67" s="1"/>
      <c r="AA67" s="1"/>
      <c r="AB67" s="1"/>
    </row>
    <row r="68" spans="2:28" ht="35.1" customHeight="1">
      <c r="B68" s="2173" t="s">
        <v>203</v>
      </c>
      <c r="C68" s="2174"/>
      <c r="D68" s="2174"/>
      <c r="E68" s="2174"/>
      <c r="F68" s="2175"/>
      <c r="G68" s="402">
        <f>SUM(G65:G67)</f>
        <v>14720</v>
      </c>
      <c r="H68" s="402">
        <f>SUM(H65:H67)</f>
        <v>7770</v>
      </c>
      <c r="I68" s="402">
        <f>SUM(I65:I67)</f>
        <v>6950</v>
      </c>
      <c r="J68" s="402">
        <f>+K68/I68%</f>
        <v>6</v>
      </c>
      <c r="K68" s="402">
        <f>SUM(K65:K67)</f>
        <v>417</v>
      </c>
      <c r="L68" s="402">
        <f>SUM(L65:L67)</f>
        <v>6533</v>
      </c>
      <c r="M68" s="402"/>
      <c r="N68" s="402">
        <f>SUM(N65:N67)</f>
        <v>19272350</v>
      </c>
      <c r="O68" s="402"/>
      <c r="P68" s="402">
        <f>+Q68/L68</f>
        <v>2964.8199908158581</v>
      </c>
      <c r="Q68" s="402">
        <f>SUM(Q65:Q67)</f>
        <v>19369169</v>
      </c>
      <c r="R68" s="402">
        <f>SUM(R65:R67)</f>
        <v>96846</v>
      </c>
      <c r="S68" s="402">
        <f>SUM(S65:S67)</f>
        <v>19272323</v>
      </c>
      <c r="T68" s="402"/>
      <c r="U68" s="1"/>
      <c r="V68" s="1"/>
      <c r="W68" s="1"/>
      <c r="X68" s="1"/>
      <c r="Y68" s="1"/>
      <c r="Z68" s="1"/>
      <c r="AA68" s="1"/>
      <c r="AB68" s="1"/>
    </row>
    <row r="69" spans="2:28" ht="9" customHeight="1">
      <c r="B69" s="603"/>
      <c r="C69" s="458"/>
      <c r="D69" s="458"/>
      <c r="E69" s="458"/>
      <c r="F69" s="458"/>
      <c r="G69" s="597"/>
      <c r="H69" s="597"/>
      <c r="I69" s="597"/>
      <c r="J69" s="597"/>
      <c r="K69" s="597"/>
      <c r="L69" s="597"/>
      <c r="M69" s="597"/>
      <c r="N69" s="597"/>
      <c r="O69" s="597"/>
      <c r="P69" s="597"/>
      <c r="Q69" s="597"/>
      <c r="R69" s="597"/>
      <c r="S69" s="597"/>
      <c r="T69" s="460"/>
      <c r="U69" s="1"/>
      <c r="V69" s="1"/>
      <c r="W69" s="1"/>
      <c r="X69" s="1"/>
      <c r="Y69" s="1"/>
      <c r="Z69" s="1"/>
      <c r="AA69" s="1"/>
      <c r="AB69" s="1"/>
    </row>
    <row r="70" spans="2:28" ht="15.75">
      <c r="B70" s="201"/>
      <c r="C70" s="202"/>
      <c r="D70" s="202"/>
      <c r="E70" s="202"/>
      <c r="F70" s="202"/>
      <c r="G70" s="202"/>
      <c r="H70" s="202"/>
      <c r="I70" s="226"/>
      <c r="J70" s="226"/>
      <c r="K70" s="226"/>
      <c r="L70" s="226"/>
      <c r="M70" s="226"/>
      <c r="N70" s="226"/>
      <c r="O70" s="226"/>
      <c r="P70" s="226"/>
      <c r="Q70" s="587" t="s">
        <v>1880</v>
      </c>
      <c r="R70" s="226"/>
      <c r="S70" s="226"/>
      <c r="T70" s="209"/>
      <c r="U70" s="1"/>
      <c r="V70" s="1"/>
      <c r="W70" s="1"/>
      <c r="X70" s="1"/>
      <c r="Y70" s="1"/>
      <c r="Z70" s="1"/>
      <c r="AA70" s="1"/>
      <c r="AB70" s="1"/>
    </row>
    <row r="71" spans="2:28" ht="15.75">
      <c r="B71" s="241"/>
      <c r="C71" s="280" t="s">
        <v>80</v>
      </c>
      <c r="D71" s="227"/>
      <c r="E71" s="227" t="s">
        <v>1386</v>
      </c>
      <c r="F71" s="227"/>
      <c r="G71" s="1930"/>
      <c r="H71" s="1930"/>
      <c r="I71" s="1930" t="s">
        <v>105</v>
      </c>
      <c r="J71" s="1930"/>
      <c r="K71" s="228"/>
      <c r="L71" s="1930"/>
      <c r="M71" s="1930" t="s">
        <v>106</v>
      </c>
      <c r="N71" s="1930"/>
      <c r="O71" s="227"/>
      <c r="P71" s="227"/>
      <c r="Q71" s="227" t="s">
        <v>81</v>
      </c>
      <c r="R71" s="227"/>
      <c r="S71" s="242"/>
      <c r="T71" s="243"/>
      <c r="U71" s="1"/>
      <c r="V71" s="1"/>
      <c r="W71" s="1"/>
      <c r="X71" s="1"/>
      <c r="Y71" s="1"/>
      <c r="Z71" s="1"/>
      <c r="AA71" s="1"/>
      <c r="AB71" s="1"/>
    </row>
    <row r="72" spans="2:28" ht="15.75">
      <c r="B72" s="241"/>
      <c r="C72" s="281"/>
      <c r="D72" s="229"/>
      <c r="E72" s="229"/>
      <c r="F72" s="229"/>
      <c r="G72" s="229"/>
      <c r="H72" s="229"/>
      <c r="I72" s="229"/>
      <c r="J72" s="229"/>
      <c r="K72" s="229"/>
      <c r="L72" s="229"/>
      <c r="M72" s="229"/>
      <c r="N72" s="229"/>
      <c r="O72" s="229"/>
      <c r="P72" s="229"/>
      <c r="Q72" s="229"/>
      <c r="R72" s="229"/>
      <c r="S72" s="242"/>
      <c r="T72" s="243"/>
      <c r="U72" s="1"/>
      <c r="V72" s="1"/>
      <c r="W72" s="1"/>
      <c r="X72" s="1"/>
      <c r="Y72" s="1"/>
      <c r="Z72" s="1"/>
      <c r="AA72" s="1"/>
      <c r="AB72" s="1"/>
    </row>
    <row r="73" spans="2:28" ht="9.9499999999999993" customHeight="1">
      <c r="B73" s="241"/>
      <c r="C73" s="281"/>
      <c r="D73" s="229"/>
      <c r="E73" s="229"/>
      <c r="F73" s="229"/>
      <c r="G73" s="229"/>
      <c r="H73" s="229"/>
      <c r="I73" s="229"/>
      <c r="J73" s="229"/>
      <c r="K73" s="229"/>
      <c r="L73" s="229"/>
      <c r="M73" s="229"/>
      <c r="N73" s="229"/>
      <c r="O73" s="229"/>
      <c r="P73" s="229"/>
      <c r="Q73" s="229"/>
      <c r="R73" s="229"/>
      <c r="S73" s="242"/>
      <c r="T73" s="243"/>
      <c r="U73" s="1"/>
      <c r="V73" s="1"/>
      <c r="W73" s="1"/>
      <c r="X73" s="1"/>
      <c r="Y73" s="1"/>
      <c r="Z73" s="1"/>
      <c r="AA73" s="1"/>
      <c r="AB73" s="1"/>
    </row>
    <row r="74" spans="2:28" ht="9.9499999999999993" customHeight="1">
      <c r="B74" s="241"/>
      <c r="C74" s="281"/>
      <c r="D74" s="229"/>
      <c r="E74" s="229"/>
      <c r="F74" s="229"/>
      <c r="G74" s="229"/>
      <c r="H74" s="229"/>
      <c r="I74" s="229"/>
      <c r="J74" s="229"/>
      <c r="K74" s="229"/>
      <c r="L74" s="229"/>
      <c r="M74" s="229"/>
      <c r="N74" s="229"/>
      <c r="O74" s="229"/>
      <c r="P74" s="229"/>
      <c r="Q74" s="229"/>
      <c r="R74" s="229"/>
      <c r="S74" s="242"/>
      <c r="T74" s="243"/>
      <c r="U74" s="1"/>
      <c r="V74" s="1"/>
      <c r="W74" s="1"/>
      <c r="X74" s="1"/>
      <c r="Y74" s="1"/>
      <c r="Z74" s="1"/>
      <c r="AA74" s="1"/>
      <c r="AB74" s="1"/>
    </row>
    <row r="75" spans="2:28" ht="15.75">
      <c r="B75" s="241"/>
      <c r="C75" s="1929" t="s">
        <v>147</v>
      </c>
      <c r="D75" s="1929"/>
      <c r="E75" s="1929"/>
      <c r="F75" s="1929"/>
      <c r="G75" s="1931"/>
      <c r="H75" s="1931" t="s">
        <v>82</v>
      </c>
      <c r="I75" s="1929"/>
      <c r="J75" s="1931" t="s">
        <v>156</v>
      </c>
      <c r="K75" s="230"/>
      <c r="L75" s="1931"/>
      <c r="M75" s="1931" t="s">
        <v>161</v>
      </c>
      <c r="N75" s="1931"/>
      <c r="O75" s="1929"/>
      <c r="P75" s="1929"/>
      <c r="Q75" s="1929" t="s">
        <v>83</v>
      </c>
      <c r="R75" s="1929"/>
      <c r="S75" s="242"/>
      <c r="T75" s="243"/>
      <c r="U75" s="1"/>
      <c r="V75" s="1"/>
      <c r="W75" s="1"/>
      <c r="X75" s="1"/>
      <c r="Y75" s="1"/>
      <c r="Z75" s="1"/>
      <c r="AA75" s="1"/>
      <c r="AB75" s="1"/>
    </row>
    <row r="76" spans="2:28" ht="15.75">
      <c r="B76" s="241"/>
      <c r="C76" s="282"/>
      <c r="D76" s="1929"/>
      <c r="E76" s="1929"/>
      <c r="F76" s="1929"/>
      <c r="G76" s="1931"/>
      <c r="H76" s="1931"/>
      <c r="I76" s="1929"/>
      <c r="J76" s="1931"/>
      <c r="K76" s="230"/>
      <c r="L76" s="1931"/>
      <c r="M76" s="1931"/>
      <c r="N76" s="1931"/>
      <c r="O76" s="1929"/>
      <c r="P76" s="1929"/>
      <c r="Q76" s="1929"/>
      <c r="R76" s="1929"/>
      <c r="S76" s="242"/>
      <c r="T76" s="243"/>
      <c r="U76" s="1"/>
      <c r="V76" s="1"/>
      <c r="W76" s="1"/>
      <c r="X76" s="1"/>
      <c r="Y76" s="1"/>
      <c r="Z76" s="1"/>
      <c r="AA76" s="1"/>
      <c r="AB76" s="1"/>
    </row>
    <row r="77" spans="2:28" customFormat="1" ht="15" customHeight="1">
      <c r="B77" s="121" t="s">
        <v>418</v>
      </c>
      <c r="C77" s="284"/>
      <c r="D77" s="122"/>
      <c r="E77" s="122"/>
      <c r="F77" s="122"/>
      <c r="G77" s="122"/>
      <c r="H77" s="1229"/>
      <c r="I77" s="122"/>
      <c r="J77" s="123"/>
      <c r="K77" s="122"/>
      <c r="L77" s="124"/>
      <c r="M77" s="122"/>
      <c r="N77" s="122"/>
      <c r="O77" s="122"/>
      <c r="P77" s="122"/>
      <c r="Q77" s="122"/>
      <c r="R77" s="125"/>
      <c r="S77" s="125"/>
      <c r="T77" s="126" t="s">
        <v>417</v>
      </c>
      <c r="U77" s="232"/>
    </row>
    <row r="78" spans="2:28" ht="17.25" customHeight="1"/>
    <row r="79" spans="2:28" s="139" customFormat="1" ht="24.95" customHeight="1">
      <c r="B79" s="2155" t="s">
        <v>25</v>
      </c>
      <c r="C79" s="2156"/>
      <c r="D79" s="2156"/>
      <c r="E79" s="2157"/>
      <c r="F79" s="2161" t="s">
        <v>146</v>
      </c>
      <c r="G79" s="2162"/>
      <c r="H79" s="2162"/>
      <c r="I79" s="2162"/>
      <c r="J79" s="2162"/>
      <c r="K79" s="2162"/>
      <c r="L79" s="2162"/>
      <c r="M79" s="2162"/>
      <c r="N79" s="2163"/>
      <c r="O79" s="417" t="s">
        <v>111</v>
      </c>
      <c r="P79" s="428" t="s">
        <v>1656</v>
      </c>
      <c r="Q79" s="92" t="s">
        <v>1602</v>
      </c>
      <c r="R79" s="92"/>
      <c r="S79" s="41"/>
      <c r="T79" s="42" t="s">
        <v>25</v>
      </c>
    </row>
    <row r="80" spans="2:28" s="139" customFormat="1" ht="24.75" customHeight="1">
      <c r="B80" s="2158"/>
      <c r="C80" s="2159"/>
      <c r="D80" s="2159"/>
      <c r="E80" s="2160"/>
      <c r="F80" s="2164" t="s">
        <v>416</v>
      </c>
      <c r="G80" s="2165"/>
      <c r="H80" s="2165"/>
      <c r="I80" s="2165"/>
      <c r="J80" s="2165"/>
      <c r="K80" s="2165"/>
      <c r="L80" s="2165"/>
      <c r="M80" s="2165"/>
      <c r="N80" s="2166"/>
      <c r="O80" s="419" t="s">
        <v>33</v>
      </c>
      <c r="P80" s="429" t="s">
        <v>58</v>
      </c>
      <c r="Q80" s="94"/>
      <c r="R80" s="94"/>
      <c r="S80" s="45"/>
      <c r="T80" s="46"/>
    </row>
    <row r="81" spans="2:28" s="139" customFormat="1" ht="7.5" customHeight="1">
      <c r="B81" s="47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9"/>
      <c r="Q81" s="49"/>
      <c r="R81" s="49"/>
      <c r="S81" s="49"/>
      <c r="T81" s="50"/>
    </row>
    <row r="82" spans="2:28" s="139" customFormat="1" ht="20.100000000000001" customHeight="1">
      <c r="B82" s="51"/>
      <c r="C82" s="289" t="s">
        <v>59</v>
      </c>
      <c r="D82" s="55"/>
      <c r="E82" s="55" t="s">
        <v>60</v>
      </c>
      <c r="F82" s="1668" t="s">
        <v>1681</v>
      </c>
      <c r="G82" s="55"/>
      <c r="H82" s="53"/>
      <c r="I82" s="360"/>
      <c r="J82" s="342"/>
      <c r="K82" s="55"/>
      <c r="L82" s="54"/>
      <c r="M82" s="55"/>
      <c r="N82" s="118"/>
      <c r="O82" s="56"/>
      <c r="P82" s="81" t="s">
        <v>61</v>
      </c>
      <c r="Q82" s="249" t="s">
        <v>1807</v>
      </c>
      <c r="R82" s="297"/>
      <c r="S82" s="55"/>
      <c r="T82" s="59"/>
      <c r="U82" s="158"/>
    </row>
    <row r="83" spans="2:28" s="139" customFormat="1" ht="5.0999999999999996" customHeight="1">
      <c r="B83" s="51"/>
      <c r="C83" s="289"/>
      <c r="D83" s="55"/>
      <c r="E83" s="55"/>
      <c r="F83" s="623"/>
      <c r="G83" s="55"/>
      <c r="H83" s="53"/>
      <c r="I83" s="52"/>
      <c r="J83" s="55"/>
      <c r="K83" s="55"/>
      <c r="L83" s="54"/>
      <c r="M83" s="55"/>
      <c r="N83" s="84"/>
      <c r="O83" s="56"/>
      <c r="P83" s="167"/>
      <c r="Q83" s="58"/>
      <c r="R83" s="58"/>
      <c r="S83" s="58"/>
      <c r="T83" s="59"/>
      <c r="U83" s="158"/>
    </row>
    <row r="84" spans="2:28" s="139" customFormat="1" ht="14.1" customHeight="1">
      <c r="B84" s="2190" t="s">
        <v>26</v>
      </c>
      <c r="C84" s="275" t="s">
        <v>27</v>
      </c>
      <c r="D84" s="2169" t="s">
        <v>62</v>
      </c>
      <c r="E84" s="175" t="s">
        <v>28</v>
      </c>
      <c r="F84" s="2169" t="s">
        <v>29</v>
      </c>
      <c r="G84" s="174" t="s">
        <v>30</v>
      </c>
      <c r="H84" s="174" t="s">
        <v>30</v>
      </c>
      <c r="I84" s="176" t="s">
        <v>30</v>
      </c>
      <c r="J84" s="2171" t="s">
        <v>31</v>
      </c>
      <c r="K84" s="2172"/>
      <c r="L84" s="174" t="s">
        <v>30</v>
      </c>
      <c r="M84" s="176" t="s">
        <v>32</v>
      </c>
      <c r="N84" s="177" t="s">
        <v>8</v>
      </c>
      <c r="O84" s="2176" t="s">
        <v>182</v>
      </c>
      <c r="P84" s="2178" t="s">
        <v>181</v>
      </c>
      <c r="Q84" s="177" t="s">
        <v>8</v>
      </c>
      <c r="R84" s="2180" t="s">
        <v>44</v>
      </c>
      <c r="S84" s="178" t="s">
        <v>8</v>
      </c>
      <c r="T84" s="2182" t="s">
        <v>10</v>
      </c>
      <c r="U84" s="158"/>
    </row>
    <row r="85" spans="2:28" s="139" customFormat="1" ht="14.1" customHeight="1">
      <c r="B85" s="2191"/>
      <c r="C85" s="276" t="s">
        <v>11</v>
      </c>
      <c r="D85" s="2170"/>
      <c r="E85" s="180" t="s">
        <v>12</v>
      </c>
      <c r="F85" s="2170"/>
      <c r="G85" s="180" t="s">
        <v>13</v>
      </c>
      <c r="H85" s="180" t="s">
        <v>14</v>
      </c>
      <c r="I85" s="181" t="s">
        <v>15</v>
      </c>
      <c r="J85" s="182" t="s">
        <v>16</v>
      </c>
      <c r="K85" s="183" t="s">
        <v>17</v>
      </c>
      <c r="L85" s="180" t="s">
        <v>18</v>
      </c>
      <c r="M85" s="184" t="s">
        <v>19</v>
      </c>
      <c r="N85" s="185" t="s">
        <v>177</v>
      </c>
      <c r="O85" s="2177"/>
      <c r="P85" s="2179"/>
      <c r="Q85" s="185" t="s">
        <v>22</v>
      </c>
      <c r="R85" s="2181"/>
      <c r="S85" s="186" t="s">
        <v>45</v>
      </c>
      <c r="T85" s="2183"/>
      <c r="U85" s="158"/>
    </row>
    <row r="86" spans="2:28" s="139" customFormat="1" ht="14.1" customHeight="1" thickBot="1">
      <c r="B86" s="187">
        <v>1</v>
      </c>
      <c r="C86" s="277">
        <v>2</v>
      </c>
      <c r="D86" s="189">
        <v>3</v>
      </c>
      <c r="E86" s="188">
        <v>4</v>
      </c>
      <c r="F86" s="188">
        <v>5</v>
      </c>
      <c r="G86" s="188">
        <v>6</v>
      </c>
      <c r="H86" s="188">
        <v>7</v>
      </c>
      <c r="I86" s="190" t="s">
        <v>63</v>
      </c>
      <c r="J86" s="191">
        <v>9</v>
      </c>
      <c r="K86" s="192" t="s">
        <v>64</v>
      </c>
      <c r="L86" s="191" t="s">
        <v>65</v>
      </c>
      <c r="M86" s="192">
        <v>12</v>
      </c>
      <c r="N86" s="193" t="s">
        <v>66</v>
      </c>
      <c r="O86" s="252" t="s">
        <v>176</v>
      </c>
      <c r="P86" s="193" t="s">
        <v>178</v>
      </c>
      <c r="Q86" s="193" t="s">
        <v>185</v>
      </c>
      <c r="R86" s="193" t="s">
        <v>183</v>
      </c>
      <c r="S86" s="193" t="s">
        <v>179</v>
      </c>
      <c r="T86" s="193">
        <v>18</v>
      </c>
      <c r="U86" s="158"/>
    </row>
    <row r="87" spans="2:28" s="850" customFormat="1" ht="35.1" customHeight="1" thickTop="1">
      <c r="B87" s="912">
        <v>1</v>
      </c>
      <c r="C87" s="1609" t="s">
        <v>1811</v>
      </c>
      <c r="D87" s="1613" t="s">
        <v>116</v>
      </c>
      <c r="E87" s="1614" t="s">
        <v>1252</v>
      </c>
      <c r="F87" s="1611" t="s">
        <v>2</v>
      </c>
      <c r="G87" s="1610">
        <v>8430</v>
      </c>
      <c r="H87" s="1610">
        <v>3880</v>
      </c>
      <c r="I87" s="918">
        <f>G87-H87</f>
        <v>4550</v>
      </c>
      <c r="J87" s="1615">
        <v>6</v>
      </c>
      <c r="K87" s="1632">
        <f>I87*J87%</f>
        <v>273</v>
      </c>
      <c r="L87" s="1632">
        <f>I87-K87</f>
        <v>4277</v>
      </c>
      <c r="M87" s="1612">
        <v>3000</v>
      </c>
      <c r="N87" s="847">
        <f t="shared" ref="N87" si="37">ROUND((L87*M87),0)</f>
        <v>12831000</v>
      </c>
      <c r="O87" s="847">
        <f>ROUND(M87*0.5025%,2)</f>
        <v>15.08</v>
      </c>
      <c r="P87" s="847">
        <f>M87+O87</f>
        <v>3015.08</v>
      </c>
      <c r="Q87" s="848">
        <f>ROUND((L87*+P87),0)</f>
        <v>12895497</v>
      </c>
      <c r="R87" s="848">
        <f>ROUND((Q87*0.5%),0)</f>
        <v>64477</v>
      </c>
      <c r="S87" s="848">
        <f>ROUND((Q87-R87),0)</f>
        <v>12831020</v>
      </c>
      <c r="T87" s="1072" t="s">
        <v>77</v>
      </c>
    </row>
    <row r="88" spans="2:28" s="850" customFormat="1" ht="35.1" customHeight="1">
      <c r="B88" s="912">
        <v>2</v>
      </c>
      <c r="C88" s="1609" t="s">
        <v>1812</v>
      </c>
      <c r="D88" s="1613" t="s">
        <v>336</v>
      </c>
      <c r="E88" s="1614" t="s">
        <v>1255</v>
      </c>
      <c r="F88" s="1611" t="s">
        <v>2</v>
      </c>
      <c r="G88" s="1610">
        <v>8400</v>
      </c>
      <c r="H88" s="1610">
        <v>3900</v>
      </c>
      <c r="I88" s="918">
        <f t="shared" ref="I88:I89" si="38">G88-H88</f>
        <v>4500</v>
      </c>
      <c r="J88" s="1615">
        <v>6</v>
      </c>
      <c r="K88" s="1632">
        <f t="shared" ref="K88:K89" si="39">I88*J88%</f>
        <v>270</v>
      </c>
      <c r="L88" s="1632">
        <f t="shared" ref="L88:L89" si="40">I88-K88</f>
        <v>4230</v>
      </c>
      <c r="M88" s="1612">
        <v>3000</v>
      </c>
      <c r="N88" s="847">
        <f t="shared" ref="N88:N89" si="41">ROUND((L88*M88),0)</f>
        <v>12690000</v>
      </c>
      <c r="O88" s="847">
        <f t="shared" ref="O88:O89" si="42">ROUND(M88*0.5025%,2)</f>
        <v>15.08</v>
      </c>
      <c r="P88" s="847">
        <f t="shared" ref="P88:P89" si="43">M88+O88</f>
        <v>3015.08</v>
      </c>
      <c r="Q88" s="848">
        <f t="shared" ref="Q88:Q89" si="44">ROUND((L88*+P88),0)</f>
        <v>12753788</v>
      </c>
      <c r="R88" s="848">
        <f t="shared" ref="R88:R89" si="45">ROUND((Q88*0.5%),0)</f>
        <v>63769</v>
      </c>
      <c r="S88" s="848">
        <f t="shared" ref="S88:S89" si="46">ROUND((Q88-R88),0)</f>
        <v>12690019</v>
      </c>
      <c r="T88" s="1072" t="s">
        <v>77</v>
      </c>
    </row>
    <row r="89" spans="2:28" s="850" customFormat="1" ht="35.1" customHeight="1">
      <c r="B89" s="912">
        <v>3</v>
      </c>
      <c r="C89" s="1609" t="s">
        <v>1813</v>
      </c>
      <c r="D89" s="1613" t="s">
        <v>148</v>
      </c>
      <c r="E89" s="1614" t="s">
        <v>1254</v>
      </c>
      <c r="F89" s="1611" t="s">
        <v>2</v>
      </c>
      <c r="G89" s="1610">
        <v>5230</v>
      </c>
      <c r="H89" s="1610">
        <v>3880</v>
      </c>
      <c r="I89" s="918">
        <f t="shared" si="38"/>
        <v>1350</v>
      </c>
      <c r="J89" s="1615">
        <v>6</v>
      </c>
      <c r="K89" s="1632">
        <f t="shared" si="39"/>
        <v>81</v>
      </c>
      <c r="L89" s="1632">
        <f t="shared" si="40"/>
        <v>1269</v>
      </c>
      <c r="M89" s="1612">
        <v>3000</v>
      </c>
      <c r="N89" s="847">
        <f t="shared" si="41"/>
        <v>3807000</v>
      </c>
      <c r="O89" s="847">
        <f t="shared" si="42"/>
        <v>15.08</v>
      </c>
      <c r="P89" s="847">
        <f t="shared" si="43"/>
        <v>3015.08</v>
      </c>
      <c r="Q89" s="848">
        <f t="shared" si="44"/>
        <v>3826137</v>
      </c>
      <c r="R89" s="848">
        <f t="shared" si="45"/>
        <v>19131</v>
      </c>
      <c r="S89" s="848">
        <f t="shared" si="46"/>
        <v>3807006</v>
      </c>
      <c r="T89" s="1072" t="s">
        <v>77</v>
      </c>
    </row>
    <row r="90" spans="2:28" ht="5.0999999999999996" customHeight="1">
      <c r="B90" s="1550"/>
      <c r="C90" s="1551"/>
      <c r="D90" s="1552"/>
      <c r="E90" s="1553"/>
      <c r="F90" s="1554"/>
      <c r="G90" s="1555"/>
      <c r="H90" s="1555"/>
      <c r="I90" s="1556"/>
      <c r="J90" s="1557"/>
      <c r="K90" s="1556"/>
      <c r="L90" s="1556"/>
      <c r="M90" s="1558"/>
      <c r="N90" s="1558"/>
      <c r="O90" s="1559"/>
      <c r="P90" s="1559"/>
      <c r="Q90" s="1556"/>
      <c r="R90" s="1556"/>
      <c r="S90" s="1556"/>
      <c r="T90" s="1560"/>
      <c r="U90" s="1"/>
      <c r="V90" s="1"/>
      <c r="W90" s="1"/>
      <c r="X90" s="1"/>
      <c r="Y90" s="1"/>
      <c r="Z90" s="1"/>
      <c r="AA90" s="1"/>
      <c r="AB90" s="1"/>
    </row>
    <row r="91" spans="2:28" ht="35.1" customHeight="1">
      <c r="B91" s="2173" t="s">
        <v>203</v>
      </c>
      <c r="C91" s="2174"/>
      <c r="D91" s="2174"/>
      <c r="E91" s="2174"/>
      <c r="F91" s="2175"/>
      <c r="G91" s="402">
        <f>SUM(G87:G90)</f>
        <v>22060</v>
      </c>
      <c r="H91" s="402">
        <f>SUM(H87:H90)</f>
        <v>11660</v>
      </c>
      <c r="I91" s="402">
        <f>SUM(I87:I90)</f>
        <v>10400</v>
      </c>
      <c r="J91" s="402">
        <f>+K91/I91%</f>
        <v>6</v>
      </c>
      <c r="K91" s="402">
        <f>SUM(K87:K90)</f>
        <v>624</v>
      </c>
      <c r="L91" s="402">
        <f>SUM(L87:L90)</f>
        <v>9776</v>
      </c>
      <c r="M91" s="402"/>
      <c r="N91" s="402">
        <f>SUM(N87:N90)</f>
        <v>29328000</v>
      </c>
      <c r="O91" s="402"/>
      <c r="P91" s="402">
        <f>+Q91/L91</f>
        <v>3015.079991816694</v>
      </c>
      <c r="Q91" s="402">
        <f>SUM(Q87:Q90)</f>
        <v>29475422</v>
      </c>
      <c r="R91" s="402">
        <f>SUM(R87:R90)</f>
        <v>147377</v>
      </c>
      <c r="S91" s="402">
        <f>SUM(S87:S90)</f>
        <v>29328045</v>
      </c>
      <c r="T91" s="402"/>
      <c r="U91" s="1"/>
      <c r="V91" s="1"/>
      <c r="W91" s="1"/>
      <c r="X91" s="1"/>
      <c r="Y91" s="1"/>
      <c r="Z91" s="1"/>
      <c r="AA91" s="1"/>
      <c r="AB91" s="1"/>
    </row>
    <row r="92" spans="2:28" ht="9" customHeight="1">
      <c r="B92" s="603"/>
      <c r="C92" s="458"/>
      <c r="D92" s="458"/>
      <c r="E92" s="458"/>
      <c r="F92" s="458"/>
      <c r="G92" s="597"/>
      <c r="H92" s="597"/>
      <c r="I92" s="597"/>
      <c r="J92" s="597"/>
      <c r="K92" s="597"/>
      <c r="L92" s="597"/>
      <c r="M92" s="597"/>
      <c r="N92" s="597"/>
      <c r="O92" s="597"/>
      <c r="P92" s="597"/>
      <c r="Q92" s="597"/>
      <c r="R92" s="597"/>
      <c r="S92" s="597"/>
      <c r="T92" s="460"/>
      <c r="U92" s="1"/>
      <c r="V92" s="1"/>
      <c r="W92" s="1"/>
      <c r="X92" s="1"/>
      <c r="Y92" s="1"/>
      <c r="Z92" s="1"/>
      <c r="AA92" s="1"/>
      <c r="AB92" s="1"/>
    </row>
    <row r="93" spans="2:28" ht="15.75">
      <c r="B93" s="201"/>
      <c r="C93" s="202"/>
      <c r="D93" s="202"/>
      <c r="E93" s="202"/>
      <c r="F93" s="202"/>
      <c r="G93" s="202"/>
      <c r="H93" s="202"/>
      <c r="I93" s="226"/>
      <c r="J93" s="226"/>
      <c r="K93" s="226"/>
      <c r="L93" s="226"/>
      <c r="M93" s="226"/>
      <c r="N93" s="226"/>
      <c r="O93" s="226"/>
      <c r="P93" s="226"/>
      <c r="Q93" s="587" t="s">
        <v>1808</v>
      </c>
      <c r="R93" s="226"/>
      <c r="S93" s="226"/>
      <c r="T93" s="209"/>
      <c r="U93" s="1"/>
      <c r="V93" s="1"/>
      <c r="W93" s="1"/>
      <c r="X93" s="1"/>
      <c r="Y93" s="1"/>
      <c r="Z93" s="1"/>
      <c r="AA93" s="1"/>
      <c r="AB93" s="1"/>
    </row>
    <row r="94" spans="2:28" ht="15.75">
      <c r="B94" s="241"/>
      <c r="C94" s="280" t="s">
        <v>80</v>
      </c>
      <c r="D94" s="227"/>
      <c r="E94" s="227" t="s">
        <v>1386</v>
      </c>
      <c r="F94" s="227"/>
      <c r="G94" s="1897"/>
      <c r="H94" s="1897"/>
      <c r="I94" s="1897" t="s">
        <v>105</v>
      </c>
      <c r="J94" s="1897"/>
      <c r="K94" s="228"/>
      <c r="L94" s="1897"/>
      <c r="M94" s="1897" t="s">
        <v>106</v>
      </c>
      <c r="N94" s="1897"/>
      <c r="O94" s="227"/>
      <c r="P94" s="227"/>
      <c r="Q94" s="227" t="s">
        <v>81</v>
      </c>
      <c r="R94" s="227"/>
      <c r="S94" s="242"/>
      <c r="T94" s="243"/>
      <c r="U94" s="1"/>
      <c r="V94" s="1"/>
      <c r="W94" s="1"/>
      <c r="X94" s="1"/>
      <c r="Y94" s="1"/>
      <c r="Z94" s="1"/>
      <c r="AA94" s="1"/>
      <c r="AB94" s="1"/>
    </row>
    <row r="95" spans="2:28" ht="15.75">
      <c r="B95" s="241"/>
      <c r="C95" s="281"/>
      <c r="D95" s="229"/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  <c r="Q95" s="229"/>
      <c r="R95" s="229"/>
      <c r="S95" s="242"/>
      <c r="T95" s="243"/>
      <c r="U95" s="1"/>
      <c r="V95" s="1"/>
      <c r="W95" s="1"/>
      <c r="X95" s="1"/>
      <c r="Y95" s="1"/>
      <c r="Z95" s="1"/>
      <c r="AA95" s="1"/>
      <c r="AB95" s="1"/>
    </row>
    <row r="96" spans="2:28" ht="9.9499999999999993" customHeight="1">
      <c r="B96" s="241"/>
      <c r="C96" s="281"/>
      <c r="D96" s="229"/>
      <c r="E96" s="229"/>
      <c r="F96" s="229"/>
      <c r="G96" s="229"/>
      <c r="H96" s="229"/>
      <c r="I96" s="229"/>
      <c r="J96" s="229"/>
      <c r="K96" s="229"/>
      <c r="L96" s="229"/>
      <c r="M96" s="229"/>
      <c r="N96" s="229"/>
      <c r="O96" s="229"/>
      <c r="P96" s="229"/>
      <c r="Q96" s="229"/>
      <c r="R96" s="229"/>
      <c r="S96" s="242"/>
      <c r="T96" s="243"/>
      <c r="U96" s="1"/>
      <c r="V96" s="1"/>
      <c r="W96" s="1"/>
      <c r="X96" s="1"/>
      <c r="Y96" s="1"/>
      <c r="Z96" s="1"/>
      <c r="AA96" s="1"/>
      <c r="AB96" s="1"/>
    </row>
    <row r="97" spans="2:28" ht="9.9499999999999993" customHeight="1">
      <c r="B97" s="241"/>
      <c r="C97" s="281"/>
      <c r="D97" s="229"/>
      <c r="E97" s="229"/>
      <c r="F97" s="229"/>
      <c r="G97" s="229"/>
      <c r="H97" s="229"/>
      <c r="I97" s="229"/>
      <c r="J97" s="229"/>
      <c r="K97" s="229"/>
      <c r="L97" s="229"/>
      <c r="M97" s="229"/>
      <c r="N97" s="229"/>
      <c r="O97" s="229"/>
      <c r="P97" s="229"/>
      <c r="Q97" s="229"/>
      <c r="R97" s="229"/>
      <c r="S97" s="242"/>
      <c r="T97" s="243"/>
      <c r="U97" s="1"/>
      <c r="V97" s="1"/>
      <c r="W97" s="1"/>
      <c r="X97" s="1"/>
      <c r="Y97" s="1"/>
      <c r="Z97" s="1"/>
      <c r="AA97" s="1"/>
      <c r="AB97" s="1"/>
    </row>
    <row r="98" spans="2:28" ht="15.75">
      <c r="B98" s="241"/>
      <c r="C98" s="1896" t="s">
        <v>147</v>
      </c>
      <c r="D98" s="1896"/>
      <c r="E98" s="1896"/>
      <c r="F98" s="1896"/>
      <c r="G98" s="1898"/>
      <c r="H98" s="1898" t="s">
        <v>82</v>
      </c>
      <c r="I98" s="1896"/>
      <c r="J98" s="1898" t="s">
        <v>156</v>
      </c>
      <c r="K98" s="230"/>
      <c r="L98" s="1898"/>
      <c r="M98" s="1898" t="s">
        <v>161</v>
      </c>
      <c r="N98" s="1898"/>
      <c r="O98" s="1896"/>
      <c r="P98" s="1896"/>
      <c r="Q98" s="1896" t="s">
        <v>83</v>
      </c>
      <c r="R98" s="1896"/>
      <c r="S98" s="242"/>
      <c r="T98" s="243"/>
      <c r="U98" s="1"/>
      <c r="V98" s="1"/>
      <c r="W98" s="1"/>
      <c r="X98" s="1"/>
      <c r="Y98" s="1"/>
      <c r="Z98" s="1"/>
      <c r="AA98" s="1"/>
      <c r="AB98" s="1"/>
    </row>
    <row r="99" spans="2:28" ht="15.75">
      <c r="B99" s="241"/>
      <c r="C99" s="282"/>
      <c r="D99" s="1896"/>
      <c r="E99" s="1896"/>
      <c r="F99" s="1896"/>
      <c r="G99" s="1898"/>
      <c r="H99" s="1898"/>
      <c r="I99" s="1896"/>
      <c r="J99" s="1898"/>
      <c r="K99" s="230"/>
      <c r="L99" s="1898"/>
      <c r="M99" s="1898"/>
      <c r="N99" s="1898"/>
      <c r="O99" s="1896"/>
      <c r="P99" s="1896"/>
      <c r="Q99" s="1896"/>
      <c r="R99" s="1896"/>
      <c r="S99" s="242"/>
      <c r="T99" s="243"/>
      <c r="U99" s="1"/>
      <c r="V99" s="1"/>
      <c r="W99" s="1"/>
      <c r="X99" s="1"/>
      <c r="Y99" s="1"/>
      <c r="Z99" s="1"/>
      <c r="AA99" s="1"/>
      <c r="AB99" s="1"/>
    </row>
    <row r="100" spans="2:28" customFormat="1" ht="15" customHeight="1">
      <c r="B100" s="121" t="s">
        <v>418</v>
      </c>
      <c r="C100" s="284"/>
      <c r="D100" s="122"/>
      <c r="E100" s="122"/>
      <c r="F100" s="122"/>
      <c r="G100" s="122"/>
      <c r="H100" s="1229"/>
      <c r="I100" s="122"/>
      <c r="J100" s="123"/>
      <c r="K100" s="122"/>
      <c r="L100" s="124"/>
      <c r="M100" s="122"/>
      <c r="N100" s="122"/>
      <c r="O100" s="122"/>
      <c r="P100" s="122"/>
      <c r="Q100" s="122"/>
      <c r="R100" s="125"/>
      <c r="S100" s="125"/>
      <c r="T100" s="126" t="s">
        <v>417</v>
      </c>
      <c r="U100" s="232"/>
    </row>
    <row r="101" spans="2:28" ht="17.25" customHeight="1"/>
    <row r="102" spans="2:28" s="139" customFormat="1" ht="24.95" customHeight="1">
      <c r="B102" s="2155" t="s">
        <v>25</v>
      </c>
      <c r="C102" s="2156"/>
      <c r="D102" s="2156"/>
      <c r="E102" s="2157"/>
      <c r="F102" s="2161" t="s">
        <v>146</v>
      </c>
      <c r="G102" s="2162"/>
      <c r="H102" s="2162"/>
      <c r="I102" s="2162"/>
      <c r="J102" s="2162"/>
      <c r="K102" s="2162"/>
      <c r="L102" s="2162"/>
      <c r="M102" s="2162"/>
      <c r="N102" s="2163"/>
      <c r="O102" s="417" t="s">
        <v>111</v>
      </c>
      <c r="P102" s="428" t="s">
        <v>1586</v>
      </c>
      <c r="Q102" s="92" t="s">
        <v>1602</v>
      </c>
      <c r="R102" s="92"/>
      <c r="S102" s="41"/>
      <c r="T102" s="42" t="s">
        <v>25</v>
      </c>
    </row>
    <row r="103" spans="2:28" s="139" customFormat="1" ht="24.75" customHeight="1">
      <c r="B103" s="2158"/>
      <c r="C103" s="2159"/>
      <c r="D103" s="2159"/>
      <c r="E103" s="2160"/>
      <c r="F103" s="2164" t="s">
        <v>416</v>
      </c>
      <c r="G103" s="2165"/>
      <c r="H103" s="2165"/>
      <c r="I103" s="2165"/>
      <c r="J103" s="2165"/>
      <c r="K103" s="2165"/>
      <c r="L103" s="2165"/>
      <c r="M103" s="2165"/>
      <c r="N103" s="2166"/>
      <c r="O103" s="419" t="s">
        <v>33</v>
      </c>
      <c r="P103" s="429" t="s">
        <v>58</v>
      </c>
      <c r="Q103" s="94"/>
      <c r="R103" s="94"/>
      <c r="S103" s="45"/>
      <c r="T103" s="46"/>
    </row>
    <row r="104" spans="2:28" s="139" customFormat="1" ht="7.5" customHeight="1">
      <c r="B104" s="47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9"/>
      <c r="Q104" s="49"/>
      <c r="R104" s="49"/>
      <c r="S104" s="49"/>
      <c r="T104" s="50"/>
    </row>
    <row r="105" spans="2:28" s="139" customFormat="1" ht="20.100000000000001" customHeight="1">
      <c r="B105" s="51"/>
      <c r="C105" s="289" t="s">
        <v>59</v>
      </c>
      <c r="D105" s="55"/>
      <c r="E105" s="55" t="s">
        <v>60</v>
      </c>
      <c r="F105" s="1668" t="s">
        <v>1613</v>
      </c>
      <c r="G105" s="55"/>
      <c r="H105" s="53"/>
      <c r="I105" s="360"/>
      <c r="J105" s="342"/>
      <c r="K105" s="55"/>
      <c r="L105" s="54"/>
      <c r="M105" s="55"/>
      <c r="N105" s="118"/>
      <c r="O105" s="56"/>
      <c r="P105" s="81" t="s">
        <v>61</v>
      </c>
      <c r="Q105" s="249" t="s">
        <v>1731</v>
      </c>
      <c r="R105" s="297"/>
      <c r="S105" s="55"/>
      <c r="T105" s="59"/>
      <c r="U105" s="158"/>
    </row>
    <row r="106" spans="2:28" s="139" customFormat="1" ht="5.0999999999999996" customHeight="1">
      <c r="B106" s="51"/>
      <c r="C106" s="289"/>
      <c r="D106" s="55"/>
      <c r="E106" s="55"/>
      <c r="F106" s="623"/>
      <c r="G106" s="55"/>
      <c r="H106" s="53"/>
      <c r="I106" s="52"/>
      <c r="J106" s="55"/>
      <c r="K106" s="55"/>
      <c r="L106" s="54"/>
      <c r="M106" s="55"/>
      <c r="N106" s="84"/>
      <c r="O106" s="56"/>
      <c r="P106" s="167"/>
      <c r="Q106" s="58"/>
      <c r="R106" s="58"/>
      <c r="S106" s="58"/>
      <c r="T106" s="59"/>
      <c r="U106" s="158"/>
    </row>
    <row r="107" spans="2:28" s="139" customFormat="1" ht="14.1" customHeight="1">
      <c r="B107" s="2190" t="s">
        <v>26</v>
      </c>
      <c r="C107" s="275" t="s">
        <v>27</v>
      </c>
      <c r="D107" s="2169" t="s">
        <v>62</v>
      </c>
      <c r="E107" s="175" t="s">
        <v>28</v>
      </c>
      <c r="F107" s="2169" t="s">
        <v>29</v>
      </c>
      <c r="G107" s="174" t="s">
        <v>30</v>
      </c>
      <c r="H107" s="174" t="s">
        <v>30</v>
      </c>
      <c r="I107" s="176" t="s">
        <v>30</v>
      </c>
      <c r="J107" s="2171" t="s">
        <v>31</v>
      </c>
      <c r="K107" s="2172"/>
      <c r="L107" s="174" t="s">
        <v>30</v>
      </c>
      <c r="M107" s="176" t="s">
        <v>32</v>
      </c>
      <c r="N107" s="177" t="s">
        <v>8</v>
      </c>
      <c r="O107" s="2176" t="s">
        <v>182</v>
      </c>
      <c r="P107" s="2178" t="s">
        <v>181</v>
      </c>
      <c r="Q107" s="177" t="s">
        <v>8</v>
      </c>
      <c r="R107" s="2180" t="s">
        <v>44</v>
      </c>
      <c r="S107" s="178" t="s">
        <v>8</v>
      </c>
      <c r="T107" s="2182" t="s">
        <v>10</v>
      </c>
      <c r="U107" s="158"/>
    </row>
    <row r="108" spans="2:28" s="139" customFormat="1" ht="14.1" customHeight="1">
      <c r="B108" s="2191"/>
      <c r="C108" s="276" t="s">
        <v>11</v>
      </c>
      <c r="D108" s="2170"/>
      <c r="E108" s="180" t="s">
        <v>12</v>
      </c>
      <c r="F108" s="2170"/>
      <c r="G108" s="180" t="s">
        <v>13</v>
      </c>
      <c r="H108" s="180" t="s">
        <v>14</v>
      </c>
      <c r="I108" s="181" t="s">
        <v>15</v>
      </c>
      <c r="J108" s="182" t="s">
        <v>16</v>
      </c>
      <c r="K108" s="183" t="s">
        <v>17</v>
      </c>
      <c r="L108" s="180" t="s">
        <v>18</v>
      </c>
      <c r="M108" s="184" t="s">
        <v>19</v>
      </c>
      <c r="N108" s="185" t="s">
        <v>177</v>
      </c>
      <c r="O108" s="2177"/>
      <c r="P108" s="2179"/>
      <c r="Q108" s="185" t="s">
        <v>22</v>
      </c>
      <c r="R108" s="2181"/>
      <c r="S108" s="186" t="s">
        <v>45</v>
      </c>
      <c r="T108" s="2183"/>
      <c r="U108" s="158"/>
    </row>
    <row r="109" spans="2:28" s="139" customFormat="1" ht="14.1" customHeight="1" thickBot="1">
      <c r="B109" s="187">
        <v>1</v>
      </c>
      <c r="C109" s="277">
        <v>2</v>
      </c>
      <c r="D109" s="189">
        <v>3</v>
      </c>
      <c r="E109" s="188">
        <v>4</v>
      </c>
      <c r="F109" s="188">
        <v>5</v>
      </c>
      <c r="G109" s="188">
        <v>6</v>
      </c>
      <c r="H109" s="188">
        <v>7</v>
      </c>
      <c r="I109" s="190" t="s">
        <v>63</v>
      </c>
      <c r="J109" s="191">
        <v>9</v>
      </c>
      <c r="K109" s="192" t="s">
        <v>64</v>
      </c>
      <c r="L109" s="191" t="s">
        <v>65</v>
      </c>
      <c r="M109" s="192">
        <v>12</v>
      </c>
      <c r="N109" s="193" t="s">
        <v>66</v>
      </c>
      <c r="O109" s="252" t="s">
        <v>176</v>
      </c>
      <c r="P109" s="193" t="s">
        <v>178</v>
      </c>
      <c r="Q109" s="193" t="s">
        <v>185</v>
      </c>
      <c r="R109" s="193" t="s">
        <v>183</v>
      </c>
      <c r="S109" s="193" t="s">
        <v>179</v>
      </c>
      <c r="T109" s="193">
        <v>18</v>
      </c>
      <c r="U109" s="158"/>
    </row>
    <row r="110" spans="2:28" s="850" customFormat="1" ht="35.1" customHeight="1" thickTop="1">
      <c r="B110" s="912">
        <v>1</v>
      </c>
      <c r="C110" s="1609" t="s">
        <v>1735</v>
      </c>
      <c r="D110" s="1613" t="s">
        <v>378</v>
      </c>
      <c r="E110" s="1614" t="s">
        <v>70</v>
      </c>
      <c r="F110" s="1611" t="s">
        <v>2</v>
      </c>
      <c r="G110" s="1610">
        <v>6840</v>
      </c>
      <c r="H110" s="1610">
        <v>3960</v>
      </c>
      <c r="I110" s="918">
        <f>G110-H110</f>
        <v>2880</v>
      </c>
      <c r="J110" s="1615">
        <v>6</v>
      </c>
      <c r="K110" s="1632">
        <f>I110*J110%</f>
        <v>172.79999999999998</v>
      </c>
      <c r="L110" s="1632">
        <f>I110-K110</f>
        <v>2707.2</v>
      </c>
      <c r="M110" s="1612">
        <v>2850</v>
      </c>
      <c r="N110" s="847">
        <f t="shared" ref="N110" si="47">ROUND((L110*M110),0)</f>
        <v>7715520</v>
      </c>
      <c r="O110" s="847">
        <f>ROUND(M110*0.5025%,2)</f>
        <v>14.32</v>
      </c>
      <c r="P110" s="847">
        <f>M110+O110</f>
        <v>2864.32</v>
      </c>
      <c r="Q110" s="848">
        <f>ROUND((L110*+P110),0)</f>
        <v>7754287</v>
      </c>
      <c r="R110" s="848">
        <f>ROUND((Q110*0.5%),0)</f>
        <v>38771</v>
      </c>
      <c r="S110" s="848">
        <f>ROUND((Q110-R110),0)</f>
        <v>7715516</v>
      </c>
      <c r="T110" s="1072" t="s">
        <v>77</v>
      </c>
    </row>
    <row r="111" spans="2:28" ht="5.0999999999999996" customHeight="1">
      <c r="B111" s="1550"/>
      <c r="C111" s="1551"/>
      <c r="D111" s="1552"/>
      <c r="E111" s="1553"/>
      <c r="F111" s="1554"/>
      <c r="G111" s="1555"/>
      <c r="H111" s="1555"/>
      <c r="I111" s="1556"/>
      <c r="J111" s="1557"/>
      <c r="K111" s="1556"/>
      <c r="L111" s="1556"/>
      <c r="M111" s="1558"/>
      <c r="N111" s="1558"/>
      <c r="O111" s="1559"/>
      <c r="P111" s="1559"/>
      <c r="Q111" s="1556"/>
      <c r="R111" s="1556"/>
      <c r="S111" s="1556"/>
      <c r="T111" s="1560"/>
      <c r="U111" s="1"/>
      <c r="V111" s="1"/>
      <c r="W111" s="1"/>
      <c r="X111" s="1"/>
      <c r="Y111" s="1"/>
      <c r="Z111" s="1"/>
      <c r="AA111" s="1"/>
      <c r="AB111" s="1"/>
    </row>
    <row r="112" spans="2:28" ht="35.1" customHeight="1">
      <c r="B112" s="2173" t="s">
        <v>1428</v>
      </c>
      <c r="C112" s="2174"/>
      <c r="D112" s="2174"/>
      <c r="E112" s="2174"/>
      <c r="F112" s="2175"/>
      <c r="G112" s="402">
        <f>SUM(G110:G111)</f>
        <v>6840</v>
      </c>
      <c r="H112" s="402">
        <f>SUM(H110:H111)</f>
        <v>3960</v>
      </c>
      <c r="I112" s="402">
        <f>SUM(I110:I111)</f>
        <v>2880</v>
      </c>
      <c r="J112" s="402">
        <f>+K112/I112%</f>
        <v>5.9999999999999991</v>
      </c>
      <c r="K112" s="402">
        <f>SUM(K110:K111)</f>
        <v>172.79999999999998</v>
      </c>
      <c r="L112" s="402">
        <f>SUM(L110:L111)</f>
        <v>2707.2</v>
      </c>
      <c r="M112" s="402"/>
      <c r="N112" s="402">
        <f>SUM(N110:N111)</f>
        <v>7715520</v>
      </c>
      <c r="O112" s="402"/>
      <c r="P112" s="402">
        <f>+Q112/L112</f>
        <v>2864.3199615839244</v>
      </c>
      <c r="Q112" s="402">
        <f>SUM(Q110:Q111)</f>
        <v>7754287</v>
      </c>
      <c r="R112" s="402">
        <f>SUM(R110:R111)</f>
        <v>38771</v>
      </c>
      <c r="S112" s="402">
        <f>SUM(S110:S111)</f>
        <v>7715516</v>
      </c>
      <c r="T112" s="402"/>
      <c r="U112" s="1"/>
      <c r="V112" s="1"/>
      <c r="W112" s="1"/>
      <c r="X112" s="1"/>
      <c r="Y112" s="1"/>
      <c r="Z112" s="1"/>
      <c r="AA112" s="1"/>
      <c r="AB112" s="1"/>
    </row>
    <row r="113" spans="2:28" s="139" customFormat="1" ht="7.5" customHeight="1">
      <c r="B113" s="47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9"/>
      <c r="Q113" s="49"/>
      <c r="R113" s="49"/>
      <c r="S113" s="49"/>
      <c r="T113" s="50"/>
    </row>
    <row r="114" spans="2:28" s="139" customFormat="1" ht="20.100000000000001" customHeight="1">
      <c r="B114" s="51"/>
      <c r="C114" s="289" t="s">
        <v>59</v>
      </c>
      <c r="D114" s="55"/>
      <c r="E114" s="55" t="s">
        <v>60</v>
      </c>
      <c r="F114" s="1668" t="s">
        <v>1737</v>
      </c>
      <c r="G114" s="55"/>
      <c r="H114" s="53"/>
      <c r="I114" s="360"/>
      <c r="J114" s="342"/>
      <c r="K114" s="55"/>
      <c r="L114" s="54"/>
      <c r="M114" s="55"/>
      <c r="N114" s="118"/>
      <c r="O114" s="56"/>
      <c r="P114" s="81"/>
      <c r="Q114" s="249"/>
      <c r="R114" s="297"/>
      <c r="S114" s="55"/>
      <c r="T114" s="59"/>
      <c r="U114" s="158"/>
    </row>
    <row r="115" spans="2:28" s="139" customFormat="1" ht="5.0999999999999996" customHeight="1">
      <c r="B115" s="51"/>
      <c r="C115" s="289"/>
      <c r="D115" s="55"/>
      <c r="E115" s="55"/>
      <c r="F115" s="623"/>
      <c r="G115" s="55"/>
      <c r="H115" s="53"/>
      <c r="I115" s="52"/>
      <c r="J115" s="55"/>
      <c r="K115" s="55"/>
      <c r="L115" s="54"/>
      <c r="M115" s="55"/>
      <c r="N115" s="84"/>
      <c r="O115" s="56"/>
      <c r="P115" s="167"/>
      <c r="Q115" s="58"/>
      <c r="R115" s="58"/>
      <c r="S115" s="58"/>
      <c r="T115" s="59"/>
      <c r="U115" s="158"/>
    </row>
    <row r="116" spans="2:28" s="139" customFormat="1" ht="14.1" customHeight="1">
      <c r="B116" s="2190" t="s">
        <v>26</v>
      </c>
      <c r="C116" s="275" t="s">
        <v>27</v>
      </c>
      <c r="D116" s="2169" t="s">
        <v>62</v>
      </c>
      <c r="E116" s="175" t="s">
        <v>28</v>
      </c>
      <c r="F116" s="2169" t="s">
        <v>29</v>
      </c>
      <c r="G116" s="174" t="s">
        <v>30</v>
      </c>
      <c r="H116" s="174" t="s">
        <v>30</v>
      </c>
      <c r="I116" s="176" t="s">
        <v>30</v>
      </c>
      <c r="J116" s="2171" t="s">
        <v>31</v>
      </c>
      <c r="K116" s="2172"/>
      <c r="L116" s="174" t="s">
        <v>30</v>
      </c>
      <c r="M116" s="176" t="s">
        <v>32</v>
      </c>
      <c r="N116" s="177" t="s">
        <v>8</v>
      </c>
      <c r="O116" s="2176" t="s">
        <v>182</v>
      </c>
      <c r="P116" s="2178" t="s">
        <v>181</v>
      </c>
      <c r="Q116" s="177" t="s">
        <v>8</v>
      </c>
      <c r="R116" s="2180" t="s">
        <v>44</v>
      </c>
      <c r="S116" s="178" t="s">
        <v>8</v>
      </c>
      <c r="T116" s="2182" t="s">
        <v>10</v>
      </c>
      <c r="U116" s="158"/>
    </row>
    <row r="117" spans="2:28" s="139" customFormat="1" ht="14.1" customHeight="1">
      <c r="B117" s="2191"/>
      <c r="C117" s="276" t="s">
        <v>11</v>
      </c>
      <c r="D117" s="2170"/>
      <c r="E117" s="180" t="s">
        <v>12</v>
      </c>
      <c r="F117" s="2170"/>
      <c r="G117" s="180" t="s">
        <v>13</v>
      </c>
      <c r="H117" s="180" t="s">
        <v>14</v>
      </c>
      <c r="I117" s="181" t="s">
        <v>15</v>
      </c>
      <c r="J117" s="182" t="s">
        <v>16</v>
      </c>
      <c r="K117" s="183" t="s">
        <v>17</v>
      </c>
      <c r="L117" s="180" t="s">
        <v>18</v>
      </c>
      <c r="M117" s="184" t="s">
        <v>19</v>
      </c>
      <c r="N117" s="185" t="s">
        <v>177</v>
      </c>
      <c r="O117" s="2177"/>
      <c r="P117" s="2179"/>
      <c r="Q117" s="185" t="s">
        <v>22</v>
      </c>
      <c r="R117" s="2181"/>
      <c r="S117" s="186" t="s">
        <v>45</v>
      </c>
      <c r="T117" s="2183"/>
      <c r="U117" s="158"/>
    </row>
    <row r="118" spans="2:28" s="139" customFormat="1" ht="14.1" customHeight="1" thickBot="1">
      <c r="B118" s="187">
        <v>1</v>
      </c>
      <c r="C118" s="277">
        <v>2</v>
      </c>
      <c r="D118" s="189">
        <v>3</v>
      </c>
      <c r="E118" s="188">
        <v>4</v>
      </c>
      <c r="F118" s="188">
        <v>5</v>
      </c>
      <c r="G118" s="188">
        <v>6</v>
      </c>
      <c r="H118" s="188">
        <v>7</v>
      </c>
      <c r="I118" s="190" t="s">
        <v>63</v>
      </c>
      <c r="J118" s="191">
        <v>9</v>
      </c>
      <c r="K118" s="192" t="s">
        <v>64</v>
      </c>
      <c r="L118" s="191" t="s">
        <v>65</v>
      </c>
      <c r="M118" s="192">
        <v>12</v>
      </c>
      <c r="N118" s="193" t="s">
        <v>66</v>
      </c>
      <c r="O118" s="252" t="s">
        <v>176</v>
      </c>
      <c r="P118" s="193" t="s">
        <v>178</v>
      </c>
      <c r="Q118" s="193" t="s">
        <v>185</v>
      </c>
      <c r="R118" s="193" t="s">
        <v>183</v>
      </c>
      <c r="S118" s="193" t="s">
        <v>179</v>
      </c>
      <c r="T118" s="193">
        <v>18</v>
      </c>
      <c r="U118" s="158"/>
    </row>
    <row r="119" spans="2:28" s="850" customFormat="1" ht="35.1" customHeight="1" thickTop="1">
      <c r="B119" s="912">
        <v>1</v>
      </c>
      <c r="C119" s="1609" t="s">
        <v>1736</v>
      </c>
      <c r="D119" s="1613" t="s">
        <v>67</v>
      </c>
      <c r="E119" s="1614" t="s">
        <v>92</v>
      </c>
      <c r="F119" s="1611" t="s">
        <v>2</v>
      </c>
      <c r="G119" s="1610">
        <v>6680</v>
      </c>
      <c r="H119" s="1610">
        <v>3810</v>
      </c>
      <c r="I119" s="918">
        <f>G119-H119</f>
        <v>2870</v>
      </c>
      <c r="J119" s="1615">
        <v>6</v>
      </c>
      <c r="K119" s="1632">
        <f>I119*J119%</f>
        <v>172.2</v>
      </c>
      <c r="L119" s="1632">
        <f>I119-K119</f>
        <v>2697.8</v>
      </c>
      <c r="M119" s="1612">
        <v>2850</v>
      </c>
      <c r="N119" s="847">
        <f t="shared" ref="N119" si="48">ROUND((L119*M119),0)</f>
        <v>7688730</v>
      </c>
      <c r="O119" s="847">
        <f>ROUND(M119*0.5025%,2)</f>
        <v>14.32</v>
      </c>
      <c r="P119" s="847">
        <f>M119+O119</f>
        <v>2864.32</v>
      </c>
      <c r="Q119" s="848">
        <f>ROUND((L119*+P119),0)</f>
        <v>7727362</v>
      </c>
      <c r="R119" s="848">
        <f>ROUND((Q119*0.5%),0)</f>
        <v>38637</v>
      </c>
      <c r="S119" s="848">
        <f>ROUND((Q119-R119),0)</f>
        <v>7688725</v>
      </c>
      <c r="T119" s="1072" t="s">
        <v>77</v>
      </c>
    </row>
    <row r="120" spans="2:28" ht="5.0999999999999996" customHeight="1">
      <c r="B120" s="1550"/>
      <c r="C120" s="1551"/>
      <c r="D120" s="1552"/>
      <c r="E120" s="1553"/>
      <c r="F120" s="1554"/>
      <c r="G120" s="1555"/>
      <c r="H120" s="1555"/>
      <c r="I120" s="1556"/>
      <c r="J120" s="1557"/>
      <c r="K120" s="1556"/>
      <c r="L120" s="1556"/>
      <c r="M120" s="1558"/>
      <c r="N120" s="1558"/>
      <c r="O120" s="1559"/>
      <c r="P120" s="1559"/>
      <c r="Q120" s="1556"/>
      <c r="R120" s="1556"/>
      <c r="S120" s="1556"/>
      <c r="T120" s="1560"/>
      <c r="U120" s="1"/>
      <c r="V120" s="1"/>
      <c r="W120" s="1"/>
      <c r="X120" s="1"/>
      <c r="Y120" s="1"/>
      <c r="Z120" s="1"/>
      <c r="AA120" s="1"/>
      <c r="AB120" s="1"/>
    </row>
    <row r="121" spans="2:28" ht="35.1" customHeight="1">
      <c r="B121" s="2173" t="s">
        <v>1429</v>
      </c>
      <c r="C121" s="2174"/>
      <c r="D121" s="2174"/>
      <c r="E121" s="2174"/>
      <c r="F121" s="2175"/>
      <c r="G121" s="402">
        <f>SUM(G119:G120)</f>
        <v>6680</v>
      </c>
      <c r="H121" s="402">
        <f>SUM(H119:H120)</f>
        <v>3810</v>
      </c>
      <c r="I121" s="402">
        <f>SUM(I119:I120)</f>
        <v>2870</v>
      </c>
      <c r="J121" s="402">
        <f>+K121/I121%</f>
        <v>6</v>
      </c>
      <c r="K121" s="402">
        <f>SUM(K119:K120)</f>
        <v>172.2</v>
      </c>
      <c r="L121" s="402">
        <f>SUM(L119:L120)</f>
        <v>2697.8</v>
      </c>
      <c r="M121" s="402"/>
      <c r="N121" s="402">
        <f>SUM(N119:N120)</f>
        <v>7688730</v>
      </c>
      <c r="O121" s="402"/>
      <c r="P121" s="402">
        <f>+Q121/L121</f>
        <v>2864.3198161464898</v>
      </c>
      <c r="Q121" s="402">
        <f>SUM(Q119:Q120)</f>
        <v>7727362</v>
      </c>
      <c r="R121" s="402">
        <f>SUM(R119:R120)</f>
        <v>38637</v>
      </c>
      <c r="S121" s="402">
        <f>SUM(S119:S120)</f>
        <v>7688725</v>
      </c>
      <c r="T121" s="402"/>
      <c r="U121" s="1"/>
      <c r="V121" s="1"/>
      <c r="W121" s="1"/>
      <c r="X121" s="1"/>
      <c r="Y121" s="1"/>
      <c r="Z121" s="1"/>
      <c r="AA121" s="1"/>
      <c r="AB121" s="1"/>
    </row>
    <row r="122" spans="2:28" ht="35.1" customHeight="1">
      <c r="B122" s="2173" t="s">
        <v>637</v>
      </c>
      <c r="C122" s="2174"/>
      <c r="D122" s="2174"/>
      <c r="E122" s="2174"/>
      <c r="F122" s="2175"/>
      <c r="G122" s="402">
        <f>SUM(G121+G112)</f>
        <v>13520</v>
      </c>
      <c r="H122" s="402">
        <f t="shared" ref="H122:S122" si="49">SUM(H121+H112)</f>
        <v>7770</v>
      </c>
      <c r="I122" s="402">
        <f t="shared" si="49"/>
        <v>5750</v>
      </c>
      <c r="J122" s="402">
        <f>+K122/I122%</f>
        <v>6</v>
      </c>
      <c r="K122" s="402">
        <f t="shared" si="49"/>
        <v>345</v>
      </c>
      <c r="L122" s="402">
        <f t="shared" si="49"/>
        <v>5405</v>
      </c>
      <c r="M122" s="402"/>
      <c r="N122" s="402">
        <f t="shared" si="49"/>
        <v>15404250</v>
      </c>
      <c r="O122" s="402"/>
      <c r="P122" s="402">
        <f>+Q122/L122</f>
        <v>2864.3198889916744</v>
      </c>
      <c r="Q122" s="402">
        <f t="shared" si="49"/>
        <v>15481649</v>
      </c>
      <c r="R122" s="402">
        <f t="shared" si="49"/>
        <v>77408</v>
      </c>
      <c r="S122" s="402">
        <f t="shared" si="49"/>
        <v>15404241</v>
      </c>
      <c r="T122" s="402"/>
      <c r="U122" s="1"/>
      <c r="V122" s="1"/>
      <c r="W122" s="1"/>
      <c r="X122" s="1"/>
      <c r="Y122" s="1"/>
      <c r="Z122" s="1"/>
      <c r="AA122" s="1"/>
      <c r="AB122" s="1"/>
    </row>
    <row r="123" spans="2:28" ht="9" customHeight="1">
      <c r="B123" s="603"/>
      <c r="C123" s="458"/>
      <c r="D123" s="458"/>
      <c r="E123" s="458"/>
      <c r="F123" s="458"/>
      <c r="G123" s="597"/>
      <c r="H123" s="597"/>
      <c r="I123" s="597"/>
      <c r="J123" s="597"/>
      <c r="K123" s="597"/>
      <c r="L123" s="597"/>
      <c r="M123" s="597"/>
      <c r="N123" s="597"/>
      <c r="O123" s="597"/>
      <c r="P123" s="597"/>
      <c r="Q123" s="597"/>
      <c r="R123" s="597"/>
      <c r="S123" s="597"/>
      <c r="T123" s="460"/>
      <c r="U123" s="1"/>
      <c r="V123" s="1"/>
      <c r="W123" s="1"/>
      <c r="X123" s="1"/>
      <c r="Y123" s="1"/>
      <c r="Z123" s="1"/>
      <c r="AA123" s="1"/>
      <c r="AB123" s="1"/>
    </row>
    <row r="124" spans="2:28" ht="15.75">
      <c r="B124" s="201"/>
      <c r="C124" s="202"/>
      <c r="D124" s="202"/>
      <c r="E124" s="202"/>
      <c r="F124" s="202"/>
      <c r="G124" s="202"/>
      <c r="H124" s="202"/>
      <c r="I124" s="226"/>
      <c r="J124" s="226"/>
      <c r="K124" s="226"/>
      <c r="L124" s="226"/>
      <c r="M124" s="226"/>
      <c r="N124" s="226"/>
      <c r="O124" s="226"/>
      <c r="P124" s="226"/>
      <c r="Q124" s="587" t="s">
        <v>1732</v>
      </c>
      <c r="R124" s="226"/>
      <c r="S124" s="226"/>
      <c r="T124" s="209"/>
      <c r="U124" s="1"/>
      <c r="V124" s="1"/>
      <c r="W124" s="1"/>
      <c r="X124" s="1"/>
      <c r="Y124" s="1"/>
      <c r="Z124" s="1"/>
      <c r="AA124" s="1"/>
      <c r="AB124" s="1"/>
    </row>
    <row r="125" spans="2:28" ht="15.75">
      <c r="B125" s="241"/>
      <c r="C125" s="280" t="s">
        <v>80</v>
      </c>
      <c r="D125" s="227"/>
      <c r="E125" s="227" t="s">
        <v>1386</v>
      </c>
      <c r="F125" s="227"/>
      <c r="G125" s="1873"/>
      <c r="H125" s="1873"/>
      <c r="I125" s="1873" t="s">
        <v>105</v>
      </c>
      <c r="J125" s="1873"/>
      <c r="K125" s="228"/>
      <c r="L125" s="1873"/>
      <c r="M125" s="1873" t="s">
        <v>106</v>
      </c>
      <c r="N125" s="1873"/>
      <c r="O125" s="227"/>
      <c r="P125" s="227"/>
      <c r="Q125" s="227" t="s">
        <v>81</v>
      </c>
      <c r="R125" s="227"/>
      <c r="S125" s="242"/>
      <c r="T125" s="243"/>
      <c r="U125" s="1"/>
      <c r="V125" s="1"/>
      <c r="W125" s="1"/>
      <c r="X125" s="1"/>
      <c r="Y125" s="1"/>
      <c r="Z125" s="1"/>
      <c r="AA125" s="1"/>
      <c r="AB125" s="1"/>
    </row>
    <row r="126" spans="2:28" ht="15.75">
      <c r="B126" s="241"/>
      <c r="C126" s="281"/>
      <c r="D126" s="229"/>
      <c r="E126" s="229"/>
      <c r="F126" s="229"/>
      <c r="G126" s="229"/>
      <c r="H126" s="229"/>
      <c r="I126" s="229"/>
      <c r="J126" s="229"/>
      <c r="K126" s="229"/>
      <c r="L126" s="229"/>
      <c r="M126" s="229"/>
      <c r="N126" s="229"/>
      <c r="O126" s="229"/>
      <c r="P126" s="229"/>
      <c r="Q126" s="229"/>
      <c r="R126" s="229"/>
      <c r="S126" s="242"/>
      <c r="T126" s="243"/>
      <c r="U126" s="1"/>
      <c r="V126" s="1"/>
      <c r="W126" s="1"/>
      <c r="X126" s="1"/>
      <c r="Y126" s="1"/>
      <c r="Z126" s="1"/>
      <c r="AA126" s="1"/>
      <c r="AB126" s="1"/>
    </row>
    <row r="127" spans="2:28" ht="9.9499999999999993" customHeight="1">
      <c r="B127" s="241"/>
      <c r="C127" s="281"/>
      <c r="D127" s="229"/>
      <c r="E127" s="229"/>
      <c r="F127" s="229"/>
      <c r="G127" s="229"/>
      <c r="H127" s="229"/>
      <c r="I127" s="229"/>
      <c r="J127" s="229"/>
      <c r="K127" s="229"/>
      <c r="L127" s="229"/>
      <c r="M127" s="229"/>
      <c r="N127" s="229"/>
      <c r="O127" s="229"/>
      <c r="P127" s="229"/>
      <c r="Q127" s="229"/>
      <c r="R127" s="229"/>
      <c r="S127" s="242"/>
      <c r="T127" s="243"/>
      <c r="U127" s="1"/>
      <c r="V127" s="1"/>
      <c r="W127" s="1"/>
      <c r="X127" s="1"/>
      <c r="Y127" s="1"/>
      <c r="Z127" s="1"/>
      <c r="AA127" s="1"/>
      <c r="AB127" s="1"/>
    </row>
    <row r="128" spans="2:28" ht="9.9499999999999993" customHeight="1">
      <c r="B128" s="241"/>
      <c r="C128" s="281"/>
      <c r="D128" s="229"/>
      <c r="E128" s="229"/>
      <c r="F128" s="229"/>
      <c r="G128" s="229"/>
      <c r="H128" s="229"/>
      <c r="I128" s="229"/>
      <c r="J128" s="229"/>
      <c r="K128" s="229"/>
      <c r="L128" s="229"/>
      <c r="M128" s="229"/>
      <c r="N128" s="229"/>
      <c r="O128" s="229"/>
      <c r="P128" s="229"/>
      <c r="Q128" s="229"/>
      <c r="R128" s="229"/>
      <c r="S128" s="242"/>
      <c r="T128" s="243"/>
      <c r="U128" s="1"/>
      <c r="V128" s="1"/>
      <c r="W128" s="1"/>
      <c r="X128" s="1"/>
      <c r="Y128" s="1"/>
      <c r="Z128" s="1"/>
      <c r="AA128" s="1"/>
      <c r="AB128" s="1"/>
    </row>
    <row r="129" spans="2:28" ht="15.75">
      <c r="B129" s="241"/>
      <c r="C129" s="1871" t="s">
        <v>147</v>
      </c>
      <c r="D129" s="1871"/>
      <c r="E129" s="1871"/>
      <c r="F129" s="1871"/>
      <c r="G129" s="1874"/>
      <c r="H129" s="1874" t="s">
        <v>82</v>
      </c>
      <c r="I129" s="1871"/>
      <c r="J129" s="1874" t="s">
        <v>156</v>
      </c>
      <c r="K129" s="230"/>
      <c r="L129" s="1874"/>
      <c r="M129" s="1874" t="s">
        <v>161</v>
      </c>
      <c r="N129" s="1874"/>
      <c r="O129" s="1871"/>
      <c r="P129" s="1871"/>
      <c r="Q129" s="1871" t="s">
        <v>83</v>
      </c>
      <c r="R129" s="1871"/>
      <c r="S129" s="242"/>
      <c r="T129" s="243"/>
      <c r="U129" s="1"/>
      <c r="V129" s="1"/>
      <c r="W129" s="1"/>
      <c r="X129" s="1"/>
      <c r="Y129" s="1"/>
      <c r="Z129" s="1"/>
      <c r="AA129" s="1"/>
      <c r="AB129" s="1"/>
    </row>
    <row r="130" spans="2:28" ht="15.75">
      <c r="B130" s="241"/>
      <c r="C130" s="282"/>
      <c r="D130" s="1871"/>
      <c r="E130" s="1871"/>
      <c r="F130" s="1871"/>
      <c r="G130" s="1874"/>
      <c r="H130" s="1874"/>
      <c r="I130" s="1871"/>
      <c r="J130" s="1874"/>
      <c r="K130" s="230"/>
      <c r="L130" s="1874"/>
      <c r="M130" s="1874"/>
      <c r="N130" s="1874"/>
      <c r="O130" s="1871"/>
      <c r="P130" s="1871"/>
      <c r="Q130" s="1871"/>
      <c r="R130" s="1871"/>
      <c r="S130" s="242"/>
      <c r="T130" s="243"/>
      <c r="U130" s="1"/>
      <c r="V130" s="1"/>
      <c r="W130" s="1"/>
      <c r="X130" s="1"/>
      <c r="Y130" s="1"/>
      <c r="Z130" s="1"/>
      <c r="AA130" s="1"/>
      <c r="AB130" s="1"/>
    </row>
    <row r="131" spans="2:28" customFormat="1" ht="15" customHeight="1">
      <c r="B131" s="121" t="s">
        <v>418</v>
      </c>
      <c r="C131" s="284"/>
      <c r="D131" s="122"/>
      <c r="E131" s="122"/>
      <c r="F131" s="122"/>
      <c r="G131" s="122"/>
      <c r="H131" s="1229"/>
      <c r="I131" s="122"/>
      <c r="J131" s="123"/>
      <c r="K131" s="122"/>
      <c r="L131" s="124"/>
      <c r="M131" s="122"/>
      <c r="N131" s="122"/>
      <c r="O131" s="122"/>
      <c r="P131" s="122"/>
      <c r="Q131" s="122"/>
      <c r="R131" s="125"/>
      <c r="S131" s="125"/>
      <c r="T131" s="126" t="s">
        <v>417</v>
      </c>
      <c r="U131" s="232"/>
    </row>
    <row r="132" spans="2:28" ht="17.25" customHeight="1"/>
    <row r="133" spans="2:28" s="139" customFormat="1" ht="24.95" customHeight="1">
      <c r="B133" s="2155" t="s">
        <v>25</v>
      </c>
      <c r="C133" s="2156"/>
      <c r="D133" s="2156"/>
      <c r="E133" s="2157"/>
      <c r="F133" s="2161" t="s">
        <v>146</v>
      </c>
      <c r="G133" s="2162"/>
      <c r="H133" s="2162"/>
      <c r="I133" s="2162"/>
      <c r="J133" s="2162"/>
      <c r="K133" s="2162"/>
      <c r="L133" s="2162"/>
      <c r="M133" s="2162"/>
      <c r="N133" s="2163"/>
      <c r="O133" s="417" t="s">
        <v>111</v>
      </c>
      <c r="P133" s="428" t="s">
        <v>1679</v>
      </c>
      <c r="Q133" s="92" t="s">
        <v>1602</v>
      </c>
      <c r="R133" s="92"/>
      <c r="S133" s="41"/>
      <c r="T133" s="42" t="s">
        <v>25</v>
      </c>
    </row>
    <row r="134" spans="2:28" s="139" customFormat="1" ht="24.75" customHeight="1">
      <c r="B134" s="2158"/>
      <c r="C134" s="2159"/>
      <c r="D134" s="2159"/>
      <c r="E134" s="2160"/>
      <c r="F134" s="2164" t="s">
        <v>416</v>
      </c>
      <c r="G134" s="2165"/>
      <c r="H134" s="2165"/>
      <c r="I134" s="2165"/>
      <c r="J134" s="2165"/>
      <c r="K134" s="2165"/>
      <c r="L134" s="2165"/>
      <c r="M134" s="2165"/>
      <c r="N134" s="2166"/>
      <c r="O134" s="419" t="s">
        <v>33</v>
      </c>
      <c r="P134" s="429" t="s">
        <v>58</v>
      </c>
      <c r="Q134" s="94"/>
      <c r="R134" s="94"/>
      <c r="S134" s="45"/>
      <c r="T134" s="46"/>
    </row>
    <row r="135" spans="2:28" s="139" customFormat="1" ht="7.5" customHeight="1">
      <c r="B135" s="47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9"/>
      <c r="Q135" s="49"/>
      <c r="R135" s="49"/>
      <c r="S135" s="49"/>
      <c r="T135" s="50"/>
    </row>
    <row r="136" spans="2:28" s="139" customFormat="1" ht="20.100000000000001" customHeight="1">
      <c r="B136" s="51"/>
      <c r="C136" s="289" t="s">
        <v>59</v>
      </c>
      <c r="D136" s="55"/>
      <c r="E136" s="55" t="s">
        <v>60</v>
      </c>
      <c r="F136" s="1668" t="s">
        <v>1681</v>
      </c>
      <c r="G136" s="55"/>
      <c r="H136" s="53"/>
      <c r="I136" s="360"/>
      <c r="J136" s="342"/>
      <c r="K136" s="55"/>
      <c r="L136" s="54"/>
      <c r="M136" s="55"/>
      <c r="N136" s="118"/>
      <c r="O136" s="56"/>
      <c r="P136" s="81" t="s">
        <v>61</v>
      </c>
      <c r="Q136" s="249" t="s">
        <v>1675</v>
      </c>
      <c r="R136" s="297"/>
      <c r="S136" s="55"/>
      <c r="T136" s="59"/>
      <c r="U136" s="158"/>
    </row>
    <row r="137" spans="2:28" s="139" customFormat="1" ht="5.0999999999999996" customHeight="1">
      <c r="B137" s="51"/>
      <c r="C137" s="289"/>
      <c r="D137" s="55"/>
      <c r="E137" s="55"/>
      <c r="F137" s="623"/>
      <c r="G137" s="55"/>
      <c r="H137" s="53"/>
      <c r="I137" s="52"/>
      <c r="J137" s="55"/>
      <c r="K137" s="55"/>
      <c r="L137" s="54"/>
      <c r="M137" s="55"/>
      <c r="N137" s="84"/>
      <c r="O137" s="56"/>
      <c r="P137" s="167"/>
      <c r="Q137" s="58"/>
      <c r="R137" s="58"/>
      <c r="S137" s="58"/>
      <c r="T137" s="59"/>
      <c r="U137" s="158"/>
    </row>
    <row r="138" spans="2:28" s="139" customFormat="1" ht="14.1" customHeight="1">
      <c r="B138" s="2190" t="s">
        <v>26</v>
      </c>
      <c r="C138" s="275" t="s">
        <v>27</v>
      </c>
      <c r="D138" s="2169" t="s">
        <v>62</v>
      </c>
      <c r="E138" s="175" t="s">
        <v>28</v>
      </c>
      <c r="F138" s="2169" t="s">
        <v>29</v>
      </c>
      <c r="G138" s="174" t="s">
        <v>30</v>
      </c>
      <c r="H138" s="174" t="s">
        <v>30</v>
      </c>
      <c r="I138" s="176" t="s">
        <v>30</v>
      </c>
      <c r="J138" s="2171" t="s">
        <v>31</v>
      </c>
      <c r="K138" s="2172"/>
      <c r="L138" s="174" t="s">
        <v>30</v>
      </c>
      <c r="M138" s="176" t="s">
        <v>32</v>
      </c>
      <c r="N138" s="177" t="s">
        <v>8</v>
      </c>
      <c r="O138" s="2176" t="s">
        <v>182</v>
      </c>
      <c r="P138" s="2178" t="s">
        <v>181</v>
      </c>
      <c r="Q138" s="177" t="s">
        <v>8</v>
      </c>
      <c r="R138" s="2180" t="s">
        <v>44</v>
      </c>
      <c r="S138" s="178" t="s">
        <v>8</v>
      </c>
      <c r="T138" s="2182" t="s">
        <v>10</v>
      </c>
      <c r="U138" s="158"/>
    </row>
    <row r="139" spans="2:28" s="139" customFormat="1" ht="14.1" customHeight="1">
      <c r="B139" s="2191"/>
      <c r="C139" s="276" t="s">
        <v>11</v>
      </c>
      <c r="D139" s="2170"/>
      <c r="E139" s="180" t="s">
        <v>12</v>
      </c>
      <c r="F139" s="2170"/>
      <c r="G139" s="180" t="s">
        <v>13</v>
      </c>
      <c r="H139" s="180" t="s">
        <v>14</v>
      </c>
      <c r="I139" s="181" t="s">
        <v>15</v>
      </c>
      <c r="J139" s="182" t="s">
        <v>16</v>
      </c>
      <c r="K139" s="183" t="s">
        <v>17</v>
      </c>
      <c r="L139" s="180" t="s">
        <v>18</v>
      </c>
      <c r="M139" s="184" t="s">
        <v>19</v>
      </c>
      <c r="N139" s="185" t="s">
        <v>177</v>
      </c>
      <c r="O139" s="2177"/>
      <c r="P139" s="2179"/>
      <c r="Q139" s="185" t="s">
        <v>22</v>
      </c>
      <c r="R139" s="2181"/>
      <c r="S139" s="186" t="s">
        <v>45</v>
      </c>
      <c r="T139" s="2183"/>
      <c r="U139" s="158"/>
    </row>
    <row r="140" spans="2:28" s="139" customFormat="1" ht="14.1" customHeight="1" thickBot="1">
      <c r="B140" s="187">
        <v>1</v>
      </c>
      <c r="C140" s="277">
        <v>2</v>
      </c>
      <c r="D140" s="189">
        <v>3</v>
      </c>
      <c r="E140" s="188">
        <v>4</v>
      </c>
      <c r="F140" s="188">
        <v>5</v>
      </c>
      <c r="G140" s="188">
        <v>6</v>
      </c>
      <c r="H140" s="188">
        <v>7</v>
      </c>
      <c r="I140" s="190" t="s">
        <v>63</v>
      </c>
      <c r="J140" s="191">
        <v>9</v>
      </c>
      <c r="K140" s="192" t="s">
        <v>64</v>
      </c>
      <c r="L140" s="191" t="s">
        <v>65</v>
      </c>
      <c r="M140" s="192">
        <v>12</v>
      </c>
      <c r="N140" s="193" t="s">
        <v>66</v>
      </c>
      <c r="O140" s="252" t="s">
        <v>176</v>
      </c>
      <c r="P140" s="193" t="s">
        <v>178</v>
      </c>
      <c r="Q140" s="193" t="s">
        <v>185</v>
      </c>
      <c r="R140" s="193" t="s">
        <v>183</v>
      </c>
      <c r="S140" s="193" t="s">
        <v>179</v>
      </c>
      <c r="T140" s="193">
        <v>18</v>
      </c>
      <c r="U140" s="158"/>
    </row>
    <row r="141" spans="2:28" s="850" customFormat="1" ht="35.1" customHeight="1" thickTop="1">
      <c r="B141" s="912">
        <v>1</v>
      </c>
      <c r="C141" s="1609" t="s">
        <v>1682</v>
      </c>
      <c r="D141" s="1613" t="s">
        <v>89</v>
      </c>
      <c r="E141" s="1614" t="s">
        <v>1254</v>
      </c>
      <c r="F141" s="1611" t="s">
        <v>2</v>
      </c>
      <c r="G141" s="1610">
        <v>8430</v>
      </c>
      <c r="H141" s="1610">
        <v>3860</v>
      </c>
      <c r="I141" s="918">
        <f>G141-H141</f>
        <v>4570</v>
      </c>
      <c r="J141" s="1615">
        <v>6</v>
      </c>
      <c r="K141" s="1632">
        <f>I141*J141%</f>
        <v>274.2</v>
      </c>
      <c r="L141" s="1632">
        <f>I141-K141</f>
        <v>4295.8</v>
      </c>
      <c r="M141" s="1612">
        <v>2900</v>
      </c>
      <c r="N141" s="847">
        <f t="shared" ref="N141" si="50">ROUND((L141*M141),0)</f>
        <v>12457820</v>
      </c>
      <c r="O141" s="847">
        <f>ROUND(M141*0.5025%,2)</f>
        <v>14.57</v>
      </c>
      <c r="P141" s="847">
        <f>M141+O141</f>
        <v>2914.57</v>
      </c>
      <c r="Q141" s="848">
        <f>ROUND((L141*+P141),0)</f>
        <v>12520410</v>
      </c>
      <c r="R141" s="848">
        <f>ROUND((Q141*0.5%),0)</f>
        <v>62602</v>
      </c>
      <c r="S141" s="848">
        <f>ROUND((Q141-R141),0)</f>
        <v>12457808</v>
      </c>
      <c r="T141" s="1072" t="s">
        <v>77</v>
      </c>
    </row>
    <row r="142" spans="2:28" s="850" customFormat="1" ht="35.1" customHeight="1">
      <c r="B142" s="912">
        <v>2</v>
      </c>
      <c r="C142" s="1609" t="s">
        <v>1683</v>
      </c>
      <c r="D142" s="1613" t="s">
        <v>336</v>
      </c>
      <c r="E142" s="1614" t="s">
        <v>1255</v>
      </c>
      <c r="F142" s="1611" t="s">
        <v>2</v>
      </c>
      <c r="G142" s="1610">
        <v>8290</v>
      </c>
      <c r="H142" s="1610">
        <v>3900</v>
      </c>
      <c r="I142" s="918">
        <f t="shared" ref="I142:I143" si="51">G142-H142</f>
        <v>4390</v>
      </c>
      <c r="J142" s="1615">
        <v>6</v>
      </c>
      <c r="K142" s="1632">
        <f t="shared" ref="K142:K143" si="52">I142*J142%</f>
        <v>263.39999999999998</v>
      </c>
      <c r="L142" s="1632">
        <f t="shared" ref="L142:L143" si="53">I142-K142</f>
        <v>4126.6000000000004</v>
      </c>
      <c r="M142" s="1612">
        <v>2900</v>
      </c>
      <c r="N142" s="847">
        <f t="shared" ref="N142:N143" si="54">ROUND((L142*M142),0)</f>
        <v>11967140</v>
      </c>
      <c r="O142" s="847">
        <f t="shared" ref="O142:O143" si="55">ROUND(M142*0.5025%,2)</f>
        <v>14.57</v>
      </c>
      <c r="P142" s="847">
        <f t="shared" ref="P142:P143" si="56">M142+O142</f>
        <v>2914.57</v>
      </c>
      <c r="Q142" s="848">
        <f t="shared" ref="Q142:Q143" si="57">ROUND((L142*+P142),0)</f>
        <v>12027265</v>
      </c>
      <c r="R142" s="848">
        <f t="shared" ref="R142:R143" si="58">ROUND((Q142*0.5%),0)</f>
        <v>60136</v>
      </c>
      <c r="S142" s="848">
        <f t="shared" ref="S142:S143" si="59">ROUND((Q142-R142),0)</f>
        <v>11967129</v>
      </c>
      <c r="T142" s="1072" t="s">
        <v>77</v>
      </c>
    </row>
    <row r="143" spans="2:28" s="850" customFormat="1" ht="35.1" customHeight="1">
      <c r="B143" s="912">
        <v>3</v>
      </c>
      <c r="C143" s="1609" t="s">
        <v>1684</v>
      </c>
      <c r="D143" s="1613" t="s">
        <v>67</v>
      </c>
      <c r="E143" s="1614" t="s">
        <v>92</v>
      </c>
      <c r="F143" s="1611" t="s">
        <v>2</v>
      </c>
      <c r="G143" s="1610">
        <v>4990</v>
      </c>
      <c r="H143" s="1610">
        <v>3810</v>
      </c>
      <c r="I143" s="918">
        <f t="shared" si="51"/>
        <v>1180</v>
      </c>
      <c r="J143" s="1615">
        <v>6</v>
      </c>
      <c r="K143" s="1632">
        <f t="shared" si="52"/>
        <v>70.8</v>
      </c>
      <c r="L143" s="1632">
        <f t="shared" si="53"/>
        <v>1109.2</v>
      </c>
      <c r="M143" s="1612">
        <v>2900</v>
      </c>
      <c r="N143" s="847">
        <f t="shared" si="54"/>
        <v>3216680</v>
      </c>
      <c r="O143" s="847">
        <f t="shared" si="55"/>
        <v>14.57</v>
      </c>
      <c r="P143" s="847">
        <f t="shared" si="56"/>
        <v>2914.57</v>
      </c>
      <c r="Q143" s="848">
        <f t="shared" si="57"/>
        <v>3232841</v>
      </c>
      <c r="R143" s="848">
        <f t="shared" si="58"/>
        <v>16164</v>
      </c>
      <c r="S143" s="848">
        <f t="shared" si="59"/>
        <v>3216677</v>
      </c>
      <c r="T143" s="1072" t="s">
        <v>77</v>
      </c>
    </row>
    <row r="144" spans="2:28" ht="5.0999999999999996" customHeight="1">
      <c r="B144" s="1550"/>
      <c r="C144" s="1551"/>
      <c r="D144" s="1552"/>
      <c r="E144" s="1553"/>
      <c r="F144" s="1554"/>
      <c r="G144" s="1555"/>
      <c r="H144" s="1555"/>
      <c r="I144" s="1556"/>
      <c r="J144" s="1557"/>
      <c r="K144" s="1556"/>
      <c r="L144" s="1556"/>
      <c r="M144" s="1558"/>
      <c r="N144" s="1558"/>
      <c r="O144" s="1559"/>
      <c r="P144" s="1559"/>
      <c r="Q144" s="1556"/>
      <c r="R144" s="1556"/>
      <c r="S144" s="1556"/>
      <c r="T144" s="1560"/>
      <c r="U144" s="1"/>
      <c r="V144" s="1"/>
      <c r="W144" s="1"/>
      <c r="X144" s="1"/>
      <c r="Y144" s="1"/>
      <c r="Z144" s="1"/>
      <c r="AA144" s="1"/>
      <c r="AB144" s="1"/>
    </row>
    <row r="145" spans="2:28" ht="35.1" customHeight="1">
      <c r="B145" s="2173" t="s">
        <v>203</v>
      </c>
      <c r="C145" s="2174"/>
      <c r="D145" s="2174"/>
      <c r="E145" s="2174"/>
      <c r="F145" s="2175"/>
      <c r="G145" s="402">
        <f>SUM(G141:G144)</f>
        <v>21710</v>
      </c>
      <c r="H145" s="402">
        <f>SUM(H141:H144)</f>
        <v>11570</v>
      </c>
      <c r="I145" s="402">
        <f>SUM(I141:I144)</f>
        <v>10140</v>
      </c>
      <c r="J145" s="402">
        <f>+K145/I145%</f>
        <v>5.9999999999999982</v>
      </c>
      <c r="K145" s="402">
        <f>SUM(K141:K144)</f>
        <v>608.39999999999986</v>
      </c>
      <c r="L145" s="402">
        <f>SUM(L141:L144)</f>
        <v>9531.6000000000022</v>
      </c>
      <c r="M145" s="402"/>
      <c r="N145" s="402">
        <f>SUM(N141:N144)</f>
        <v>27641640</v>
      </c>
      <c r="O145" s="402"/>
      <c r="P145" s="402">
        <f>+Q145/L145</f>
        <v>2914.5700616895374</v>
      </c>
      <c r="Q145" s="402">
        <f>SUM(Q141:Q144)</f>
        <v>27780516</v>
      </c>
      <c r="R145" s="402">
        <f>SUM(R141:R144)</f>
        <v>138902</v>
      </c>
      <c r="S145" s="402">
        <f>SUM(S141:S144)</f>
        <v>27641614</v>
      </c>
      <c r="T145" s="402"/>
      <c r="U145" s="1"/>
      <c r="V145" s="1"/>
      <c r="W145" s="1"/>
      <c r="X145" s="1"/>
      <c r="Y145" s="1"/>
      <c r="Z145" s="1"/>
      <c r="AA145" s="1"/>
      <c r="AB145" s="1"/>
    </row>
    <row r="146" spans="2:28" ht="9" customHeight="1">
      <c r="B146" s="603"/>
      <c r="C146" s="458"/>
      <c r="D146" s="458"/>
      <c r="E146" s="458"/>
      <c r="F146" s="458"/>
      <c r="G146" s="597"/>
      <c r="H146" s="597"/>
      <c r="I146" s="597"/>
      <c r="J146" s="597"/>
      <c r="K146" s="597"/>
      <c r="L146" s="597"/>
      <c r="M146" s="597"/>
      <c r="N146" s="597"/>
      <c r="O146" s="597"/>
      <c r="P146" s="597"/>
      <c r="Q146" s="597"/>
      <c r="R146" s="597"/>
      <c r="S146" s="597"/>
      <c r="T146" s="460"/>
      <c r="U146" s="1"/>
      <c r="V146" s="1"/>
      <c r="W146" s="1"/>
      <c r="X146" s="1"/>
      <c r="Y146" s="1"/>
      <c r="Z146" s="1"/>
      <c r="AA146" s="1"/>
      <c r="AB146" s="1"/>
    </row>
    <row r="147" spans="2:28" ht="15.75">
      <c r="B147" s="201"/>
      <c r="C147" s="202"/>
      <c r="D147" s="202"/>
      <c r="E147" s="202"/>
      <c r="F147" s="202"/>
      <c r="G147" s="202"/>
      <c r="H147" s="202"/>
      <c r="I147" s="226"/>
      <c r="J147" s="226"/>
      <c r="K147" s="226"/>
      <c r="L147" s="226"/>
      <c r="M147" s="226"/>
      <c r="N147" s="226"/>
      <c r="O147" s="226"/>
      <c r="P147" s="226"/>
      <c r="Q147" s="587" t="s">
        <v>1676</v>
      </c>
      <c r="R147" s="226"/>
      <c r="S147" s="226"/>
      <c r="T147" s="209"/>
      <c r="U147" s="1"/>
      <c r="V147" s="1"/>
      <c r="W147" s="1"/>
      <c r="X147" s="1"/>
      <c r="Y147" s="1"/>
      <c r="Z147" s="1"/>
      <c r="AA147" s="1"/>
      <c r="AB147" s="1"/>
    </row>
    <row r="148" spans="2:28" ht="15.75">
      <c r="B148" s="241"/>
      <c r="C148" s="280" t="s">
        <v>80</v>
      </c>
      <c r="D148" s="227"/>
      <c r="E148" s="227" t="s">
        <v>1386</v>
      </c>
      <c r="F148" s="227"/>
      <c r="G148" s="1860"/>
      <c r="H148" s="1860"/>
      <c r="I148" s="1860" t="s">
        <v>105</v>
      </c>
      <c r="J148" s="1860"/>
      <c r="K148" s="228"/>
      <c r="L148" s="1860"/>
      <c r="M148" s="1860" t="s">
        <v>106</v>
      </c>
      <c r="N148" s="1860"/>
      <c r="O148" s="227"/>
      <c r="P148" s="227"/>
      <c r="Q148" s="227" t="s">
        <v>81</v>
      </c>
      <c r="R148" s="227"/>
      <c r="S148" s="242"/>
      <c r="T148" s="243"/>
      <c r="U148" s="1"/>
      <c r="V148" s="1"/>
      <c r="W148" s="1"/>
      <c r="X148" s="1"/>
      <c r="Y148" s="1"/>
      <c r="Z148" s="1"/>
      <c r="AA148" s="1"/>
      <c r="AB148" s="1"/>
    </row>
    <row r="149" spans="2:28" ht="15.75">
      <c r="B149" s="241"/>
      <c r="C149" s="281"/>
      <c r="D149" s="229"/>
      <c r="E149" s="229"/>
      <c r="F149" s="229"/>
      <c r="G149" s="229"/>
      <c r="H149" s="229"/>
      <c r="I149" s="229"/>
      <c r="J149" s="229"/>
      <c r="K149" s="229"/>
      <c r="L149" s="229"/>
      <c r="M149" s="229"/>
      <c r="N149" s="229"/>
      <c r="O149" s="229"/>
      <c r="P149" s="229"/>
      <c r="Q149" s="229"/>
      <c r="R149" s="229"/>
      <c r="S149" s="242"/>
      <c r="T149" s="243"/>
      <c r="U149" s="1"/>
      <c r="V149" s="1"/>
      <c r="W149" s="1"/>
      <c r="X149" s="1"/>
      <c r="Y149" s="1"/>
      <c r="Z149" s="1"/>
      <c r="AA149" s="1"/>
      <c r="AB149" s="1"/>
    </row>
    <row r="150" spans="2:28" ht="9.9499999999999993" customHeight="1">
      <c r="B150" s="241"/>
      <c r="C150" s="281"/>
      <c r="D150" s="229"/>
      <c r="E150" s="229"/>
      <c r="F150" s="229"/>
      <c r="G150" s="229"/>
      <c r="H150" s="229"/>
      <c r="I150" s="229"/>
      <c r="J150" s="229"/>
      <c r="K150" s="229"/>
      <c r="L150" s="229"/>
      <c r="M150" s="229"/>
      <c r="N150" s="229"/>
      <c r="O150" s="229"/>
      <c r="P150" s="229"/>
      <c r="Q150" s="229"/>
      <c r="R150" s="229"/>
      <c r="S150" s="242"/>
      <c r="T150" s="243"/>
      <c r="U150" s="1"/>
      <c r="V150" s="1"/>
      <c r="W150" s="1"/>
      <c r="X150" s="1"/>
      <c r="Y150" s="1"/>
      <c r="Z150" s="1"/>
      <c r="AA150" s="1"/>
      <c r="AB150" s="1"/>
    </row>
    <row r="151" spans="2:28" ht="9.9499999999999993" customHeight="1">
      <c r="B151" s="241"/>
      <c r="C151" s="281"/>
      <c r="D151" s="229"/>
      <c r="E151" s="229"/>
      <c r="F151" s="229"/>
      <c r="G151" s="229"/>
      <c r="H151" s="229"/>
      <c r="I151" s="229"/>
      <c r="J151" s="229"/>
      <c r="K151" s="229"/>
      <c r="L151" s="229"/>
      <c r="M151" s="229"/>
      <c r="N151" s="229"/>
      <c r="O151" s="229"/>
      <c r="P151" s="229"/>
      <c r="Q151" s="229"/>
      <c r="R151" s="229"/>
      <c r="S151" s="242"/>
      <c r="T151" s="243"/>
      <c r="U151" s="1"/>
      <c r="V151" s="1"/>
      <c r="W151" s="1"/>
      <c r="X151" s="1"/>
      <c r="Y151" s="1"/>
      <c r="Z151" s="1"/>
      <c r="AA151" s="1"/>
      <c r="AB151" s="1"/>
    </row>
    <row r="152" spans="2:28" ht="15.75">
      <c r="B152" s="241"/>
      <c r="C152" s="1857" t="s">
        <v>147</v>
      </c>
      <c r="D152" s="1857"/>
      <c r="E152" s="1857"/>
      <c r="F152" s="1857"/>
      <c r="G152" s="1861"/>
      <c r="H152" s="1861" t="s">
        <v>82</v>
      </c>
      <c r="I152" s="1857"/>
      <c r="J152" s="1861" t="s">
        <v>156</v>
      </c>
      <c r="K152" s="230"/>
      <c r="L152" s="1861"/>
      <c r="M152" s="1861" t="s">
        <v>161</v>
      </c>
      <c r="N152" s="1861"/>
      <c r="O152" s="1857"/>
      <c r="P152" s="1857"/>
      <c r="Q152" s="1857" t="s">
        <v>83</v>
      </c>
      <c r="R152" s="1857"/>
      <c r="S152" s="242"/>
      <c r="T152" s="243"/>
      <c r="U152" s="1"/>
      <c r="V152" s="1"/>
      <c r="W152" s="1"/>
      <c r="X152" s="1"/>
      <c r="Y152" s="1"/>
      <c r="Z152" s="1"/>
      <c r="AA152" s="1"/>
      <c r="AB152" s="1"/>
    </row>
    <row r="153" spans="2:28" ht="15.75">
      <c r="B153" s="241"/>
      <c r="C153" s="282"/>
      <c r="D153" s="1857"/>
      <c r="E153" s="1857"/>
      <c r="F153" s="1857"/>
      <c r="G153" s="1861"/>
      <c r="H153" s="1861"/>
      <c r="I153" s="1857"/>
      <c r="J153" s="1861"/>
      <c r="K153" s="230"/>
      <c r="L153" s="1861"/>
      <c r="M153" s="1861"/>
      <c r="N153" s="1861"/>
      <c r="O153" s="1857"/>
      <c r="P153" s="1857"/>
      <c r="Q153" s="1857"/>
      <c r="R153" s="1857"/>
      <c r="S153" s="242"/>
      <c r="T153" s="243"/>
      <c r="U153" s="1"/>
      <c r="V153" s="1"/>
      <c r="W153" s="1"/>
      <c r="X153" s="1"/>
      <c r="Y153" s="1"/>
      <c r="Z153" s="1"/>
      <c r="AA153" s="1"/>
      <c r="AB153" s="1"/>
    </row>
    <row r="154" spans="2:28" customFormat="1" ht="15" customHeight="1">
      <c r="B154" s="121" t="s">
        <v>418</v>
      </c>
      <c r="C154" s="284"/>
      <c r="D154" s="122"/>
      <c r="E154" s="122"/>
      <c r="F154" s="122"/>
      <c r="G154" s="122"/>
      <c r="H154" s="1229"/>
      <c r="I154" s="122"/>
      <c r="J154" s="123"/>
      <c r="K154" s="122"/>
      <c r="L154" s="124"/>
      <c r="M154" s="122"/>
      <c r="N154" s="122"/>
      <c r="O154" s="122"/>
      <c r="P154" s="122"/>
      <c r="Q154" s="122"/>
      <c r="R154" s="125"/>
      <c r="S154" s="125"/>
      <c r="T154" s="126" t="s">
        <v>417</v>
      </c>
      <c r="U154" s="232"/>
    </row>
    <row r="155" spans="2:28" ht="17.25" customHeight="1"/>
    <row r="156" spans="2:28" s="139" customFormat="1" ht="24.95" customHeight="1">
      <c r="B156" s="2155" t="s">
        <v>25</v>
      </c>
      <c r="C156" s="2156"/>
      <c r="D156" s="2156"/>
      <c r="E156" s="2157"/>
      <c r="F156" s="2161" t="s">
        <v>146</v>
      </c>
      <c r="G156" s="2162"/>
      <c r="H156" s="2162"/>
      <c r="I156" s="2162"/>
      <c r="J156" s="2162"/>
      <c r="K156" s="2162"/>
      <c r="L156" s="2162"/>
      <c r="M156" s="2162"/>
      <c r="N156" s="2163"/>
      <c r="O156" s="417" t="s">
        <v>111</v>
      </c>
      <c r="P156" s="428" t="s">
        <v>1655</v>
      </c>
      <c r="Q156" s="92" t="s">
        <v>1602</v>
      </c>
      <c r="R156" s="92"/>
      <c r="S156" s="41"/>
      <c r="T156" s="42" t="s">
        <v>25</v>
      </c>
    </row>
    <row r="157" spans="2:28" s="139" customFormat="1" ht="24.75" customHeight="1">
      <c r="B157" s="2158"/>
      <c r="C157" s="2159"/>
      <c r="D157" s="2159"/>
      <c r="E157" s="2160"/>
      <c r="F157" s="2164" t="s">
        <v>416</v>
      </c>
      <c r="G157" s="2165"/>
      <c r="H157" s="2165"/>
      <c r="I157" s="2165"/>
      <c r="J157" s="2165"/>
      <c r="K157" s="2165"/>
      <c r="L157" s="2165"/>
      <c r="M157" s="2165"/>
      <c r="N157" s="2166"/>
      <c r="O157" s="419" t="s">
        <v>33</v>
      </c>
      <c r="P157" s="429" t="s">
        <v>58</v>
      </c>
      <c r="Q157" s="94"/>
      <c r="R157" s="94"/>
      <c r="S157" s="45"/>
      <c r="T157" s="46"/>
    </row>
    <row r="158" spans="2:28" s="139" customFormat="1" ht="7.5" customHeight="1">
      <c r="B158" s="47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9"/>
      <c r="Q158" s="49"/>
      <c r="R158" s="49"/>
      <c r="S158" s="49"/>
      <c r="T158" s="50"/>
    </row>
    <row r="159" spans="2:28" s="139" customFormat="1" ht="20.100000000000001" customHeight="1">
      <c r="B159" s="51"/>
      <c r="C159" s="289" t="s">
        <v>59</v>
      </c>
      <c r="D159" s="55"/>
      <c r="E159" s="55" t="s">
        <v>60</v>
      </c>
      <c r="F159" s="1668" t="s">
        <v>1659</v>
      </c>
      <c r="G159" s="55"/>
      <c r="H159" s="53"/>
      <c r="I159" s="360"/>
      <c r="J159" s="342"/>
      <c r="K159" s="55"/>
      <c r="L159" s="54"/>
      <c r="M159" s="55"/>
      <c r="N159" s="118"/>
      <c r="O159" s="56"/>
      <c r="P159" s="81" t="s">
        <v>61</v>
      </c>
      <c r="Q159" s="249" t="s">
        <v>1649</v>
      </c>
      <c r="R159" s="297"/>
      <c r="S159" s="55"/>
      <c r="T159" s="59"/>
      <c r="U159" s="158"/>
    </row>
    <row r="160" spans="2:28" s="139" customFormat="1" ht="5.0999999999999996" customHeight="1">
      <c r="B160" s="51"/>
      <c r="C160" s="289"/>
      <c r="D160" s="55"/>
      <c r="E160" s="55"/>
      <c r="F160" s="623"/>
      <c r="G160" s="55"/>
      <c r="H160" s="53"/>
      <c r="I160" s="52"/>
      <c r="J160" s="55"/>
      <c r="K160" s="55"/>
      <c r="L160" s="54"/>
      <c r="M160" s="55"/>
      <c r="N160" s="84"/>
      <c r="O160" s="56"/>
      <c r="P160" s="167"/>
      <c r="Q160" s="58"/>
      <c r="R160" s="58"/>
      <c r="S160" s="58"/>
      <c r="T160" s="59"/>
      <c r="U160" s="158"/>
    </row>
    <row r="161" spans="2:28" s="139" customFormat="1" ht="14.1" customHeight="1">
      <c r="B161" s="2190" t="s">
        <v>26</v>
      </c>
      <c r="C161" s="275" t="s">
        <v>27</v>
      </c>
      <c r="D161" s="2169" t="s">
        <v>62</v>
      </c>
      <c r="E161" s="175" t="s">
        <v>28</v>
      </c>
      <c r="F161" s="2169" t="s">
        <v>29</v>
      </c>
      <c r="G161" s="174" t="s">
        <v>30</v>
      </c>
      <c r="H161" s="174" t="s">
        <v>30</v>
      </c>
      <c r="I161" s="176" t="s">
        <v>30</v>
      </c>
      <c r="J161" s="2171" t="s">
        <v>31</v>
      </c>
      <c r="K161" s="2172"/>
      <c r="L161" s="174" t="s">
        <v>30</v>
      </c>
      <c r="M161" s="176" t="s">
        <v>32</v>
      </c>
      <c r="N161" s="177" t="s">
        <v>8</v>
      </c>
      <c r="O161" s="2176" t="s">
        <v>182</v>
      </c>
      <c r="P161" s="2178" t="s">
        <v>181</v>
      </c>
      <c r="Q161" s="177" t="s">
        <v>8</v>
      </c>
      <c r="R161" s="2180" t="s">
        <v>44</v>
      </c>
      <c r="S161" s="178" t="s">
        <v>8</v>
      </c>
      <c r="T161" s="2182" t="s">
        <v>10</v>
      </c>
      <c r="U161" s="158"/>
    </row>
    <row r="162" spans="2:28" s="139" customFormat="1" ht="14.1" customHeight="1">
      <c r="B162" s="2191"/>
      <c r="C162" s="276" t="s">
        <v>11</v>
      </c>
      <c r="D162" s="2170"/>
      <c r="E162" s="180" t="s">
        <v>12</v>
      </c>
      <c r="F162" s="2170"/>
      <c r="G162" s="180" t="s">
        <v>13</v>
      </c>
      <c r="H162" s="180" t="s">
        <v>14</v>
      </c>
      <c r="I162" s="181" t="s">
        <v>15</v>
      </c>
      <c r="J162" s="182" t="s">
        <v>16</v>
      </c>
      <c r="K162" s="183" t="s">
        <v>17</v>
      </c>
      <c r="L162" s="180" t="s">
        <v>18</v>
      </c>
      <c r="M162" s="184" t="s">
        <v>19</v>
      </c>
      <c r="N162" s="185" t="s">
        <v>177</v>
      </c>
      <c r="O162" s="2177"/>
      <c r="P162" s="2179"/>
      <c r="Q162" s="185" t="s">
        <v>22</v>
      </c>
      <c r="R162" s="2181"/>
      <c r="S162" s="186" t="s">
        <v>45</v>
      </c>
      <c r="T162" s="2183"/>
      <c r="U162" s="158"/>
    </row>
    <row r="163" spans="2:28" s="139" customFormat="1" ht="14.1" customHeight="1" thickBot="1">
      <c r="B163" s="187">
        <v>1</v>
      </c>
      <c r="C163" s="277">
        <v>2</v>
      </c>
      <c r="D163" s="189">
        <v>3</v>
      </c>
      <c r="E163" s="188">
        <v>4</v>
      </c>
      <c r="F163" s="188">
        <v>5</v>
      </c>
      <c r="G163" s="188">
        <v>6</v>
      </c>
      <c r="H163" s="188">
        <v>7</v>
      </c>
      <c r="I163" s="190" t="s">
        <v>63</v>
      </c>
      <c r="J163" s="191">
        <v>9</v>
      </c>
      <c r="K163" s="192" t="s">
        <v>64</v>
      </c>
      <c r="L163" s="191" t="s">
        <v>65</v>
      </c>
      <c r="M163" s="192">
        <v>12</v>
      </c>
      <c r="N163" s="193" t="s">
        <v>66</v>
      </c>
      <c r="O163" s="252" t="s">
        <v>176</v>
      </c>
      <c r="P163" s="193" t="s">
        <v>178</v>
      </c>
      <c r="Q163" s="193" t="s">
        <v>185</v>
      </c>
      <c r="R163" s="193" t="s">
        <v>183</v>
      </c>
      <c r="S163" s="193" t="s">
        <v>179</v>
      </c>
      <c r="T163" s="193">
        <v>18</v>
      </c>
      <c r="U163" s="158"/>
    </row>
    <row r="164" spans="2:28" s="850" customFormat="1" ht="35.1" customHeight="1" thickTop="1">
      <c r="B164" s="912">
        <v>1</v>
      </c>
      <c r="C164" s="1609" t="s">
        <v>1658</v>
      </c>
      <c r="D164" s="1613" t="s">
        <v>67</v>
      </c>
      <c r="E164" s="1614" t="s">
        <v>92</v>
      </c>
      <c r="F164" s="1611" t="s">
        <v>2</v>
      </c>
      <c r="G164" s="1610">
        <v>6310</v>
      </c>
      <c r="H164" s="1610">
        <v>3820</v>
      </c>
      <c r="I164" s="918">
        <f>G164-H164</f>
        <v>2490</v>
      </c>
      <c r="J164" s="1615">
        <v>6</v>
      </c>
      <c r="K164" s="1632">
        <f>I164*J164%</f>
        <v>149.4</v>
      </c>
      <c r="L164" s="1632">
        <f>I164-K164</f>
        <v>2340.6</v>
      </c>
      <c r="M164" s="1612">
        <v>2850</v>
      </c>
      <c r="N164" s="847">
        <f t="shared" ref="N164" si="60">ROUND((L164*M164),0)</f>
        <v>6670710</v>
      </c>
      <c r="O164" s="847">
        <f>ROUND(M164*0.5025%,2)</f>
        <v>14.32</v>
      </c>
      <c r="P164" s="847">
        <f>M164+O164</f>
        <v>2864.32</v>
      </c>
      <c r="Q164" s="848">
        <f>ROUND((L164*+P164),0)</f>
        <v>6704227</v>
      </c>
      <c r="R164" s="848">
        <f>ROUND((Q164*0.5%),0)</f>
        <v>33521</v>
      </c>
      <c r="S164" s="848">
        <f>ROUND((Q164-R164),0)</f>
        <v>6670706</v>
      </c>
      <c r="T164" s="1072" t="s">
        <v>77</v>
      </c>
    </row>
    <row r="165" spans="2:28" ht="5.0999999999999996" customHeight="1">
      <c r="B165" s="1550"/>
      <c r="C165" s="1551"/>
      <c r="D165" s="1552"/>
      <c r="E165" s="1553"/>
      <c r="F165" s="1554"/>
      <c r="G165" s="1555"/>
      <c r="H165" s="1555"/>
      <c r="I165" s="1556"/>
      <c r="J165" s="1557"/>
      <c r="K165" s="1556"/>
      <c r="L165" s="1556"/>
      <c r="M165" s="1558"/>
      <c r="N165" s="1558"/>
      <c r="O165" s="1559"/>
      <c r="P165" s="1559"/>
      <c r="Q165" s="1556"/>
      <c r="R165" s="1556"/>
      <c r="S165" s="1556"/>
      <c r="T165" s="1560"/>
      <c r="U165" s="1"/>
      <c r="V165" s="1"/>
      <c r="W165" s="1"/>
      <c r="X165" s="1"/>
      <c r="Y165" s="1"/>
      <c r="Z165" s="1"/>
      <c r="AA165" s="1"/>
      <c r="AB165" s="1"/>
    </row>
    <row r="166" spans="2:28" ht="35.1" customHeight="1">
      <c r="B166" s="2173" t="s">
        <v>203</v>
      </c>
      <c r="C166" s="2174"/>
      <c r="D166" s="2174"/>
      <c r="E166" s="2174"/>
      <c r="F166" s="2175"/>
      <c r="G166" s="402">
        <f>SUM(G164:G165)</f>
        <v>6310</v>
      </c>
      <c r="H166" s="402">
        <f>SUM(H164:H165)</f>
        <v>3820</v>
      </c>
      <c r="I166" s="402">
        <f>SUM(I164:I165)</f>
        <v>2490</v>
      </c>
      <c r="J166" s="402">
        <f>+K166/I166%</f>
        <v>6.0000000000000009</v>
      </c>
      <c r="K166" s="402">
        <f>SUM(K164:K165)</f>
        <v>149.4</v>
      </c>
      <c r="L166" s="402">
        <f>SUM(L164:L165)</f>
        <v>2340.6</v>
      </c>
      <c r="M166" s="402"/>
      <c r="N166" s="402">
        <f>SUM(N164:N165)</f>
        <v>6670710</v>
      </c>
      <c r="O166" s="402"/>
      <c r="P166" s="402">
        <f>+Q166/L166</f>
        <v>2864.3198325215758</v>
      </c>
      <c r="Q166" s="402">
        <f>SUM(Q164:Q165)</f>
        <v>6704227</v>
      </c>
      <c r="R166" s="402">
        <f>SUM(R164:R165)</f>
        <v>33521</v>
      </c>
      <c r="S166" s="402">
        <f>SUM(S164:S165)</f>
        <v>6670706</v>
      </c>
      <c r="T166" s="402"/>
      <c r="U166" s="1"/>
      <c r="V166" s="1"/>
      <c r="W166" s="1"/>
      <c r="X166" s="1"/>
      <c r="Y166" s="1"/>
      <c r="Z166" s="1"/>
      <c r="AA166" s="1"/>
      <c r="AB166" s="1"/>
    </row>
    <row r="167" spans="2:28" ht="9" customHeight="1">
      <c r="B167" s="603"/>
      <c r="C167" s="458"/>
      <c r="D167" s="458"/>
      <c r="E167" s="458"/>
      <c r="F167" s="458"/>
      <c r="G167" s="597"/>
      <c r="H167" s="597"/>
      <c r="I167" s="597"/>
      <c r="J167" s="597"/>
      <c r="K167" s="597"/>
      <c r="L167" s="597"/>
      <c r="M167" s="597"/>
      <c r="N167" s="597"/>
      <c r="O167" s="597"/>
      <c r="P167" s="597"/>
      <c r="Q167" s="597"/>
      <c r="R167" s="597"/>
      <c r="S167" s="597"/>
      <c r="T167" s="460"/>
      <c r="U167" s="1"/>
      <c r="V167" s="1"/>
      <c r="W167" s="1"/>
      <c r="X167" s="1"/>
      <c r="Y167" s="1"/>
      <c r="Z167" s="1"/>
      <c r="AA167" s="1"/>
      <c r="AB167" s="1"/>
    </row>
    <row r="168" spans="2:28" ht="15.75">
      <c r="B168" s="201"/>
      <c r="C168" s="202"/>
      <c r="D168" s="202"/>
      <c r="E168" s="202"/>
      <c r="F168" s="202"/>
      <c r="G168" s="202"/>
      <c r="H168" s="202"/>
      <c r="I168" s="226"/>
      <c r="J168" s="226"/>
      <c r="K168" s="226"/>
      <c r="L168" s="226"/>
      <c r="M168" s="226"/>
      <c r="N168" s="226"/>
      <c r="O168" s="226"/>
      <c r="P168" s="226"/>
      <c r="Q168" s="587" t="s">
        <v>1650</v>
      </c>
      <c r="R168" s="226"/>
      <c r="S168" s="226"/>
      <c r="T168" s="209"/>
      <c r="U168" s="1"/>
      <c r="V168" s="1"/>
      <c r="W168" s="1"/>
      <c r="X168" s="1"/>
      <c r="Y168" s="1"/>
      <c r="Z168" s="1"/>
      <c r="AA168" s="1"/>
      <c r="AB168" s="1"/>
    </row>
    <row r="169" spans="2:28" ht="15.75">
      <c r="B169" s="241"/>
      <c r="C169" s="280" t="s">
        <v>80</v>
      </c>
      <c r="D169" s="227"/>
      <c r="E169" s="227" t="s">
        <v>1386</v>
      </c>
      <c r="F169" s="227"/>
      <c r="G169" s="1851"/>
      <c r="H169" s="1851"/>
      <c r="I169" s="1851" t="s">
        <v>105</v>
      </c>
      <c r="J169" s="1851"/>
      <c r="K169" s="228"/>
      <c r="L169" s="1851"/>
      <c r="M169" s="1851" t="s">
        <v>106</v>
      </c>
      <c r="N169" s="1851"/>
      <c r="O169" s="227"/>
      <c r="P169" s="227"/>
      <c r="Q169" s="227" t="s">
        <v>81</v>
      </c>
      <c r="R169" s="227"/>
      <c r="S169" s="242"/>
      <c r="T169" s="243"/>
      <c r="U169" s="1"/>
      <c r="V169" s="1"/>
      <c r="W169" s="1"/>
      <c r="X169" s="1"/>
      <c r="Y169" s="1"/>
      <c r="Z169" s="1"/>
      <c r="AA169" s="1"/>
      <c r="AB169" s="1"/>
    </row>
    <row r="170" spans="2:28" ht="15.75">
      <c r="B170" s="241"/>
      <c r="C170" s="281"/>
      <c r="D170" s="229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29"/>
      <c r="P170" s="229"/>
      <c r="Q170" s="229"/>
      <c r="R170" s="229"/>
      <c r="S170" s="242"/>
      <c r="T170" s="243"/>
      <c r="U170" s="1"/>
      <c r="V170" s="1"/>
      <c r="W170" s="1"/>
      <c r="X170" s="1"/>
      <c r="Y170" s="1"/>
      <c r="Z170" s="1"/>
      <c r="AA170" s="1"/>
      <c r="AB170" s="1"/>
    </row>
    <row r="171" spans="2:28" ht="9.9499999999999993" customHeight="1">
      <c r="B171" s="241"/>
      <c r="C171" s="281"/>
      <c r="D171" s="229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29"/>
      <c r="P171" s="229"/>
      <c r="Q171" s="229"/>
      <c r="R171" s="229"/>
      <c r="S171" s="242"/>
      <c r="T171" s="243"/>
      <c r="U171" s="1"/>
      <c r="V171" s="1"/>
      <c r="W171" s="1"/>
      <c r="X171" s="1"/>
      <c r="Y171" s="1"/>
      <c r="Z171" s="1"/>
      <c r="AA171" s="1"/>
      <c r="AB171" s="1"/>
    </row>
    <row r="172" spans="2:28" ht="9.9499999999999993" customHeight="1">
      <c r="B172" s="241"/>
      <c r="C172" s="281"/>
      <c r="D172" s="229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29"/>
      <c r="P172" s="229"/>
      <c r="Q172" s="229"/>
      <c r="R172" s="229"/>
      <c r="S172" s="242"/>
      <c r="T172" s="243"/>
      <c r="U172" s="1"/>
      <c r="V172" s="1"/>
      <c r="W172" s="1"/>
      <c r="X172" s="1"/>
      <c r="Y172" s="1"/>
      <c r="Z172" s="1"/>
      <c r="AA172" s="1"/>
      <c r="AB172" s="1"/>
    </row>
    <row r="173" spans="2:28" ht="15.75">
      <c r="B173" s="241"/>
      <c r="C173" s="1848" t="s">
        <v>147</v>
      </c>
      <c r="D173" s="1848"/>
      <c r="E173" s="1848"/>
      <c r="F173" s="1848"/>
      <c r="G173" s="1852"/>
      <c r="H173" s="1852" t="s">
        <v>82</v>
      </c>
      <c r="I173" s="1848"/>
      <c r="J173" s="1852" t="s">
        <v>156</v>
      </c>
      <c r="K173" s="230"/>
      <c r="L173" s="1852"/>
      <c r="M173" s="1852" t="s">
        <v>161</v>
      </c>
      <c r="N173" s="1852"/>
      <c r="O173" s="1848"/>
      <c r="P173" s="1848"/>
      <c r="Q173" s="1848" t="s">
        <v>83</v>
      </c>
      <c r="R173" s="1848"/>
      <c r="S173" s="242"/>
      <c r="T173" s="243"/>
      <c r="U173" s="1"/>
      <c r="V173" s="1"/>
      <c r="W173" s="1"/>
      <c r="X173" s="1"/>
      <c r="Y173" s="1"/>
      <c r="Z173" s="1"/>
      <c r="AA173" s="1"/>
      <c r="AB173" s="1"/>
    </row>
    <row r="174" spans="2:28" ht="15.75">
      <c r="B174" s="241"/>
      <c r="C174" s="282"/>
      <c r="D174" s="1848"/>
      <c r="E174" s="1848"/>
      <c r="F174" s="1848"/>
      <c r="G174" s="1852"/>
      <c r="H174" s="1852"/>
      <c r="I174" s="1848"/>
      <c r="J174" s="1852"/>
      <c r="K174" s="230"/>
      <c r="L174" s="1852"/>
      <c r="M174" s="1852"/>
      <c r="N174" s="1852"/>
      <c r="O174" s="1848"/>
      <c r="P174" s="1848"/>
      <c r="Q174" s="1848"/>
      <c r="R174" s="1848"/>
      <c r="S174" s="242"/>
      <c r="T174" s="243"/>
      <c r="U174" s="1"/>
      <c r="V174" s="1"/>
      <c r="W174" s="1"/>
      <c r="X174" s="1"/>
      <c r="Y174" s="1"/>
      <c r="Z174" s="1"/>
      <c r="AA174" s="1"/>
      <c r="AB174" s="1"/>
    </row>
    <row r="175" spans="2:28" customFormat="1" ht="15" customHeight="1">
      <c r="B175" s="121" t="s">
        <v>418</v>
      </c>
      <c r="C175" s="284"/>
      <c r="D175" s="122"/>
      <c r="E175" s="122"/>
      <c r="F175" s="122"/>
      <c r="G175" s="122"/>
      <c r="H175" s="1229"/>
      <c r="I175" s="122"/>
      <c r="J175" s="123"/>
      <c r="K175" s="122"/>
      <c r="L175" s="124"/>
      <c r="M175" s="122"/>
      <c r="N175" s="122"/>
      <c r="O175" s="122"/>
      <c r="P175" s="122"/>
      <c r="Q175" s="122"/>
      <c r="R175" s="125"/>
      <c r="S175" s="125"/>
      <c r="T175" s="126" t="s">
        <v>417</v>
      </c>
      <c r="U175" s="232"/>
    </row>
    <row r="176" spans="2:28" ht="17.25" customHeight="1"/>
    <row r="177" spans="2:28" s="139" customFormat="1" ht="24.95" customHeight="1">
      <c r="B177" s="2155" t="s">
        <v>25</v>
      </c>
      <c r="C177" s="2156"/>
      <c r="D177" s="2156"/>
      <c r="E177" s="2157"/>
      <c r="F177" s="2161" t="s">
        <v>146</v>
      </c>
      <c r="G177" s="2162"/>
      <c r="H177" s="2162"/>
      <c r="I177" s="2162"/>
      <c r="J177" s="2162"/>
      <c r="K177" s="2162"/>
      <c r="L177" s="2162"/>
      <c r="M177" s="2162"/>
      <c r="N177" s="2163"/>
      <c r="O177" s="417" t="s">
        <v>111</v>
      </c>
      <c r="P177" s="428" t="s">
        <v>1584</v>
      </c>
      <c r="Q177" s="92" t="s">
        <v>1602</v>
      </c>
      <c r="R177" s="92"/>
      <c r="S177" s="41"/>
      <c r="T177" s="42" t="s">
        <v>25</v>
      </c>
    </row>
    <row r="178" spans="2:28" s="139" customFormat="1" ht="24.75" customHeight="1">
      <c r="B178" s="2158"/>
      <c r="C178" s="2159"/>
      <c r="D178" s="2159"/>
      <c r="E178" s="2160"/>
      <c r="F178" s="2164" t="s">
        <v>416</v>
      </c>
      <c r="G178" s="2165"/>
      <c r="H178" s="2165"/>
      <c r="I178" s="2165"/>
      <c r="J178" s="2165"/>
      <c r="K178" s="2165"/>
      <c r="L178" s="2165"/>
      <c r="M178" s="2165"/>
      <c r="N178" s="2166"/>
      <c r="O178" s="419" t="s">
        <v>33</v>
      </c>
      <c r="P178" s="429" t="s">
        <v>58</v>
      </c>
      <c r="Q178" s="94"/>
      <c r="R178" s="94"/>
      <c r="S178" s="45"/>
      <c r="T178" s="46"/>
    </row>
    <row r="179" spans="2:28" s="139" customFormat="1" ht="7.5" customHeight="1">
      <c r="B179" s="47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9"/>
      <c r="Q179" s="49"/>
      <c r="R179" s="49"/>
      <c r="S179" s="49"/>
      <c r="T179" s="50"/>
    </row>
    <row r="180" spans="2:28" s="139" customFormat="1" ht="20.100000000000001" customHeight="1">
      <c r="B180" s="51"/>
      <c r="C180" s="289" t="s">
        <v>59</v>
      </c>
      <c r="D180" s="55"/>
      <c r="E180" s="55" t="s">
        <v>60</v>
      </c>
      <c r="F180" s="1668" t="s">
        <v>1613</v>
      </c>
      <c r="G180" s="55"/>
      <c r="H180" s="53"/>
      <c r="I180" s="360"/>
      <c r="J180" s="342"/>
      <c r="K180" s="55"/>
      <c r="L180" s="54"/>
      <c r="M180" s="55"/>
      <c r="N180" s="118"/>
      <c r="O180" s="56"/>
      <c r="P180" s="81" t="s">
        <v>61</v>
      </c>
      <c r="Q180" s="249" t="s">
        <v>1614</v>
      </c>
      <c r="R180" s="297"/>
      <c r="S180" s="55"/>
      <c r="T180" s="59"/>
      <c r="U180" s="158"/>
    </row>
    <row r="181" spans="2:28" s="139" customFormat="1" ht="5.0999999999999996" customHeight="1">
      <c r="B181" s="51"/>
      <c r="C181" s="289"/>
      <c r="D181" s="55"/>
      <c r="E181" s="55"/>
      <c r="F181" s="623"/>
      <c r="G181" s="55"/>
      <c r="H181" s="53"/>
      <c r="I181" s="52"/>
      <c r="J181" s="55"/>
      <c r="K181" s="55"/>
      <c r="L181" s="54"/>
      <c r="M181" s="55"/>
      <c r="N181" s="84"/>
      <c r="O181" s="56"/>
      <c r="P181" s="167"/>
      <c r="Q181" s="58"/>
      <c r="R181" s="58"/>
      <c r="S181" s="58"/>
      <c r="T181" s="59"/>
      <c r="U181" s="158"/>
    </row>
    <row r="182" spans="2:28" s="139" customFormat="1" ht="14.1" customHeight="1">
      <c r="B182" s="2190" t="s">
        <v>26</v>
      </c>
      <c r="C182" s="275" t="s">
        <v>27</v>
      </c>
      <c r="D182" s="2169" t="s">
        <v>62</v>
      </c>
      <c r="E182" s="175" t="s">
        <v>28</v>
      </c>
      <c r="F182" s="2169" t="s">
        <v>29</v>
      </c>
      <c r="G182" s="174" t="s">
        <v>30</v>
      </c>
      <c r="H182" s="174" t="s">
        <v>30</v>
      </c>
      <c r="I182" s="176" t="s">
        <v>30</v>
      </c>
      <c r="J182" s="2171" t="s">
        <v>31</v>
      </c>
      <c r="K182" s="2172"/>
      <c r="L182" s="174" t="s">
        <v>30</v>
      </c>
      <c r="M182" s="176" t="s">
        <v>32</v>
      </c>
      <c r="N182" s="177" t="s">
        <v>8</v>
      </c>
      <c r="O182" s="2176" t="s">
        <v>182</v>
      </c>
      <c r="P182" s="2178" t="s">
        <v>181</v>
      </c>
      <c r="Q182" s="177" t="s">
        <v>8</v>
      </c>
      <c r="R182" s="2180" t="s">
        <v>44</v>
      </c>
      <c r="S182" s="178" t="s">
        <v>8</v>
      </c>
      <c r="T182" s="2182" t="s">
        <v>10</v>
      </c>
      <c r="U182" s="158"/>
    </row>
    <row r="183" spans="2:28" s="139" customFormat="1" ht="14.1" customHeight="1">
      <c r="B183" s="2191"/>
      <c r="C183" s="276" t="s">
        <v>11</v>
      </c>
      <c r="D183" s="2170"/>
      <c r="E183" s="180" t="s">
        <v>12</v>
      </c>
      <c r="F183" s="2170"/>
      <c r="G183" s="180" t="s">
        <v>13</v>
      </c>
      <c r="H183" s="180" t="s">
        <v>14</v>
      </c>
      <c r="I183" s="181" t="s">
        <v>15</v>
      </c>
      <c r="J183" s="182" t="s">
        <v>16</v>
      </c>
      <c r="K183" s="183" t="s">
        <v>17</v>
      </c>
      <c r="L183" s="180" t="s">
        <v>18</v>
      </c>
      <c r="M183" s="184" t="s">
        <v>19</v>
      </c>
      <c r="N183" s="185" t="s">
        <v>177</v>
      </c>
      <c r="O183" s="2177"/>
      <c r="P183" s="2179"/>
      <c r="Q183" s="185" t="s">
        <v>22</v>
      </c>
      <c r="R183" s="2181"/>
      <c r="S183" s="186" t="s">
        <v>45</v>
      </c>
      <c r="T183" s="2183"/>
      <c r="U183" s="158"/>
    </row>
    <row r="184" spans="2:28" s="139" customFormat="1" ht="14.1" customHeight="1" thickBot="1">
      <c r="B184" s="187">
        <v>1</v>
      </c>
      <c r="C184" s="277">
        <v>2</v>
      </c>
      <c r="D184" s="189">
        <v>3</v>
      </c>
      <c r="E184" s="188">
        <v>4</v>
      </c>
      <c r="F184" s="188">
        <v>5</v>
      </c>
      <c r="G184" s="188">
        <v>6</v>
      </c>
      <c r="H184" s="188">
        <v>7</v>
      </c>
      <c r="I184" s="190" t="s">
        <v>63</v>
      </c>
      <c r="J184" s="191">
        <v>9</v>
      </c>
      <c r="K184" s="192" t="s">
        <v>64</v>
      </c>
      <c r="L184" s="191" t="s">
        <v>65</v>
      </c>
      <c r="M184" s="192">
        <v>12</v>
      </c>
      <c r="N184" s="193" t="s">
        <v>66</v>
      </c>
      <c r="O184" s="252" t="s">
        <v>176</v>
      </c>
      <c r="P184" s="193" t="s">
        <v>178</v>
      </c>
      <c r="Q184" s="193" t="s">
        <v>185</v>
      </c>
      <c r="R184" s="193" t="s">
        <v>183</v>
      </c>
      <c r="S184" s="193" t="s">
        <v>179</v>
      </c>
      <c r="T184" s="193">
        <v>18</v>
      </c>
      <c r="U184" s="158"/>
    </row>
    <row r="185" spans="2:28" s="850" customFormat="1" ht="35.1" customHeight="1" thickTop="1">
      <c r="B185" s="912">
        <v>1</v>
      </c>
      <c r="C185" s="1609" t="s">
        <v>1612</v>
      </c>
      <c r="D185" s="1613" t="s">
        <v>152</v>
      </c>
      <c r="E185" s="1614" t="s">
        <v>75</v>
      </c>
      <c r="F185" s="1611" t="s">
        <v>2</v>
      </c>
      <c r="G185" s="1610">
        <v>8430</v>
      </c>
      <c r="H185" s="1610">
        <v>3870</v>
      </c>
      <c r="I185" s="918">
        <f>G185-H185</f>
        <v>4560</v>
      </c>
      <c r="J185" s="1615">
        <v>6</v>
      </c>
      <c r="K185" s="1632">
        <f>I185*J185%</f>
        <v>273.59999999999997</v>
      </c>
      <c r="L185" s="1632">
        <f>I185-K185</f>
        <v>4286.3999999999996</v>
      </c>
      <c r="M185" s="1612">
        <v>2850</v>
      </c>
      <c r="N185" s="847">
        <f t="shared" ref="N185" si="61">ROUND((L185*M185),0)</f>
        <v>12216240</v>
      </c>
      <c r="O185" s="847">
        <f>ROUND(M185*0.5025%,2)</f>
        <v>14.32</v>
      </c>
      <c r="P185" s="847">
        <f>M185+O185</f>
        <v>2864.32</v>
      </c>
      <c r="Q185" s="848">
        <f>ROUND((L185*+P185),0)</f>
        <v>12277621</v>
      </c>
      <c r="R185" s="848">
        <f>ROUND((Q185*0.5%),0)</f>
        <v>61388</v>
      </c>
      <c r="S185" s="848">
        <f>ROUND((Q185-R185),0)</f>
        <v>12216233</v>
      </c>
      <c r="T185" s="1072" t="s">
        <v>77</v>
      </c>
    </row>
    <row r="186" spans="2:28" ht="5.0999999999999996" customHeight="1">
      <c r="B186" s="1550"/>
      <c r="C186" s="1551"/>
      <c r="D186" s="1552"/>
      <c r="E186" s="1553"/>
      <c r="F186" s="1554"/>
      <c r="G186" s="1555"/>
      <c r="H186" s="1555"/>
      <c r="I186" s="1556"/>
      <c r="J186" s="1557"/>
      <c r="K186" s="1556"/>
      <c r="L186" s="1556"/>
      <c r="M186" s="1558"/>
      <c r="N186" s="1558"/>
      <c r="O186" s="1559"/>
      <c r="P186" s="1559"/>
      <c r="Q186" s="1556"/>
      <c r="R186" s="1556"/>
      <c r="S186" s="1556"/>
      <c r="T186" s="1560"/>
      <c r="U186" s="1"/>
      <c r="V186" s="1"/>
      <c r="W186" s="1"/>
      <c r="X186" s="1"/>
      <c r="Y186" s="1"/>
      <c r="Z186" s="1"/>
      <c r="AA186" s="1"/>
      <c r="AB186" s="1"/>
    </row>
    <row r="187" spans="2:28" ht="35.1" customHeight="1">
      <c r="B187" s="2173" t="s">
        <v>203</v>
      </c>
      <c r="C187" s="2174"/>
      <c r="D187" s="2174"/>
      <c r="E187" s="2174"/>
      <c r="F187" s="2175"/>
      <c r="G187" s="402">
        <f>SUM(G185:G186)</f>
        <v>8430</v>
      </c>
      <c r="H187" s="402">
        <f>SUM(H185:H186)</f>
        <v>3870</v>
      </c>
      <c r="I187" s="402">
        <f>SUM(I185:I186)</f>
        <v>4560</v>
      </c>
      <c r="J187" s="402">
        <f>+K187/I187%</f>
        <v>5.9999999999999991</v>
      </c>
      <c r="K187" s="402">
        <f>SUM(K185:K186)</f>
        <v>273.59999999999997</v>
      </c>
      <c r="L187" s="402">
        <f>SUM(L185:L186)</f>
        <v>4286.3999999999996</v>
      </c>
      <c r="M187" s="402"/>
      <c r="N187" s="402">
        <f>SUM(N185:N186)</f>
        <v>12216240</v>
      </c>
      <c r="O187" s="402"/>
      <c r="P187" s="402">
        <f>+Q187/L187</f>
        <v>2864.3199421425907</v>
      </c>
      <c r="Q187" s="402">
        <f>SUM(Q185:Q186)</f>
        <v>12277621</v>
      </c>
      <c r="R187" s="402">
        <f>SUM(R185:R186)</f>
        <v>61388</v>
      </c>
      <c r="S187" s="402">
        <f>SUM(S185:S186)</f>
        <v>12216233</v>
      </c>
      <c r="T187" s="402"/>
      <c r="U187" s="1"/>
      <c r="V187" s="1"/>
      <c r="W187" s="1"/>
      <c r="X187" s="1"/>
      <c r="Y187" s="1"/>
      <c r="Z187" s="1"/>
      <c r="AA187" s="1"/>
      <c r="AB187" s="1"/>
    </row>
    <row r="188" spans="2:28" ht="9" customHeight="1">
      <c r="B188" s="603"/>
      <c r="C188" s="458"/>
      <c r="D188" s="458"/>
      <c r="E188" s="458"/>
      <c r="F188" s="458"/>
      <c r="G188" s="597"/>
      <c r="H188" s="597"/>
      <c r="I188" s="597"/>
      <c r="J188" s="597"/>
      <c r="K188" s="597"/>
      <c r="L188" s="597"/>
      <c r="M188" s="597"/>
      <c r="N188" s="597"/>
      <c r="O188" s="597"/>
      <c r="P188" s="597"/>
      <c r="Q188" s="597"/>
      <c r="R188" s="597"/>
      <c r="S188" s="597"/>
      <c r="T188" s="460"/>
      <c r="U188" s="1"/>
      <c r="V188" s="1"/>
      <c r="W188" s="1"/>
      <c r="X188" s="1"/>
      <c r="Y188" s="1"/>
      <c r="Z188" s="1"/>
      <c r="AA188" s="1"/>
      <c r="AB188" s="1"/>
    </row>
    <row r="189" spans="2:28" ht="15.75">
      <c r="B189" s="201"/>
      <c r="C189" s="202"/>
      <c r="D189" s="202"/>
      <c r="E189" s="202"/>
      <c r="F189" s="202"/>
      <c r="G189" s="202"/>
      <c r="H189" s="202"/>
      <c r="I189" s="226"/>
      <c r="J189" s="226"/>
      <c r="K189" s="226"/>
      <c r="L189" s="226"/>
      <c r="M189" s="226"/>
      <c r="N189" s="226"/>
      <c r="O189" s="226"/>
      <c r="P189" s="226"/>
      <c r="Q189" s="587" t="s">
        <v>1615</v>
      </c>
      <c r="R189" s="226"/>
      <c r="S189" s="226"/>
      <c r="T189" s="209"/>
      <c r="U189" s="1"/>
      <c r="V189" s="1"/>
      <c r="W189" s="1"/>
      <c r="X189" s="1"/>
      <c r="Y189" s="1"/>
      <c r="Z189" s="1"/>
      <c r="AA189" s="1"/>
      <c r="AB189" s="1"/>
    </row>
    <row r="190" spans="2:28" ht="15.75">
      <c r="B190" s="241"/>
      <c r="C190" s="280" t="s">
        <v>80</v>
      </c>
      <c r="D190" s="227"/>
      <c r="E190" s="227" t="s">
        <v>1386</v>
      </c>
      <c r="F190" s="227"/>
      <c r="G190" s="1805"/>
      <c r="H190" s="1805"/>
      <c r="I190" s="1805" t="s">
        <v>105</v>
      </c>
      <c r="J190" s="1805"/>
      <c r="K190" s="228"/>
      <c r="L190" s="1805"/>
      <c r="M190" s="1805" t="s">
        <v>106</v>
      </c>
      <c r="N190" s="1805"/>
      <c r="O190" s="227"/>
      <c r="P190" s="227"/>
      <c r="Q190" s="227" t="s">
        <v>81</v>
      </c>
      <c r="R190" s="227"/>
      <c r="S190" s="242"/>
      <c r="T190" s="243"/>
      <c r="U190" s="1"/>
      <c r="V190" s="1"/>
      <c r="W190" s="1"/>
      <c r="X190" s="1"/>
      <c r="Y190" s="1"/>
      <c r="Z190" s="1"/>
      <c r="AA190" s="1"/>
      <c r="AB190" s="1"/>
    </row>
    <row r="191" spans="2:28" ht="15.75">
      <c r="B191" s="241"/>
      <c r="C191" s="281"/>
      <c r="D191" s="229"/>
      <c r="E191" s="229"/>
      <c r="F191" s="229"/>
      <c r="G191" s="229"/>
      <c r="H191" s="229"/>
      <c r="I191" s="229"/>
      <c r="J191" s="229"/>
      <c r="K191" s="229"/>
      <c r="L191" s="229"/>
      <c r="M191" s="229"/>
      <c r="N191" s="229"/>
      <c r="O191" s="229"/>
      <c r="P191" s="229"/>
      <c r="Q191" s="229"/>
      <c r="R191" s="229"/>
      <c r="S191" s="242"/>
      <c r="T191" s="243"/>
      <c r="U191" s="1"/>
      <c r="V191" s="1"/>
      <c r="W191" s="1"/>
      <c r="X191" s="1"/>
      <c r="Y191" s="1"/>
      <c r="Z191" s="1"/>
      <c r="AA191" s="1"/>
      <c r="AB191" s="1"/>
    </row>
    <row r="192" spans="2:28" ht="9.9499999999999993" customHeight="1">
      <c r="B192" s="241"/>
      <c r="C192" s="281"/>
      <c r="D192" s="229"/>
      <c r="E192" s="229"/>
      <c r="F192" s="229"/>
      <c r="G192" s="229"/>
      <c r="H192" s="229"/>
      <c r="I192" s="229"/>
      <c r="J192" s="229"/>
      <c r="K192" s="229"/>
      <c r="L192" s="229"/>
      <c r="M192" s="229"/>
      <c r="N192" s="229"/>
      <c r="O192" s="229"/>
      <c r="P192" s="229"/>
      <c r="Q192" s="229"/>
      <c r="R192" s="229"/>
      <c r="S192" s="242"/>
      <c r="T192" s="243"/>
      <c r="U192" s="1"/>
      <c r="V192" s="1"/>
      <c r="W192" s="1"/>
      <c r="X192" s="1"/>
      <c r="Y192" s="1"/>
      <c r="Z192" s="1"/>
      <c r="AA192" s="1"/>
      <c r="AB192" s="1"/>
    </row>
    <row r="193" spans="2:28" ht="9.9499999999999993" customHeight="1">
      <c r="B193" s="241"/>
      <c r="C193" s="281"/>
      <c r="D193" s="229"/>
      <c r="E193" s="229"/>
      <c r="F193" s="229"/>
      <c r="G193" s="229"/>
      <c r="H193" s="229"/>
      <c r="I193" s="229"/>
      <c r="J193" s="229"/>
      <c r="K193" s="229"/>
      <c r="L193" s="229"/>
      <c r="M193" s="229"/>
      <c r="N193" s="229"/>
      <c r="O193" s="229"/>
      <c r="P193" s="229"/>
      <c r="Q193" s="229"/>
      <c r="R193" s="229"/>
      <c r="S193" s="242"/>
      <c r="T193" s="243"/>
      <c r="U193" s="1"/>
      <c r="V193" s="1"/>
      <c r="W193" s="1"/>
      <c r="X193" s="1"/>
      <c r="Y193" s="1"/>
      <c r="Z193" s="1"/>
      <c r="AA193" s="1"/>
      <c r="AB193" s="1"/>
    </row>
    <row r="194" spans="2:28" ht="15.75">
      <c r="B194" s="241"/>
      <c r="C194" s="1804" t="s">
        <v>147</v>
      </c>
      <c r="D194" s="1804"/>
      <c r="E194" s="1804"/>
      <c r="F194" s="1804"/>
      <c r="G194" s="1806"/>
      <c r="H194" s="1806" t="s">
        <v>82</v>
      </c>
      <c r="I194" s="1804"/>
      <c r="J194" s="1806" t="s">
        <v>156</v>
      </c>
      <c r="K194" s="230"/>
      <c r="L194" s="1806"/>
      <c r="M194" s="1806" t="s">
        <v>161</v>
      </c>
      <c r="N194" s="1806"/>
      <c r="O194" s="1804"/>
      <c r="P194" s="1804"/>
      <c r="Q194" s="1804" t="s">
        <v>83</v>
      </c>
      <c r="R194" s="1804"/>
      <c r="S194" s="242"/>
      <c r="T194" s="243"/>
      <c r="U194" s="1"/>
      <c r="V194" s="1"/>
      <c r="W194" s="1"/>
      <c r="X194" s="1"/>
      <c r="Y194" s="1"/>
      <c r="Z194" s="1"/>
      <c r="AA194" s="1"/>
      <c r="AB194" s="1"/>
    </row>
    <row r="195" spans="2:28" ht="15.75">
      <c r="B195" s="241"/>
      <c r="C195" s="282"/>
      <c r="D195" s="1804"/>
      <c r="E195" s="1804"/>
      <c r="F195" s="1804"/>
      <c r="G195" s="1806"/>
      <c r="H195" s="1806"/>
      <c r="I195" s="1804"/>
      <c r="J195" s="1806"/>
      <c r="K195" s="230"/>
      <c r="L195" s="1806"/>
      <c r="M195" s="1806"/>
      <c r="N195" s="1806"/>
      <c r="O195" s="1804"/>
      <c r="P195" s="1804"/>
      <c r="Q195" s="1804"/>
      <c r="R195" s="1804"/>
      <c r="S195" s="242"/>
      <c r="T195" s="243"/>
      <c r="U195" s="1"/>
      <c r="V195" s="1"/>
      <c r="W195" s="1"/>
      <c r="X195" s="1"/>
      <c r="Y195" s="1"/>
      <c r="Z195" s="1"/>
      <c r="AA195" s="1"/>
      <c r="AB195" s="1"/>
    </row>
    <row r="196" spans="2:28" customFormat="1" ht="15" customHeight="1">
      <c r="B196" s="121" t="s">
        <v>418</v>
      </c>
      <c r="C196" s="284"/>
      <c r="D196" s="122"/>
      <c r="E196" s="122"/>
      <c r="F196" s="122"/>
      <c r="G196" s="122"/>
      <c r="H196" s="1229"/>
      <c r="I196" s="122"/>
      <c r="J196" s="123"/>
      <c r="K196" s="122"/>
      <c r="L196" s="124"/>
      <c r="M196" s="122"/>
      <c r="N196" s="122"/>
      <c r="O196" s="122"/>
      <c r="P196" s="122"/>
      <c r="Q196" s="122"/>
      <c r="R196" s="125"/>
      <c r="S196" s="125"/>
      <c r="T196" s="126" t="s">
        <v>417</v>
      </c>
      <c r="U196" s="232"/>
    </row>
  </sheetData>
  <sortState ref="C10:T11">
    <sortCondition ref="C10:C11"/>
  </sortState>
  <mergeCells count="116">
    <mergeCell ref="O7:O8"/>
    <mergeCell ref="P7:P8"/>
    <mergeCell ref="R7:R8"/>
    <mergeCell ref="T7:T8"/>
    <mergeCell ref="B13:F13"/>
    <mergeCell ref="B2:E3"/>
    <mergeCell ref="F2:N2"/>
    <mergeCell ref="F3:N3"/>
    <mergeCell ref="B7:B8"/>
    <mergeCell ref="D7:D8"/>
    <mergeCell ref="F7:F8"/>
    <mergeCell ref="J7:K7"/>
    <mergeCell ref="O40:O41"/>
    <mergeCell ref="P40:P41"/>
    <mergeCell ref="R40:R41"/>
    <mergeCell ref="T40:T41"/>
    <mergeCell ref="B46:F46"/>
    <mergeCell ref="B35:E36"/>
    <mergeCell ref="F35:N35"/>
    <mergeCell ref="F36:N36"/>
    <mergeCell ref="B40:B41"/>
    <mergeCell ref="D40:D41"/>
    <mergeCell ref="F40:F41"/>
    <mergeCell ref="J40:K40"/>
    <mergeCell ref="P116:P117"/>
    <mergeCell ref="R116:R117"/>
    <mergeCell ref="T116:T117"/>
    <mergeCell ref="B121:F121"/>
    <mergeCell ref="B122:F122"/>
    <mergeCell ref="B116:B117"/>
    <mergeCell ref="D116:D117"/>
    <mergeCell ref="F116:F117"/>
    <mergeCell ref="J116:K116"/>
    <mergeCell ref="O116:O117"/>
    <mergeCell ref="O138:O139"/>
    <mergeCell ref="P138:P139"/>
    <mergeCell ref="R138:R139"/>
    <mergeCell ref="T138:T139"/>
    <mergeCell ref="B145:F145"/>
    <mergeCell ref="B133:E134"/>
    <mergeCell ref="F133:N133"/>
    <mergeCell ref="F134:N134"/>
    <mergeCell ref="B138:B139"/>
    <mergeCell ref="D138:D139"/>
    <mergeCell ref="F138:F139"/>
    <mergeCell ref="J138:K138"/>
    <mergeCell ref="O161:O162"/>
    <mergeCell ref="P161:P162"/>
    <mergeCell ref="R161:R162"/>
    <mergeCell ref="T161:T162"/>
    <mergeCell ref="B166:F166"/>
    <mergeCell ref="B156:E157"/>
    <mergeCell ref="F156:N156"/>
    <mergeCell ref="F157:N157"/>
    <mergeCell ref="B161:B162"/>
    <mergeCell ref="D161:D162"/>
    <mergeCell ref="F161:F162"/>
    <mergeCell ref="J161:K161"/>
    <mergeCell ref="R182:R183"/>
    <mergeCell ref="T182:T183"/>
    <mergeCell ref="B187:F187"/>
    <mergeCell ref="B102:E103"/>
    <mergeCell ref="F102:N102"/>
    <mergeCell ref="F103:N103"/>
    <mergeCell ref="B107:B108"/>
    <mergeCell ref="D107:D108"/>
    <mergeCell ref="F107:F108"/>
    <mergeCell ref="J107:K107"/>
    <mergeCell ref="O107:O108"/>
    <mergeCell ref="P107:P108"/>
    <mergeCell ref="R107:R108"/>
    <mergeCell ref="T107:T108"/>
    <mergeCell ref="B112:F112"/>
    <mergeCell ref="B177:E178"/>
    <mergeCell ref="F177:N177"/>
    <mergeCell ref="F178:N178"/>
    <mergeCell ref="B182:B183"/>
    <mergeCell ref="D182:D183"/>
    <mergeCell ref="F182:F183"/>
    <mergeCell ref="J182:K182"/>
    <mergeCell ref="O182:O183"/>
    <mergeCell ref="P182:P183"/>
    <mergeCell ref="R84:R85"/>
    <mergeCell ref="T84:T85"/>
    <mergeCell ref="B91:F91"/>
    <mergeCell ref="B57:E58"/>
    <mergeCell ref="F57:N57"/>
    <mergeCell ref="F58:N58"/>
    <mergeCell ref="B62:B63"/>
    <mergeCell ref="D62:D63"/>
    <mergeCell ref="F62:F63"/>
    <mergeCell ref="J62:K62"/>
    <mergeCell ref="O62:O63"/>
    <mergeCell ref="P62:P63"/>
    <mergeCell ref="R62:R63"/>
    <mergeCell ref="T62:T63"/>
    <mergeCell ref="B68:F68"/>
    <mergeCell ref="B79:E80"/>
    <mergeCell ref="F79:N79"/>
    <mergeCell ref="F80:N80"/>
    <mergeCell ref="B84:B85"/>
    <mergeCell ref="D84:D85"/>
    <mergeCell ref="F84:F85"/>
    <mergeCell ref="J84:K84"/>
    <mergeCell ref="O84:O85"/>
    <mergeCell ref="P84:P85"/>
    <mergeCell ref="B24:F24"/>
    <mergeCell ref="B17:B18"/>
    <mergeCell ref="D17:D18"/>
    <mergeCell ref="F17:F18"/>
    <mergeCell ref="J17:K17"/>
    <mergeCell ref="O17:O18"/>
    <mergeCell ref="P17:P18"/>
    <mergeCell ref="R17:R18"/>
    <mergeCell ref="T17:T18"/>
    <mergeCell ref="B23:F23"/>
  </mergeCells>
  <pageMargins left="0.05" right="0.03" top="0.46" bottom="0.05" header="0.5" footer="0.5"/>
  <pageSetup paperSize="9" scale="65" orientation="landscape" horizontalDpi="4294967294" verticalDpi="180" r:id="rId1"/>
  <headerFooter alignWithMargins="0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>
  <sheetPr codeName="Sheet8"/>
  <dimension ref="B2:U24"/>
  <sheetViews>
    <sheetView workbookViewId="0">
      <selection activeCell="P2" sqref="P2"/>
    </sheetView>
  </sheetViews>
  <sheetFormatPr defaultRowHeight="15"/>
  <cols>
    <col min="1" max="1" width="1.85546875" style="1" customWidth="1"/>
    <col min="2" max="2" width="3.42578125" style="1" customWidth="1"/>
    <col min="3" max="3" width="7.5703125" style="285" customWidth="1"/>
    <col min="4" max="5" width="10.5703125" style="1" customWidth="1"/>
    <col min="6" max="6" width="9" style="1" customWidth="1"/>
    <col min="7" max="9" width="11.7109375" style="1" customWidth="1"/>
    <col min="10" max="10" width="8.140625" style="1" customWidth="1"/>
    <col min="11" max="11" width="11.28515625" style="1" customWidth="1"/>
    <col min="12" max="12" width="11.7109375" style="1" customWidth="1"/>
    <col min="13" max="13" width="10.5703125" style="1" customWidth="1"/>
    <col min="14" max="14" width="16" style="1" customWidth="1"/>
    <col min="15" max="15" width="9.28515625" style="1" customWidth="1"/>
    <col min="16" max="16" width="11.42578125" style="1" customWidth="1"/>
    <col min="17" max="17" width="16.28515625" style="1" customWidth="1"/>
    <col min="18" max="18" width="14.140625" style="1" customWidth="1"/>
    <col min="19" max="19" width="16.28515625" style="1" customWidth="1"/>
    <col min="20" max="20" width="10" style="1" customWidth="1"/>
    <col min="21" max="21" width="2.28515625" style="1" customWidth="1"/>
    <col min="22" max="22" width="11.140625" style="1" customWidth="1"/>
    <col min="23" max="23" width="15.7109375" style="1" bestFit="1" customWidth="1"/>
    <col min="24" max="24" width="14.7109375" style="1" bestFit="1" customWidth="1"/>
    <col min="25" max="16384" width="9.140625" style="1"/>
  </cols>
  <sheetData>
    <row r="2" spans="2:20" ht="24.95" customHeight="1">
      <c r="B2" s="2155" t="s">
        <v>159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979" t="s">
        <v>55</v>
      </c>
      <c r="P2" s="980" t="s">
        <v>460</v>
      </c>
      <c r="Q2" s="983" t="s">
        <v>1468</v>
      </c>
      <c r="R2" s="530"/>
      <c r="S2" s="530"/>
      <c r="T2" s="531" t="s">
        <v>25</v>
      </c>
    </row>
    <row r="3" spans="2:20" ht="24.7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981" t="s">
        <v>57</v>
      </c>
      <c r="P3" s="982" t="s">
        <v>58</v>
      </c>
      <c r="Q3" s="532"/>
      <c r="R3" s="532"/>
      <c r="S3" s="532"/>
      <c r="T3" s="533"/>
    </row>
    <row r="4" spans="2:20" ht="8.1" customHeight="1">
      <c r="B4" s="534"/>
      <c r="C4" s="535"/>
      <c r="D4" s="536"/>
      <c r="E4" s="536"/>
      <c r="F4" s="536"/>
      <c r="G4" s="536"/>
      <c r="H4" s="536"/>
      <c r="I4" s="536"/>
      <c r="J4" s="536" t="s">
        <v>25</v>
      </c>
      <c r="K4" s="536"/>
      <c r="L4" s="536"/>
      <c r="M4" s="536"/>
      <c r="N4" s="536"/>
      <c r="O4" s="536"/>
      <c r="P4" s="537" t="s">
        <v>25</v>
      </c>
      <c r="Q4" s="537"/>
      <c r="R4" s="537"/>
      <c r="S4" s="537"/>
      <c r="T4" s="538"/>
    </row>
    <row r="5" spans="2:20" ht="15.75">
      <c r="B5" s="539"/>
      <c r="C5" s="540" t="s">
        <v>59</v>
      </c>
      <c r="D5" s="13"/>
      <c r="E5" s="13" t="s">
        <v>60</v>
      </c>
      <c r="F5" s="541" t="s">
        <v>1437</v>
      </c>
      <c r="G5" s="13"/>
      <c r="H5" s="542"/>
      <c r="I5" s="543"/>
      <c r="J5" s="1025"/>
      <c r="K5" s="13"/>
      <c r="L5" s="147"/>
      <c r="M5" s="544"/>
      <c r="N5" s="148"/>
      <c r="O5" s="545"/>
      <c r="P5" s="546" t="s">
        <v>134</v>
      </c>
      <c r="Q5" s="249" t="s">
        <v>1440</v>
      </c>
      <c r="R5" s="249"/>
      <c r="S5" s="547"/>
      <c r="T5" s="548"/>
    </row>
    <row r="6" spans="2:20" ht="8.1" customHeight="1">
      <c r="B6" s="539"/>
      <c r="C6" s="540"/>
      <c r="D6" s="13"/>
      <c r="E6" s="13"/>
      <c r="F6" s="11"/>
      <c r="G6" s="549"/>
      <c r="H6" s="18"/>
      <c r="I6" s="542"/>
      <c r="J6" s="543"/>
      <c r="K6" s="13"/>
      <c r="L6" s="135"/>
      <c r="M6" s="550"/>
      <c r="N6" s="136"/>
      <c r="O6" s="551"/>
      <c r="P6" s="552"/>
      <c r="Q6" s="553"/>
      <c r="R6" s="249"/>
      <c r="S6" s="547"/>
      <c r="T6" s="548"/>
    </row>
    <row r="7" spans="2:20" ht="15" customHeight="1">
      <c r="B7" s="2259" t="s">
        <v>26</v>
      </c>
      <c r="C7" s="554" t="s">
        <v>27</v>
      </c>
      <c r="D7" s="2261" t="s">
        <v>62</v>
      </c>
      <c r="E7" s="555" t="s">
        <v>28</v>
      </c>
      <c r="F7" s="2261" t="s">
        <v>29</v>
      </c>
      <c r="G7" s="556" t="s">
        <v>30</v>
      </c>
      <c r="H7" s="556" t="s">
        <v>30</v>
      </c>
      <c r="I7" s="557" t="s">
        <v>30</v>
      </c>
      <c r="J7" s="2238" t="s">
        <v>31</v>
      </c>
      <c r="K7" s="2239"/>
      <c r="L7" s="556" t="s">
        <v>30</v>
      </c>
      <c r="M7" s="557" t="s">
        <v>32</v>
      </c>
      <c r="N7" s="558" t="s">
        <v>8</v>
      </c>
      <c r="O7" s="2253" t="s">
        <v>182</v>
      </c>
      <c r="P7" s="2254" t="s">
        <v>181</v>
      </c>
      <c r="Q7" s="558" t="s">
        <v>8</v>
      </c>
      <c r="R7" s="2255" t="s">
        <v>44</v>
      </c>
      <c r="S7" s="559"/>
      <c r="T7" s="2256" t="s">
        <v>10</v>
      </c>
    </row>
    <row r="8" spans="2:20">
      <c r="B8" s="2260"/>
      <c r="C8" s="560" t="s">
        <v>11</v>
      </c>
      <c r="D8" s="2237"/>
      <c r="E8" s="561" t="s">
        <v>12</v>
      </c>
      <c r="F8" s="2237"/>
      <c r="G8" s="561" t="s">
        <v>13</v>
      </c>
      <c r="H8" s="561" t="s">
        <v>14</v>
      </c>
      <c r="I8" s="562" t="s">
        <v>15</v>
      </c>
      <c r="J8" s="563" t="s">
        <v>16</v>
      </c>
      <c r="K8" s="564" t="s">
        <v>17</v>
      </c>
      <c r="L8" s="561" t="s">
        <v>18</v>
      </c>
      <c r="M8" s="565" t="s">
        <v>19</v>
      </c>
      <c r="N8" s="566" t="s">
        <v>177</v>
      </c>
      <c r="O8" s="2245"/>
      <c r="P8" s="2247"/>
      <c r="Q8" s="566" t="s">
        <v>22</v>
      </c>
      <c r="R8" s="2249"/>
      <c r="S8" s="567" t="s">
        <v>45</v>
      </c>
      <c r="T8" s="2220"/>
    </row>
    <row r="9" spans="2:20" ht="15.75" thickBot="1">
      <c r="B9" s="568">
        <v>1</v>
      </c>
      <c r="C9" s="569">
        <v>2</v>
      </c>
      <c r="D9" s="570">
        <v>3</v>
      </c>
      <c r="E9" s="571"/>
      <c r="F9" s="571">
        <v>5</v>
      </c>
      <c r="G9" s="571">
        <v>6</v>
      </c>
      <c r="H9" s="571">
        <v>7</v>
      </c>
      <c r="I9" s="572" t="s">
        <v>63</v>
      </c>
      <c r="J9" s="573">
        <v>9</v>
      </c>
      <c r="K9" s="574" t="s">
        <v>64</v>
      </c>
      <c r="L9" s="573" t="s">
        <v>65</v>
      </c>
      <c r="M9" s="574">
        <v>12</v>
      </c>
      <c r="N9" s="575" t="s">
        <v>66</v>
      </c>
      <c r="O9" s="576" t="s">
        <v>176</v>
      </c>
      <c r="P9" s="575" t="s">
        <v>178</v>
      </c>
      <c r="Q9" s="575" t="s">
        <v>186</v>
      </c>
      <c r="R9" s="575" t="s">
        <v>183</v>
      </c>
      <c r="S9" s="575" t="s">
        <v>179</v>
      </c>
      <c r="T9" s="575">
        <v>18</v>
      </c>
    </row>
    <row r="10" spans="2:20" s="865" customFormat="1" ht="30" customHeight="1" thickTop="1">
      <c r="B10" s="861">
        <v>1</v>
      </c>
      <c r="C10" s="901"/>
      <c r="D10" s="889" t="s">
        <v>73</v>
      </c>
      <c r="E10" s="890" t="s">
        <v>86</v>
      </c>
      <c r="F10" s="891" t="s">
        <v>117</v>
      </c>
      <c r="G10" s="892"/>
      <c r="H10" s="892"/>
      <c r="I10" s="893">
        <f>SUM(G10-H10)</f>
        <v>0</v>
      </c>
      <c r="J10" s="894"/>
      <c r="K10" s="895">
        <f>I10*J10%</f>
        <v>0</v>
      </c>
      <c r="L10" s="895">
        <f>I10-K10</f>
        <v>0</v>
      </c>
      <c r="M10" s="896">
        <v>1900</v>
      </c>
      <c r="N10" s="897">
        <f>ROUND((L10*M10),0)</f>
        <v>0</v>
      </c>
      <c r="O10" s="897">
        <f>ROUND(M10*0.5025%,2)</f>
        <v>9.5500000000000007</v>
      </c>
      <c r="P10" s="897">
        <f>M10+O10</f>
        <v>1909.55</v>
      </c>
      <c r="Q10" s="898">
        <f>ROUND((L10*+P10),0)</f>
        <v>0</v>
      </c>
      <c r="R10" s="898">
        <f>ROUND((Q10*0.5%),0)</f>
        <v>0</v>
      </c>
      <c r="S10" s="898">
        <f>ROUND((Q10-R10),0)</f>
        <v>0</v>
      </c>
      <c r="T10" s="899" t="s">
        <v>77</v>
      </c>
    </row>
    <row r="11" spans="2:20" s="865" customFormat="1" ht="30" customHeight="1">
      <c r="B11" s="861">
        <v>2</v>
      </c>
      <c r="C11" s="901"/>
      <c r="D11" s="889" t="s">
        <v>152</v>
      </c>
      <c r="E11" s="890" t="s">
        <v>75</v>
      </c>
      <c r="F11" s="891" t="s">
        <v>117</v>
      </c>
      <c r="G11" s="892"/>
      <c r="H11" s="892"/>
      <c r="I11" s="893">
        <f>SUM(G11-H11)</f>
        <v>0</v>
      </c>
      <c r="J11" s="894"/>
      <c r="K11" s="895">
        <f>I11*J11%</f>
        <v>0</v>
      </c>
      <c r="L11" s="895">
        <f>I11-K11</f>
        <v>0</v>
      </c>
      <c r="M11" s="896">
        <v>1900</v>
      </c>
      <c r="N11" s="897">
        <f>ROUND((L11*M11),0)</f>
        <v>0</v>
      </c>
      <c r="O11" s="897">
        <f>ROUND(M11*0.5025%,2)</f>
        <v>9.5500000000000007</v>
      </c>
      <c r="P11" s="897">
        <f>M11+O11</f>
        <v>1909.55</v>
      </c>
      <c r="Q11" s="898">
        <f>ROUND((L11*+P11),0)</f>
        <v>0</v>
      </c>
      <c r="R11" s="898">
        <f>ROUND((Q11*0.5%),0)</f>
        <v>0</v>
      </c>
      <c r="S11" s="898">
        <f>ROUND((Q11-R11),0)</f>
        <v>0</v>
      </c>
      <c r="T11" s="899" t="s">
        <v>77</v>
      </c>
    </row>
    <row r="12" spans="2:20" s="865" customFormat="1" ht="30" customHeight="1">
      <c r="B12" s="861">
        <v>3</v>
      </c>
      <c r="C12" s="901"/>
      <c r="D12" s="889" t="s">
        <v>76</v>
      </c>
      <c r="E12" s="890" t="s">
        <v>1254</v>
      </c>
      <c r="F12" s="891" t="s">
        <v>117</v>
      </c>
      <c r="G12" s="892"/>
      <c r="H12" s="892"/>
      <c r="I12" s="893">
        <f>SUM(G12-H12)</f>
        <v>0</v>
      </c>
      <c r="J12" s="894"/>
      <c r="K12" s="895">
        <f>I12*J12%</f>
        <v>0</v>
      </c>
      <c r="L12" s="895">
        <f>I12-K12</f>
        <v>0</v>
      </c>
      <c r="M12" s="896">
        <v>1900</v>
      </c>
      <c r="N12" s="897">
        <f>ROUND((L12*M12),0)</f>
        <v>0</v>
      </c>
      <c r="O12" s="897">
        <f>ROUND(M12*0.5025%,2)</f>
        <v>9.5500000000000007</v>
      </c>
      <c r="P12" s="897">
        <f>M12+O12</f>
        <v>1909.55</v>
      </c>
      <c r="Q12" s="898">
        <f>ROUND((L12*+P12),0)</f>
        <v>0</v>
      </c>
      <c r="R12" s="898">
        <f>ROUND((Q12*0.5%),0)</f>
        <v>0</v>
      </c>
      <c r="S12" s="898">
        <f>ROUND((Q12-R12),0)</f>
        <v>0</v>
      </c>
      <c r="T12" s="899" t="s">
        <v>77</v>
      </c>
    </row>
    <row r="13" spans="2:20" s="865" customFormat="1" ht="30" customHeight="1">
      <c r="B13" s="861">
        <v>4</v>
      </c>
      <c r="C13" s="901"/>
      <c r="D13" s="889" t="s">
        <v>152</v>
      </c>
      <c r="E13" s="890" t="s">
        <v>75</v>
      </c>
      <c r="F13" s="891" t="s">
        <v>117</v>
      </c>
      <c r="G13" s="892"/>
      <c r="H13" s="892"/>
      <c r="I13" s="893">
        <f>SUM(G13-H13)</f>
        <v>0</v>
      </c>
      <c r="J13" s="894"/>
      <c r="K13" s="895">
        <f>I13*J13%</f>
        <v>0</v>
      </c>
      <c r="L13" s="895">
        <f>I13-K13</f>
        <v>0</v>
      </c>
      <c r="M13" s="896">
        <v>1900</v>
      </c>
      <c r="N13" s="897">
        <f>ROUND((L13*M13),0)</f>
        <v>0</v>
      </c>
      <c r="O13" s="897">
        <f>ROUND(M13*0.5025%,2)</f>
        <v>9.5500000000000007</v>
      </c>
      <c r="P13" s="897">
        <f>M13+O13</f>
        <v>1909.55</v>
      </c>
      <c r="Q13" s="898">
        <f>ROUND((L13*+P13),0)</f>
        <v>0</v>
      </c>
      <c r="R13" s="898">
        <f>ROUND((Q13*0.5%),0)</f>
        <v>0</v>
      </c>
      <c r="S13" s="898">
        <f>ROUND((Q13-R13),0)</f>
        <v>0</v>
      </c>
      <c r="T13" s="899" t="s">
        <v>77</v>
      </c>
    </row>
    <row r="14" spans="2:20" s="865" customFormat="1" ht="5.0999999999999996" customHeight="1">
      <c r="B14" s="866"/>
      <c r="C14" s="867"/>
      <c r="D14" s="868"/>
      <c r="E14" s="869"/>
      <c r="F14" s="870"/>
      <c r="G14" s="871"/>
      <c r="H14" s="871"/>
      <c r="I14" s="872"/>
      <c r="J14" s="862"/>
      <c r="K14" s="872"/>
      <c r="L14" s="872"/>
      <c r="M14" s="863"/>
      <c r="N14" s="873"/>
      <c r="O14" s="2281"/>
      <c r="P14" s="2282"/>
      <c r="Q14" s="872"/>
      <c r="R14" s="872"/>
      <c r="S14" s="872"/>
      <c r="T14" s="864"/>
    </row>
    <row r="15" spans="2:20" ht="30" customHeight="1">
      <c r="B15" s="2283" t="s">
        <v>187</v>
      </c>
      <c r="C15" s="2284"/>
      <c r="D15" s="2284"/>
      <c r="E15" s="2284"/>
      <c r="F15" s="2285"/>
      <c r="G15" s="1018">
        <f>SUM(G10:G14)</f>
        <v>0</v>
      </c>
      <c r="H15" s="1018">
        <f>SUM(H10:H14)</f>
        <v>0</v>
      </c>
      <c r="I15" s="1018">
        <f>SUM(I10:I14)</f>
        <v>0</v>
      </c>
      <c r="J15" s="1018" t="e">
        <f>+K15/I15%</f>
        <v>#DIV/0!</v>
      </c>
      <c r="K15" s="1018">
        <f>SUM(K10:K14)</f>
        <v>0</v>
      </c>
      <c r="L15" s="1018">
        <f>SUM(L10:L14)</f>
        <v>0</v>
      </c>
      <c r="M15" s="1018"/>
      <c r="N15" s="1018">
        <f>SUM(N10:N14)</f>
        <v>0</v>
      </c>
      <c r="O15" s="1019"/>
      <c r="P15" s="1018" t="e">
        <f>Q15/L15</f>
        <v>#DIV/0!</v>
      </c>
      <c r="Q15" s="1018">
        <f>SUM(Q10:Q14)</f>
        <v>0</v>
      </c>
      <c r="R15" s="1018">
        <f>SUM(R10:R14)</f>
        <v>0</v>
      </c>
      <c r="S15" s="1018">
        <f>SUM(S10:S14)</f>
        <v>0</v>
      </c>
      <c r="T15" s="577"/>
    </row>
    <row r="16" spans="2:20" ht="9.9499999999999993" customHeight="1">
      <c r="B16" s="1339"/>
      <c r="C16" s="579"/>
      <c r="D16" s="579"/>
      <c r="E16" s="579"/>
      <c r="F16" s="579"/>
      <c r="G16" s="1340"/>
      <c r="H16" s="1340"/>
      <c r="I16" s="1340"/>
      <c r="J16" s="1340"/>
      <c r="K16" s="1340"/>
      <c r="L16" s="1340"/>
      <c r="M16" s="1340"/>
      <c r="N16" s="1340"/>
      <c r="O16" s="1340"/>
      <c r="P16" s="1340"/>
      <c r="Q16" s="1340"/>
      <c r="R16" s="1340"/>
      <c r="S16" s="1340"/>
      <c r="T16" s="581"/>
    </row>
    <row r="17" spans="2:21" ht="15.75">
      <c r="B17" s="582"/>
      <c r="C17" s="583"/>
      <c r="D17" s="584"/>
      <c r="E17" s="584"/>
      <c r="F17" s="584"/>
      <c r="G17" s="584"/>
      <c r="H17" s="584"/>
      <c r="I17" s="584"/>
      <c r="J17" s="585"/>
      <c r="K17" s="585"/>
      <c r="L17" s="586"/>
      <c r="M17" s="584"/>
      <c r="N17" s="584"/>
      <c r="O17" s="584"/>
      <c r="P17" s="584"/>
      <c r="Q17" s="587" t="s">
        <v>1441</v>
      </c>
      <c r="R17" s="587"/>
      <c r="S17" s="588"/>
      <c r="T17" s="589"/>
    </row>
    <row r="18" spans="2:21" ht="15.75">
      <c r="B18" s="590"/>
      <c r="C18" s="280" t="s">
        <v>80</v>
      </c>
      <c r="D18" s="227"/>
      <c r="E18" s="227"/>
      <c r="F18" s="227"/>
      <c r="G18" s="1666"/>
      <c r="H18" s="1666"/>
      <c r="I18" s="1666" t="s">
        <v>105</v>
      </c>
      <c r="J18" s="1666"/>
      <c r="K18" s="228"/>
      <c r="L18" s="1666"/>
      <c r="M18" s="1666" t="s">
        <v>106</v>
      </c>
      <c r="N18" s="1666"/>
      <c r="O18" s="227"/>
      <c r="P18" s="227"/>
      <c r="Q18" s="227" t="s">
        <v>81</v>
      </c>
      <c r="R18" s="227"/>
      <c r="S18" s="591"/>
      <c r="T18" s="592"/>
    </row>
    <row r="19" spans="2:21" ht="9.9499999999999993" customHeight="1">
      <c r="B19" s="590"/>
      <c r="C19" s="281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591"/>
      <c r="T19" s="592"/>
    </row>
    <row r="20" spans="2:21" ht="15.75">
      <c r="B20" s="590"/>
      <c r="C20" s="281"/>
      <c r="D20" s="229"/>
      <c r="E20" s="229"/>
      <c r="F20" s="229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591"/>
      <c r="T20" s="592"/>
    </row>
    <row r="21" spans="2:21" ht="15.75">
      <c r="B21" s="590"/>
      <c r="C21" s="281"/>
      <c r="D21" s="229"/>
      <c r="E21" s="229"/>
      <c r="F21" s="229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591"/>
      <c r="T21" s="592"/>
    </row>
    <row r="22" spans="2:21" ht="15.75">
      <c r="B22" s="590"/>
      <c r="C22" s="2195" t="s">
        <v>147</v>
      </c>
      <c r="D22" s="2195"/>
      <c r="E22" s="2195"/>
      <c r="F22" s="1664"/>
      <c r="G22" s="1667"/>
      <c r="H22" s="1667" t="s">
        <v>82</v>
      </c>
      <c r="I22" s="1664"/>
      <c r="J22" s="1667" t="s">
        <v>156</v>
      </c>
      <c r="K22" s="230"/>
      <c r="L22" s="1667"/>
      <c r="M22" s="1667" t="s">
        <v>161</v>
      </c>
      <c r="N22" s="1667"/>
      <c r="O22" s="1664"/>
      <c r="P22" s="1664"/>
      <c r="Q22" s="1664" t="s">
        <v>83</v>
      </c>
      <c r="R22" s="1664"/>
      <c r="S22" s="591"/>
      <c r="T22" s="592"/>
    </row>
    <row r="23" spans="2:21" ht="15.75">
      <c r="B23" s="593"/>
      <c r="C23" s="283"/>
      <c r="D23" s="231"/>
      <c r="E23" s="231"/>
      <c r="F23" s="231"/>
      <c r="G23" s="1665"/>
      <c r="H23" s="231"/>
      <c r="I23" s="1665"/>
      <c r="J23" s="594"/>
      <c r="K23" s="594"/>
      <c r="L23" s="1665"/>
      <c r="M23" s="1665"/>
      <c r="N23" s="1665"/>
      <c r="O23" s="231"/>
      <c r="P23" s="231"/>
      <c r="Q23" s="231"/>
      <c r="R23" s="231"/>
      <c r="S23" s="595"/>
      <c r="T23" s="596"/>
    </row>
    <row r="24" spans="2:21" customFormat="1" ht="15" customHeight="1">
      <c r="B24" s="121" t="s">
        <v>418</v>
      </c>
      <c r="C24" s="284"/>
      <c r="D24" s="122"/>
      <c r="E24" s="122"/>
      <c r="F24" s="122"/>
      <c r="G24" s="122"/>
      <c r="H24" s="122"/>
      <c r="I24" s="122"/>
      <c r="J24" s="123"/>
      <c r="K24" s="122"/>
      <c r="L24" s="124"/>
      <c r="M24" s="122"/>
      <c r="N24" s="122"/>
      <c r="O24" s="122"/>
      <c r="P24" s="122"/>
      <c r="Q24" s="122"/>
      <c r="R24" s="125"/>
      <c r="S24" s="125"/>
      <c r="T24" s="126" t="s">
        <v>417</v>
      </c>
      <c r="U24" s="232"/>
    </row>
  </sheetData>
  <mergeCells count="14">
    <mergeCell ref="B15:F15"/>
    <mergeCell ref="C22:E22"/>
    <mergeCell ref="O7:O8"/>
    <mergeCell ref="P7:P8"/>
    <mergeCell ref="R7:R8"/>
    <mergeCell ref="T7:T8"/>
    <mergeCell ref="O14:P14"/>
    <mergeCell ref="B2:E3"/>
    <mergeCell ref="F2:N2"/>
    <mergeCell ref="F3:N3"/>
    <mergeCell ref="B7:B8"/>
    <mergeCell ref="D7:D8"/>
    <mergeCell ref="F7:F8"/>
    <mergeCell ref="J7:K7"/>
  </mergeCells>
  <pageMargins left="0.05" right="0.03" top="0.5" bottom="0.05" header="0.5" footer="0.5"/>
  <pageSetup paperSize="256" scale="64" orientation="landscape" horizontalDpi="4294967294" verticalDpi="180" r:id="rId1"/>
  <headerFooter alignWithMargins="0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>
  <sheetPr codeName="Sheet149"/>
  <dimension ref="B2:U22"/>
  <sheetViews>
    <sheetView zoomScale="70" zoomScaleNormal="70" workbookViewId="0">
      <selection activeCell="O25" sqref="O25"/>
    </sheetView>
  </sheetViews>
  <sheetFormatPr defaultRowHeight="15"/>
  <cols>
    <col min="1" max="1" width="1.85546875" style="1" customWidth="1"/>
    <col min="2" max="2" width="3.42578125" style="1" customWidth="1"/>
    <col min="3" max="3" width="7.5703125" style="285" customWidth="1"/>
    <col min="4" max="4" width="9.7109375" style="1" customWidth="1"/>
    <col min="5" max="5" width="12.85546875" style="1" customWidth="1"/>
    <col min="6" max="6" width="9" style="1" customWidth="1"/>
    <col min="7" max="7" width="14" style="1" customWidth="1"/>
    <col min="8" max="8" width="13.42578125" style="1" customWidth="1"/>
    <col min="9" max="9" width="12.7109375" style="1" customWidth="1"/>
    <col min="10" max="10" width="8.85546875" style="1" customWidth="1"/>
    <col min="11" max="11" width="11.28515625" style="1" customWidth="1"/>
    <col min="12" max="12" width="12.7109375" style="1" customWidth="1"/>
    <col min="13" max="13" width="10.5703125" style="1" customWidth="1"/>
    <col min="14" max="14" width="17.85546875" style="1" customWidth="1"/>
    <col min="15" max="15" width="8.140625" style="1" customWidth="1"/>
    <col min="16" max="16" width="11.42578125" style="1" customWidth="1"/>
    <col min="17" max="17" width="19.42578125" style="1" customWidth="1"/>
    <col min="18" max="18" width="14.5703125" style="1" customWidth="1"/>
    <col min="19" max="19" width="18.140625" style="1" customWidth="1"/>
    <col min="20" max="20" width="8" style="1" customWidth="1"/>
    <col min="21" max="21" width="2.28515625" style="1" customWidth="1"/>
    <col min="22" max="22" width="11.140625" style="1" customWidth="1"/>
    <col min="23" max="23" width="15.7109375" style="1" bestFit="1" customWidth="1"/>
    <col min="24" max="24" width="14.7109375" style="1" bestFit="1" customWidth="1"/>
    <col min="25" max="16384" width="9.140625" style="1"/>
  </cols>
  <sheetData>
    <row r="2" spans="2:20" ht="24.95" customHeight="1">
      <c r="B2" s="2155" t="s">
        <v>159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979" t="s">
        <v>55</v>
      </c>
      <c r="P2" s="980" t="s">
        <v>140</v>
      </c>
      <c r="Q2" s="983" t="s">
        <v>1603</v>
      </c>
      <c r="R2" s="530"/>
      <c r="S2" s="530"/>
      <c r="T2" s="531"/>
    </row>
    <row r="3" spans="2:20" ht="24.7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981" t="s">
        <v>57</v>
      </c>
      <c r="P3" s="982" t="s">
        <v>58</v>
      </c>
      <c r="Q3" s="984"/>
      <c r="R3" s="532"/>
      <c r="S3" s="532"/>
      <c r="T3" s="533"/>
    </row>
    <row r="4" spans="2:20" ht="9.75" customHeight="1">
      <c r="B4" s="646"/>
      <c r="C4" s="647"/>
      <c r="D4" s="647"/>
      <c r="E4" s="647"/>
      <c r="F4" s="651"/>
      <c r="G4" s="651"/>
      <c r="H4" s="651"/>
      <c r="I4" s="651"/>
      <c r="J4" s="651"/>
      <c r="K4" s="651"/>
      <c r="L4" s="651"/>
      <c r="M4" s="651"/>
      <c r="N4" s="651"/>
      <c r="O4" s="1014"/>
      <c r="P4" s="1015"/>
      <c r="Q4" s="1014"/>
      <c r="R4" s="1016"/>
      <c r="S4" s="1016"/>
      <c r="T4" s="1017"/>
    </row>
    <row r="5" spans="2:20" ht="15.75">
      <c r="B5" s="539"/>
      <c r="C5" s="540" t="s">
        <v>59</v>
      </c>
      <c r="D5" s="13"/>
      <c r="E5" s="13" t="s">
        <v>60</v>
      </c>
      <c r="F5" s="541" t="s">
        <v>1502</v>
      </c>
      <c r="G5" s="13"/>
      <c r="H5" s="542"/>
      <c r="I5" s="543"/>
      <c r="J5" s="13"/>
      <c r="K5" s="13"/>
      <c r="L5" s="147"/>
      <c r="M5" s="544"/>
      <c r="N5" s="148"/>
      <c r="O5" s="546"/>
      <c r="P5" s="546" t="s">
        <v>134</v>
      </c>
      <c r="Q5" s="249" t="s">
        <v>1591</v>
      </c>
      <c r="R5" s="249"/>
      <c r="S5" s="547"/>
      <c r="T5" s="548"/>
    </row>
    <row r="6" spans="2:20" ht="9.9499999999999993" customHeight="1">
      <c r="B6" s="539"/>
      <c r="C6" s="540"/>
      <c r="D6" s="13"/>
      <c r="E6" s="13"/>
      <c r="F6" s="11"/>
      <c r="G6" s="549"/>
      <c r="H6" s="18"/>
      <c r="I6" s="542"/>
      <c r="J6" s="543"/>
      <c r="K6" s="13"/>
      <c r="L6" s="135"/>
      <c r="M6" s="550"/>
      <c r="N6" s="136"/>
      <c r="O6" s="551"/>
      <c r="P6" s="552"/>
      <c r="Q6" s="553"/>
      <c r="R6" s="547"/>
      <c r="S6" s="547"/>
      <c r="T6" s="548"/>
    </row>
    <row r="7" spans="2:20" ht="15" customHeight="1">
      <c r="B7" s="2259" t="s">
        <v>26</v>
      </c>
      <c r="C7" s="554" t="s">
        <v>27</v>
      </c>
      <c r="D7" s="2261" t="s">
        <v>62</v>
      </c>
      <c r="E7" s="555" t="s">
        <v>28</v>
      </c>
      <c r="F7" s="2261" t="s">
        <v>29</v>
      </c>
      <c r="G7" s="556" t="s">
        <v>30</v>
      </c>
      <c r="H7" s="556" t="s">
        <v>30</v>
      </c>
      <c r="I7" s="557" t="s">
        <v>30</v>
      </c>
      <c r="J7" s="2238" t="s">
        <v>31</v>
      </c>
      <c r="K7" s="2239"/>
      <c r="L7" s="556" t="s">
        <v>30</v>
      </c>
      <c r="M7" s="557" t="s">
        <v>32</v>
      </c>
      <c r="N7" s="558" t="s">
        <v>8</v>
      </c>
      <c r="O7" s="2253" t="s">
        <v>182</v>
      </c>
      <c r="P7" s="2254" t="s">
        <v>181</v>
      </c>
      <c r="Q7" s="558" t="s">
        <v>8</v>
      </c>
      <c r="R7" s="2255" t="s">
        <v>44</v>
      </c>
      <c r="S7" s="559"/>
      <c r="T7" s="2256" t="s">
        <v>10</v>
      </c>
    </row>
    <row r="8" spans="2:20">
      <c r="B8" s="2260"/>
      <c r="C8" s="560" t="s">
        <v>11</v>
      </c>
      <c r="D8" s="2237"/>
      <c r="E8" s="561" t="s">
        <v>12</v>
      </c>
      <c r="F8" s="2237"/>
      <c r="G8" s="561" t="s">
        <v>13</v>
      </c>
      <c r="H8" s="561" t="s">
        <v>14</v>
      </c>
      <c r="I8" s="562" t="s">
        <v>15</v>
      </c>
      <c r="J8" s="563" t="s">
        <v>16</v>
      </c>
      <c r="K8" s="564" t="s">
        <v>17</v>
      </c>
      <c r="L8" s="561" t="s">
        <v>18</v>
      </c>
      <c r="M8" s="565" t="s">
        <v>19</v>
      </c>
      <c r="N8" s="566" t="s">
        <v>177</v>
      </c>
      <c r="O8" s="2245"/>
      <c r="P8" s="2247"/>
      <c r="Q8" s="566" t="s">
        <v>22</v>
      </c>
      <c r="R8" s="2249"/>
      <c r="S8" s="567" t="s">
        <v>45</v>
      </c>
      <c r="T8" s="2220"/>
    </row>
    <row r="9" spans="2:20" ht="15.75" thickBot="1">
      <c r="B9" s="568">
        <v>1</v>
      </c>
      <c r="C9" s="569">
        <v>2</v>
      </c>
      <c r="D9" s="570">
        <v>3</v>
      </c>
      <c r="E9" s="571">
        <v>4</v>
      </c>
      <c r="F9" s="571">
        <v>5</v>
      </c>
      <c r="G9" s="571">
        <v>6</v>
      </c>
      <c r="H9" s="571">
        <v>7</v>
      </c>
      <c r="I9" s="572" t="s">
        <v>63</v>
      </c>
      <c r="J9" s="573">
        <v>9</v>
      </c>
      <c r="K9" s="574" t="s">
        <v>64</v>
      </c>
      <c r="L9" s="573" t="s">
        <v>65</v>
      </c>
      <c r="M9" s="574">
        <v>12</v>
      </c>
      <c r="N9" s="575" t="s">
        <v>66</v>
      </c>
      <c r="O9" s="576" t="s">
        <v>176</v>
      </c>
      <c r="P9" s="575" t="s">
        <v>178</v>
      </c>
      <c r="Q9" s="575" t="s">
        <v>186</v>
      </c>
      <c r="R9" s="575" t="s">
        <v>183</v>
      </c>
      <c r="S9" s="575" t="s">
        <v>179</v>
      </c>
      <c r="T9" s="575">
        <v>18</v>
      </c>
    </row>
    <row r="10" spans="2:20" s="865" customFormat="1" ht="30" customHeight="1" thickTop="1">
      <c r="B10" s="888">
        <v>1</v>
      </c>
      <c r="C10" s="901"/>
      <c r="D10" s="889" t="s">
        <v>378</v>
      </c>
      <c r="E10" s="890" t="s">
        <v>70</v>
      </c>
      <c r="F10" s="891" t="s">
        <v>112</v>
      </c>
      <c r="G10" s="892"/>
      <c r="H10" s="892"/>
      <c r="I10" s="893">
        <f>+G10-H10</f>
        <v>0</v>
      </c>
      <c r="J10" s="894"/>
      <c r="K10" s="895">
        <f>I10*J10%</f>
        <v>0</v>
      </c>
      <c r="L10" s="895">
        <f>I10-K10</f>
        <v>0</v>
      </c>
      <c r="M10" s="896">
        <v>2750</v>
      </c>
      <c r="N10" s="897">
        <f>ROUND((L10*M10),0)</f>
        <v>0</v>
      </c>
      <c r="O10" s="897">
        <f>ROUND(M10*0.5025%,2)</f>
        <v>13.82</v>
      </c>
      <c r="P10" s="897">
        <f>M10+O10</f>
        <v>2763.82</v>
      </c>
      <c r="Q10" s="898">
        <f>ROUND((L10*+P10),0)</f>
        <v>0</v>
      </c>
      <c r="R10" s="898">
        <f>ROUND((Q10*0.5%),0)</f>
        <v>0</v>
      </c>
      <c r="S10" s="898">
        <f>ROUND((Q10-R10),0)</f>
        <v>0</v>
      </c>
      <c r="T10" s="899" t="s">
        <v>77</v>
      </c>
    </row>
    <row r="11" spans="2:20" s="865" customFormat="1" ht="30" customHeight="1">
      <c r="B11" s="888">
        <v>2</v>
      </c>
      <c r="C11" s="901"/>
      <c r="D11" s="889" t="s">
        <v>67</v>
      </c>
      <c r="E11" s="890" t="s">
        <v>92</v>
      </c>
      <c r="F11" s="891" t="s">
        <v>112</v>
      </c>
      <c r="G11" s="892"/>
      <c r="H11" s="892"/>
      <c r="I11" s="893">
        <f t="shared" ref="I11" si="0">+G11-H11</f>
        <v>0</v>
      </c>
      <c r="J11" s="894"/>
      <c r="K11" s="895">
        <f t="shared" ref="K11" si="1">I11*J11%</f>
        <v>0</v>
      </c>
      <c r="L11" s="895">
        <f t="shared" ref="L11" si="2">I11-K11</f>
        <v>0</v>
      </c>
      <c r="M11" s="896">
        <v>2750</v>
      </c>
      <c r="N11" s="897">
        <f t="shared" ref="N11" si="3">ROUND((L11*M11),0)</f>
        <v>0</v>
      </c>
      <c r="O11" s="897">
        <f t="shared" ref="O11" si="4">ROUND(M11*0.5025%,2)</f>
        <v>13.82</v>
      </c>
      <c r="P11" s="897">
        <f t="shared" ref="P11" si="5">M11+O11</f>
        <v>2763.82</v>
      </c>
      <c r="Q11" s="898">
        <f t="shared" ref="Q11" si="6">ROUND((L11*+P11),0)</f>
        <v>0</v>
      </c>
      <c r="R11" s="898">
        <f t="shared" ref="R11" si="7">ROUND((Q11*0.5%),0)</f>
        <v>0</v>
      </c>
      <c r="S11" s="898">
        <f t="shared" ref="S11" si="8">ROUND((Q11-R11),0)</f>
        <v>0</v>
      </c>
      <c r="T11" s="899" t="s">
        <v>77</v>
      </c>
    </row>
    <row r="12" spans="2:20" ht="5.0999999999999996" customHeight="1">
      <c r="B12" s="985"/>
      <c r="C12" s="413"/>
      <c r="D12" s="986"/>
      <c r="E12" s="987"/>
      <c r="F12" s="988"/>
      <c r="G12" s="989"/>
      <c r="H12" s="989"/>
      <c r="I12" s="990"/>
      <c r="J12" s="1247"/>
      <c r="K12" s="990"/>
      <c r="L12" s="990"/>
      <c r="M12" s="1248"/>
      <c r="N12" s="991"/>
      <c r="O12" s="2286"/>
      <c r="P12" s="2287"/>
      <c r="Q12" s="990"/>
      <c r="R12" s="990"/>
      <c r="S12" s="990"/>
      <c r="T12" s="992"/>
    </row>
    <row r="13" spans="2:20" ht="30" customHeight="1">
      <c r="B13" s="2250" t="s">
        <v>203</v>
      </c>
      <c r="C13" s="2251"/>
      <c r="D13" s="2251"/>
      <c r="E13" s="2251"/>
      <c r="F13" s="2252"/>
      <c r="G13" s="993">
        <f>SUM(G10:G12)</f>
        <v>0</v>
      </c>
      <c r="H13" s="993">
        <f>SUM(H10:H12)</f>
        <v>0</v>
      </c>
      <c r="I13" s="993">
        <f>SUM(I10:I12)</f>
        <v>0</v>
      </c>
      <c r="J13" s="993" t="e">
        <f>+K13/I13%</f>
        <v>#DIV/0!</v>
      </c>
      <c r="K13" s="993">
        <f>SUM(K10:K12)</f>
        <v>0</v>
      </c>
      <c r="L13" s="993">
        <f>SUM(L10:L12)</f>
        <v>0</v>
      </c>
      <c r="M13" s="993"/>
      <c r="N13" s="993">
        <f>SUM(N10:N12)</f>
        <v>0</v>
      </c>
      <c r="O13" s="994"/>
      <c r="P13" s="993" t="e">
        <f>Q13/L13</f>
        <v>#DIV/0!</v>
      </c>
      <c r="Q13" s="993">
        <f>SUM(Q10:Q12)</f>
        <v>0</v>
      </c>
      <c r="R13" s="993">
        <f>SUM(R10:R12)</f>
        <v>0</v>
      </c>
      <c r="S13" s="993">
        <f>SUM(S10:S12)</f>
        <v>0</v>
      </c>
      <c r="T13" s="993"/>
    </row>
    <row r="14" spans="2:20" s="650" customFormat="1" ht="9.9499999999999993" customHeight="1">
      <c r="B14" s="578"/>
      <c r="C14" s="579"/>
      <c r="D14" s="579"/>
      <c r="E14" s="579"/>
      <c r="F14" s="579"/>
      <c r="G14" s="580"/>
      <c r="H14" s="580"/>
      <c r="I14" s="580"/>
      <c r="J14" s="580"/>
      <c r="K14" s="580"/>
      <c r="L14" s="580"/>
      <c r="M14" s="580"/>
      <c r="N14" s="580"/>
      <c r="O14" s="580"/>
      <c r="P14" s="580"/>
      <c r="Q14" s="580"/>
      <c r="R14" s="580"/>
      <c r="S14" s="580"/>
      <c r="T14" s="581"/>
    </row>
    <row r="15" spans="2:20" ht="15.75">
      <c r="B15" s="582"/>
      <c r="C15" s="583"/>
      <c r="D15" s="584"/>
      <c r="E15" s="584"/>
      <c r="F15" s="584"/>
      <c r="G15" s="584"/>
      <c r="H15" s="584"/>
      <c r="I15" s="584"/>
      <c r="J15" s="585"/>
      <c r="K15" s="585"/>
      <c r="L15" s="586"/>
      <c r="M15" s="584"/>
      <c r="N15" s="584"/>
      <c r="O15" s="584"/>
      <c r="P15" s="584"/>
      <c r="Q15" s="587" t="s">
        <v>1592</v>
      </c>
      <c r="R15" s="587"/>
      <c r="S15" s="588"/>
      <c r="T15" s="589"/>
    </row>
    <row r="16" spans="2:20" ht="15.75">
      <c r="B16" s="590"/>
      <c r="C16" s="280" t="s">
        <v>80</v>
      </c>
      <c r="D16" s="227"/>
      <c r="E16" s="227"/>
      <c r="F16" s="227"/>
      <c r="G16" s="1728"/>
      <c r="H16" s="1728"/>
      <c r="I16" s="1728" t="s">
        <v>105</v>
      </c>
      <c r="J16" s="1728"/>
      <c r="K16" s="228"/>
      <c r="L16" s="1728"/>
      <c r="M16" s="1728" t="s">
        <v>106</v>
      </c>
      <c r="N16" s="1728"/>
      <c r="O16" s="227"/>
      <c r="P16" s="227"/>
      <c r="Q16" s="227" t="s">
        <v>81</v>
      </c>
      <c r="R16" s="227"/>
      <c r="S16" s="591"/>
      <c r="T16" s="592"/>
    </row>
    <row r="17" spans="2:21" ht="9.9499999999999993" customHeight="1">
      <c r="B17" s="590"/>
      <c r="C17" s="281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591"/>
      <c r="T17" s="592"/>
    </row>
    <row r="18" spans="2:21" ht="15.75">
      <c r="B18" s="590"/>
      <c r="C18" s="281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591"/>
      <c r="T18" s="592"/>
    </row>
    <row r="19" spans="2:21" ht="15.75">
      <c r="B19" s="590"/>
      <c r="C19" s="281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591"/>
      <c r="T19" s="592"/>
    </row>
    <row r="20" spans="2:21" ht="15.75">
      <c r="B20" s="590"/>
      <c r="C20" s="2195" t="s">
        <v>147</v>
      </c>
      <c r="D20" s="2195"/>
      <c r="E20" s="2195"/>
      <c r="F20" s="1726"/>
      <c r="G20" s="1729"/>
      <c r="H20" s="1729" t="s">
        <v>82</v>
      </c>
      <c r="I20" s="1726"/>
      <c r="J20" s="1729" t="s">
        <v>156</v>
      </c>
      <c r="K20" s="230"/>
      <c r="L20" s="1729"/>
      <c r="M20" s="1729" t="s">
        <v>161</v>
      </c>
      <c r="N20" s="1729"/>
      <c r="O20" s="1726"/>
      <c r="P20" s="1726"/>
      <c r="Q20" s="1726" t="s">
        <v>83</v>
      </c>
      <c r="R20" s="1726"/>
      <c r="S20" s="591"/>
      <c r="T20" s="592"/>
    </row>
    <row r="21" spans="2:21" ht="15.75">
      <c r="B21" s="593"/>
      <c r="C21" s="283"/>
      <c r="D21" s="231"/>
      <c r="E21" s="231"/>
      <c r="F21" s="231"/>
      <c r="G21" s="1727"/>
      <c r="H21" s="231"/>
      <c r="I21" s="1727"/>
      <c r="J21" s="594"/>
      <c r="K21" s="594"/>
      <c r="L21" s="1727"/>
      <c r="M21" s="1727"/>
      <c r="N21" s="1727"/>
      <c r="O21" s="231"/>
      <c r="P21" s="231"/>
      <c r="Q21" s="231"/>
      <c r="R21" s="231"/>
      <c r="S21" s="595"/>
      <c r="T21" s="596"/>
    </row>
    <row r="22" spans="2:21" customFormat="1" ht="15" customHeight="1">
      <c r="B22" s="121" t="s">
        <v>418</v>
      </c>
      <c r="C22" s="284"/>
      <c r="D22" s="122"/>
      <c r="E22" s="122"/>
      <c r="F22" s="122"/>
      <c r="G22" s="122"/>
      <c r="H22" s="122"/>
      <c r="I22" s="122"/>
      <c r="J22" s="123"/>
      <c r="K22" s="122"/>
      <c r="L22" s="124"/>
      <c r="M22" s="122"/>
      <c r="N22" s="122"/>
      <c r="O22" s="122"/>
      <c r="P22" s="122"/>
      <c r="Q22" s="122"/>
      <c r="R22" s="125"/>
      <c r="S22" s="125"/>
      <c r="T22" s="126" t="s">
        <v>417</v>
      </c>
      <c r="U22" s="232"/>
    </row>
  </sheetData>
  <sortState ref="C20:T21">
    <sortCondition ref="C20:C21"/>
  </sortState>
  <mergeCells count="14">
    <mergeCell ref="T7:T8"/>
    <mergeCell ref="O12:P12"/>
    <mergeCell ref="B2:E3"/>
    <mergeCell ref="F2:N2"/>
    <mergeCell ref="F3:N3"/>
    <mergeCell ref="B7:B8"/>
    <mergeCell ref="D7:D8"/>
    <mergeCell ref="F7:F8"/>
    <mergeCell ref="J7:K7"/>
    <mergeCell ref="B13:F13"/>
    <mergeCell ref="C20:E20"/>
    <mergeCell ref="O7:O8"/>
    <mergeCell ref="P7:P8"/>
    <mergeCell ref="R7:R8"/>
  </mergeCells>
  <pageMargins left="0.05" right="0.03" top="0.5" bottom="0.05" header="0.5" footer="0.5"/>
  <pageSetup paperSize="10002" scale="60" orientation="landscape" horizontalDpi="4294967294" verticalDpi="180" r:id="rId1"/>
  <headerFooter alignWithMargins="0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>
  <sheetPr codeName="Sheet12" enableFormatConditionsCalculation="0"/>
  <dimension ref="B2:U30"/>
  <sheetViews>
    <sheetView zoomScale="80" zoomScaleNormal="80" workbookViewId="0">
      <selection activeCell="N11" sqref="N11"/>
    </sheetView>
  </sheetViews>
  <sheetFormatPr defaultRowHeight="15"/>
  <cols>
    <col min="1" max="1" width="1.85546875" style="91" customWidth="1"/>
    <col min="2" max="2" width="3.7109375" style="91" customWidth="1"/>
    <col min="3" max="3" width="8" style="292" customWidth="1"/>
    <col min="4" max="4" width="10" style="91" customWidth="1"/>
    <col min="5" max="5" width="11.85546875" style="91" customWidth="1"/>
    <col min="6" max="6" width="9.28515625" style="91" customWidth="1"/>
    <col min="7" max="8" width="12.85546875" style="91" customWidth="1"/>
    <col min="9" max="9" width="13.42578125" style="91" customWidth="1"/>
    <col min="10" max="10" width="8.140625" style="91" customWidth="1"/>
    <col min="11" max="11" width="11.5703125" style="91" customWidth="1"/>
    <col min="12" max="12" width="13.28515625" style="91" customWidth="1"/>
    <col min="13" max="13" width="10.42578125" style="91" customWidth="1"/>
    <col min="14" max="14" width="17.5703125" style="91" customWidth="1"/>
    <col min="15" max="15" width="9.85546875" style="91" customWidth="1"/>
    <col min="16" max="16" width="14.42578125" style="91" customWidth="1"/>
    <col min="17" max="17" width="18.42578125" style="91" customWidth="1"/>
    <col min="18" max="18" width="14.85546875" style="91" customWidth="1"/>
    <col min="19" max="19" width="18" style="91" customWidth="1"/>
    <col min="20" max="20" width="10.140625" style="91" customWidth="1"/>
    <col min="21" max="21" width="5.7109375" style="91" customWidth="1"/>
    <col min="22" max="22" width="11.140625" style="91" customWidth="1"/>
    <col min="23" max="23" width="15.7109375" style="91" bestFit="1" customWidth="1"/>
    <col min="24" max="24" width="14.7109375" style="91" bestFit="1" customWidth="1"/>
    <col min="25" max="16384" width="9.140625" style="91"/>
  </cols>
  <sheetData>
    <row r="2" spans="2:20" ht="24.95" customHeight="1">
      <c r="B2" s="2155" t="s">
        <v>926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417" t="s">
        <v>55</v>
      </c>
      <c r="P2" s="428" t="s">
        <v>1418</v>
      </c>
      <c r="Q2" s="92" t="s">
        <v>1426</v>
      </c>
      <c r="R2" s="41"/>
      <c r="S2" s="41"/>
      <c r="T2" s="42" t="s">
        <v>25</v>
      </c>
    </row>
    <row r="3" spans="2:20" ht="24.7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419" t="s">
        <v>57</v>
      </c>
      <c r="P3" s="429" t="s">
        <v>58</v>
      </c>
      <c r="Q3" s="94"/>
      <c r="R3" s="45"/>
      <c r="S3" s="45"/>
      <c r="T3" s="46"/>
    </row>
    <row r="4" spans="2:20" ht="4.5" customHeight="1">
      <c r="B4" s="604"/>
      <c r="C4" s="264"/>
      <c r="D4" s="264"/>
      <c r="E4" s="264"/>
      <c r="F4" s="264"/>
      <c r="G4" s="459"/>
      <c r="H4" s="459"/>
      <c r="I4" s="459"/>
      <c r="J4" s="459"/>
      <c r="K4" s="459"/>
      <c r="L4" s="459"/>
      <c r="M4" s="459"/>
      <c r="N4" s="459"/>
      <c r="O4" s="459"/>
      <c r="P4" s="459"/>
      <c r="Q4" s="818"/>
      <c r="R4" s="459"/>
      <c r="S4" s="459"/>
      <c r="T4" s="266"/>
    </row>
    <row r="5" spans="2:20" ht="15.75">
      <c r="B5" s="51"/>
      <c r="C5" s="289" t="s">
        <v>59</v>
      </c>
      <c r="D5" s="55"/>
      <c r="E5" s="55" t="s">
        <v>60</v>
      </c>
      <c r="F5" s="623" t="s">
        <v>1417</v>
      </c>
      <c r="G5" s="55"/>
      <c r="H5" s="362"/>
      <c r="I5" s="52"/>
      <c r="J5" s="55"/>
      <c r="K5" s="55"/>
      <c r="L5" s="152"/>
      <c r="M5" s="153"/>
      <c r="N5" s="141"/>
      <c r="O5" s="56"/>
      <c r="P5" s="57" t="s">
        <v>61</v>
      </c>
      <c r="Q5" s="249" t="s">
        <v>1420</v>
      </c>
      <c r="R5" s="249"/>
      <c r="S5" s="85"/>
      <c r="T5" s="270"/>
    </row>
    <row r="6" spans="2:20" ht="9.9499999999999993" customHeight="1">
      <c r="B6" s="51"/>
      <c r="C6" s="289"/>
      <c r="D6" s="55"/>
      <c r="E6" s="342"/>
      <c r="F6" s="83"/>
      <c r="G6" s="55"/>
      <c r="H6" s="53"/>
      <c r="I6" s="52"/>
      <c r="J6" s="55"/>
      <c r="K6" s="55"/>
      <c r="L6" s="145"/>
      <c r="M6" s="232"/>
      <c r="N6" s="151"/>
      <c r="O6" s="56"/>
      <c r="P6" s="57"/>
      <c r="Q6" s="620"/>
      <c r="R6" s="58"/>
      <c r="S6" s="58"/>
      <c r="T6" s="270"/>
    </row>
    <row r="7" spans="2:20" ht="15" customHeight="1">
      <c r="B7" s="2190" t="s">
        <v>26</v>
      </c>
      <c r="C7" s="275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</row>
    <row r="8" spans="2:20">
      <c r="B8" s="2191"/>
      <c r="C8" s="276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</row>
    <row r="9" spans="2:20" ht="22.5" customHeight="1" thickBot="1">
      <c r="B9" s="187">
        <v>1</v>
      </c>
      <c r="C9" s="277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2:20" s="909" customFormat="1" ht="30" customHeight="1" thickTop="1">
      <c r="B10" s="837">
        <v>1</v>
      </c>
      <c r="C10" s="910"/>
      <c r="D10" s="911" t="s">
        <v>1336</v>
      </c>
      <c r="E10" s="911" t="s">
        <v>74</v>
      </c>
      <c r="F10" s="841" t="s">
        <v>38</v>
      </c>
      <c r="G10" s="842"/>
      <c r="H10" s="842"/>
      <c r="I10" s="893">
        <f>G10-H10</f>
        <v>0</v>
      </c>
      <c r="J10" s="844"/>
      <c r="K10" s="845">
        <f>I10*J10%</f>
        <v>0</v>
      </c>
      <c r="L10" s="845">
        <f>I10-K10</f>
        <v>0</v>
      </c>
      <c r="M10" s="846">
        <v>1600</v>
      </c>
      <c r="N10" s="847">
        <f>ROUND((L10*M10),0)</f>
        <v>0</v>
      </c>
      <c r="O10" s="847">
        <f>ROUND(M10*0.5025%,2)</f>
        <v>8.0399999999999991</v>
      </c>
      <c r="P10" s="847">
        <f>M10+O10</f>
        <v>1608.04</v>
      </c>
      <c r="Q10" s="848">
        <f>ROUND((L10*+P10),0)</f>
        <v>0</v>
      </c>
      <c r="R10" s="848">
        <f>ROUND((Q10*0.5%),0)</f>
        <v>0</v>
      </c>
      <c r="S10" s="848">
        <f>ROUND((Q10-R10),0)</f>
        <v>0</v>
      </c>
      <c r="T10" s="849" t="s">
        <v>77</v>
      </c>
    </row>
    <row r="11" spans="2:20" s="909" customFormat="1" ht="30" customHeight="1">
      <c r="B11" s="837">
        <v>2</v>
      </c>
      <c r="C11" s="910"/>
      <c r="D11" s="911" t="s">
        <v>151</v>
      </c>
      <c r="E11" s="911" t="s">
        <v>72</v>
      </c>
      <c r="F11" s="841" t="s">
        <v>38</v>
      </c>
      <c r="G11" s="842"/>
      <c r="H11" s="842"/>
      <c r="I11" s="893">
        <f t="shared" ref="I11:I18" si="0">G11-H11</f>
        <v>0</v>
      </c>
      <c r="J11" s="844"/>
      <c r="K11" s="845">
        <f t="shared" ref="K11:K18" si="1">I11*J11%</f>
        <v>0</v>
      </c>
      <c r="L11" s="845">
        <f t="shared" ref="L11:L18" si="2">I11-K11</f>
        <v>0</v>
      </c>
      <c r="M11" s="846">
        <v>1600</v>
      </c>
      <c r="N11" s="847">
        <f t="shared" ref="N11:N18" si="3">ROUND((L11*M11),0)</f>
        <v>0</v>
      </c>
      <c r="O11" s="847">
        <f t="shared" ref="O11:O18" si="4">ROUND(M11*0.5025%,2)</f>
        <v>8.0399999999999991</v>
      </c>
      <c r="P11" s="847">
        <f t="shared" ref="P11:P18" si="5">M11+O11</f>
        <v>1608.04</v>
      </c>
      <c r="Q11" s="848">
        <f t="shared" ref="Q11:Q18" si="6">ROUND((L11*+P11),0)</f>
        <v>0</v>
      </c>
      <c r="R11" s="848">
        <f t="shared" ref="R11:R18" si="7">ROUND((Q11*0.5%),0)</f>
        <v>0</v>
      </c>
      <c r="S11" s="848">
        <f t="shared" ref="S11:S18" si="8">ROUND((Q11-R11),0)</f>
        <v>0</v>
      </c>
      <c r="T11" s="849" t="s">
        <v>77</v>
      </c>
    </row>
    <row r="12" spans="2:20" s="909" customFormat="1" ht="30" customHeight="1">
      <c r="B12" s="837">
        <v>3</v>
      </c>
      <c r="C12" s="910"/>
      <c r="D12" s="911" t="s">
        <v>88</v>
      </c>
      <c r="E12" s="911" t="s">
        <v>1253</v>
      </c>
      <c r="F12" s="841" t="s">
        <v>38</v>
      </c>
      <c r="G12" s="842"/>
      <c r="H12" s="842"/>
      <c r="I12" s="893">
        <f t="shared" si="0"/>
        <v>0</v>
      </c>
      <c r="J12" s="844"/>
      <c r="K12" s="845">
        <f t="shared" si="1"/>
        <v>0</v>
      </c>
      <c r="L12" s="845">
        <f t="shared" si="2"/>
        <v>0</v>
      </c>
      <c r="M12" s="846">
        <v>1600</v>
      </c>
      <c r="N12" s="847">
        <f t="shared" si="3"/>
        <v>0</v>
      </c>
      <c r="O12" s="847">
        <f t="shared" si="4"/>
        <v>8.0399999999999991</v>
      </c>
      <c r="P12" s="847">
        <f t="shared" si="5"/>
        <v>1608.04</v>
      </c>
      <c r="Q12" s="848">
        <f t="shared" si="6"/>
        <v>0</v>
      </c>
      <c r="R12" s="848">
        <f t="shared" si="7"/>
        <v>0</v>
      </c>
      <c r="S12" s="848">
        <f t="shared" si="8"/>
        <v>0</v>
      </c>
      <c r="T12" s="849" t="s">
        <v>77</v>
      </c>
    </row>
    <row r="13" spans="2:20" s="909" customFormat="1" ht="30" customHeight="1">
      <c r="B13" s="837">
        <v>4</v>
      </c>
      <c r="C13" s="910"/>
      <c r="D13" s="911" t="s">
        <v>116</v>
      </c>
      <c r="E13" s="911" t="s">
        <v>1252</v>
      </c>
      <c r="F13" s="841" t="s">
        <v>38</v>
      </c>
      <c r="G13" s="842"/>
      <c r="H13" s="842"/>
      <c r="I13" s="893">
        <f t="shared" si="0"/>
        <v>0</v>
      </c>
      <c r="J13" s="844"/>
      <c r="K13" s="845">
        <f t="shared" si="1"/>
        <v>0</v>
      </c>
      <c r="L13" s="845">
        <f t="shared" si="2"/>
        <v>0</v>
      </c>
      <c r="M13" s="846">
        <v>1600</v>
      </c>
      <c r="N13" s="847">
        <f t="shared" si="3"/>
        <v>0</v>
      </c>
      <c r="O13" s="847">
        <f t="shared" si="4"/>
        <v>8.0399999999999991</v>
      </c>
      <c r="P13" s="847">
        <f t="shared" si="5"/>
        <v>1608.04</v>
      </c>
      <c r="Q13" s="848">
        <f t="shared" si="6"/>
        <v>0</v>
      </c>
      <c r="R13" s="848">
        <f t="shared" si="7"/>
        <v>0</v>
      </c>
      <c r="S13" s="848">
        <f t="shared" si="8"/>
        <v>0</v>
      </c>
      <c r="T13" s="849" t="s">
        <v>77</v>
      </c>
    </row>
    <row r="14" spans="2:20" s="909" customFormat="1" ht="30" customHeight="1">
      <c r="B14" s="837">
        <v>5</v>
      </c>
      <c r="C14" s="910"/>
      <c r="D14" s="911" t="s">
        <v>336</v>
      </c>
      <c r="E14" s="911" t="s">
        <v>1255</v>
      </c>
      <c r="F14" s="841" t="s">
        <v>38</v>
      </c>
      <c r="G14" s="842"/>
      <c r="H14" s="842"/>
      <c r="I14" s="893">
        <f t="shared" si="0"/>
        <v>0</v>
      </c>
      <c r="J14" s="844"/>
      <c r="K14" s="845">
        <f t="shared" si="1"/>
        <v>0</v>
      </c>
      <c r="L14" s="845">
        <f t="shared" si="2"/>
        <v>0</v>
      </c>
      <c r="M14" s="846">
        <v>1600</v>
      </c>
      <c r="N14" s="847">
        <f t="shared" si="3"/>
        <v>0</v>
      </c>
      <c r="O14" s="847">
        <f t="shared" si="4"/>
        <v>8.0399999999999991</v>
      </c>
      <c r="P14" s="847">
        <f t="shared" si="5"/>
        <v>1608.04</v>
      </c>
      <c r="Q14" s="848">
        <f t="shared" si="6"/>
        <v>0</v>
      </c>
      <c r="R14" s="848">
        <f t="shared" si="7"/>
        <v>0</v>
      </c>
      <c r="S14" s="848">
        <f t="shared" si="8"/>
        <v>0</v>
      </c>
      <c r="T14" s="849" t="s">
        <v>77</v>
      </c>
    </row>
    <row r="15" spans="2:20" s="909" customFormat="1" ht="30" customHeight="1">
      <c r="B15" s="837">
        <v>6</v>
      </c>
      <c r="C15" s="910"/>
      <c r="D15" s="911" t="s">
        <v>88</v>
      </c>
      <c r="E15" s="911" t="s">
        <v>1253</v>
      </c>
      <c r="F15" s="841" t="s">
        <v>38</v>
      </c>
      <c r="G15" s="842"/>
      <c r="H15" s="842"/>
      <c r="I15" s="893">
        <f t="shared" si="0"/>
        <v>0</v>
      </c>
      <c r="J15" s="844"/>
      <c r="K15" s="845">
        <f t="shared" si="1"/>
        <v>0</v>
      </c>
      <c r="L15" s="845">
        <f t="shared" si="2"/>
        <v>0</v>
      </c>
      <c r="M15" s="846">
        <v>1600</v>
      </c>
      <c r="N15" s="847">
        <f t="shared" si="3"/>
        <v>0</v>
      </c>
      <c r="O15" s="847">
        <f t="shared" si="4"/>
        <v>8.0399999999999991</v>
      </c>
      <c r="P15" s="847">
        <f t="shared" si="5"/>
        <v>1608.04</v>
      </c>
      <c r="Q15" s="848">
        <f t="shared" si="6"/>
        <v>0</v>
      </c>
      <c r="R15" s="848">
        <f t="shared" si="7"/>
        <v>0</v>
      </c>
      <c r="S15" s="848">
        <f t="shared" si="8"/>
        <v>0</v>
      </c>
      <c r="T15" s="849" t="s">
        <v>77</v>
      </c>
    </row>
    <row r="16" spans="2:20" s="909" customFormat="1" ht="30" customHeight="1">
      <c r="B16" s="837">
        <v>7</v>
      </c>
      <c r="C16" s="910"/>
      <c r="D16" s="911" t="s">
        <v>336</v>
      </c>
      <c r="E16" s="911" t="s">
        <v>1255</v>
      </c>
      <c r="F16" s="841" t="s">
        <v>38</v>
      </c>
      <c r="G16" s="842"/>
      <c r="H16" s="842"/>
      <c r="I16" s="893">
        <f t="shared" si="0"/>
        <v>0</v>
      </c>
      <c r="J16" s="844"/>
      <c r="K16" s="845">
        <f t="shared" si="1"/>
        <v>0</v>
      </c>
      <c r="L16" s="845">
        <f t="shared" si="2"/>
        <v>0</v>
      </c>
      <c r="M16" s="846">
        <v>1600</v>
      </c>
      <c r="N16" s="847">
        <f t="shared" si="3"/>
        <v>0</v>
      </c>
      <c r="O16" s="847">
        <f t="shared" si="4"/>
        <v>8.0399999999999991</v>
      </c>
      <c r="P16" s="847">
        <f t="shared" si="5"/>
        <v>1608.04</v>
      </c>
      <c r="Q16" s="848">
        <f t="shared" si="6"/>
        <v>0</v>
      </c>
      <c r="R16" s="848">
        <f t="shared" si="7"/>
        <v>0</v>
      </c>
      <c r="S16" s="848">
        <f t="shared" si="8"/>
        <v>0</v>
      </c>
      <c r="T16" s="849" t="s">
        <v>77</v>
      </c>
    </row>
    <row r="17" spans="2:21" s="909" customFormat="1" ht="30" customHeight="1">
      <c r="B17" s="837">
        <v>8</v>
      </c>
      <c r="C17" s="910"/>
      <c r="D17" s="911" t="s">
        <v>116</v>
      </c>
      <c r="E17" s="911" t="s">
        <v>1252</v>
      </c>
      <c r="F17" s="841" t="s">
        <v>38</v>
      </c>
      <c r="G17" s="842"/>
      <c r="H17" s="842"/>
      <c r="I17" s="893">
        <f t="shared" si="0"/>
        <v>0</v>
      </c>
      <c r="J17" s="844"/>
      <c r="K17" s="845">
        <f t="shared" si="1"/>
        <v>0</v>
      </c>
      <c r="L17" s="845">
        <f t="shared" si="2"/>
        <v>0</v>
      </c>
      <c r="M17" s="846">
        <v>1600</v>
      </c>
      <c r="N17" s="847">
        <f t="shared" si="3"/>
        <v>0</v>
      </c>
      <c r="O17" s="847">
        <f t="shared" si="4"/>
        <v>8.0399999999999991</v>
      </c>
      <c r="P17" s="847">
        <f t="shared" si="5"/>
        <v>1608.04</v>
      </c>
      <c r="Q17" s="848">
        <f t="shared" si="6"/>
        <v>0</v>
      </c>
      <c r="R17" s="848">
        <f t="shared" si="7"/>
        <v>0</v>
      </c>
      <c r="S17" s="848">
        <f t="shared" si="8"/>
        <v>0</v>
      </c>
      <c r="T17" s="849" t="s">
        <v>77</v>
      </c>
    </row>
    <row r="18" spans="2:21" s="909" customFormat="1" ht="30" customHeight="1">
      <c r="B18" s="837">
        <v>9</v>
      </c>
      <c r="C18" s="910"/>
      <c r="D18" s="911" t="s">
        <v>151</v>
      </c>
      <c r="E18" s="911" t="s">
        <v>72</v>
      </c>
      <c r="F18" s="841" t="s">
        <v>38</v>
      </c>
      <c r="G18" s="842"/>
      <c r="H18" s="842"/>
      <c r="I18" s="893">
        <f t="shared" si="0"/>
        <v>0</v>
      </c>
      <c r="J18" s="844"/>
      <c r="K18" s="845">
        <f t="shared" si="1"/>
        <v>0</v>
      </c>
      <c r="L18" s="845">
        <f t="shared" si="2"/>
        <v>0</v>
      </c>
      <c r="M18" s="846">
        <v>1600</v>
      </c>
      <c r="N18" s="847">
        <f t="shared" si="3"/>
        <v>0</v>
      </c>
      <c r="O18" s="847">
        <f t="shared" si="4"/>
        <v>8.0399999999999991</v>
      </c>
      <c r="P18" s="847">
        <f t="shared" si="5"/>
        <v>1608.04</v>
      </c>
      <c r="Q18" s="848">
        <f t="shared" si="6"/>
        <v>0</v>
      </c>
      <c r="R18" s="848">
        <f t="shared" si="7"/>
        <v>0</v>
      </c>
      <c r="S18" s="848">
        <f t="shared" si="8"/>
        <v>0</v>
      </c>
      <c r="T18" s="849" t="s">
        <v>77</v>
      </c>
    </row>
    <row r="19" spans="2:21" ht="5.0999999999999996" customHeight="1">
      <c r="B19" s="392"/>
      <c r="C19" s="413"/>
      <c r="D19" s="394"/>
      <c r="E19" s="395"/>
      <c r="F19" s="396"/>
      <c r="G19" s="397"/>
      <c r="H19" s="397"/>
      <c r="I19" s="398"/>
      <c r="J19" s="844"/>
      <c r="K19" s="398"/>
      <c r="L19" s="398"/>
      <c r="M19" s="846"/>
      <c r="N19" s="400"/>
      <c r="O19" s="401"/>
      <c r="P19" s="401"/>
      <c r="Q19" s="398"/>
      <c r="R19" s="398"/>
      <c r="S19" s="398"/>
      <c r="T19" s="415"/>
    </row>
    <row r="20" spans="2:21" ht="30" customHeight="1">
      <c r="B20" s="2173" t="s">
        <v>191</v>
      </c>
      <c r="C20" s="2174"/>
      <c r="D20" s="2174"/>
      <c r="E20" s="2174"/>
      <c r="F20" s="2175"/>
      <c r="G20" s="402">
        <f>SUM(G10:G19)</f>
        <v>0</v>
      </c>
      <c r="H20" s="402">
        <f>SUM(H10:H19)</f>
        <v>0</v>
      </c>
      <c r="I20" s="402">
        <f>SUM(I10:I19)</f>
        <v>0</v>
      </c>
      <c r="J20" s="402" t="e">
        <f>+K20/I20%</f>
        <v>#DIV/0!</v>
      </c>
      <c r="K20" s="402">
        <f>SUM(K10:K19)</f>
        <v>0</v>
      </c>
      <c r="L20" s="402">
        <f>SUM(L10:L19)</f>
        <v>0</v>
      </c>
      <c r="M20" s="402"/>
      <c r="N20" s="402">
        <f>SUM(N10:N19)</f>
        <v>0</v>
      </c>
      <c r="O20" s="402"/>
      <c r="P20" s="402" t="e">
        <f>Q20/L20</f>
        <v>#DIV/0!</v>
      </c>
      <c r="Q20" s="402">
        <f>SUM(Q10:Q19)</f>
        <v>0</v>
      </c>
      <c r="R20" s="402">
        <f>SUM(R10:R19)</f>
        <v>0</v>
      </c>
      <c r="S20" s="402">
        <f>SUM(S10:S19)</f>
        <v>0</v>
      </c>
      <c r="T20" s="402"/>
    </row>
    <row r="21" spans="2:21" ht="9" customHeight="1">
      <c r="B21" s="603"/>
      <c r="C21" s="458"/>
      <c r="D21" s="458"/>
      <c r="E21" s="458"/>
      <c r="F21" s="458"/>
      <c r="G21" s="597"/>
      <c r="H21" s="597"/>
      <c r="I21" s="597"/>
      <c r="J21" s="597"/>
      <c r="K21" s="597"/>
      <c r="L21" s="597"/>
      <c r="M21" s="597"/>
      <c r="N21" s="597"/>
      <c r="O21" s="597"/>
      <c r="P21" s="597"/>
      <c r="Q21" s="597"/>
      <c r="R21" s="597"/>
      <c r="S21" s="597"/>
      <c r="T21" s="460"/>
    </row>
    <row r="22" spans="2:21" ht="15.75">
      <c r="B22" s="201"/>
      <c r="C22" s="205"/>
      <c r="D22" s="202"/>
      <c r="E22" s="202"/>
      <c r="F22" s="202"/>
      <c r="G22" s="226"/>
      <c r="H22" s="202"/>
      <c r="I22" s="202"/>
      <c r="J22" s="203"/>
      <c r="K22" s="203"/>
      <c r="L22" s="204"/>
      <c r="M22" s="202"/>
      <c r="N22" s="202"/>
      <c r="O22" s="202"/>
      <c r="P22" s="202"/>
      <c r="Q22" s="587" t="s">
        <v>1421</v>
      </c>
      <c r="R22" s="211"/>
      <c r="S22" s="211"/>
      <c r="T22" s="209"/>
    </row>
    <row r="23" spans="2:21" ht="15.75">
      <c r="B23" s="241"/>
      <c r="C23" s="280" t="s">
        <v>80</v>
      </c>
      <c r="D23" s="227"/>
      <c r="E23" s="227"/>
      <c r="F23" s="227"/>
      <c r="G23" s="1546"/>
      <c r="H23" s="1546"/>
      <c r="I23" s="1546" t="s">
        <v>105</v>
      </c>
      <c r="J23" s="1546"/>
      <c r="K23" s="228"/>
      <c r="L23" s="1546"/>
      <c r="M23" s="1546" t="s">
        <v>106</v>
      </c>
      <c r="N23" s="1546"/>
      <c r="O23" s="227"/>
      <c r="P23" s="227"/>
      <c r="Q23" s="227" t="s">
        <v>81</v>
      </c>
      <c r="R23" s="227"/>
      <c r="S23" s="242"/>
      <c r="T23" s="243"/>
    </row>
    <row r="24" spans="2:21" ht="15.75">
      <c r="B24" s="241"/>
      <c r="C24" s="281"/>
      <c r="D24" s="229"/>
      <c r="E24" s="229"/>
      <c r="F24" s="229"/>
      <c r="G24" s="229"/>
      <c r="H24" s="229"/>
      <c r="I24" s="229" t="s">
        <v>136</v>
      </c>
      <c r="J24" s="229"/>
      <c r="K24" s="229"/>
      <c r="L24" s="229"/>
      <c r="M24" s="229"/>
      <c r="N24" s="229"/>
      <c r="O24" s="229"/>
      <c r="P24" s="229"/>
      <c r="Q24" s="229"/>
      <c r="R24" s="229"/>
      <c r="S24" s="242"/>
      <c r="T24" s="243"/>
    </row>
    <row r="25" spans="2:21" ht="15.75">
      <c r="B25" s="241"/>
      <c r="C25" s="281"/>
      <c r="D25" s="229"/>
      <c r="E25" s="229"/>
      <c r="F25" s="229"/>
      <c r="G25" s="229"/>
      <c r="H25" s="229"/>
      <c r="I25" s="229"/>
      <c r="J25" s="229"/>
      <c r="K25" s="229"/>
      <c r="L25" s="229"/>
      <c r="M25" s="229"/>
      <c r="N25" s="229"/>
      <c r="O25" s="229"/>
      <c r="P25" s="229"/>
      <c r="Q25" s="229"/>
      <c r="R25" s="229"/>
      <c r="S25" s="242"/>
      <c r="T25" s="243"/>
    </row>
    <row r="26" spans="2:21" ht="15.75">
      <c r="B26" s="241"/>
      <c r="C26" s="281"/>
      <c r="D26" s="229"/>
      <c r="E26" s="229"/>
      <c r="F26" s="229"/>
      <c r="G26" s="229"/>
      <c r="H26" s="229"/>
      <c r="I26" s="229"/>
      <c r="J26" s="229"/>
      <c r="K26" s="229"/>
      <c r="L26" s="229"/>
      <c r="M26" s="229"/>
      <c r="N26" s="229"/>
      <c r="O26" s="229"/>
      <c r="P26" s="229"/>
      <c r="Q26" s="229"/>
      <c r="R26" s="229"/>
      <c r="S26" s="242"/>
      <c r="T26" s="243"/>
    </row>
    <row r="27" spans="2:21" ht="15.75">
      <c r="B27" s="241"/>
      <c r="C27" s="281"/>
      <c r="D27" s="229"/>
      <c r="E27" s="229"/>
      <c r="F27" s="229"/>
      <c r="G27" s="229"/>
      <c r="H27" s="229"/>
      <c r="I27" s="229"/>
      <c r="J27" s="229"/>
      <c r="K27" s="229"/>
      <c r="L27" s="229"/>
      <c r="M27" s="229"/>
      <c r="N27" s="229"/>
      <c r="O27" s="229"/>
      <c r="P27" s="229"/>
      <c r="Q27" s="229"/>
      <c r="R27" s="229"/>
      <c r="S27" s="242"/>
      <c r="T27" s="243"/>
    </row>
    <row r="28" spans="2:21" ht="15.75">
      <c r="B28" s="241"/>
      <c r="C28" s="2195" t="s">
        <v>147</v>
      </c>
      <c r="D28" s="2195"/>
      <c r="E28" s="2195"/>
      <c r="F28" s="1545"/>
      <c r="G28" s="1547"/>
      <c r="H28" s="1547" t="s">
        <v>82</v>
      </c>
      <c r="I28" s="1545"/>
      <c r="J28" s="1547" t="s">
        <v>156</v>
      </c>
      <c r="K28" s="230"/>
      <c r="L28" s="1547"/>
      <c r="M28" s="1547" t="s">
        <v>161</v>
      </c>
      <c r="N28" s="1547"/>
      <c r="O28" s="1545"/>
      <c r="P28" s="1545"/>
      <c r="Q28" s="1545" t="s">
        <v>83</v>
      </c>
      <c r="R28" s="1545"/>
      <c r="S28" s="242"/>
      <c r="T28" s="243"/>
    </row>
    <row r="29" spans="2:21" ht="15.75">
      <c r="B29" s="241"/>
      <c r="C29" s="282"/>
      <c r="D29" s="1545"/>
      <c r="E29" s="1545"/>
      <c r="F29" s="1545"/>
      <c r="G29" s="1547"/>
      <c r="H29" s="1547"/>
      <c r="I29" s="1545"/>
      <c r="J29" s="1547"/>
      <c r="K29" s="230"/>
      <c r="L29" s="1547"/>
      <c r="M29" s="1547"/>
      <c r="N29" s="1547"/>
      <c r="O29" s="1545"/>
      <c r="P29" s="1545"/>
      <c r="Q29" s="1545"/>
      <c r="R29" s="1545"/>
      <c r="S29" s="242"/>
      <c r="T29" s="243"/>
    </row>
    <row r="30" spans="2:21" customFormat="1" ht="15" customHeight="1">
      <c r="B30" s="121" t="s">
        <v>418</v>
      </c>
      <c r="C30" s="284"/>
      <c r="D30" s="122"/>
      <c r="E30" s="122"/>
      <c r="F30" s="122"/>
      <c r="G30" s="122"/>
      <c r="H30" s="122"/>
      <c r="I30" s="122"/>
      <c r="J30" s="123"/>
      <c r="K30" s="122"/>
      <c r="L30" s="124"/>
      <c r="M30" s="122"/>
      <c r="N30" s="122"/>
      <c r="O30" s="122"/>
      <c r="P30" s="122"/>
      <c r="Q30" s="122"/>
      <c r="R30" s="125"/>
      <c r="S30" s="125"/>
      <c r="T30" s="126" t="s">
        <v>417</v>
      </c>
      <c r="U30" s="232"/>
    </row>
  </sheetData>
  <sortState ref="C10:T14">
    <sortCondition ref="C10:C14"/>
  </sortState>
  <mergeCells count="13">
    <mergeCell ref="B2:E3"/>
    <mergeCell ref="F2:N2"/>
    <mergeCell ref="F3:N3"/>
    <mergeCell ref="B7:B8"/>
    <mergeCell ref="D7:D8"/>
    <mergeCell ref="F7:F8"/>
    <mergeCell ref="J7:K7"/>
    <mergeCell ref="C28:E28"/>
    <mergeCell ref="O7:O8"/>
    <mergeCell ref="P7:P8"/>
    <mergeCell ref="R7:R8"/>
    <mergeCell ref="T7:T8"/>
    <mergeCell ref="B20:F20"/>
  </mergeCells>
  <phoneticPr fontId="0" type="noConversion"/>
  <pageMargins left="0.02" right="0.02" top="0.5" bottom="0.5" header="0.5" footer="0.5"/>
  <pageSetup paperSize="9" scale="63" orientation="landscape" horizontalDpi="4294967294" verticalDpi="180" r:id="rId1"/>
  <headerFooter alignWithMargins="0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>
  <sheetPr codeName="Sheet4">
    <tabColor rgb="FFFF99FF"/>
  </sheetPr>
  <dimension ref="B2:U66"/>
  <sheetViews>
    <sheetView zoomScale="80" zoomScaleNormal="80" workbookViewId="0">
      <selection activeCell="C10" sqref="C10:T10"/>
    </sheetView>
  </sheetViews>
  <sheetFormatPr defaultRowHeight="15"/>
  <cols>
    <col min="1" max="1" width="1.85546875" style="139" customWidth="1"/>
    <col min="2" max="2" width="3.7109375" style="139" customWidth="1"/>
    <col min="3" max="3" width="7.5703125" style="139" customWidth="1"/>
    <col min="4" max="4" width="12.42578125" style="139" customWidth="1"/>
    <col min="5" max="5" width="12" style="139" customWidth="1"/>
    <col min="6" max="6" width="11" style="139" customWidth="1"/>
    <col min="7" max="7" width="14.5703125" style="139" customWidth="1"/>
    <col min="8" max="8" width="13.140625" style="139" customWidth="1"/>
    <col min="9" max="9" width="13.5703125" style="139" customWidth="1"/>
    <col min="10" max="10" width="7.7109375" style="139" customWidth="1"/>
    <col min="11" max="11" width="11.7109375" style="139" customWidth="1"/>
    <col min="12" max="12" width="13" style="139" customWidth="1"/>
    <col min="13" max="13" width="10" style="139" customWidth="1"/>
    <col min="14" max="14" width="19" style="139" customWidth="1"/>
    <col min="15" max="15" width="7.85546875" style="139" customWidth="1"/>
    <col min="16" max="16" width="12" style="225" customWidth="1"/>
    <col min="17" max="17" width="18.5703125" style="139" customWidth="1"/>
    <col min="18" max="18" width="14.85546875" style="139" customWidth="1"/>
    <col min="19" max="19" width="18.5703125" style="139" customWidth="1"/>
    <col min="20" max="20" width="10.140625" style="139" customWidth="1"/>
    <col min="21" max="21" width="8.42578125" style="158" customWidth="1"/>
    <col min="22" max="22" width="22" style="139" bestFit="1" customWidth="1"/>
    <col min="23" max="23" width="15.7109375" style="139" bestFit="1" customWidth="1"/>
    <col min="24" max="24" width="14.7109375" style="139" bestFit="1" customWidth="1"/>
    <col min="25" max="16384" width="9.140625" style="139"/>
  </cols>
  <sheetData>
    <row r="2" spans="2:21" ht="24.95" customHeight="1">
      <c r="B2" s="2155" t="s">
        <v>159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417" t="s">
        <v>55</v>
      </c>
      <c r="P2" s="418" t="s">
        <v>1678</v>
      </c>
      <c r="Q2" s="92" t="s">
        <v>1604</v>
      </c>
      <c r="R2" s="41"/>
      <c r="S2" s="41"/>
      <c r="T2" s="42" t="s">
        <v>25</v>
      </c>
      <c r="U2" s="139"/>
    </row>
    <row r="3" spans="2:21" ht="24.9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419" t="s">
        <v>57</v>
      </c>
      <c r="P3" s="420" t="s">
        <v>58</v>
      </c>
      <c r="Q3" s="94"/>
      <c r="R3" s="45"/>
      <c r="S3" s="45"/>
      <c r="T3" s="46"/>
      <c r="U3" s="139"/>
    </row>
    <row r="4" spans="2:21" ht="9.9499999999999993" customHeight="1">
      <c r="B4" s="47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224"/>
      <c r="Q4" s="599"/>
      <c r="R4" s="49"/>
      <c r="S4" s="49"/>
      <c r="T4" s="50"/>
      <c r="U4" s="139"/>
    </row>
    <row r="5" spans="2:21" ht="15.75">
      <c r="B5" s="51"/>
      <c r="C5" s="52" t="s">
        <v>59</v>
      </c>
      <c r="D5" s="55"/>
      <c r="E5" s="55" t="s">
        <v>60</v>
      </c>
      <c r="F5" s="165" t="s">
        <v>1419</v>
      </c>
      <c r="G5" s="813"/>
      <c r="H5" s="354"/>
      <c r="I5" s="354"/>
      <c r="J5" s="55"/>
      <c r="K5" s="55"/>
      <c r="L5" s="55"/>
      <c r="M5" s="55"/>
      <c r="N5" s="118"/>
      <c r="O5" s="56"/>
      <c r="P5" s="54" t="s">
        <v>61</v>
      </c>
      <c r="Q5" s="249" t="s">
        <v>2138</v>
      </c>
      <c r="R5" s="249"/>
      <c r="S5" s="55"/>
      <c r="T5" s="59"/>
      <c r="U5" s="139"/>
    </row>
    <row r="6" spans="2:21" ht="9.9499999999999993" customHeight="1">
      <c r="B6" s="51"/>
      <c r="C6" s="52"/>
      <c r="D6" s="55"/>
      <c r="E6" s="311"/>
      <c r="F6" s="304"/>
      <c r="G6" s="55"/>
      <c r="H6" s="53"/>
      <c r="I6" s="52"/>
      <c r="J6" s="55"/>
      <c r="K6" s="55"/>
      <c r="L6" s="54"/>
      <c r="M6" s="55"/>
      <c r="N6" s="84"/>
      <c r="O6" s="56"/>
      <c r="P6" s="167"/>
      <c r="Q6" s="58"/>
      <c r="R6" s="58"/>
      <c r="S6" s="58"/>
      <c r="T6" s="59"/>
      <c r="U6" s="139"/>
    </row>
    <row r="7" spans="2:21" ht="15" customHeight="1">
      <c r="B7" s="2190" t="s">
        <v>26</v>
      </c>
      <c r="C7" s="174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214" t="s">
        <v>10</v>
      </c>
      <c r="U7" s="139"/>
    </row>
    <row r="8" spans="2:21">
      <c r="B8" s="2191"/>
      <c r="C8" s="180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  <c r="U8" s="139"/>
    </row>
    <row r="9" spans="2:21" ht="16.5" customHeight="1" thickBot="1">
      <c r="B9" s="187">
        <v>1</v>
      </c>
      <c r="C9" s="188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  <c r="U9" s="139"/>
    </row>
    <row r="10" spans="2:21" s="850" customFormat="1" ht="30" customHeight="1" thickTop="1">
      <c r="B10" s="837">
        <v>1</v>
      </c>
      <c r="C10" s="1630" t="s">
        <v>2151</v>
      </c>
      <c r="D10" s="1631" t="s">
        <v>2152</v>
      </c>
      <c r="E10" s="1631" t="s">
        <v>2153</v>
      </c>
      <c r="F10" s="1631" t="s">
        <v>1384</v>
      </c>
      <c r="G10" s="1461">
        <v>4780</v>
      </c>
      <c r="H10" s="1461">
        <v>1650</v>
      </c>
      <c r="I10" s="1632">
        <f>+G10-H10</f>
        <v>3130</v>
      </c>
      <c r="J10" s="1632">
        <v>5</v>
      </c>
      <c r="K10" s="1632">
        <f>I10*J10%</f>
        <v>156.5</v>
      </c>
      <c r="L10" s="1632">
        <f>I10-K10</f>
        <v>2973.5</v>
      </c>
      <c r="M10" s="1633">
        <v>2850</v>
      </c>
      <c r="N10" s="1633">
        <f>ROUND((L10*M10),0)</f>
        <v>8474475</v>
      </c>
      <c r="O10" s="847">
        <f>ROUND(M10*0.5025%,2)</f>
        <v>14.32</v>
      </c>
      <c r="P10" s="847">
        <f>M10+O10</f>
        <v>2864.32</v>
      </c>
      <c r="Q10" s="848">
        <f>ROUND((L10*+P10),0)</f>
        <v>8517056</v>
      </c>
      <c r="R10" s="848">
        <f>ROUND((Q10*0.5%),0)</f>
        <v>42585</v>
      </c>
      <c r="S10" s="848">
        <f>ROUND((Q10-R10),0)</f>
        <v>8474471</v>
      </c>
      <c r="T10" s="1594" t="s">
        <v>412</v>
      </c>
    </row>
    <row r="11" spans="2:21" s="850" customFormat="1" ht="4.5" customHeight="1">
      <c r="B11" s="851"/>
      <c r="C11" s="852"/>
      <c r="D11" s="853"/>
      <c r="E11" s="854"/>
      <c r="F11" s="855"/>
      <c r="G11" s="856"/>
      <c r="H11" s="856"/>
      <c r="I11" s="857"/>
      <c r="J11" s="844"/>
      <c r="K11" s="857"/>
      <c r="L11" s="857"/>
      <c r="M11" s="859"/>
      <c r="N11" s="859"/>
      <c r="O11" s="887"/>
      <c r="P11" s="887"/>
      <c r="Q11" s="857"/>
      <c r="R11" s="857"/>
      <c r="S11" s="857"/>
      <c r="T11" s="461"/>
    </row>
    <row r="12" spans="2:21" ht="30" customHeight="1">
      <c r="B12" s="2192" t="s">
        <v>191</v>
      </c>
      <c r="C12" s="2193"/>
      <c r="D12" s="2193"/>
      <c r="E12" s="2193"/>
      <c r="F12" s="2194"/>
      <c r="G12" s="402">
        <f>SUM(G10:G11)</f>
        <v>4780</v>
      </c>
      <c r="H12" s="402">
        <f t="shared" ref="H12:I12" si="0">SUM(H10:H11)</f>
        <v>1650</v>
      </c>
      <c r="I12" s="402">
        <f t="shared" si="0"/>
        <v>3130</v>
      </c>
      <c r="J12" s="402">
        <f>+K12/I12%</f>
        <v>5</v>
      </c>
      <c r="K12" s="402">
        <f t="shared" ref="K12:L12" si="1">SUM(K10:K11)</f>
        <v>156.5</v>
      </c>
      <c r="L12" s="402">
        <f t="shared" si="1"/>
        <v>2973.5</v>
      </c>
      <c r="M12" s="402"/>
      <c r="N12" s="402">
        <f>SUM(N10:N11)</f>
        <v>8474475</v>
      </c>
      <c r="O12" s="402"/>
      <c r="P12" s="402">
        <f>+Q12/L12</f>
        <v>2864.3201614259292</v>
      </c>
      <c r="Q12" s="402">
        <f t="shared" ref="Q12:S12" si="2">SUM(Q10:Q11)</f>
        <v>8517056</v>
      </c>
      <c r="R12" s="402">
        <f t="shared" si="2"/>
        <v>42585</v>
      </c>
      <c r="S12" s="402">
        <f t="shared" si="2"/>
        <v>8474471</v>
      </c>
      <c r="T12" s="261"/>
      <c r="U12" s="139"/>
    </row>
    <row r="13" spans="2:21" ht="9.9499999999999993" customHeight="1">
      <c r="B13" s="306"/>
      <c r="C13" s="308"/>
      <c r="D13" s="308"/>
      <c r="E13" s="308"/>
      <c r="F13" s="308"/>
      <c r="G13" s="233"/>
      <c r="H13" s="308"/>
      <c r="I13" s="308"/>
      <c r="J13" s="315"/>
      <c r="K13" s="315"/>
      <c r="L13" s="316"/>
      <c r="M13" s="308"/>
      <c r="N13" s="308"/>
      <c r="O13" s="308"/>
      <c r="P13" s="307" t="s">
        <v>25</v>
      </c>
      <c r="Q13" s="317"/>
      <c r="R13" s="318"/>
      <c r="S13" s="319"/>
      <c r="T13" s="310"/>
      <c r="U13" s="139"/>
    </row>
    <row r="14" spans="2:21" ht="15.75">
      <c r="B14" s="201"/>
      <c r="C14" s="202"/>
      <c r="D14" s="202"/>
      <c r="E14" s="202"/>
      <c r="F14" s="202"/>
      <c r="G14" s="202"/>
      <c r="H14" s="202"/>
      <c r="I14" s="202"/>
      <c r="J14" s="203"/>
      <c r="K14" s="203"/>
      <c r="L14" s="204"/>
      <c r="M14" s="202"/>
      <c r="N14" s="202"/>
      <c r="O14" s="202"/>
      <c r="P14" s="202"/>
      <c r="Q14" s="587" t="s">
        <v>2139</v>
      </c>
      <c r="R14" s="211"/>
      <c r="S14" s="211"/>
      <c r="T14" s="209"/>
      <c r="U14" s="139"/>
    </row>
    <row r="15" spans="2:21" ht="15.75">
      <c r="B15" s="241"/>
      <c r="C15" s="280" t="s">
        <v>80</v>
      </c>
      <c r="D15" s="227"/>
      <c r="E15" s="227"/>
      <c r="F15" s="227"/>
      <c r="G15" s="1860"/>
      <c r="H15" s="1860"/>
      <c r="I15" s="1860" t="s">
        <v>105</v>
      </c>
      <c r="J15" s="1860"/>
      <c r="K15" s="228"/>
      <c r="L15" s="1860"/>
      <c r="M15" s="1860" t="s">
        <v>106</v>
      </c>
      <c r="N15" s="1860"/>
      <c r="O15" s="227"/>
      <c r="P15" s="227"/>
      <c r="Q15" s="227" t="s">
        <v>81</v>
      </c>
      <c r="R15" s="227"/>
      <c r="S15" s="242"/>
      <c r="T15" s="243"/>
      <c r="U15" s="139"/>
    </row>
    <row r="16" spans="2:21" ht="15.75">
      <c r="B16" s="241"/>
      <c r="C16" s="281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242"/>
      <c r="T16" s="243"/>
      <c r="U16" s="139"/>
    </row>
    <row r="17" spans="2:21" ht="9.9499999999999993" customHeight="1">
      <c r="B17" s="241"/>
      <c r="C17" s="281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42"/>
      <c r="T17" s="243"/>
      <c r="U17" s="139"/>
    </row>
    <row r="18" spans="2:21" ht="15.75">
      <c r="B18" s="241"/>
      <c r="C18" s="281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42"/>
      <c r="T18" s="243"/>
      <c r="U18" s="139"/>
    </row>
    <row r="19" spans="2:21" ht="15.75">
      <c r="B19" s="241"/>
      <c r="C19" s="281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42"/>
      <c r="T19" s="243"/>
      <c r="U19" s="139"/>
    </row>
    <row r="20" spans="2:21" ht="15.75">
      <c r="B20" s="241"/>
      <c r="C20" s="2195" t="s">
        <v>147</v>
      </c>
      <c r="D20" s="2195"/>
      <c r="E20" s="2195"/>
      <c r="F20" s="1857"/>
      <c r="G20" s="1861"/>
      <c r="H20" s="1861" t="s">
        <v>82</v>
      </c>
      <c r="I20" s="1857"/>
      <c r="J20" s="1861" t="s">
        <v>156</v>
      </c>
      <c r="K20" s="230"/>
      <c r="L20" s="1861"/>
      <c r="M20" s="1861" t="s">
        <v>161</v>
      </c>
      <c r="N20" s="1861"/>
      <c r="O20" s="1857"/>
      <c r="P20" s="1857"/>
      <c r="Q20" s="1857" t="s">
        <v>83</v>
      </c>
      <c r="R20" s="1857"/>
      <c r="S20" s="242"/>
      <c r="T20" s="243"/>
      <c r="U20" s="139"/>
    </row>
    <row r="21" spans="2:21" ht="15.75">
      <c r="B21" s="241"/>
      <c r="C21" s="282"/>
      <c r="D21" s="1857"/>
      <c r="E21" s="1857"/>
      <c r="F21" s="1857"/>
      <c r="G21" s="1861"/>
      <c r="H21" s="1861"/>
      <c r="I21" s="1857"/>
      <c r="J21" s="1861"/>
      <c r="K21" s="230"/>
      <c r="L21" s="1861"/>
      <c r="M21" s="1861"/>
      <c r="N21" s="1861"/>
      <c r="O21" s="1857"/>
      <c r="P21" s="1857"/>
      <c r="Q21" s="1857"/>
      <c r="R21" s="1857"/>
      <c r="S21" s="242"/>
      <c r="T21" s="243"/>
      <c r="U21" s="139"/>
    </row>
    <row r="22" spans="2:21" customFormat="1" ht="15" customHeight="1">
      <c r="B22" s="121" t="s">
        <v>418</v>
      </c>
      <c r="C22" s="284"/>
      <c r="D22" s="122"/>
      <c r="E22" s="122"/>
      <c r="F22" s="122"/>
      <c r="G22" s="122"/>
      <c r="H22" s="122"/>
      <c r="I22" s="122"/>
      <c r="J22" s="123"/>
      <c r="K22" s="122"/>
      <c r="L22" s="124"/>
      <c r="M22" s="122"/>
      <c r="N22" s="122"/>
      <c r="O22" s="122"/>
      <c r="P22" s="122"/>
      <c r="Q22" s="122"/>
      <c r="R22" s="125"/>
      <c r="S22" s="125"/>
      <c r="T22" s="126" t="s">
        <v>417</v>
      </c>
      <c r="U22" s="232"/>
    </row>
    <row r="24" spans="2:21" ht="24.95" customHeight="1">
      <c r="B24" s="2155" t="s">
        <v>159</v>
      </c>
      <c r="C24" s="2156"/>
      <c r="D24" s="2156"/>
      <c r="E24" s="2157"/>
      <c r="F24" s="2161" t="s">
        <v>146</v>
      </c>
      <c r="G24" s="2162"/>
      <c r="H24" s="2162"/>
      <c r="I24" s="2162"/>
      <c r="J24" s="2162"/>
      <c r="K24" s="2162"/>
      <c r="L24" s="2162"/>
      <c r="M24" s="2162"/>
      <c r="N24" s="2163"/>
      <c r="O24" s="417" t="s">
        <v>55</v>
      </c>
      <c r="P24" s="418" t="s">
        <v>1654</v>
      </c>
      <c r="Q24" s="92" t="s">
        <v>1604</v>
      </c>
      <c r="R24" s="41"/>
      <c r="S24" s="41"/>
      <c r="T24" s="42" t="s">
        <v>25</v>
      </c>
      <c r="U24" s="139"/>
    </row>
    <row r="25" spans="2:21" ht="24.95" customHeight="1">
      <c r="B25" s="2158"/>
      <c r="C25" s="2159"/>
      <c r="D25" s="2159"/>
      <c r="E25" s="2160"/>
      <c r="F25" s="2164" t="s">
        <v>416</v>
      </c>
      <c r="G25" s="2165"/>
      <c r="H25" s="2165"/>
      <c r="I25" s="2165"/>
      <c r="J25" s="2165"/>
      <c r="K25" s="2165"/>
      <c r="L25" s="2165"/>
      <c r="M25" s="2165"/>
      <c r="N25" s="2166"/>
      <c r="O25" s="419" t="s">
        <v>57</v>
      </c>
      <c r="P25" s="420" t="s">
        <v>58</v>
      </c>
      <c r="Q25" s="94"/>
      <c r="R25" s="45"/>
      <c r="S25" s="45"/>
      <c r="T25" s="46"/>
      <c r="U25" s="139"/>
    </row>
    <row r="26" spans="2:21" ht="9.9499999999999993" customHeight="1">
      <c r="B26" s="47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224"/>
      <c r="Q26" s="599"/>
      <c r="R26" s="49"/>
      <c r="S26" s="49"/>
      <c r="T26" s="50"/>
      <c r="U26" s="139"/>
    </row>
    <row r="27" spans="2:21" ht="15.75">
      <c r="B27" s="51"/>
      <c r="C27" s="52" t="s">
        <v>59</v>
      </c>
      <c r="D27" s="55"/>
      <c r="E27" s="55" t="s">
        <v>60</v>
      </c>
      <c r="F27" s="165" t="s">
        <v>1419</v>
      </c>
      <c r="G27" s="813"/>
      <c r="H27" s="354"/>
      <c r="I27" s="354"/>
      <c r="J27" s="55"/>
      <c r="K27" s="55"/>
      <c r="L27" s="55"/>
      <c r="M27" s="55"/>
      <c r="N27" s="118"/>
      <c r="O27" s="56"/>
      <c r="P27" s="54" t="s">
        <v>61</v>
      </c>
      <c r="Q27" s="249" t="s">
        <v>1649</v>
      </c>
      <c r="R27" s="249"/>
      <c r="S27" s="55"/>
      <c r="T27" s="59"/>
      <c r="U27" s="139"/>
    </row>
    <row r="28" spans="2:21" ht="9.9499999999999993" customHeight="1">
      <c r="B28" s="51"/>
      <c r="C28" s="52"/>
      <c r="D28" s="55"/>
      <c r="E28" s="311"/>
      <c r="F28" s="304"/>
      <c r="G28" s="55"/>
      <c r="H28" s="53"/>
      <c r="I28" s="52"/>
      <c r="J28" s="55"/>
      <c r="K28" s="55"/>
      <c r="L28" s="54"/>
      <c r="M28" s="55"/>
      <c r="N28" s="84"/>
      <c r="O28" s="56"/>
      <c r="P28" s="167"/>
      <c r="Q28" s="58"/>
      <c r="R28" s="58"/>
      <c r="S28" s="58"/>
      <c r="T28" s="59"/>
      <c r="U28" s="139"/>
    </row>
    <row r="29" spans="2:21" ht="15" customHeight="1">
      <c r="B29" s="2190" t="s">
        <v>26</v>
      </c>
      <c r="C29" s="174" t="s">
        <v>27</v>
      </c>
      <c r="D29" s="2169" t="s">
        <v>62</v>
      </c>
      <c r="E29" s="175" t="s">
        <v>28</v>
      </c>
      <c r="F29" s="2169" t="s">
        <v>29</v>
      </c>
      <c r="G29" s="174" t="s">
        <v>30</v>
      </c>
      <c r="H29" s="174" t="s">
        <v>30</v>
      </c>
      <c r="I29" s="176" t="s">
        <v>30</v>
      </c>
      <c r="J29" s="2171" t="s">
        <v>31</v>
      </c>
      <c r="K29" s="2172"/>
      <c r="L29" s="174" t="s">
        <v>30</v>
      </c>
      <c r="M29" s="176" t="s">
        <v>32</v>
      </c>
      <c r="N29" s="177" t="s">
        <v>8</v>
      </c>
      <c r="O29" s="2176" t="s">
        <v>182</v>
      </c>
      <c r="P29" s="2178" t="s">
        <v>181</v>
      </c>
      <c r="Q29" s="177" t="s">
        <v>8</v>
      </c>
      <c r="R29" s="2180" t="s">
        <v>44</v>
      </c>
      <c r="S29" s="178" t="s">
        <v>8</v>
      </c>
      <c r="T29" s="2214" t="s">
        <v>10</v>
      </c>
      <c r="U29" s="139"/>
    </row>
    <row r="30" spans="2:21">
      <c r="B30" s="2191"/>
      <c r="C30" s="180" t="s">
        <v>11</v>
      </c>
      <c r="D30" s="2170"/>
      <c r="E30" s="180" t="s">
        <v>12</v>
      </c>
      <c r="F30" s="2170"/>
      <c r="G30" s="180" t="s">
        <v>13</v>
      </c>
      <c r="H30" s="180" t="s">
        <v>14</v>
      </c>
      <c r="I30" s="181" t="s">
        <v>15</v>
      </c>
      <c r="J30" s="182" t="s">
        <v>16</v>
      </c>
      <c r="K30" s="183" t="s">
        <v>17</v>
      </c>
      <c r="L30" s="180" t="s">
        <v>18</v>
      </c>
      <c r="M30" s="184" t="s">
        <v>19</v>
      </c>
      <c r="N30" s="185" t="s">
        <v>177</v>
      </c>
      <c r="O30" s="2177"/>
      <c r="P30" s="2179"/>
      <c r="Q30" s="185" t="s">
        <v>22</v>
      </c>
      <c r="R30" s="2181"/>
      <c r="S30" s="186" t="s">
        <v>45</v>
      </c>
      <c r="T30" s="2183"/>
      <c r="U30" s="139"/>
    </row>
    <row r="31" spans="2:21" ht="16.5" customHeight="1" thickBot="1">
      <c r="B31" s="187">
        <v>1</v>
      </c>
      <c r="C31" s="188">
        <v>2</v>
      </c>
      <c r="D31" s="189">
        <v>3</v>
      </c>
      <c r="E31" s="188">
        <v>4</v>
      </c>
      <c r="F31" s="188">
        <v>5</v>
      </c>
      <c r="G31" s="188">
        <v>6</v>
      </c>
      <c r="H31" s="188">
        <v>7</v>
      </c>
      <c r="I31" s="190" t="s">
        <v>63</v>
      </c>
      <c r="J31" s="191">
        <v>9</v>
      </c>
      <c r="K31" s="192" t="s">
        <v>64</v>
      </c>
      <c r="L31" s="191" t="s">
        <v>65</v>
      </c>
      <c r="M31" s="192">
        <v>12</v>
      </c>
      <c r="N31" s="193" t="s">
        <v>66</v>
      </c>
      <c r="O31" s="252" t="s">
        <v>176</v>
      </c>
      <c r="P31" s="193" t="s">
        <v>178</v>
      </c>
      <c r="Q31" s="193" t="s">
        <v>186</v>
      </c>
      <c r="R31" s="193" t="s">
        <v>183</v>
      </c>
      <c r="S31" s="193" t="s">
        <v>179</v>
      </c>
      <c r="T31" s="193">
        <v>18</v>
      </c>
      <c r="U31" s="139"/>
    </row>
    <row r="32" spans="2:21" s="850" customFormat="1" ht="30" customHeight="1" thickTop="1">
      <c r="B32" s="837">
        <v>1</v>
      </c>
      <c r="C32" s="1630" t="s">
        <v>1671</v>
      </c>
      <c r="D32" s="1631" t="s">
        <v>1672</v>
      </c>
      <c r="E32" s="1631" t="s">
        <v>1277</v>
      </c>
      <c r="F32" s="1631" t="s">
        <v>1384</v>
      </c>
      <c r="G32" s="1461">
        <v>3590</v>
      </c>
      <c r="H32" s="1461">
        <v>1480</v>
      </c>
      <c r="I32" s="1632">
        <f>+G32-H32</f>
        <v>2110</v>
      </c>
      <c r="J32" s="1632">
        <v>5</v>
      </c>
      <c r="K32" s="1632">
        <f>I32*J32%</f>
        <v>105.5</v>
      </c>
      <c r="L32" s="1632">
        <f>I32-K32</f>
        <v>2004.5</v>
      </c>
      <c r="M32" s="1633">
        <v>2950</v>
      </c>
      <c r="N32" s="1633">
        <f>ROUND((L32*M32),0)</f>
        <v>5913275</v>
      </c>
      <c r="O32" s="847">
        <f>ROUND(M32*0.5025%,2)</f>
        <v>14.82</v>
      </c>
      <c r="P32" s="847">
        <f>M32+O32</f>
        <v>2964.82</v>
      </c>
      <c r="Q32" s="848">
        <f>ROUND((L32*+P32),0)</f>
        <v>5942982</v>
      </c>
      <c r="R32" s="848">
        <f>ROUND((Q32*0.5%),0)</f>
        <v>29715</v>
      </c>
      <c r="S32" s="848">
        <f>ROUND((Q32-R32),0)</f>
        <v>5913267</v>
      </c>
      <c r="T32" s="1594" t="s">
        <v>412</v>
      </c>
    </row>
    <row r="33" spans="2:21" s="850" customFormat="1" ht="4.5" customHeight="1">
      <c r="B33" s="851"/>
      <c r="C33" s="852"/>
      <c r="D33" s="853"/>
      <c r="E33" s="854"/>
      <c r="F33" s="855"/>
      <c r="G33" s="856"/>
      <c r="H33" s="856"/>
      <c r="I33" s="857"/>
      <c r="J33" s="844"/>
      <c r="K33" s="857"/>
      <c r="L33" s="857"/>
      <c r="M33" s="859"/>
      <c r="N33" s="859"/>
      <c r="O33" s="887"/>
      <c r="P33" s="887"/>
      <c r="Q33" s="857"/>
      <c r="R33" s="857"/>
      <c r="S33" s="857"/>
      <c r="T33" s="461"/>
    </row>
    <row r="34" spans="2:21" ht="30" customHeight="1">
      <c r="B34" s="2192" t="s">
        <v>191</v>
      </c>
      <c r="C34" s="2193"/>
      <c r="D34" s="2193"/>
      <c r="E34" s="2193"/>
      <c r="F34" s="2194"/>
      <c r="G34" s="402">
        <f>SUM(G32:G33)</f>
        <v>3590</v>
      </c>
      <c r="H34" s="402">
        <f t="shared" ref="H34:I34" si="3">SUM(H32:H33)</f>
        <v>1480</v>
      </c>
      <c r="I34" s="402">
        <f t="shared" si="3"/>
        <v>2110</v>
      </c>
      <c r="J34" s="402">
        <f>+K34/I34%</f>
        <v>5</v>
      </c>
      <c r="K34" s="402">
        <f t="shared" ref="K34:L34" si="4">SUM(K32:K33)</f>
        <v>105.5</v>
      </c>
      <c r="L34" s="402">
        <f t="shared" si="4"/>
        <v>2004.5</v>
      </c>
      <c r="M34" s="402"/>
      <c r="N34" s="402">
        <f>SUM(N32:N33)</f>
        <v>5913275</v>
      </c>
      <c r="O34" s="402"/>
      <c r="P34" s="402">
        <f>+Q34/L34</f>
        <v>2964.8201546520331</v>
      </c>
      <c r="Q34" s="402">
        <f t="shared" ref="Q34:S34" si="5">SUM(Q32:Q33)</f>
        <v>5942982</v>
      </c>
      <c r="R34" s="402">
        <f t="shared" si="5"/>
        <v>29715</v>
      </c>
      <c r="S34" s="402">
        <f t="shared" si="5"/>
        <v>5913267</v>
      </c>
      <c r="T34" s="261"/>
      <c r="U34" s="139"/>
    </row>
    <row r="35" spans="2:21" ht="9.9499999999999993" customHeight="1">
      <c r="B35" s="306"/>
      <c r="C35" s="308"/>
      <c r="D35" s="308"/>
      <c r="E35" s="308"/>
      <c r="F35" s="308"/>
      <c r="G35" s="233"/>
      <c r="H35" s="308"/>
      <c r="I35" s="308"/>
      <c r="J35" s="315"/>
      <c r="K35" s="315"/>
      <c r="L35" s="316"/>
      <c r="M35" s="308"/>
      <c r="N35" s="308"/>
      <c r="O35" s="308"/>
      <c r="P35" s="307" t="s">
        <v>25</v>
      </c>
      <c r="Q35" s="317"/>
      <c r="R35" s="318"/>
      <c r="S35" s="319"/>
      <c r="T35" s="310"/>
      <c r="U35" s="139"/>
    </row>
    <row r="36" spans="2:21" ht="15.75">
      <c r="B36" s="201"/>
      <c r="C36" s="202"/>
      <c r="D36" s="202"/>
      <c r="E36" s="202"/>
      <c r="F36" s="202"/>
      <c r="G36" s="202"/>
      <c r="H36" s="202"/>
      <c r="I36" s="202"/>
      <c r="J36" s="203"/>
      <c r="K36" s="203"/>
      <c r="L36" s="204"/>
      <c r="M36" s="202"/>
      <c r="N36" s="202"/>
      <c r="O36" s="202"/>
      <c r="P36" s="202"/>
      <c r="Q36" s="587" t="s">
        <v>1650</v>
      </c>
      <c r="R36" s="211"/>
      <c r="S36" s="211"/>
      <c r="T36" s="209"/>
      <c r="U36" s="139"/>
    </row>
    <row r="37" spans="2:21" ht="15.75">
      <c r="B37" s="241"/>
      <c r="C37" s="280" t="s">
        <v>80</v>
      </c>
      <c r="D37" s="227"/>
      <c r="E37" s="227"/>
      <c r="F37" s="227"/>
      <c r="G37" s="1851"/>
      <c r="H37" s="1851"/>
      <c r="I37" s="1851" t="s">
        <v>105</v>
      </c>
      <c r="J37" s="1851"/>
      <c r="K37" s="228"/>
      <c r="L37" s="1851"/>
      <c r="M37" s="1851" t="s">
        <v>106</v>
      </c>
      <c r="N37" s="1851"/>
      <c r="O37" s="227"/>
      <c r="P37" s="227"/>
      <c r="Q37" s="227" t="s">
        <v>81</v>
      </c>
      <c r="R37" s="227"/>
      <c r="S37" s="242"/>
      <c r="T37" s="243"/>
      <c r="U37" s="139"/>
    </row>
    <row r="38" spans="2:21" ht="15.75">
      <c r="B38" s="241"/>
      <c r="C38" s="281"/>
      <c r="D38" s="229"/>
      <c r="E38" s="229"/>
      <c r="F38" s="229"/>
      <c r="G38" s="229"/>
      <c r="H38" s="229"/>
      <c r="I38" s="229"/>
      <c r="J38" s="229"/>
      <c r="K38" s="229"/>
      <c r="L38" s="229"/>
      <c r="M38" s="229"/>
      <c r="N38" s="229"/>
      <c r="O38" s="229"/>
      <c r="P38" s="229"/>
      <c r="Q38" s="229"/>
      <c r="R38" s="229"/>
      <c r="S38" s="242"/>
      <c r="T38" s="243"/>
      <c r="U38" s="139"/>
    </row>
    <row r="39" spans="2:21" ht="9.9499999999999993" customHeight="1">
      <c r="B39" s="241"/>
      <c r="C39" s="281"/>
      <c r="D39" s="229"/>
      <c r="E39" s="229"/>
      <c r="F39" s="229"/>
      <c r="G39" s="229"/>
      <c r="H39" s="229"/>
      <c r="I39" s="229"/>
      <c r="J39" s="229"/>
      <c r="K39" s="229"/>
      <c r="L39" s="229"/>
      <c r="M39" s="229"/>
      <c r="N39" s="229"/>
      <c r="O39" s="229"/>
      <c r="P39" s="229"/>
      <c r="Q39" s="229"/>
      <c r="R39" s="229"/>
      <c r="S39" s="242"/>
      <c r="T39" s="243"/>
      <c r="U39" s="139"/>
    </row>
    <row r="40" spans="2:21" ht="15.75">
      <c r="B40" s="241"/>
      <c r="C40" s="281"/>
      <c r="D40" s="229"/>
      <c r="E40" s="229"/>
      <c r="F40" s="229"/>
      <c r="G40" s="229"/>
      <c r="H40" s="229"/>
      <c r="I40" s="229"/>
      <c r="J40" s="229"/>
      <c r="K40" s="229"/>
      <c r="L40" s="229"/>
      <c r="M40" s="229"/>
      <c r="N40" s="229"/>
      <c r="O40" s="229"/>
      <c r="P40" s="229"/>
      <c r="Q40" s="229"/>
      <c r="R40" s="229"/>
      <c r="S40" s="242"/>
      <c r="T40" s="243"/>
      <c r="U40" s="139"/>
    </row>
    <row r="41" spans="2:21" ht="15.75">
      <c r="B41" s="241"/>
      <c r="C41" s="281"/>
      <c r="D41" s="229"/>
      <c r="E41" s="229"/>
      <c r="F41" s="229"/>
      <c r="G41" s="229"/>
      <c r="H41" s="229"/>
      <c r="I41" s="229"/>
      <c r="J41" s="229"/>
      <c r="K41" s="229"/>
      <c r="L41" s="229"/>
      <c r="M41" s="229"/>
      <c r="N41" s="229"/>
      <c r="O41" s="229"/>
      <c r="P41" s="229"/>
      <c r="Q41" s="229"/>
      <c r="R41" s="229"/>
      <c r="S41" s="242"/>
      <c r="T41" s="243"/>
      <c r="U41" s="139"/>
    </row>
    <row r="42" spans="2:21" ht="15.75">
      <c r="B42" s="241"/>
      <c r="C42" s="2195" t="s">
        <v>147</v>
      </c>
      <c r="D42" s="2195"/>
      <c r="E42" s="2195"/>
      <c r="F42" s="1848"/>
      <c r="G42" s="1852"/>
      <c r="H42" s="1852" t="s">
        <v>82</v>
      </c>
      <c r="I42" s="1848"/>
      <c r="J42" s="1852" t="s">
        <v>156</v>
      </c>
      <c r="K42" s="230"/>
      <c r="L42" s="1852"/>
      <c r="M42" s="1852" t="s">
        <v>161</v>
      </c>
      <c r="N42" s="1852"/>
      <c r="O42" s="1848"/>
      <c r="P42" s="1848"/>
      <c r="Q42" s="1848" t="s">
        <v>83</v>
      </c>
      <c r="R42" s="1848"/>
      <c r="S42" s="242"/>
      <c r="T42" s="243"/>
      <c r="U42" s="139"/>
    </row>
    <row r="43" spans="2:21" ht="15.75">
      <c r="B43" s="241"/>
      <c r="C43" s="282"/>
      <c r="D43" s="1848"/>
      <c r="E43" s="1848"/>
      <c r="F43" s="1848"/>
      <c r="G43" s="1852"/>
      <c r="H43" s="1852"/>
      <c r="I43" s="1848"/>
      <c r="J43" s="1852"/>
      <c r="K43" s="230"/>
      <c r="L43" s="1852"/>
      <c r="M43" s="1852"/>
      <c r="N43" s="1852"/>
      <c r="O43" s="1848"/>
      <c r="P43" s="1848"/>
      <c r="Q43" s="1848"/>
      <c r="R43" s="1848"/>
      <c r="S43" s="242"/>
      <c r="T43" s="243"/>
      <c r="U43" s="139"/>
    </row>
    <row r="44" spans="2:21" customFormat="1" ht="15" customHeight="1">
      <c r="B44" s="121" t="s">
        <v>418</v>
      </c>
      <c r="C44" s="284"/>
      <c r="D44" s="122"/>
      <c r="E44" s="122"/>
      <c r="F44" s="122"/>
      <c r="G44" s="122"/>
      <c r="H44" s="122"/>
      <c r="I44" s="122"/>
      <c r="J44" s="123"/>
      <c r="K44" s="122"/>
      <c r="L44" s="124"/>
      <c r="M44" s="122"/>
      <c r="N44" s="122"/>
      <c r="O44" s="122"/>
      <c r="P44" s="122"/>
      <c r="Q44" s="122"/>
      <c r="R44" s="125"/>
      <c r="S44" s="125"/>
      <c r="T44" s="126" t="s">
        <v>417</v>
      </c>
      <c r="U44" s="232"/>
    </row>
    <row r="46" spans="2:21" ht="24.95" customHeight="1">
      <c r="B46" s="2155" t="s">
        <v>159</v>
      </c>
      <c r="C46" s="2156"/>
      <c r="D46" s="2156"/>
      <c r="E46" s="2157"/>
      <c r="F46" s="2161" t="s">
        <v>146</v>
      </c>
      <c r="G46" s="2162"/>
      <c r="H46" s="2162"/>
      <c r="I46" s="2162"/>
      <c r="J46" s="2162"/>
      <c r="K46" s="2162"/>
      <c r="L46" s="2162"/>
      <c r="M46" s="2162"/>
      <c r="N46" s="2163"/>
      <c r="O46" s="417" t="s">
        <v>55</v>
      </c>
      <c r="P46" s="418" t="s">
        <v>1513</v>
      </c>
      <c r="Q46" s="92" t="s">
        <v>1604</v>
      </c>
      <c r="R46" s="41"/>
      <c r="S46" s="41"/>
      <c r="T46" s="42" t="s">
        <v>25</v>
      </c>
      <c r="U46" s="139"/>
    </row>
    <row r="47" spans="2:21" ht="24.95" customHeight="1">
      <c r="B47" s="2158"/>
      <c r="C47" s="2159"/>
      <c r="D47" s="2159"/>
      <c r="E47" s="2160"/>
      <c r="F47" s="2164" t="s">
        <v>416</v>
      </c>
      <c r="G47" s="2165"/>
      <c r="H47" s="2165"/>
      <c r="I47" s="2165"/>
      <c r="J47" s="2165"/>
      <c r="K47" s="2165"/>
      <c r="L47" s="2165"/>
      <c r="M47" s="2165"/>
      <c r="N47" s="2166"/>
      <c r="O47" s="419" t="s">
        <v>57</v>
      </c>
      <c r="P47" s="420" t="s">
        <v>58</v>
      </c>
      <c r="Q47" s="94"/>
      <c r="R47" s="45"/>
      <c r="S47" s="45"/>
      <c r="T47" s="46"/>
      <c r="U47" s="139"/>
    </row>
    <row r="48" spans="2:21" ht="9.9499999999999993" customHeight="1">
      <c r="B48" s="47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224"/>
      <c r="Q48" s="599"/>
      <c r="R48" s="49"/>
      <c r="S48" s="49"/>
      <c r="T48" s="50"/>
      <c r="U48" s="139"/>
    </row>
    <row r="49" spans="2:21" ht="15.75">
      <c r="B49" s="51"/>
      <c r="C49" s="52" t="s">
        <v>59</v>
      </c>
      <c r="D49" s="55"/>
      <c r="E49" s="55" t="s">
        <v>60</v>
      </c>
      <c r="F49" s="165" t="s">
        <v>1419</v>
      </c>
      <c r="G49" s="813"/>
      <c r="H49" s="354"/>
      <c r="I49" s="354"/>
      <c r="J49" s="55"/>
      <c r="K49" s="55"/>
      <c r="L49" s="55"/>
      <c r="M49" s="55"/>
      <c r="N49" s="118"/>
      <c r="O49" s="56"/>
      <c r="P49" s="54" t="s">
        <v>61</v>
      </c>
      <c r="Q49" s="249" t="s">
        <v>1614</v>
      </c>
      <c r="R49" s="249"/>
      <c r="S49" s="55"/>
      <c r="T49" s="59"/>
      <c r="U49" s="139"/>
    </row>
    <row r="50" spans="2:21" ht="9.9499999999999993" customHeight="1">
      <c r="B50" s="51"/>
      <c r="C50" s="52"/>
      <c r="D50" s="55"/>
      <c r="E50" s="311"/>
      <c r="F50" s="304"/>
      <c r="G50" s="55"/>
      <c r="H50" s="53"/>
      <c r="I50" s="52"/>
      <c r="J50" s="55"/>
      <c r="K50" s="55"/>
      <c r="L50" s="54"/>
      <c r="M50" s="55"/>
      <c r="N50" s="84"/>
      <c r="O50" s="56"/>
      <c r="P50" s="167"/>
      <c r="Q50" s="58"/>
      <c r="R50" s="58"/>
      <c r="S50" s="58"/>
      <c r="T50" s="59"/>
      <c r="U50" s="139"/>
    </row>
    <row r="51" spans="2:21" ht="15" customHeight="1">
      <c r="B51" s="2190" t="s">
        <v>26</v>
      </c>
      <c r="C51" s="174" t="s">
        <v>27</v>
      </c>
      <c r="D51" s="2169" t="s">
        <v>62</v>
      </c>
      <c r="E51" s="175" t="s">
        <v>28</v>
      </c>
      <c r="F51" s="2169" t="s">
        <v>29</v>
      </c>
      <c r="G51" s="174" t="s">
        <v>30</v>
      </c>
      <c r="H51" s="174" t="s">
        <v>30</v>
      </c>
      <c r="I51" s="176" t="s">
        <v>30</v>
      </c>
      <c r="J51" s="2171" t="s">
        <v>31</v>
      </c>
      <c r="K51" s="2172"/>
      <c r="L51" s="174" t="s">
        <v>30</v>
      </c>
      <c r="M51" s="176" t="s">
        <v>32</v>
      </c>
      <c r="N51" s="177" t="s">
        <v>8</v>
      </c>
      <c r="O51" s="2176" t="s">
        <v>182</v>
      </c>
      <c r="P51" s="2178" t="s">
        <v>181</v>
      </c>
      <c r="Q51" s="177" t="s">
        <v>8</v>
      </c>
      <c r="R51" s="2180" t="s">
        <v>44</v>
      </c>
      <c r="S51" s="178" t="s">
        <v>8</v>
      </c>
      <c r="T51" s="2214" t="s">
        <v>10</v>
      </c>
      <c r="U51" s="139"/>
    </row>
    <row r="52" spans="2:21">
      <c r="B52" s="2191"/>
      <c r="C52" s="180" t="s">
        <v>11</v>
      </c>
      <c r="D52" s="2170"/>
      <c r="E52" s="180" t="s">
        <v>12</v>
      </c>
      <c r="F52" s="2170"/>
      <c r="G52" s="180" t="s">
        <v>13</v>
      </c>
      <c r="H52" s="180" t="s">
        <v>14</v>
      </c>
      <c r="I52" s="181" t="s">
        <v>15</v>
      </c>
      <c r="J52" s="182" t="s">
        <v>16</v>
      </c>
      <c r="K52" s="183" t="s">
        <v>17</v>
      </c>
      <c r="L52" s="180" t="s">
        <v>18</v>
      </c>
      <c r="M52" s="184" t="s">
        <v>19</v>
      </c>
      <c r="N52" s="185" t="s">
        <v>177</v>
      </c>
      <c r="O52" s="2177"/>
      <c r="P52" s="2179"/>
      <c r="Q52" s="185" t="s">
        <v>22</v>
      </c>
      <c r="R52" s="2181"/>
      <c r="S52" s="186" t="s">
        <v>45</v>
      </c>
      <c r="T52" s="2183"/>
      <c r="U52" s="139"/>
    </row>
    <row r="53" spans="2:21" ht="16.5" customHeight="1" thickBot="1">
      <c r="B53" s="187">
        <v>1</v>
      </c>
      <c r="C53" s="188">
        <v>2</v>
      </c>
      <c r="D53" s="189">
        <v>3</v>
      </c>
      <c r="E53" s="188">
        <v>4</v>
      </c>
      <c r="F53" s="188">
        <v>5</v>
      </c>
      <c r="G53" s="188">
        <v>6</v>
      </c>
      <c r="H53" s="188">
        <v>7</v>
      </c>
      <c r="I53" s="190" t="s">
        <v>63</v>
      </c>
      <c r="J53" s="191">
        <v>9</v>
      </c>
      <c r="K53" s="192" t="s">
        <v>64</v>
      </c>
      <c r="L53" s="191" t="s">
        <v>65</v>
      </c>
      <c r="M53" s="192">
        <v>12</v>
      </c>
      <c r="N53" s="193" t="s">
        <v>66</v>
      </c>
      <c r="O53" s="252" t="s">
        <v>176</v>
      </c>
      <c r="P53" s="193" t="s">
        <v>178</v>
      </c>
      <c r="Q53" s="193" t="s">
        <v>186</v>
      </c>
      <c r="R53" s="193" t="s">
        <v>183</v>
      </c>
      <c r="S53" s="193" t="s">
        <v>179</v>
      </c>
      <c r="T53" s="193">
        <v>18</v>
      </c>
      <c r="U53" s="139"/>
    </row>
    <row r="54" spans="2:21" s="850" customFormat="1" ht="30" customHeight="1" thickTop="1">
      <c r="B54" s="837">
        <v>1</v>
      </c>
      <c r="C54" s="1630" t="s">
        <v>1646</v>
      </c>
      <c r="D54" s="1631" t="s">
        <v>374</v>
      </c>
      <c r="E54" s="1631" t="s">
        <v>375</v>
      </c>
      <c r="F54" s="1631" t="s">
        <v>1384</v>
      </c>
      <c r="G54" s="1461">
        <v>3990</v>
      </c>
      <c r="H54" s="1461">
        <v>1580</v>
      </c>
      <c r="I54" s="1632">
        <f>+G54-H54</f>
        <v>2410</v>
      </c>
      <c r="J54" s="1632">
        <v>5</v>
      </c>
      <c r="K54" s="1632">
        <f>I54*J54%</f>
        <v>120.5</v>
      </c>
      <c r="L54" s="1632">
        <f>I54-K54</f>
        <v>2289.5</v>
      </c>
      <c r="M54" s="1633">
        <v>2950</v>
      </c>
      <c r="N54" s="1633">
        <f>ROUND((L54*M54),0)</f>
        <v>6754025</v>
      </c>
      <c r="O54" s="847">
        <f>ROUND(M54*0.5025%,2)</f>
        <v>14.82</v>
      </c>
      <c r="P54" s="847">
        <f>M54+O54</f>
        <v>2964.82</v>
      </c>
      <c r="Q54" s="848">
        <f>ROUND((L54*+P54),0)</f>
        <v>6787955</v>
      </c>
      <c r="R54" s="848">
        <f>ROUND((Q54*0.5%),0)</f>
        <v>33940</v>
      </c>
      <c r="S54" s="848">
        <f>ROUND((Q54-R54),0)</f>
        <v>6754015</v>
      </c>
      <c r="T54" s="1594" t="s">
        <v>412</v>
      </c>
    </row>
    <row r="55" spans="2:21" s="850" customFormat="1" ht="4.5" customHeight="1">
      <c r="B55" s="851"/>
      <c r="C55" s="852"/>
      <c r="D55" s="853"/>
      <c r="E55" s="854"/>
      <c r="F55" s="855"/>
      <c r="G55" s="856"/>
      <c r="H55" s="856"/>
      <c r="I55" s="857"/>
      <c r="J55" s="844"/>
      <c r="K55" s="857"/>
      <c r="L55" s="857"/>
      <c r="M55" s="859"/>
      <c r="N55" s="859"/>
      <c r="O55" s="887"/>
      <c r="P55" s="887"/>
      <c r="Q55" s="857"/>
      <c r="R55" s="857"/>
      <c r="S55" s="857"/>
      <c r="T55" s="461"/>
    </row>
    <row r="56" spans="2:21" ht="30" customHeight="1">
      <c r="B56" s="2192" t="s">
        <v>191</v>
      </c>
      <c r="C56" s="2193"/>
      <c r="D56" s="2193"/>
      <c r="E56" s="2193"/>
      <c r="F56" s="2194"/>
      <c r="G56" s="402">
        <f>SUM(G54:G55)</f>
        <v>3990</v>
      </c>
      <c r="H56" s="402">
        <f t="shared" ref="H56:I56" si="6">SUM(H54:H55)</f>
        <v>1580</v>
      </c>
      <c r="I56" s="402">
        <f t="shared" si="6"/>
        <v>2410</v>
      </c>
      <c r="J56" s="402">
        <f>+K56/I56%</f>
        <v>5</v>
      </c>
      <c r="K56" s="402">
        <f t="shared" ref="K56:L56" si="7">SUM(K54:K55)</f>
        <v>120.5</v>
      </c>
      <c r="L56" s="402">
        <f t="shared" si="7"/>
        <v>2289.5</v>
      </c>
      <c r="M56" s="402"/>
      <c r="N56" s="402">
        <f>SUM(N54:N55)</f>
        <v>6754025</v>
      </c>
      <c r="O56" s="402"/>
      <c r="P56" s="402">
        <f>+Q56/L56</f>
        <v>2964.8198296571304</v>
      </c>
      <c r="Q56" s="402">
        <f t="shared" ref="Q56:S56" si="8">SUM(Q54:Q55)</f>
        <v>6787955</v>
      </c>
      <c r="R56" s="402">
        <f t="shared" si="8"/>
        <v>33940</v>
      </c>
      <c r="S56" s="402">
        <f t="shared" si="8"/>
        <v>6754015</v>
      </c>
      <c r="T56" s="261"/>
      <c r="U56" s="139"/>
    </row>
    <row r="57" spans="2:21" ht="9.9499999999999993" customHeight="1">
      <c r="B57" s="306"/>
      <c r="C57" s="308"/>
      <c r="D57" s="308"/>
      <c r="E57" s="308"/>
      <c r="F57" s="308"/>
      <c r="G57" s="233"/>
      <c r="H57" s="308"/>
      <c r="I57" s="308"/>
      <c r="J57" s="315"/>
      <c r="K57" s="315"/>
      <c r="L57" s="316"/>
      <c r="M57" s="308"/>
      <c r="N57" s="308"/>
      <c r="O57" s="308"/>
      <c r="P57" s="307" t="s">
        <v>25</v>
      </c>
      <c r="Q57" s="317"/>
      <c r="R57" s="318"/>
      <c r="S57" s="319"/>
      <c r="T57" s="310"/>
      <c r="U57" s="139"/>
    </row>
    <row r="58" spans="2:21" ht="15.75">
      <c r="B58" s="201"/>
      <c r="C58" s="202"/>
      <c r="D58" s="202"/>
      <c r="E58" s="202"/>
      <c r="F58" s="202"/>
      <c r="G58" s="202"/>
      <c r="H58" s="202"/>
      <c r="I58" s="202"/>
      <c r="J58" s="203"/>
      <c r="K58" s="203"/>
      <c r="L58" s="204"/>
      <c r="M58" s="202"/>
      <c r="N58" s="202"/>
      <c r="O58" s="202"/>
      <c r="P58" s="202"/>
      <c r="Q58" s="587" t="s">
        <v>1615</v>
      </c>
      <c r="R58" s="211"/>
      <c r="S58" s="211"/>
      <c r="T58" s="209"/>
      <c r="U58" s="139"/>
    </row>
    <row r="59" spans="2:21" ht="15.75">
      <c r="B59" s="241"/>
      <c r="C59" s="280" t="s">
        <v>80</v>
      </c>
      <c r="D59" s="227"/>
      <c r="E59" s="227"/>
      <c r="F59" s="227"/>
      <c r="G59" s="1785"/>
      <c r="H59" s="1785"/>
      <c r="I59" s="1785" t="s">
        <v>105</v>
      </c>
      <c r="J59" s="1785"/>
      <c r="K59" s="228"/>
      <c r="L59" s="1785"/>
      <c r="M59" s="1785" t="s">
        <v>106</v>
      </c>
      <c r="N59" s="1785"/>
      <c r="O59" s="227"/>
      <c r="P59" s="227"/>
      <c r="Q59" s="227" t="s">
        <v>81</v>
      </c>
      <c r="R59" s="227"/>
      <c r="S59" s="242"/>
      <c r="T59" s="243"/>
      <c r="U59" s="139"/>
    </row>
    <row r="60" spans="2:21" ht="15.75">
      <c r="B60" s="241"/>
      <c r="C60" s="281"/>
      <c r="D60" s="229"/>
      <c r="E60" s="229"/>
      <c r="F60" s="229"/>
      <c r="G60" s="229"/>
      <c r="H60" s="229"/>
      <c r="I60" s="229"/>
      <c r="J60" s="229"/>
      <c r="K60" s="229"/>
      <c r="L60" s="229"/>
      <c r="M60" s="229"/>
      <c r="N60" s="229"/>
      <c r="O60" s="229"/>
      <c r="P60" s="229"/>
      <c r="Q60" s="229"/>
      <c r="R60" s="229"/>
      <c r="S60" s="242"/>
      <c r="T60" s="243"/>
      <c r="U60" s="139"/>
    </row>
    <row r="61" spans="2:21" ht="9.9499999999999993" customHeight="1">
      <c r="B61" s="241"/>
      <c r="C61" s="281"/>
      <c r="D61" s="229"/>
      <c r="E61" s="229"/>
      <c r="F61" s="229"/>
      <c r="G61" s="229"/>
      <c r="H61" s="229"/>
      <c r="I61" s="229"/>
      <c r="J61" s="229"/>
      <c r="K61" s="229"/>
      <c r="L61" s="229"/>
      <c r="M61" s="229"/>
      <c r="N61" s="229"/>
      <c r="O61" s="229"/>
      <c r="P61" s="229"/>
      <c r="Q61" s="229"/>
      <c r="R61" s="229"/>
      <c r="S61" s="242"/>
      <c r="T61" s="243"/>
      <c r="U61" s="139"/>
    </row>
    <row r="62" spans="2:21" ht="15.75">
      <c r="B62" s="241"/>
      <c r="C62" s="281"/>
      <c r="D62" s="229"/>
      <c r="E62" s="229"/>
      <c r="F62" s="229"/>
      <c r="G62" s="229"/>
      <c r="H62" s="229"/>
      <c r="I62" s="229"/>
      <c r="J62" s="229"/>
      <c r="K62" s="229"/>
      <c r="L62" s="229"/>
      <c r="M62" s="229"/>
      <c r="N62" s="229"/>
      <c r="O62" s="229"/>
      <c r="P62" s="229"/>
      <c r="Q62" s="229"/>
      <c r="R62" s="229"/>
      <c r="S62" s="242"/>
      <c r="T62" s="243"/>
      <c r="U62" s="139"/>
    </row>
    <row r="63" spans="2:21" ht="15.75">
      <c r="B63" s="241"/>
      <c r="C63" s="281"/>
      <c r="D63" s="229"/>
      <c r="E63" s="229"/>
      <c r="F63" s="229"/>
      <c r="G63" s="229"/>
      <c r="H63" s="229"/>
      <c r="I63" s="229"/>
      <c r="J63" s="229"/>
      <c r="K63" s="229"/>
      <c r="L63" s="229"/>
      <c r="M63" s="229"/>
      <c r="N63" s="229"/>
      <c r="O63" s="229"/>
      <c r="P63" s="229"/>
      <c r="Q63" s="229"/>
      <c r="R63" s="229"/>
      <c r="S63" s="242"/>
      <c r="T63" s="243"/>
      <c r="U63" s="139"/>
    </row>
    <row r="64" spans="2:21" ht="15.75">
      <c r="B64" s="241"/>
      <c r="C64" s="2195" t="s">
        <v>147</v>
      </c>
      <c r="D64" s="2195"/>
      <c r="E64" s="2195"/>
      <c r="F64" s="1784"/>
      <c r="G64" s="1786"/>
      <c r="H64" s="1786" t="s">
        <v>82</v>
      </c>
      <c r="I64" s="1784"/>
      <c r="J64" s="1786" t="s">
        <v>156</v>
      </c>
      <c r="K64" s="230"/>
      <c r="L64" s="1786"/>
      <c r="M64" s="1786" t="s">
        <v>161</v>
      </c>
      <c r="N64" s="1786"/>
      <c r="O64" s="1784"/>
      <c r="P64" s="1784"/>
      <c r="Q64" s="1784" t="s">
        <v>83</v>
      </c>
      <c r="R64" s="1784"/>
      <c r="S64" s="242"/>
      <c r="T64" s="243"/>
      <c r="U64" s="139"/>
    </row>
    <row r="65" spans="2:21" ht="15.75">
      <c r="B65" s="241"/>
      <c r="C65" s="282"/>
      <c r="D65" s="1784"/>
      <c r="E65" s="1784"/>
      <c r="F65" s="1784"/>
      <c r="G65" s="1786"/>
      <c r="H65" s="1786"/>
      <c r="I65" s="1784"/>
      <c r="J65" s="1786"/>
      <c r="K65" s="230"/>
      <c r="L65" s="1786"/>
      <c r="M65" s="1786"/>
      <c r="N65" s="1786"/>
      <c r="O65" s="1784"/>
      <c r="P65" s="1784"/>
      <c r="Q65" s="1784"/>
      <c r="R65" s="1784"/>
      <c r="S65" s="242"/>
      <c r="T65" s="243"/>
      <c r="U65" s="139"/>
    </row>
    <row r="66" spans="2:21" customFormat="1" ht="15" customHeight="1">
      <c r="B66" s="121" t="s">
        <v>418</v>
      </c>
      <c r="C66" s="284"/>
      <c r="D66" s="122"/>
      <c r="E66" s="122"/>
      <c r="F66" s="122"/>
      <c r="G66" s="122"/>
      <c r="H66" s="122"/>
      <c r="I66" s="122"/>
      <c r="J66" s="123"/>
      <c r="K66" s="122"/>
      <c r="L66" s="124"/>
      <c r="M66" s="122"/>
      <c r="N66" s="122"/>
      <c r="O66" s="122"/>
      <c r="P66" s="122"/>
      <c r="Q66" s="122"/>
      <c r="R66" s="125"/>
      <c r="S66" s="125"/>
      <c r="T66" s="126" t="s">
        <v>417</v>
      </c>
      <c r="U66" s="232"/>
    </row>
  </sheetData>
  <sortState ref="C10:T13">
    <sortCondition ref="C10:C13"/>
  </sortState>
  <mergeCells count="39">
    <mergeCell ref="C20:E20"/>
    <mergeCell ref="O7:O8"/>
    <mergeCell ref="P7:P8"/>
    <mergeCell ref="R7:R8"/>
    <mergeCell ref="T7:T8"/>
    <mergeCell ref="B12:F12"/>
    <mergeCell ref="B2:E3"/>
    <mergeCell ref="F2:N2"/>
    <mergeCell ref="F3:N3"/>
    <mergeCell ref="B7:B8"/>
    <mergeCell ref="D7:D8"/>
    <mergeCell ref="F7:F8"/>
    <mergeCell ref="J7:K7"/>
    <mergeCell ref="C42:E42"/>
    <mergeCell ref="O29:O30"/>
    <mergeCell ref="P29:P30"/>
    <mergeCell ref="R29:R30"/>
    <mergeCell ref="T29:T30"/>
    <mergeCell ref="B34:F34"/>
    <mergeCell ref="B24:E25"/>
    <mergeCell ref="F24:N24"/>
    <mergeCell ref="F25:N25"/>
    <mergeCell ref="B29:B30"/>
    <mergeCell ref="D29:D30"/>
    <mergeCell ref="F29:F30"/>
    <mergeCell ref="J29:K29"/>
    <mergeCell ref="R51:R52"/>
    <mergeCell ref="T51:T52"/>
    <mergeCell ref="B56:F56"/>
    <mergeCell ref="C64:E64"/>
    <mergeCell ref="B46:E47"/>
    <mergeCell ref="F46:N46"/>
    <mergeCell ref="F47:N47"/>
    <mergeCell ref="B51:B52"/>
    <mergeCell ref="D51:D52"/>
    <mergeCell ref="F51:F52"/>
    <mergeCell ref="J51:K51"/>
    <mergeCell ref="O51:O52"/>
    <mergeCell ref="P51:P52"/>
  </mergeCells>
  <pageMargins left="0.03" right="0.03" top="0.75" bottom="0.05" header="0.5" footer="0.11"/>
  <pageSetup paperSize="9" scale="63" orientation="landscape" horizontalDpi="4294967294" verticalDpi="180" r:id="rId1"/>
  <headerFooter alignWithMargins="0"/>
  <colBreaks count="1" manualBreakCount="1">
    <brk id="1" max="1048575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>
  <sheetPr codeName="Sheet24">
    <tabColor rgb="FFFF99FF"/>
  </sheetPr>
  <dimension ref="B2:U542"/>
  <sheetViews>
    <sheetView zoomScale="80" zoomScaleNormal="80" workbookViewId="0">
      <selection activeCell="C10" sqref="C10:T11"/>
    </sheetView>
  </sheetViews>
  <sheetFormatPr defaultRowHeight="15"/>
  <cols>
    <col min="1" max="1" width="1.85546875" style="139" customWidth="1"/>
    <col min="2" max="2" width="3.7109375" style="139" customWidth="1"/>
    <col min="3" max="3" width="7.5703125" style="139" customWidth="1"/>
    <col min="4" max="4" width="10.85546875" style="139" customWidth="1"/>
    <col min="5" max="5" width="12" style="139" customWidth="1"/>
    <col min="6" max="6" width="12.28515625" style="139" customWidth="1"/>
    <col min="7" max="8" width="12.85546875" style="139" customWidth="1"/>
    <col min="9" max="9" width="13.42578125" style="139" customWidth="1"/>
    <col min="10" max="10" width="7.85546875" style="139" customWidth="1"/>
    <col min="11" max="11" width="12" style="139" customWidth="1"/>
    <col min="12" max="12" width="13" style="139" customWidth="1"/>
    <col min="13" max="13" width="10" style="139" customWidth="1"/>
    <col min="14" max="14" width="17.5703125" style="139" customWidth="1"/>
    <col min="15" max="15" width="8.140625" style="139" customWidth="1"/>
    <col min="16" max="16" width="12.140625" style="225" customWidth="1"/>
    <col min="17" max="17" width="17.7109375" style="139" customWidth="1"/>
    <col min="18" max="18" width="14.85546875" style="139" customWidth="1"/>
    <col min="19" max="19" width="17.42578125" style="139" customWidth="1"/>
    <col min="20" max="20" width="9.140625" style="139" customWidth="1"/>
    <col min="21" max="21" width="8.42578125" style="158" customWidth="1"/>
    <col min="22" max="22" width="22" style="139" bestFit="1" customWidth="1"/>
    <col min="23" max="23" width="15.7109375" style="139" bestFit="1" customWidth="1"/>
    <col min="24" max="24" width="14.7109375" style="139" bestFit="1" customWidth="1"/>
    <col min="25" max="16384" width="9.140625" style="139"/>
  </cols>
  <sheetData>
    <row r="2" spans="2:21" ht="24.95" customHeight="1">
      <c r="B2" s="2155">
        <v>5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417" t="s">
        <v>55</v>
      </c>
      <c r="P2" s="418" t="s">
        <v>1865</v>
      </c>
      <c r="Q2" s="92" t="s">
        <v>1605</v>
      </c>
      <c r="R2" s="41"/>
      <c r="S2" s="41"/>
      <c r="T2" s="42" t="s">
        <v>25</v>
      </c>
      <c r="U2" s="139"/>
    </row>
    <row r="3" spans="2:21" ht="24.9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419" t="s">
        <v>57</v>
      </c>
      <c r="P3" s="420" t="s">
        <v>58</v>
      </c>
      <c r="Q3" s="94"/>
      <c r="R3" s="45"/>
      <c r="S3" s="45"/>
      <c r="T3" s="46"/>
      <c r="U3" s="139"/>
    </row>
    <row r="4" spans="2:21" ht="9.9499999999999993" customHeight="1">
      <c r="B4" s="47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224"/>
      <c r="Q4" s="599"/>
      <c r="R4" s="49"/>
      <c r="S4" s="49"/>
      <c r="T4" s="50"/>
      <c r="U4" s="139"/>
    </row>
    <row r="5" spans="2:21" ht="15.75">
      <c r="B5" s="51"/>
      <c r="C5" s="52" t="s">
        <v>59</v>
      </c>
      <c r="D5" s="55"/>
      <c r="E5" s="55" t="s">
        <v>60</v>
      </c>
      <c r="F5" s="165" t="s">
        <v>1390</v>
      </c>
      <c r="G5" s="55"/>
      <c r="H5" s="229"/>
      <c r="I5" s="354"/>
      <c r="J5" s="55"/>
      <c r="K5" s="55"/>
      <c r="L5" s="55"/>
      <c r="M5" s="55"/>
      <c r="N5" s="118"/>
      <c r="O5" s="56"/>
      <c r="P5" s="54" t="s">
        <v>61</v>
      </c>
      <c r="Q5" s="249" t="s">
        <v>2138</v>
      </c>
      <c r="R5" s="249"/>
      <c r="S5" s="55"/>
      <c r="T5" s="59"/>
      <c r="U5" s="139"/>
    </row>
    <row r="6" spans="2:21" ht="9.9499999999999993" customHeight="1">
      <c r="B6" s="51"/>
      <c r="C6" s="52"/>
      <c r="D6" s="55"/>
      <c r="E6" s="311"/>
      <c r="F6" s="304"/>
      <c r="G6" s="55"/>
      <c r="H6" s="53"/>
      <c r="I6" s="52"/>
      <c r="J6" s="55"/>
      <c r="K6" s="55"/>
      <c r="L6" s="54"/>
      <c r="M6" s="55"/>
      <c r="N6" s="84"/>
      <c r="O6" s="56"/>
      <c r="P6" s="167"/>
      <c r="Q6" s="58"/>
      <c r="R6" s="58"/>
      <c r="S6" s="58"/>
      <c r="T6" s="59"/>
      <c r="U6" s="139"/>
    </row>
    <row r="7" spans="2:21" ht="15" customHeight="1">
      <c r="B7" s="2190" t="s">
        <v>26</v>
      </c>
      <c r="C7" s="174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  <c r="U7" s="139"/>
    </row>
    <row r="8" spans="2:21">
      <c r="B8" s="2191"/>
      <c r="C8" s="180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  <c r="U8" s="139"/>
    </row>
    <row r="9" spans="2:21" ht="16.5" customHeight="1" thickBot="1">
      <c r="B9" s="187">
        <v>1</v>
      </c>
      <c r="C9" s="188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  <c r="U9" s="139"/>
    </row>
    <row r="10" spans="2:21" s="850" customFormat="1" ht="35.1" customHeight="1" thickTop="1">
      <c r="B10" s="837">
        <v>1</v>
      </c>
      <c r="C10" s="2123" t="s">
        <v>2163</v>
      </c>
      <c r="D10" s="911" t="s">
        <v>1272</v>
      </c>
      <c r="E10" s="911" t="s">
        <v>1714</v>
      </c>
      <c r="F10" s="911" t="s">
        <v>40</v>
      </c>
      <c r="G10" s="1633">
        <v>13430</v>
      </c>
      <c r="H10" s="1633">
        <v>4800</v>
      </c>
      <c r="I10" s="843">
        <f>+G10-H10</f>
        <v>8630</v>
      </c>
      <c r="J10" s="844">
        <v>5</v>
      </c>
      <c r="K10" s="845">
        <f>I10*J10%</f>
        <v>431.5</v>
      </c>
      <c r="L10" s="845">
        <f>I10-K10</f>
        <v>8198.5</v>
      </c>
      <c r="M10" s="971">
        <v>2800</v>
      </c>
      <c r="N10" s="847">
        <f>ROUND((L10*M10),0)</f>
        <v>22955800</v>
      </c>
      <c r="O10" s="847">
        <f>ROUND(M10*0.5025%,2)</f>
        <v>14.07</v>
      </c>
      <c r="P10" s="847">
        <f>M10+O10</f>
        <v>2814.07</v>
      </c>
      <c r="Q10" s="848">
        <f>ROUND((L10*+P10),0)</f>
        <v>23071153</v>
      </c>
      <c r="R10" s="848">
        <f>ROUND((Q10*0.5%),0)</f>
        <v>115356</v>
      </c>
      <c r="S10" s="848">
        <f>ROUND((Q10-R10),0)</f>
        <v>22955797</v>
      </c>
      <c r="T10" s="1594" t="s">
        <v>497</v>
      </c>
    </row>
    <row r="11" spans="2:21" s="850" customFormat="1" ht="35.1" customHeight="1">
      <c r="B11" s="837">
        <v>2</v>
      </c>
      <c r="C11" s="2123" t="s">
        <v>2164</v>
      </c>
      <c r="D11" s="911" t="s">
        <v>1247</v>
      </c>
      <c r="E11" s="911" t="s">
        <v>2165</v>
      </c>
      <c r="F11" s="911" t="s">
        <v>40</v>
      </c>
      <c r="G11" s="1633">
        <v>12560</v>
      </c>
      <c r="H11" s="1633">
        <v>10850</v>
      </c>
      <c r="I11" s="843">
        <f t="shared" ref="I11" si="0">+G11-H11</f>
        <v>1710</v>
      </c>
      <c r="J11" s="844"/>
      <c r="K11" s="845">
        <f t="shared" ref="K11" si="1">I11*J11%</f>
        <v>0</v>
      </c>
      <c r="L11" s="845">
        <f t="shared" ref="L11" si="2">I11-K11</f>
        <v>1710</v>
      </c>
      <c r="M11" s="971">
        <v>2800</v>
      </c>
      <c r="N11" s="847">
        <f t="shared" ref="N11" si="3">ROUND((L11*M11),0)</f>
        <v>4788000</v>
      </c>
      <c r="O11" s="847">
        <f t="shared" ref="O11" si="4">ROUND(M11*0.5025%,2)</f>
        <v>14.07</v>
      </c>
      <c r="P11" s="847">
        <f t="shared" ref="P11" si="5">M11+O11</f>
        <v>2814.07</v>
      </c>
      <c r="Q11" s="848">
        <f t="shared" ref="Q11" si="6">ROUND((L11*+P11),0)</f>
        <v>4812060</v>
      </c>
      <c r="R11" s="848">
        <f t="shared" ref="R11" si="7">ROUND((Q11*0.5%),0)</f>
        <v>24060</v>
      </c>
      <c r="S11" s="848">
        <f t="shared" ref="S11" si="8">ROUND((Q11-R11),0)</f>
        <v>4788000</v>
      </c>
      <c r="T11" s="1594" t="s">
        <v>497</v>
      </c>
    </row>
    <row r="12" spans="2:21" s="850" customFormat="1" ht="5.25" customHeight="1">
      <c r="B12" s="837"/>
      <c r="C12" s="852"/>
      <c r="D12" s="853"/>
      <c r="E12" s="854"/>
      <c r="F12" s="855"/>
      <c r="G12" s="856"/>
      <c r="H12" s="856"/>
      <c r="I12" s="857"/>
      <c r="J12" s="844"/>
      <c r="K12" s="857"/>
      <c r="L12" s="857"/>
      <c r="M12" s="846"/>
      <c r="N12" s="859"/>
      <c r="O12" s="887"/>
      <c r="P12" s="887"/>
      <c r="Q12" s="857"/>
      <c r="R12" s="857"/>
      <c r="S12" s="857"/>
      <c r="T12" s="849"/>
    </row>
    <row r="13" spans="2:21" ht="35.1" customHeight="1">
      <c r="B13" s="2288" t="s">
        <v>188</v>
      </c>
      <c r="C13" s="2289"/>
      <c r="D13" s="2289"/>
      <c r="E13" s="2289"/>
      <c r="F13" s="2290"/>
      <c r="G13" s="1012">
        <f>SUM(G10:G12)</f>
        <v>25990</v>
      </c>
      <c r="H13" s="1012">
        <f>SUM(H10:H12)</f>
        <v>15650</v>
      </c>
      <c r="I13" s="1012">
        <f>SUM(I10:I12)</f>
        <v>10340</v>
      </c>
      <c r="J13" s="1012">
        <f>+K13/I13%</f>
        <v>4.17311411992263</v>
      </c>
      <c r="K13" s="1012">
        <f>SUM(K10:K12)</f>
        <v>431.5</v>
      </c>
      <c r="L13" s="1012">
        <f>SUM(L10:L12)</f>
        <v>9908.5</v>
      </c>
      <c r="M13" s="1012"/>
      <c r="N13" s="1012">
        <f>SUM(N10:N12)</f>
        <v>27743800</v>
      </c>
      <c r="O13" s="1013"/>
      <c r="P13" s="1507">
        <f>Q13/L13</f>
        <v>2814.0700408739972</v>
      </c>
      <c r="Q13" s="1012">
        <f>SUM(Q10:Q12)</f>
        <v>27883213</v>
      </c>
      <c r="R13" s="1012">
        <f>SUM(R10:R12)</f>
        <v>139416</v>
      </c>
      <c r="S13" s="1012">
        <f>SUM(S10:S12)</f>
        <v>27743797</v>
      </c>
      <c r="T13" s="1012"/>
      <c r="U13" s="139"/>
    </row>
    <row r="14" spans="2:21" ht="9.9499999999999993" customHeight="1">
      <c r="B14" s="306"/>
      <c r="C14" s="308"/>
      <c r="D14" s="308"/>
      <c r="E14" s="308"/>
      <c r="F14" s="308"/>
      <c r="G14" s="233"/>
      <c r="H14" s="308"/>
      <c r="I14" s="308"/>
      <c r="J14" s="315"/>
      <c r="K14" s="315"/>
      <c r="L14" s="316"/>
      <c r="M14" s="308"/>
      <c r="N14" s="308"/>
      <c r="O14" s="308"/>
      <c r="P14" s="307"/>
      <c r="Q14" s="317"/>
      <c r="R14" s="318"/>
      <c r="S14" s="319"/>
      <c r="T14" s="310"/>
      <c r="U14" s="139"/>
    </row>
    <row r="15" spans="2:21" ht="15.75">
      <c r="B15" s="201"/>
      <c r="C15" s="202"/>
      <c r="D15" s="202"/>
      <c r="E15" s="202"/>
      <c r="F15" s="202"/>
      <c r="G15" s="202"/>
      <c r="H15" s="202"/>
      <c r="I15" s="202"/>
      <c r="J15" s="203"/>
      <c r="K15" s="203"/>
      <c r="L15" s="204"/>
      <c r="M15" s="202"/>
      <c r="N15" s="202"/>
      <c r="O15" s="202"/>
      <c r="P15" s="202"/>
      <c r="Q15" s="587" t="s">
        <v>2139</v>
      </c>
      <c r="R15" s="211"/>
      <c r="S15" s="211"/>
      <c r="T15" s="209"/>
      <c r="U15" s="139"/>
    </row>
    <row r="16" spans="2:21" ht="15.75">
      <c r="B16" s="241"/>
      <c r="C16" s="280" t="s">
        <v>80</v>
      </c>
      <c r="D16" s="227"/>
      <c r="E16" s="227"/>
      <c r="F16" s="227"/>
      <c r="G16" s="2131"/>
      <c r="H16" s="2131"/>
      <c r="I16" s="2131" t="s">
        <v>105</v>
      </c>
      <c r="J16" s="2131"/>
      <c r="K16" s="228"/>
      <c r="L16" s="2131"/>
      <c r="M16" s="2131" t="s">
        <v>106</v>
      </c>
      <c r="N16" s="2131"/>
      <c r="O16" s="227"/>
      <c r="P16" s="227"/>
      <c r="Q16" s="227" t="s">
        <v>81</v>
      </c>
      <c r="R16" s="227"/>
      <c r="S16" s="242"/>
      <c r="T16" s="243"/>
      <c r="U16" s="139"/>
    </row>
    <row r="17" spans="2:21" ht="15.75">
      <c r="B17" s="241"/>
      <c r="C17" s="281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42"/>
      <c r="T17" s="243"/>
      <c r="U17" s="139"/>
    </row>
    <row r="18" spans="2:21" ht="9.9499999999999993" customHeight="1">
      <c r="B18" s="241"/>
      <c r="C18" s="281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42"/>
      <c r="T18" s="243"/>
      <c r="U18" s="139"/>
    </row>
    <row r="19" spans="2:21" ht="9.9499999999999993" customHeight="1">
      <c r="B19" s="241"/>
      <c r="C19" s="281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42"/>
      <c r="T19" s="243"/>
      <c r="U19" s="139"/>
    </row>
    <row r="20" spans="2:21" ht="15.75">
      <c r="B20" s="241"/>
      <c r="C20" s="281"/>
      <c r="D20" s="229"/>
      <c r="E20" s="229"/>
      <c r="F20" s="229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42"/>
      <c r="T20" s="243"/>
      <c r="U20" s="139"/>
    </row>
    <row r="21" spans="2:21" ht="15.75">
      <c r="B21" s="241"/>
      <c r="C21" s="2195" t="s">
        <v>147</v>
      </c>
      <c r="D21" s="2195"/>
      <c r="E21" s="2195"/>
      <c r="F21" s="2128"/>
      <c r="G21" s="2132"/>
      <c r="H21" s="2132" t="s">
        <v>82</v>
      </c>
      <c r="I21" s="2128"/>
      <c r="J21" s="2132" t="s">
        <v>156</v>
      </c>
      <c r="K21" s="230"/>
      <c r="L21" s="2132"/>
      <c r="M21" s="2132" t="s">
        <v>161</v>
      </c>
      <c r="N21" s="2132"/>
      <c r="O21" s="2128"/>
      <c r="P21" s="2128"/>
      <c r="Q21" s="2128" t="s">
        <v>83</v>
      </c>
      <c r="R21" s="2128"/>
      <c r="S21" s="242"/>
      <c r="T21" s="243"/>
      <c r="U21" s="139"/>
    </row>
    <row r="22" spans="2:21" ht="15.75">
      <c r="B22" s="241"/>
      <c r="C22" s="282"/>
      <c r="D22" s="2128"/>
      <c r="E22" s="2128"/>
      <c r="F22" s="2128"/>
      <c r="G22" s="2132"/>
      <c r="H22" s="2132"/>
      <c r="I22" s="2128"/>
      <c r="J22" s="2132"/>
      <c r="K22" s="230"/>
      <c r="L22" s="2132"/>
      <c r="M22" s="2132"/>
      <c r="N22" s="2132"/>
      <c r="O22" s="2128"/>
      <c r="P22" s="2128"/>
      <c r="Q22" s="2128"/>
      <c r="R22" s="2128"/>
      <c r="S22" s="242"/>
      <c r="T22" s="243"/>
      <c r="U22" s="139"/>
    </row>
    <row r="23" spans="2:21" customFormat="1" ht="15" customHeight="1">
      <c r="B23" s="121" t="s">
        <v>418</v>
      </c>
      <c r="C23" s="284"/>
      <c r="D23" s="122"/>
      <c r="E23" s="122"/>
      <c r="F23" s="122"/>
      <c r="G23" s="122"/>
      <c r="H23" s="122"/>
      <c r="I23" s="122"/>
      <c r="J23" s="123"/>
      <c r="K23" s="122"/>
      <c r="L23" s="124"/>
      <c r="M23" s="122"/>
      <c r="N23" s="122"/>
      <c r="O23" s="122"/>
      <c r="P23" s="122"/>
      <c r="Q23" s="122"/>
      <c r="R23" s="125"/>
      <c r="S23" s="125"/>
      <c r="T23" s="126" t="s">
        <v>417</v>
      </c>
      <c r="U23" s="232"/>
    </row>
    <row r="25" spans="2:21" ht="24.95" customHeight="1">
      <c r="B25" s="2155">
        <v>5</v>
      </c>
      <c r="C25" s="2156"/>
      <c r="D25" s="2156"/>
      <c r="E25" s="2157"/>
      <c r="F25" s="2161" t="s">
        <v>146</v>
      </c>
      <c r="G25" s="2162"/>
      <c r="H25" s="2162"/>
      <c r="I25" s="2162"/>
      <c r="J25" s="2162"/>
      <c r="K25" s="2162"/>
      <c r="L25" s="2162"/>
      <c r="M25" s="2162"/>
      <c r="N25" s="2163"/>
      <c r="O25" s="417" t="s">
        <v>55</v>
      </c>
      <c r="P25" s="418" t="s">
        <v>1840</v>
      </c>
      <c r="Q25" s="92" t="s">
        <v>1605</v>
      </c>
      <c r="R25" s="41"/>
      <c r="S25" s="41"/>
      <c r="T25" s="42" t="s">
        <v>25</v>
      </c>
      <c r="U25" s="139"/>
    </row>
    <row r="26" spans="2:21" ht="24.95" customHeight="1">
      <c r="B26" s="2158"/>
      <c r="C26" s="2159"/>
      <c r="D26" s="2159"/>
      <c r="E26" s="2160"/>
      <c r="F26" s="2164" t="s">
        <v>416</v>
      </c>
      <c r="G26" s="2165"/>
      <c r="H26" s="2165"/>
      <c r="I26" s="2165"/>
      <c r="J26" s="2165"/>
      <c r="K26" s="2165"/>
      <c r="L26" s="2165"/>
      <c r="M26" s="2165"/>
      <c r="N26" s="2166"/>
      <c r="O26" s="419" t="s">
        <v>57</v>
      </c>
      <c r="P26" s="420" t="s">
        <v>58</v>
      </c>
      <c r="Q26" s="94"/>
      <c r="R26" s="45"/>
      <c r="S26" s="45"/>
      <c r="T26" s="46"/>
      <c r="U26" s="139"/>
    </row>
    <row r="27" spans="2:21" ht="9.9499999999999993" customHeight="1">
      <c r="B27" s="47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224"/>
      <c r="Q27" s="599"/>
      <c r="R27" s="49"/>
      <c r="S27" s="49"/>
      <c r="T27" s="50"/>
      <c r="U27" s="139"/>
    </row>
    <row r="28" spans="2:21" ht="15.75">
      <c r="B28" s="51"/>
      <c r="C28" s="52" t="s">
        <v>59</v>
      </c>
      <c r="D28" s="55"/>
      <c r="E28" s="55" t="s">
        <v>60</v>
      </c>
      <c r="F28" s="165" t="s">
        <v>1390</v>
      </c>
      <c r="G28" s="55"/>
      <c r="H28" s="229"/>
      <c r="I28" s="354"/>
      <c r="J28" s="55"/>
      <c r="K28" s="55"/>
      <c r="L28" s="55"/>
      <c r="M28" s="55"/>
      <c r="N28" s="118"/>
      <c r="O28" s="56"/>
      <c r="P28" s="54" t="s">
        <v>61</v>
      </c>
      <c r="Q28" s="249" t="s">
        <v>2127</v>
      </c>
      <c r="R28" s="249"/>
      <c r="S28" s="55"/>
      <c r="T28" s="59"/>
      <c r="U28" s="139"/>
    </row>
    <row r="29" spans="2:21" ht="9.9499999999999993" customHeight="1">
      <c r="B29" s="51"/>
      <c r="C29" s="52"/>
      <c r="D29" s="55"/>
      <c r="E29" s="311"/>
      <c r="F29" s="304"/>
      <c r="G29" s="55"/>
      <c r="H29" s="53"/>
      <c r="I29" s="52"/>
      <c r="J29" s="55"/>
      <c r="K29" s="55"/>
      <c r="L29" s="54"/>
      <c r="M29" s="55"/>
      <c r="N29" s="84"/>
      <c r="O29" s="56"/>
      <c r="P29" s="167"/>
      <c r="Q29" s="58"/>
      <c r="R29" s="58"/>
      <c r="S29" s="58"/>
      <c r="T29" s="59"/>
      <c r="U29" s="139"/>
    </row>
    <row r="30" spans="2:21" ht="15" customHeight="1">
      <c r="B30" s="2190" t="s">
        <v>26</v>
      </c>
      <c r="C30" s="174" t="s">
        <v>27</v>
      </c>
      <c r="D30" s="2169" t="s">
        <v>62</v>
      </c>
      <c r="E30" s="175" t="s">
        <v>28</v>
      </c>
      <c r="F30" s="2169" t="s">
        <v>29</v>
      </c>
      <c r="G30" s="174" t="s">
        <v>30</v>
      </c>
      <c r="H30" s="174" t="s">
        <v>30</v>
      </c>
      <c r="I30" s="176" t="s">
        <v>30</v>
      </c>
      <c r="J30" s="2171" t="s">
        <v>31</v>
      </c>
      <c r="K30" s="2172"/>
      <c r="L30" s="174" t="s">
        <v>30</v>
      </c>
      <c r="M30" s="176" t="s">
        <v>32</v>
      </c>
      <c r="N30" s="177" t="s">
        <v>8</v>
      </c>
      <c r="O30" s="2176" t="s">
        <v>182</v>
      </c>
      <c r="P30" s="2178" t="s">
        <v>181</v>
      </c>
      <c r="Q30" s="177" t="s">
        <v>8</v>
      </c>
      <c r="R30" s="2180" t="s">
        <v>44</v>
      </c>
      <c r="S30" s="178" t="s">
        <v>8</v>
      </c>
      <c r="T30" s="2182" t="s">
        <v>10</v>
      </c>
      <c r="U30" s="139"/>
    </row>
    <row r="31" spans="2:21">
      <c r="B31" s="2191"/>
      <c r="C31" s="180" t="s">
        <v>11</v>
      </c>
      <c r="D31" s="2170"/>
      <c r="E31" s="180" t="s">
        <v>12</v>
      </c>
      <c r="F31" s="2170"/>
      <c r="G31" s="180" t="s">
        <v>13</v>
      </c>
      <c r="H31" s="180" t="s">
        <v>14</v>
      </c>
      <c r="I31" s="181" t="s">
        <v>15</v>
      </c>
      <c r="J31" s="182" t="s">
        <v>16</v>
      </c>
      <c r="K31" s="183" t="s">
        <v>17</v>
      </c>
      <c r="L31" s="180" t="s">
        <v>18</v>
      </c>
      <c r="M31" s="184" t="s">
        <v>19</v>
      </c>
      <c r="N31" s="185" t="s">
        <v>177</v>
      </c>
      <c r="O31" s="2177"/>
      <c r="P31" s="2179"/>
      <c r="Q31" s="185" t="s">
        <v>22</v>
      </c>
      <c r="R31" s="2181"/>
      <c r="S31" s="186" t="s">
        <v>45</v>
      </c>
      <c r="T31" s="2183"/>
      <c r="U31" s="139"/>
    </row>
    <row r="32" spans="2:21" ht="16.5" customHeight="1" thickBot="1">
      <c r="B32" s="187">
        <v>1</v>
      </c>
      <c r="C32" s="188">
        <v>2</v>
      </c>
      <c r="D32" s="189">
        <v>3</v>
      </c>
      <c r="E32" s="188">
        <v>4</v>
      </c>
      <c r="F32" s="188">
        <v>5</v>
      </c>
      <c r="G32" s="188">
        <v>6</v>
      </c>
      <c r="H32" s="188">
        <v>7</v>
      </c>
      <c r="I32" s="190" t="s">
        <v>63</v>
      </c>
      <c r="J32" s="191">
        <v>9</v>
      </c>
      <c r="K32" s="192" t="s">
        <v>64</v>
      </c>
      <c r="L32" s="191" t="s">
        <v>65</v>
      </c>
      <c r="M32" s="192">
        <v>12</v>
      </c>
      <c r="N32" s="193" t="s">
        <v>66</v>
      </c>
      <c r="O32" s="252" t="s">
        <v>176</v>
      </c>
      <c r="P32" s="193" t="s">
        <v>178</v>
      </c>
      <c r="Q32" s="193" t="s">
        <v>186</v>
      </c>
      <c r="R32" s="193" t="s">
        <v>183</v>
      </c>
      <c r="S32" s="193" t="s">
        <v>179</v>
      </c>
      <c r="T32" s="193">
        <v>18</v>
      </c>
      <c r="U32" s="139"/>
    </row>
    <row r="33" spans="2:21" s="850" customFormat="1" ht="35.1" customHeight="1" thickTop="1">
      <c r="B33" s="837">
        <v>1</v>
      </c>
      <c r="C33" s="2123" t="s">
        <v>2129</v>
      </c>
      <c r="D33" s="911" t="s">
        <v>1272</v>
      </c>
      <c r="E33" s="911" t="s">
        <v>1714</v>
      </c>
      <c r="F33" s="911" t="s">
        <v>40</v>
      </c>
      <c r="G33" s="1633">
        <v>13270</v>
      </c>
      <c r="H33" s="1633">
        <v>4820</v>
      </c>
      <c r="I33" s="843">
        <f>+G33-H33</f>
        <v>8450</v>
      </c>
      <c r="J33" s="844">
        <v>5</v>
      </c>
      <c r="K33" s="845">
        <f>I33*J33%</f>
        <v>422.5</v>
      </c>
      <c r="L33" s="845">
        <f>I33-K33</f>
        <v>8027.5</v>
      </c>
      <c r="M33" s="971">
        <v>2800</v>
      </c>
      <c r="N33" s="847">
        <f>ROUND((L33*M33),0)</f>
        <v>22477000</v>
      </c>
      <c r="O33" s="847">
        <f>ROUND(M33*0.5025%,2)</f>
        <v>14.07</v>
      </c>
      <c r="P33" s="847">
        <f>M33+O33</f>
        <v>2814.07</v>
      </c>
      <c r="Q33" s="848">
        <f>ROUND((L33*+P33),0)</f>
        <v>22589947</v>
      </c>
      <c r="R33" s="848">
        <f>ROUND((Q33*0.5%),0)</f>
        <v>112950</v>
      </c>
      <c r="S33" s="848">
        <f>ROUND((Q33-R33),0)</f>
        <v>22476997</v>
      </c>
      <c r="T33" s="1594" t="s">
        <v>497</v>
      </c>
    </row>
    <row r="34" spans="2:21" s="850" customFormat="1" ht="5.25" customHeight="1">
      <c r="B34" s="837"/>
      <c r="C34" s="852"/>
      <c r="D34" s="853"/>
      <c r="E34" s="854"/>
      <c r="F34" s="855"/>
      <c r="G34" s="856"/>
      <c r="H34" s="856"/>
      <c r="I34" s="857"/>
      <c r="J34" s="844"/>
      <c r="K34" s="857"/>
      <c r="L34" s="857"/>
      <c r="M34" s="846"/>
      <c r="N34" s="859"/>
      <c r="O34" s="887"/>
      <c r="P34" s="887"/>
      <c r="Q34" s="857"/>
      <c r="R34" s="857"/>
      <c r="S34" s="857"/>
      <c r="T34" s="849"/>
    </row>
    <row r="35" spans="2:21" ht="35.1" customHeight="1">
      <c r="B35" s="2288" t="s">
        <v>188</v>
      </c>
      <c r="C35" s="2289"/>
      <c r="D35" s="2289"/>
      <c r="E35" s="2289"/>
      <c r="F35" s="2290"/>
      <c r="G35" s="1012">
        <f>SUM(G33:G34)</f>
        <v>13270</v>
      </c>
      <c r="H35" s="1012">
        <f>SUM(H33:H34)</f>
        <v>4820</v>
      </c>
      <c r="I35" s="1012">
        <f>SUM(I33:I34)</f>
        <v>8450</v>
      </c>
      <c r="J35" s="1012">
        <f>+K35/I35%</f>
        <v>5</v>
      </c>
      <c r="K35" s="1012">
        <f>SUM(K33:K34)</f>
        <v>422.5</v>
      </c>
      <c r="L35" s="1012">
        <f>SUM(L33:L34)</f>
        <v>8027.5</v>
      </c>
      <c r="M35" s="1012"/>
      <c r="N35" s="1012">
        <f>SUM(N33:N34)</f>
        <v>22477000</v>
      </c>
      <c r="O35" s="1013"/>
      <c r="P35" s="1507">
        <f>Q35/L35</f>
        <v>2814.0700093428836</v>
      </c>
      <c r="Q35" s="1012">
        <f>SUM(Q33:Q34)</f>
        <v>22589947</v>
      </c>
      <c r="R35" s="1012">
        <f>SUM(R33:R34)</f>
        <v>112950</v>
      </c>
      <c r="S35" s="1012">
        <f>SUM(S33:S34)</f>
        <v>22476997</v>
      </c>
      <c r="T35" s="1012"/>
      <c r="U35" s="139"/>
    </row>
    <row r="36" spans="2:21" ht="9.9499999999999993" customHeight="1">
      <c r="B36" s="306"/>
      <c r="C36" s="308"/>
      <c r="D36" s="308"/>
      <c r="E36" s="308"/>
      <c r="F36" s="308"/>
      <c r="G36" s="233"/>
      <c r="H36" s="308"/>
      <c r="I36" s="308"/>
      <c r="J36" s="315"/>
      <c r="K36" s="315"/>
      <c r="L36" s="316"/>
      <c r="M36" s="308"/>
      <c r="N36" s="308"/>
      <c r="O36" s="308"/>
      <c r="P36" s="307"/>
      <c r="Q36" s="317"/>
      <c r="R36" s="318"/>
      <c r="S36" s="319"/>
      <c r="T36" s="310"/>
      <c r="U36" s="139"/>
    </row>
    <row r="37" spans="2:21" ht="15.75">
      <c r="B37" s="201"/>
      <c r="C37" s="202"/>
      <c r="D37" s="202"/>
      <c r="E37" s="202"/>
      <c r="F37" s="202"/>
      <c r="G37" s="202"/>
      <c r="H37" s="202"/>
      <c r="I37" s="202"/>
      <c r="J37" s="203"/>
      <c r="K37" s="203"/>
      <c r="L37" s="204"/>
      <c r="M37" s="202"/>
      <c r="N37" s="202"/>
      <c r="O37" s="202"/>
      <c r="P37" s="202"/>
      <c r="Q37" s="587" t="s">
        <v>2128</v>
      </c>
      <c r="R37" s="211"/>
      <c r="S37" s="211"/>
      <c r="T37" s="209"/>
      <c r="U37" s="139"/>
    </row>
    <row r="38" spans="2:21" ht="15.75">
      <c r="B38" s="241"/>
      <c r="C38" s="280" t="s">
        <v>80</v>
      </c>
      <c r="D38" s="227"/>
      <c r="E38" s="227"/>
      <c r="F38" s="227"/>
      <c r="G38" s="2121"/>
      <c r="H38" s="2121"/>
      <c r="I38" s="2121" t="s">
        <v>105</v>
      </c>
      <c r="J38" s="2121"/>
      <c r="K38" s="228"/>
      <c r="L38" s="2121"/>
      <c r="M38" s="2121" t="s">
        <v>106</v>
      </c>
      <c r="N38" s="2121"/>
      <c r="O38" s="227"/>
      <c r="P38" s="227"/>
      <c r="Q38" s="227" t="s">
        <v>81</v>
      </c>
      <c r="R38" s="227"/>
      <c r="S38" s="242"/>
      <c r="T38" s="243"/>
      <c r="U38" s="139"/>
    </row>
    <row r="39" spans="2:21" ht="15.75">
      <c r="B39" s="241"/>
      <c r="C39" s="281"/>
      <c r="D39" s="229"/>
      <c r="E39" s="229"/>
      <c r="F39" s="229"/>
      <c r="G39" s="229"/>
      <c r="H39" s="229"/>
      <c r="I39" s="229"/>
      <c r="J39" s="229"/>
      <c r="K39" s="229"/>
      <c r="L39" s="229"/>
      <c r="M39" s="229"/>
      <c r="N39" s="229"/>
      <c r="O39" s="229"/>
      <c r="P39" s="229"/>
      <c r="Q39" s="229"/>
      <c r="R39" s="229"/>
      <c r="S39" s="242"/>
      <c r="T39" s="243"/>
      <c r="U39" s="139"/>
    </row>
    <row r="40" spans="2:21" ht="9.9499999999999993" customHeight="1">
      <c r="B40" s="241"/>
      <c r="C40" s="281"/>
      <c r="D40" s="229"/>
      <c r="E40" s="229"/>
      <c r="F40" s="229"/>
      <c r="G40" s="229"/>
      <c r="H40" s="229"/>
      <c r="I40" s="229"/>
      <c r="J40" s="229"/>
      <c r="K40" s="229"/>
      <c r="L40" s="229"/>
      <c r="M40" s="229"/>
      <c r="N40" s="229"/>
      <c r="O40" s="229"/>
      <c r="P40" s="229"/>
      <c r="Q40" s="229"/>
      <c r="R40" s="229"/>
      <c r="S40" s="242"/>
      <c r="T40" s="243"/>
      <c r="U40" s="139"/>
    </row>
    <row r="41" spans="2:21" ht="9.9499999999999993" customHeight="1">
      <c r="B41" s="241"/>
      <c r="C41" s="281"/>
      <c r="D41" s="229"/>
      <c r="E41" s="229"/>
      <c r="F41" s="229"/>
      <c r="G41" s="229"/>
      <c r="H41" s="229"/>
      <c r="I41" s="229"/>
      <c r="J41" s="229"/>
      <c r="K41" s="229"/>
      <c r="L41" s="229"/>
      <c r="M41" s="229"/>
      <c r="N41" s="229"/>
      <c r="O41" s="229"/>
      <c r="P41" s="229"/>
      <c r="Q41" s="229"/>
      <c r="R41" s="229"/>
      <c r="S41" s="242"/>
      <c r="T41" s="243"/>
      <c r="U41" s="139"/>
    </row>
    <row r="42" spans="2:21" ht="15.75">
      <c r="B42" s="241"/>
      <c r="C42" s="281"/>
      <c r="D42" s="229"/>
      <c r="E42" s="229"/>
      <c r="F42" s="229"/>
      <c r="G42" s="229"/>
      <c r="H42" s="229"/>
      <c r="I42" s="229"/>
      <c r="J42" s="229"/>
      <c r="K42" s="229"/>
      <c r="L42" s="229"/>
      <c r="M42" s="229"/>
      <c r="N42" s="229"/>
      <c r="O42" s="229"/>
      <c r="P42" s="229"/>
      <c r="Q42" s="229"/>
      <c r="R42" s="229"/>
      <c r="S42" s="242"/>
      <c r="T42" s="243"/>
      <c r="U42" s="139"/>
    </row>
    <row r="43" spans="2:21" ht="15.75">
      <c r="B43" s="241"/>
      <c r="C43" s="2195" t="s">
        <v>147</v>
      </c>
      <c r="D43" s="2195"/>
      <c r="E43" s="2195"/>
      <c r="F43" s="2118"/>
      <c r="G43" s="2122"/>
      <c r="H43" s="2122" t="s">
        <v>82</v>
      </c>
      <c r="I43" s="2118"/>
      <c r="J43" s="2122" t="s">
        <v>156</v>
      </c>
      <c r="K43" s="230"/>
      <c r="L43" s="2122"/>
      <c r="M43" s="2122" t="s">
        <v>161</v>
      </c>
      <c r="N43" s="2122"/>
      <c r="O43" s="2118"/>
      <c r="P43" s="2118"/>
      <c r="Q43" s="2118" t="s">
        <v>83</v>
      </c>
      <c r="R43" s="2118"/>
      <c r="S43" s="242"/>
      <c r="T43" s="243"/>
      <c r="U43" s="139"/>
    </row>
    <row r="44" spans="2:21" ht="15.75">
      <c r="B44" s="241"/>
      <c r="C44" s="282"/>
      <c r="D44" s="2118"/>
      <c r="E44" s="2118"/>
      <c r="F44" s="2118"/>
      <c r="G44" s="2122"/>
      <c r="H44" s="2122"/>
      <c r="I44" s="2118"/>
      <c r="J44" s="2122"/>
      <c r="K44" s="230"/>
      <c r="L44" s="2122"/>
      <c r="M44" s="2122"/>
      <c r="N44" s="2122"/>
      <c r="O44" s="2118"/>
      <c r="P44" s="2118"/>
      <c r="Q44" s="2118"/>
      <c r="R44" s="2118"/>
      <c r="S44" s="242"/>
      <c r="T44" s="243"/>
      <c r="U44" s="139"/>
    </row>
    <row r="45" spans="2:21" customFormat="1" ht="15" customHeight="1">
      <c r="B45" s="121" t="s">
        <v>418</v>
      </c>
      <c r="C45" s="284"/>
      <c r="D45" s="122"/>
      <c r="E45" s="122"/>
      <c r="F45" s="122"/>
      <c r="G45" s="122"/>
      <c r="H45" s="122"/>
      <c r="I45" s="122"/>
      <c r="J45" s="123"/>
      <c r="K45" s="122"/>
      <c r="L45" s="124"/>
      <c r="M45" s="122"/>
      <c r="N45" s="122"/>
      <c r="O45" s="122"/>
      <c r="P45" s="122"/>
      <c r="Q45" s="122"/>
      <c r="R45" s="125"/>
      <c r="S45" s="125"/>
      <c r="T45" s="126" t="s">
        <v>417</v>
      </c>
      <c r="U45" s="232"/>
    </row>
    <row r="47" spans="2:21" ht="24.95" customHeight="1">
      <c r="B47" s="2155">
        <v>5</v>
      </c>
      <c r="C47" s="2156"/>
      <c r="D47" s="2156"/>
      <c r="E47" s="2157"/>
      <c r="F47" s="2161" t="s">
        <v>146</v>
      </c>
      <c r="G47" s="2162"/>
      <c r="H47" s="2162"/>
      <c r="I47" s="2162"/>
      <c r="J47" s="2162"/>
      <c r="K47" s="2162"/>
      <c r="L47" s="2162"/>
      <c r="M47" s="2162"/>
      <c r="N47" s="2163"/>
      <c r="O47" s="417" t="s">
        <v>55</v>
      </c>
      <c r="P47" s="418" t="s">
        <v>1399</v>
      </c>
      <c r="Q47" s="92" t="s">
        <v>1605</v>
      </c>
      <c r="R47" s="41"/>
      <c r="S47" s="41"/>
      <c r="T47" s="42" t="s">
        <v>25</v>
      </c>
      <c r="U47" s="139"/>
    </row>
    <row r="48" spans="2:21" ht="24.95" customHeight="1">
      <c r="B48" s="2158"/>
      <c r="C48" s="2159"/>
      <c r="D48" s="2159"/>
      <c r="E48" s="2160"/>
      <c r="F48" s="2164" t="s">
        <v>416</v>
      </c>
      <c r="G48" s="2165"/>
      <c r="H48" s="2165"/>
      <c r="I48" s="2165"/>
      <c r="J48" s="2165"/>
      <c r="K48" s="2165"/>
      <c r="L48" s="2165"/>
      <c r="M48" s="2165"/>
      <c r="N48" s="2166"/>
      <c r="O48" s="419" t="s">
        <v>57</v>
      </c>
      <c r="P48" s="420" t="s">
        <v>58</v>
      </c>
      <c r="Q48" s="94"/>
      <c r="R48" s="45"/>
      <c r="S48" s="45"/>
      <c r="T48" s="46"/>
      <c r="U48" s="139"/>
    </row>
    <row r="49" spans="2:21" ht="9.9499999999999993" customHeight="1">
      <c r="B49" s="47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224"/>
      <c r="Q49" s="599"/>
      <c r="R49" s="49"/>
      <c r="S49" s="49"/>
      <c r="T49" s="50"/>
      <c r="U49" s="139"/>
    </row>
    <row r="50" spans="2:21" ht="15.75">
      <c r="B50" s="51"/>
      <c r="C50" s="52" t="s">
        <v>59</v>
      </c>
      <c r="D50" s="55"/>
      <c r="E50" s="55" t="s">
        <v>60</v>
      </c>
      <c r="F50" s="165" t="s">
        <v>1390</v>
      </c>
      <c r="G50" s="55"/>
      <c r="H50" s="229"/>
      <c r="I50" s="354"/>
      <c r="J50" s="55"/>
      <c r="K50" s="55"/>
      <c r="L50" s="55"/>
      <c r="M50" s="55"/>
      <c r="N50" s="118"/>
      <c r="O50" s="56"/>
      <c r="P50" s="54" t="s">
        <v>61</v>
      </c>
      <c r="Q50" s="249" t="s">
        <v>2116</v>
      </c>
      <c r="R50" s="249"/>
      <c r="S50" s="55"/>
      <c r="T50" s="59"/>
      <c r="U50" s="139"/>
    </row>
    <row r="51" spans="2:21" ht="9.9499999999999993" customHeight="1">
      <c r="B51" s="51"/>
      <c r="C51" s="52"/>
      <c r="D51" s="55"/>
      <c r="E51" s="311"/>
      <c r="F51" s="304"/>
      <c r="G51" s="55"/>
      <c r="H51" s="53"/>
      <c r="I51" s="52"/>
      <c r="J51" s="55"/>
      <c r="K51" s="55"/>
      <c r="L51" s="54"/>
      <c r="M51" s="55"/>
      <c r="N51" s="84"/>
      <c r="O51" s="56"/>
      <c r="P51" s="167"/>
      <c r="Q51" s="58"/>
      <c r="R51" s="58"/>
      <c r="S51" s="58"/>
      <c r="T51" s="59"/>
      <c r="U51" s="139"/>
    </row>
    <row r="52" spans="2:21" ht="15" customHeight="1">
      <c r="B52" s="2190" t="s">
        <v>26</v>
      </c>
      <c r="C52" s="174" t="s">
        <v>27</v>
      </c>
      <c r="D52" s="2169" t="s">
        <v>62</v>
      </c>
      <c r="E52" s="175" t="s">
        <v>28</v>
      </c>
      <c r="F52" s="2169" t="s">
        <v>29</v>
      </c>
      <c r="G52" s="174" t="s">
        <v>30</v>
      </c>
      <c r="H52" s="174" t="s">
        <v>30</v>
      </c>
      <c r="I52" s="176" t="s">
        <v>30</v>
      </c>
      <c r="J52" s="2171" t="s">
        <v>31</v>
      </c>
      <c r="K52" s="2172"/>
      <c r="L52" s="174" t="s">
        <v>30</v>
      </c>
      <c r="M52" s="176" t="s">
        <v>32</v>
      </c>
      <c r="N52" s="177" t="s">
        <v>8</v>
      </c>
      <c r="O52" s="2176" t="s">
        <v>182</v>
      </c>
      <c r="P52" s="2178" t="s">
        <v>181</v>
      </c>
      <c r="Q52" s="177" t="s">
        <v>8</v>
      </c>
      <c r="R52" s="2180" t="s">
        <v>44</v>
      </c>
      <c r="S52" s="178" t="s">
        <v>8</v>
      </c>
      <c r="T52" s="2182" t="s">
        <v>10</v>
      </c>
      <c r="U52" s="139"/>
    </row>
    <row r="53" spans="2:21">
      <c r="B53" s="2191"/>
      <c r="C53" s="180" t="s">
        <v>11</v>
      </c>
      <c r="D53" s="2170"/>
      <c r="E53" s="180" t="s">
        <v>12</v>
      </c>
      <c r="F53" s="2170"/>
      <c r="G53" s="180" t="s">
        <v>13</v>
      </c>
      <c r="H53" s="180" t="s">
        <v>14</v>
      </c>
      <c r="I53" s="181" t="s">
        <v>15</v>
      </c>
      <c r="J53" s="182" t="s">
        <v>16</v>
      </c>
      <c r="K53" s="183" t="s">
        <v>17</v>
      </c>
      <c r="L53" s="180" t="s">
        <v>18</v>
      </c>
      <c r="M53" s="184" t="s">
        <v>19</v>
      </c>
      <c r="N53" s="185" t="s">
        <v>177</v>
      </c>
      <c r="O53" s="2177"/>
      <c r="P53" s="2179"/>
      <c r="Q53" s="185" t="s">
        <v>22</v>
      </c>
      <c r="R53" s="2181"/>
      <c r="S53" s="186" t="s">
        <v>45</v>
      </c>
      <c r="T53" s="2183"/>
      <c r="U53" s="139"/>
    </row>
    <row r="54" spans="2:21" ht="16.5" customHeight="1" thickBot="1">
      <c r="B54" s="187">
        <v>1</v>
      </c>
      <c r="C54" s="188">
        <v>2</v>
      </c>
      <c r="D54" s="189">
        <v>3</v>
      </c>
      <c r="E54" s="188">
        <v>4</v>
      </c>
      <c r="F54" s="188">
        <v>5</v>
      </c>
      <c r="G54" s="188">
        <v>6</v>
      </c>
      <c r="H54" s="188">
        <v>7</v>
      </c>
      <c r="I54" s="190" t="s">
        <v>63</v>
      </c>
      <c r="J54" s="191">
        <v>9</v>
      </c>
      <c r="K54" s="192" t="s">
        <v>64</v>
      </c>
      <c r="L54" s="191" t="s">
        <v>65</v>
      </c>
      <c r="M54" s="192">
        <v>12</v>
      </c>
      <c r="N54" s="193" t="s">
        <v>66</v>
      </c>
      <c r="O54" s="252" t="s">
        <v>176</v>
      </c>
      <c r="P54" s="193" t="s">
        <v>178</v>
      </c>
      <c r="Q54" s="193" t="s">
        <v>186</v>
      </c>
      <c r="R54" s="193" t="s">
        <v>183</v>
      </c>
      <c r="S54" s="193" t="s">
        <v>179</v>
      </c>
      <c r="T54" s="193">
        <v>18</v>
      </c>
      <c r="U54" s="139"/>
    </row>
    <row r="55" spans="2:21" s="850" customFormat="1" ht="35.1" customHeight="1" thickTop="1">
      <c r="B55" s="837">
        <v>1</v>
      </c>
      <c r="C55" s="2123" t="s">
        <v>2125</v>
      </c>
      <c r="D55" s="911" t="s">
        <v>1272</v>
      </c>
      <c r="E55" s="911" t="s">
        <v>1714</v>
      </c>
      <c r="F55" s="911" t="s">
        <v>40</v>
      </c>
      <c r="G55" s="1633">
        <v>13090</v>
      </c>
      <c r="H55" s="1633">
        <v>4420</v>
      </c>
      <c r="I55" s="843">
        <f>+G55-H55</f>
        <v>8670</v>
      </c>
      <c r="J55" s="844">
        <v>5</v>
      </c>
      <c r="K55" s="845">
        <f>I55*J55%</f>
        <v>433.5</v>
      </c>
      <c r="L55" s="845">
        <f>I55-K55</f>
        <v>8236.5</v>
      </c>
      <c r="M55" s="971">
        <v>2800</v>
      </c>
      <c r="N55" s="847">
        <f>ROUND((L55*M55),0)</f>
        <v>23062200</v>
      </c>
      <c r="O55" s="847">
        <f>ROUND(M55*0.5025%,2)</f>
        <v>14.07</v>
      </c>
      <c r="P55" s="847">
        <f>M55+O55</f>
        <v>2814.07</v>
      </c>
      <c r="Q55" s="848">
        <f>ROUND((L55*+P55),0)</f>
        <v>23178088</v>
      </c>
      <c r="R55" s="848">
        <f>ROUND((Q55*0.5%),0)</f>
        <v>115890</v>
      </c>
      <c r="S55" s="848">
        <f>ROUND((Q55-R55),0)</f>
        <v>23062198</v>
      </c>
      <c r="T55" s="1594" t="s">
        <v>497</v>
      </c>
    </row>
    <row r="56" spans="2:21" s="850" customFormat="1" ht="5.25" customHeight="1">
      <c r="B56" s="837"/>
      <c r="C56" s="852"/>
      <c r="D56" s="853"/>
      <c r="E56" s="854"/>
      <c r="F56" s="855"/>
      <c r="G56" s="856"/>
      <c r="H56" s="856"/>
      <c r="I56" s="857"/>
      <c r="J56" s="844"/>
      <c r="K56" s="857"/>
      <c r="L56" s="857"/>
      <c r="M56" s="846"/>
      <c r="N56" s="859"/>
      <c r="O56" s="887"/>
      <c r="P56" s="887"/>
      <c r="Q56" s="857"/>
      <c r="R56" s="857"/>
      <c r="S56" s="857"/>
      <c r="T56" s="849"/>
    </row>
    <row r="57" spans="2:21" ht="35.1" customHeight="1">
      <c r="B57" s="2288" t="s">
        <v>188</v>
      </c>
      <c r="C57" s="2289"/>
      <c r="D57" s="2289"/>
      <c r="E57" s="2289"/>
      <c r="F57" s="2290"/>
      <c r="G57" s="1012">
        <f>SUM(G55:G56)</f>
        <v>13090</v>
      </c>
      <c r="H57" s="1012">
        <f>SUM(H55:H56)</f>
        <v>4420</v>
      </c>
      <c r="I57" s="1012">
        <f>SUM(I55:I56)</f>
        <v>8670</v>
      </c>
      <c r="J57" s="1012">
        <f>+K57/I57%</f>
        <v>5</v>
      </c>
      <c r="K57" s="1012">
        <f>SUM(K55:K56)</f>
        <v>433.5</v>
      </c>
      <c r="L57" s="1012">
        <f>SUM(L55:L56)</f>
        <v>8236.5</v>
      </c>
      <c r="M57" s="1012"/>
      <c r="N57" s="1012">
        <f>SUM(N55:N56)</f>
        <v>23062200</v>
      </c>
      <c r="O57" s="1013"/>
      <c r="P57" s="1507">
        <f>Q57/L57</f>
        <v>2814.0700540278031</v>
      </c>
      <c r="Q57" s="1012">
        <f>SUM(Q55:Q56)</f>
        <v>23178088</v>
      </c>
      <c r="R57" s="1012">
        <f>SUM(R55:R56)</f>
        <v>115890</v>
      </c>
      <c r="S57" s="1012">
        <f>SUM(S55:S56)</f>
        <v>23062198</v>
      </c>
      <c r="T57" s="1012"/>
      <c r="U57" s="139"/>
    </row>
    <row r="58" spans="2:21" ht="9.9499999999999993" customHeight="1">
      <c r="B58" s="306"/>
      <c r="C58" s="308"/>
      <c r="D58" s="308"/>
      <c r="E58" s="308"/>
      <c r="F58" s="308"/>
      <c r="G58" s="233"/>
      <c r="H58" s="308"/>
      <c r="I58" s="308"/>
      <c r="J58" s="315"/>
      <c r="K58" s="315"/>
      <c r="L58" s="316"/>
      <c r="M58" s="308"/>
      <c r="N58" s="308"/>
      <c r="O58" s="308"/>
      <c r="P58" s="307"/>
      <c r="Q58" s="317"/>
      <c r="R58" s="318"/>
      <c r="S58" s="319"/>
      <c r="T58" s="310"/>
      <c r="U58" s="139"/>
    </row>
    <row r="59" spans="2:21" ht="15.75">
      <c r="B59" s="201"/>
      <c r="C59" s="202"/>
      <c r="D59" s="202"/>
      <c r="E59" s="202"/>
      <c r="F59" s="202"/>
      <c r="G59" s="202"/>
      <c r="H59" s="202"/>
      <c r="I59" s="202"/>
      <c r="J59" s="203"/>
      <c r="K59" s="203"/>
      <c r="L59" s="204"/>
      <c r="M59" s="202"/>
      <c r="N59" s="202"/>
      <c r="O59" s="202"/>
      <c r="P59" s="202"/>
      <c r="Q59" s="587" t="s">
        <v>2118</v>
      </c>
      <c r="R59" s="211"/>
      <c r="S59" s="211"/>
      <c r="T59" s="209"/>
      <c r="U59" s="139"/>
    </row>
    <row r="60" spans="2:21" ht="15.75">
      <c r="B60" s="241"/>
      <c r="C60" s="280" t="s">
        <v>80</v>
      </c>
      <c r="D60" s="227"/>
      <c r="E60" s="227"/>
      <c r="F60" s="227"/>
      <c r="G60" s="2112"/>
      <c r="H60" s="2112"/>
      <c r="I60" s="2112" t="s">
        <v>105</v>
      </c>
      <c r="J60" s="2112"/>
      <c r="K60" s="228"/>
      <c r="L60" s="2112"/>
      <c r="M60" s="2112" t="s">
        <v>106</v>
      </c>
      <c r="N60" s="2112"/>
      <c r="O60" s="227"/>
      <c r="P60" s="227"/>
      <c r="Q60" s="227" t="s">
        <v>81</v>
      </c>
      <c r="R60" s="227"/>
      <c r="S60" s="242"/>
      <c r="T60" s="243"/>
      <c r="U60" s="139"/>
    </row>
    <row r="61" spans="2:21" ht="15.75">
      <c r="B61" s="241"/>
      <c r="C61" s="281"/>
      <c r="D61" s="229"/>
      <c r="E61" s="229"/>
      <c r="F61" s="229"/>
      <c r="G61" s="229"/>
      <c r="H61" s="229"/>
      <c r="I61" s="229"/>
      <c r="J61" s="229"/>
      <c r="K61" s="229"/>
      <c r="L61" s="229"/>
      <c r="M61" s="229"/>
      <c r="N61" s="229"/>
      <c r="O61" s="229"/>
      <c r="P61" s="229"/>
      <c r="Q61" s="229"/>
      <c r="R61" s="229"/>
      <c r="S61" s="242"/>
      <c r="T61" s="243"/>
      <c r="U61" s="139"/>
    </row>
    <row r="62" spans="2:21" ht="9.9499999999999993" customHeight="1">
      <c r="B62" s="241"/>
      <c r="C62" s="281"/>
      <c r="D62" s="229"/>
      <c r="E62" s="229"/>
      <c r="F62" s="229"/>
      <c r="G62" s="229"/>
      <c r="H62" s="229"/>
      <c r="I62" s="229"/>
      <c r="J62" s="229"/>
      <c r="K62" s="229"/>
      <c r="L62" s="229"/>
      <c r="M62" s="229"/>
      <c r="N62" s="229"/>
      <c r="O62" s="229"/>
      <c r="P62" s="229"/>
      <c r="Q62" s="229"/>
      <c r="R62" s="229"/>
      <c r="S62" s="242"/>
      <c r="T62" s="243"/>
      <c r="U62" s="139"/>
    </row>
    <row r="63" spans="2:21" ht="9.9499999999999993" customHeight="1">
      <c r="B63" s="241"/>
      <c r="C63" s="281"/>
      <c r="D63" s="229"/>
      <c r="E63" s="229"/>
      <c r="F63" s="229"/>
      <c r="G63" s="229"/>
      <c r="H63" s="229"/>
      <c r="I63" s="229"/>
      <c r="J63" s="229"/>
      <c r="K63" s="229"/>
      <c r="L63" s="229"/>
      <c r="M63" s="229"/>
      <c r="N63" s="229"/>
      <c r="O63" s="229"/>
      <c r="P63" s="229"/>
      <c r="Q63" s="229"/>
      <c r="R63" s="229"/>
      <c r="S63" s="242"/>
      <c r="T63" s="243"/>
      <c r="U63" s="139"/>
    </row>
    <row r="64" spans="2:21" ht="15.75">
      <c r="B64" s="241"/>
      <c r="C64" s="281"/>
      <c r="D64" s="229"/>
      <c r="E64" s="229"/>
      <c r="F64" s="229"/>
      <c r="G64" s="229"/>
      <c r="H64" s="229"/>
      <c r="I64" s="229"/>
      <c r="J64" s="229"/>
      <c r="K64" s="229"/>
      <c r="L64" s="229"/>
      <c r="M64" s="229"/>
      <c r="N64" s="229"/>
      <c r="O64" s="229"/>
      <c r="P64" s="229"/>
      <c r="Q64" s="229"/>
      <c r="R64" s="229"/>
      <c r="S64" s="242"/>
      <c r="T64" s="243"/>
      <c r="U64" s="139"/>
    </row>
    <row r="65" spans="2:21" ht="15.75">
      <c r="B65" s="241"/>
      <c r="C65" s="2195" t="s">
        <v>147</v>
      </c>
      <c r="D65" s="2195"/>
      <c r="E65" s="2195"/>
      <c r="F65" s="2109"/>
      <c r="G65" s="2113"/>
      <c r="H65" s="2113" t="s">
        <v>82</v>
      </c>
      <c r="I65" s="2109"/>
      <c r="J65" s="2113" t="s">
        <v>156</v>
      </c>
      <c r="K65" s="230"/>
      <c r="L65" s="2113"/>
      <c r="M65" s="2113" t="s">
        <v>161</v>
      </c>
      <c r="N65" s="2113"/>
      <c r="O65" s="2109"/>
      <c r="P65" s="2109"/>
      <c r="Q65" s="2109" t="s">
        <v>83</v>
      </c>
      <c r="R65" s="2109"/>
      <c r="S65" s="242"/>
      <c r="T65" s="243"/>
      <c r="U65" s="139"/>
    </row>
    <row r="66" spans="2:21" ht="15.75">
      <c r="B66" s="241"/>
      <c r="C66" s="282"/>
      <c r="D66" s="2109"/>
      <c r="E66" s="2109"/>
      <c r="F66" s="2109"/>
      <c r="G66" s="2113"/>
      <c r="H66" s="2113"/>
      <c r="I66" s="2109"/>
      <c r="J66" s="2113"/>
      <c r="K66" s="230"/>
      <c r="L66" s="2113"/>
      <c r="M66" s="2113"/>
      <c r="N66" s="2113"/>
      <c r="O66" s="2109"/>
      <c r="P66" s="2109"/>
      <c r="Q66" s="2109"/>
      <c r="R66" s="2109"/>
      <c r="S66" s="242"/>
      <c r="T66" s="243"/>
      <c r="U66" s="139"/>
    </row>
    <row r="67" spans="2:21" customFormat="1" ht="15" customHeight="1">
      <c r="B67" s="121" t="s">
        <v>418</v>
      </c>
      <c r="C67" s="284"/>
      <c r="D67" s="122"/>
      <c r="E67" s="122"/>
      <c r="F67" s="122"/>
      <c r="G67" s="122"/>
      <c r="H67" s="122"/>
      <c r="I67" s="122"/>
      <c r="J67" s="123"/>
      <c r="K67" s="122"/>
      <c r="L67" s="124"/>
      <c r="M67" s="122"/>
      <c r="N67" s="122"/>
      <c r="O67" s="122"/>
      <c r="P67" s="122"/>
      <c r="Q67" s="122"/>
      <c r="R67" s="125"/>
      <c r="S67" s="125"/>
      <c r="T67" s="126" t="s">
        <v>417</v>
      </c>
      <c r="U67" s="232"/>
    </row>
    <row r="69" spans="2:21" ht="24.95" customHeight="1">
      <c r="B69" s="2155">
        <v>5</v>
      </c>
      <c r="C69" s="2156"/>
      <c r="D69" s="2156"/>
      <c r="E69" s="2157"/>
      <c r="F69" s="2161" t="s">
        <v>146</v>
      </c>
      <c r="G69" s="2162"/>
      <c r="H69" s="2162"/>
      <c r="I69" s="2162"/>
      <c r="J69" s="2162"/>
      <c r="K69" s="2162"/>
      <c r="L69" s="2162"/>
      <c r="M69" s="2162"/>
      <c r="N69" s="2163"/>
      <c r="O69" s="417" t="s">
        <v>55</v>
      </c>
      <c r="P69" s="418" t="s">
        <v>1786</v>
      </c>
      <c r="Q69" s="92" t="s">
        <v>1605</v>
      </c>
      <c r="R69" s="41"/>
      <c r="S69" s="41"/>
      <c r="T69" s="42" t="s">
        <v>25</v>
      </c>
      <c r="U69" s="139"/>
    </row>
    <row r="70" spans="2:21" ht="24.95" customHeight="1">
      <c r="B70" s="2158"/>
      <c r="C70" s="2159"/>
      <c r="D70" s="2159"/>
      <c r="E70" s="2160"/>
      <c r="F70" s="2164" t="s">
        <v>416</v>
      </c>
      <c r="G70" s="2165"/>
      <c r="H70" s="2165"/>
      <c r="I70" s="2165"/>
      <c r="J70" s="2165"/>
      <c r="K70" s="2165"/>
      <c r="L70" s="2165"/>
      <c r="M70" s="2165"/>
      <c r="N70" s="2166"/>
      <c r="O70" s="419" t="s">
        <v>57</v>
      </c>
      <c r="P70" s="420" t="s">
        <v>58</v>
      </c>
      <c r="Q70" s="94"/>
      <c r="R70" s="45"/>
      <c r="S70" s="45"/>
      <c r="T70" s="46"/>
      <c r="U70" s="139"/>
    </row>
    <row r="71" spans="2:21" ht="9.9499999999999993" customHeight="1">
      <c r="B71" s="47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224"/>
      <c r="Q71" s="599"/>
      <c r="R71" s="49"/>
      <c r="S71" s="49"/>
      <c r="T71" s="50"/>
      <c r="U71" s="139"/>
    </row>
    <row r="72" spans="2:21" ht="15.75">
      <c r="B72" s="51"/>
      <c r="C72" s="52" t="s">
        <v>59</v>
      </c>
      <c r="D72" s="55"/>
      <c r="E72" s="55" t="s">
        <v>60</v>
      </c>
      <c r="F72" s="165" t="s">
        <v>1390</v>
      </c>
      <c r="G72" s="55"/>
      <c r="H72" s="229"/>
      <c r="I72" s="354"/>
      <c r="J72" s="55"/>
      <c r="K72" s="55"/>
      <c r="L72" s="55"/>
      <c r="M72" s="55"/>
      <c r="N72" s="118"/>
      <c r="O72" s="56"/>
      <c r="P72" s="54" t="s">
        <v>61</v>
      </c>
      <c r="Q72" s="249" t="s">
        <v>2095</v>
      </c>
      <c r="R72" s="249"/>
      <c r="S72" s="55"/>
      <c r="T72" s="59"/>
      <c r="U72" s="139"/>
    </row>
    <row r="73" spans="2:21" ht="9.9499999999999993" customHeight="1">
      <c r="B73" s="51"/>
      <c r="C73" s="52"/>
      <c r="D73" s="55"/>
      <c r="E73" s="311"/>
      <c r="F73" s="304"/>
      <c r="G73" s="55"/>
      <c r="H73" s="53"/>
      <c r="I73" s="52"/>
      <c r="J73" s="55"/>
      <c r="K73" s="55"/>
      <c r="L73" s="54"/>
      <c r="M73" s="55"/>
      <c r="N73" s="84"/>
      <c r="O73" s="56"/>
      <c r="P73" s="167"/>
      <c r="Q73" s="58"/>
      <c r="R73" s="58"/>
      <c r="S73" s="58"/>
      <c r="T73" s="59"/>
      <c r="U73" s="139"/>
    </row>
    <row r="74" spans="2:21" ht="15" customHeight="1">
      <c r="B74" s="2190" t="s">
        <v>26</v>
      </c>
      <c r="C74" s="174" t="s">
        <v>27</v>
      </c>
      <c r="D74" s="2169" t="s">
        <v>62</v>
      </c>
      <c r="E74" s="175" t="s">
        <v>28</v>
      </c>
      <c r="F74" s="2169" t="s">
        <v>29</v>
      </c>
      <c r="G74" s="174" t="s">
        <v>30</v>
      </c>
      <c r="H74" s="174" t="s">
        <v>30</v>
      </c>
      <c r="I74" s="176" t="s">
        <v>30</v>
      </c>
      <c r="J74" s="2171" t="s">
        <v>31</v>
      </c>
      <c r="K74" s="2172"/>
      <c r="L74" s="174" t="s">
        <v>30</v>
      </c>
      <c r="M74" s="176" t="s">
        <v>32</v>
      </c>
      <c r="N74" s="177" t="s">
        <v>8</v>
      </c>
      <c r="O74" s="2176" t="s">
        <v>182</v>
      </c>
      <c r="P74" s="2178" t="s">
        <v>181</v>
      </c>
      <c r="Q74" s="177" t="s">
        <v>8</v>
      </c>
      <c r="R74" s="2180" t="s">
        <v>44</v>
      </c>
      <c r="S74" s="178" t="s">
        <v>8</v>
      </c>
      <c r="T74" s="2182" t="s">
        <v>10</v>
      </c>
      <c r="U74" s="139"/>
    </row>
    <row r="75" spans="2:21">
      <c r="B75" s="2191"/>
      <c r="C75" s="180" t="s">
        <v>11</v>
      </c>
      <c r="D75" s="2170"/>
      <c r="E75" s="180" t="s">
        <v>12</v>
      </c>
      <c r="F75" s="2170"/>
      <c r="G75" s="180" t="s">
        <v>13</v>
      </c>
      <c r="H75" s="180" t="s">
        <v>14</v>
      </c>
      <c r="I75" s="181" t="s">
        <v>15</v>
      </c>
      <c r="J75" s="182" t="s">
        <v>16</v>
      </c>
      <c r="K75" s="183" t="s">
        <v>17</v>
      </c>
      <c r="L75" s="180" t="s">
        <v>18</v>
      </c>
      <c r="M75" s="184" t="s">
        <v>19</v>
      </c>
      <c r="N75" s="185" t="s">
        <v>177</v>
      </c>
      <c r="O75" s="2177"/>
      <c r="P75" s="2179"/>
      <c r="Q75" s="185" t="s">
        <v>22</v>
      </c>
      <c r="R75" s="2181"/>
      <c r="S75" s="186" t="s">
        <v>45</v>
      </c>
      <c r="T75" s="2183"/>
      <c r="U75" s="139"/>
    </row>
    <row r="76" spans="2:21" ht="16.5" customHeight="1" thickBot="1">
      <c r="B76" s="187">
        <v>1</v>
      </c>
      <c r="C76" s="188">
        <v>2</v>
      </c>
      <c r="D76" s="189">
        <v>3</v>
      </c>
      <c r="E76" s="188">
        <v>4</v>
      </c>
      <c r="F76" s="188">
        <v>5</v>
      </c>
      <c r="G76" s="188">
        <v>6</v>
      </c>
      <c r="H76" s="188">
        <v>7</v>
      </c>
      <c r="I76" s="190" t="s">
        <v>63</v>
      </c>
      <c r="J76" s="191">
        <v>9</v>
      </c>
      <c r="K76" s="192" t="s">
        <v>64</v>
      </c>
      <c r="L76" s="191" t="s">
        <v>65</v>
      </c>
      <c r="M76" s="192">
        <v>12</v>
      </c>
      <c r="N76" s="193" t="s">
        <v>66</v>
      </c>
      <c r="O76" s="252" t="s">
        <v>176</v>
      </c>
      <c r="P76" s="193" t="s">
        <v>178</v>
      </c>
      <c r="Q76" s="193" t="s">
        <v>186</v>
      </c>
      <c r="R76" s="193" t="s">
        <v>183</v>
      </c>
      <c r="S76" s="193" t="s">
        <v>179</v>
      </c>
      <c r="T76" s="193">
        <v>18</v>
      </c>
      <c r="U76" s="139"/>
    </row>
    <row r="77" spans="2:21" s="850" customFormat="1" ht="35.1" customHeight="1" thickTop="1">
      <c r="B77" s="837">
        <v>1</v>
      </c>
      <c r="C77" s="911" t="s">
        <v>2113</v>
      </c>
      <c r="D77" s="911" t="s">
        <v>1272</v>
      </c>
      <c r="E77" s="911" t="s">
        <v>1714</v>
      </c>
      <c r="F77" s="911" t="s">
        <v>40</v>
      </c>
      <c r="G77" s="1633">
        <v>13230</v>
      </c>
      <c r="H77" s="1633">
        <v>4630</v>
      </c>
      <c r="I77" s="843">
        <f>+G77-H77</f>
        <v>8600</v>
      </c>
      <c r="J77" s="844">
        <v>5</v>
      </c>
      <c r="K77" s="845">
        <f>I77*J77%</f>
        <v>430</v>
      </c>
      <c r="L77" s="845">
        <f>I77-K77</f>
        <v>8170</v>
      </c>
      <c r="M77" s="971">
        <v>2800</v>
      </c>
      <c r="N77" s="847">
        <f>ROUND((L77*M77),0)</f>
        <v>22876000</v>
      </c>
      <c r="O77" s="847">
        <f>ROUND(M77*0.5025%,2)</f>
        <v>14.07</v>
      </c>
      <c r="P77" s="847">
        <f>M77+O77</f>
        <v>2814.07</v>
      </c>
      <c r="Q77" s="848">
        <f>ROUND((L77*+P77),0)</f>
        <v>22990952</v>
      </c>
      <c r="R77" s="848">
        <f>ROUND((Q77*0.5%),0)</f>
        <v>114955</v>
      </c>
      <c r="S77" s="848">
        <f>ROUND((Q77-R77),0)</f>
        <v>22875997</v>
      </c>
      <c r="T77" s="1594" t="s">
        <v>497</v>
      </c>
    </row>
    <row r="78" spans="2:21" s="850" customFormat="1" ht="35.1" customHeight="1">
      <c r="B78" s="837">
        <v>2</v>
      </c>
      <c r="C78" s="911" t="s">
        <v>2114</v>
      </c>
      <c r="D78" s="911" t="s">
        <v>1247</v>
      </c>
      <c r="E78" s="911" t="s">
        <v>1695</v>
      </c>
      <c r="F78" s="911" t="s">
        <v>40</v>
      </c>
      <c r="G78" s="1633">
        <v>11780</v>
      </c>
      <c r="H78" s="1633">
        <v>4600</v>
      </c>
      <c r="I78" s="843">
        <f>+G78-H78</f>
        <v>7180</v>
      </c>
      <c r="J78" s="844">
        <v>5</v>
      </c>
      <c r="K78" s="845">
        <f>I78*J78%</f>
        <v>359</v>
      </c>
      <c r="L78" s="845">
        <f>I78-K78</f>
        <v>6821</v>
      </c>
      <c r="M78" s="971">
        <v>2800</v>
      </c>
      <c r="N78" s="847">
        <f>ROUND((L78*M78),0)</f>
        <v>19098800</v>
      </c>
      <c r="O78" s="847">
        <f>ROUND(M78*0.5025%,2)</f>
        <v>14.07</v>
      </c>
      <c r="P78" s="847">
        <f>M78+O78</f>
        <v>2814.07</v>
      </c>
      <c r="Q78" s="848">
        <f>ROUND((L78*+P78),0)</f>
        <v>19194771</v>
      </c>
      <c r="R78" s="848">
        <f>ROUND((Q78*0.5%),0)</f>
        <v>95974</v>
      </c>
      <c r="S78" s="848">
        <f>ROUND((Q78-R78),0)</f>
        <v>19098797</v>
      </c>
      <c r="T78" s="1594" t="s">
        <v>497</v>
      </c>
    </row>
    <row r="79" spans="2:21" s="850" customFormat="1" ht="5.25" customHeight="1">
      <c r="B79" s="837"/>
      <c r="C79" s="852"/>
      <c r="D79" s="853"/>
      <c r="E79" s="854"/>
      <c r="F79" s="855"/>
      <c r="G79" s="856"/>
      <c r="H79" s="856"/>
      <c r="I79" s="857"/>
      <c r="J79" s="844"/>
      <c r="K79" s="857"/>
      <c r="L79" s="857"/>
      <c r="M79" s="846"/>
      <c r="N79" s="859"/>
      <c r="O79" s="887"/>
      <c r="P79" s="887"/>
      <c r="Q79" s="857"/>
      <c r="R79" s="857"/>
      <c r="S79" s="857"/>
      <c r="T79" s="849"/>
    </row>
    <row r="80" spans="2:21" ht="35.1" customHeight="1">
      <c r="B80" s="2288" t="s">
        <v>188</v>
      </c>
      <c r="C80" s="2289"/>
      <c r="D80" s="2289"/>
      <c r="E80" s="2289"/>
      <c r="F80" s="2290"/>
      <c r="G80" s="1012">
        <f>SUM(G77:G79)</f>
        <v>25010</v>
      </c>
      <c r="H80" s="1012">
        <f>SUM(H77:H79)</f>
        <v>9230</v>
      </c>
      <c r="I80" s="1012">
        <f>SUM(I77:I79)</f>
        <v>15780</v>
      </c>
      <c r="J80" s="1012">
        <f>+K80/I80%</f>
        <v>5</v>
      </c>
      <c r="K80" s="1012">
        <f>SUM(K77:K79)</f>
        <v>789</v>
      </c>
      <c r="L80" s="1012">
        <f>SUM(L77:L79)</f>
        <v>14991</v>
      </c>
      <c r="M80" s="1012"/>
      <c r="N80" s="1012">
        <f>SUM(N77:N79)</f>
        <v>41974800</v>
      </c>
      <c r="O80" s="1013"/>
      <c r="P80" s="1507">
        <f>Q80/L80</f>
        <v>2814.0699753185245</v>
      </c>
      <c r="Q80" s="1012">
        <f>SUM(Q77:Q79)</f>
        <v>42185723</v>
      </c>
      <c r="R80" s="1012">
        <f>SUM(R77:R79)</f>
        <v>210929</v>
      </c>
      <c r="S80" s="1012">
        <f>SUM(S77:S79)</f>
        <v>41974794</v>
      </c>
      <c r="T80" s="1012"/>
      <c r="U80" s="139"/>
    </row>
    <row r="81" spans="2:21" ht="9.9499999999999993" customHeight="1">
      <c r="B81" s="306"/>
      <c r="C81" s="308"/>
      <c r="D81" s="308"/>
      <c r="E81" s="308"/>
      <c r="F81" s="308"/>
      <c r="G81" s="233"/>
      <c r="H81" s="308"/>
      <c r="I81" s="308"/>
      <c r="J81" s="315"/>
      <c r="K81" s="315"/>
      <c r="L81" s="316"/>
      <c r="M81" s="308"/>
      <c r="N81" s="308"/>
      <c r="O81" s="308"/>
      <c r="P81" s="307"/>
      <c r="Q81" s="317"/>
      <c r="R81" s="318"/>
      <c r="S81" s="319"/>
      <c r="T81" s="310"/>
      <c r="U81" s="139"/>
    </row>
    <row r="82" spans="2:21" ht="15.75">
      <c r="B82" s="201"/>
      <c r="C82" s="202"/>
      <c r="D82" s="202"/>
      <c r="E82" s="202"/>
      <c r="F82" s="202"/>
      <c r="G82" s="202"/>
      <c r="H82" s="202"/>
      <c r="I82" s="202"/>
      <c r="J82" s="203"/>
      <c r="K82" s="203"/>
      <c r="L82" s="204"/>
      <c r="M82" s="202"/>
      <c r="N82" s="202"/>
      <c r="O82" s="202"/>
      <c r="P82" s="202"/>
      <c r="Q82" s="587" t="s">
        <v>2097</v>
      </c>
      <c r="R82" s="211"/>
      <c r="S82" s="211"/>
      <c r="T82" s="209"/>
      <c r="U82" s="139"/>
    </row>
    <row r="83" spans="2:21" ht="15.75">
      <c r="B83" s="241"/>
      <c r="C83" s="280" t="s">
        <v>80</v>
      </c>
      <c r="D83" s="227"/>
      <c r="E83" s="227"/>
      <c r="F83" s="227"/>
      <c r="G83" s="2103"/>
      <c r="H83" s="2103"/>
      <c r="I83" s="2103" t="s">
        <v>105</v>
      </c>
      <c r="J83" s="2103"/>
      <c r="K83" s="228"/>
      <c r="L83" s="2103"/>
      <c r="M83" s="2103" t="s">
        <v>106</v>
      </c>
      <c r="N83" s="2103"/>
      <c r="O83" s="227"/>
      <c r="P83" s="227"/>
      <c r="Q83" s="227" t="s">
        <v>81</v>
      </c>
      <c r="R83" s="227"/>
      <c r="S83" s="242"/>
      <c r="T83" s="243"/>
      <c r="U83" s="139"/>
    </row>
    <row r="84" spans="2:21" ht="15.75">
      <c r="B84" s="241"/>
      <c r="C84" s="281"/>
      <c r="D84" s="229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9"/>
      <c r="P84" s="229"/>
      <c r="Q84" s="229"/>
      <c r="R84" s="229"/>
      <c r="S84" s="242"/>
      <c r="T84" s="243"/>
      <c r="U84" s="139"/>
    </row>
    <row r="85" spans="2:21" ht="9.9499999999999993" customHeight="1">
      <c r="B85" s="241"/>
      <c r="C85" s="281"/>
      <c r="D85" s="229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  <c r="Q85" s="229"/>
      <c r="R85" s="229"/>
      <c r="S85" s="242"/>
      <c r="T85" s="243"/>
      <c r="U85" s="139"/>
    </row>
    <row r="86" spans="2:21" ht="9.9499999999999993" customHeight="1">
      <c r="B86" s="241"/>
      <c r="C86" s="281"/>
      <c r="D86" s="229"/>
      <c r="E86" s="229"/>
      <c r="F86" s="229"/>
      <c r="G86" s="229"/>
      <c r="H86" s="229"/>
      <c r="I86" s="229"/>
      <c r="J86" s="229"/>
      <c r="K86" s="229"/>
      <c r="L86" s="229"/>
      <c r="M86" s="229"/>
      <c r="N86" s="229"/>
      <c r="O86" s="229"/>
      <c r="P86" s="229"/>
      <c r="Q86" s="229"/>
      <c r="R86" s="229"/>
      <c r="S86" s="242"/>
      <c r="T86" s="243"/>
      <c r="U86" s="139"/>
    </row>
    <row r="87" spans="2:21" ht="15.75">
      <c r="B87" s="241"/>
      <c r="C87" s="281"/>
      <c r="D87" s="229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9"/>
      <c r="P87" s="229"/>
      <c r="Q87" s="229"/>
      <c r="R87" s="229"/>
      <c r="S87" s="242"/>
      <c r="T87" s="243"/>
      <c r="U87" s="139"/>
    </row>
    <row r="88" spans="2:21" ht="15.75">
      <c r="B88" s="241"/>
      <c r="C88" s="2195" t="s">
        <v>147</v>
      </c>
      <c r="D88" s="2195"/>
      <c r="E88" s="2195"/>
      <c r="F88" s="2100"/>
      <c r="G88" s="2104"/>
      <c r="H88" s="2104" t="s">
        <v>82</v>
      </c>
      <c r="I88" s="2100"/>
      <c r="J88" s="2104" t="s">
        <v>156</v>
      </c>
      <c r="K88" s="230"/>
      <c r="L88" s="2104"/>
      <c r="M88" s="2104" t="s">
        <v>161</v>
      </c>
      <c r="N88" s="2104"/>
      <c r="O88" s="2100"/>
      <c r="P88" s="2100"/>
      <c r="Q88" s="2100" t="s">
        <v>83</v>
      </c>
      <c r="R88" s="2100"/>
      <c r="S88" s="242"/>
      <c r="T88" s="243"/>
      <c r="U88" s="139"/>
    </row>
    <row r="89" spans="2:21" ht="15.75">
      <c r="B89" s="241"/>
      <c r="C89" s="282"/>
      <c r="D89" s="2100"/>
      <c r="E89" s="2100"/>
      <c r="F89" s="2100"/>
      <c r="G89" s="2104"/>
      <c r="H89" s="2104"/>
      <c r="I89" s="2100"/>
      <c r="J89" s="2104"/>
      <c r="K89" s="230"/>
      <c r="L89" s="2104"/>
      <c r="M89" s="2104"/>
      <c r="N89" s="2104"/>
      <c r="O89" s="2100"/>
      <c r="P89" s="2100"/>
      <c r="Q89" s="2100"/>
      <c r="R89" s="2100"/>
      <c r="S89" s="242"/>
      <c r="T89" s="243"/>
      <c r="U89" s="139"/>
    </row>
    <row r="90" spans="2:21" customFormat="1" ht="15" customHeight="1">
      <c r="B90" s="121" t="s">
        <v>418</v>
      </c>
      <c r="C90" s="284"/>
      <c r="D90" s="122"/>
      <c r="E90" s="122"/>
      <c r="F90" s="122"/>
      <c r="G90" s="122"/>
      <c r="H90" s="122"/>
      <c r="I90" s="122"/>
      <c r="J90" s="123"/>
      <c r="K90" s="122"/>
      <c r="L90" s="124"/>
      <c r="M90" s="122"/>
      <c r="N90" s="122"/>
      <c r="O90" s="122"/>
      <c r="P90" s="122"/>
      <c r="Q90" s="122"/>
      <c r="R90" s="125"/>
      <c r="S90" s="125"/>
      <c r="T90" s="126" t="s">
        <v>417</v>
      </c>
      <c r="U90" s="232"/>
    </row>
    <row r="92" spans="2:21" ht="24.95" customHeight="1">
      <c r="B92" s="2155">
        <v>5</v>
      </c>
      <c r="C92" s="2156"/>
      <c r="D92" s="2156"/>
      <c r="E92" s="2157"/>
      <c r="F92" s="2161" t="s">
        <v>146</v>
      </c>
      <c r="G92" s="2162"/>
      <c r="H92" s="2162"/>
      <c r="I92" s="2162"/>
      <c r="J92" s="2162"/>
      <c r="K92" s="2162"/>
      <c r="L92" s="2162"/>
      <c r="M92" s="2162"/>
      <c r="N92" s="2163"/>
      <c r="O92" s="417" t="s">
        <v>55</v>
      </c>
      <c r="P92" s="418" t="s">
        <v>1762</v>
      </c>
      <c r="Q92" s="92" t="s">
        <v>1605</v>
      </c>
      <c r="R92" s="41"/>
      <c r="S92" s="41"/>
      <c r="T92" s="42" t="s">
        <v>25</v>
      </c>
      <c r="U92" s="139"/>
    </row>
    <row r="93" spans="2:21" ht="24.95" customHeight="1">
      <c r="B93" s="2158"/>
      <c r="C93" s="2159"/>
      <c r="D93" s="2159"/>
      <c r="E93" s="2160"/>
      <c r="F93" s="2164" t="s">
        <v>416</v>
      </c>
      <c r="G93" s="2165"/>
      <c r="H93" s="2165"/>
      <c r="I93" s="2165"/>
      <c r="J93" s="2165"/>
      <c r="K93" s="2165"/>
      <c r="L93" s="2165"/>
      <c r="M93" s="2165"/>
      <c r="N93" s="2166"/>
      <c r="O93" s="419" t="s">
        <v>57</v>
      </c>
      <c r="P93" s="420" t="s">
        <v>58</v>
      </c>
      <c r="Q93" s="94"/>
      <c r="R93" s="45"/>
      <c r="S93" s="45"/>
      <c r="T93" s="46"/>
      <c r="U93" s="139"/>
    </row>
    <row r="94" spans="2:21" ht="9.9499999999999993" customHeight="1">
      <c r="B94" s="47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224"/>
      <c r="Q94" s="599"/>
      <c r="R94" s="49"/>
      <c r="S94" s="49"/>
      <c r="T94" s="50"/>
      <c r="U94" s="139"/>
    </row>
    <row r="95" spans="2:21" ht="15.75">
      <c r="B95" s="51"/>
      <c r="C95" s="52" t="s">
        <v>59</v>
      </c>
      <c r="D95" s="55"/>
      <c r="E95" s="55" t="s">
        <v>60</v>
      </c>
      <c r="F95" s="165" t="s">
        <v>1390</v>
      </c>
      <c r="G95" s="55"/>
      <c r="H95" s="229"/>
      <c r="I95" s="354"/>
      <c r="J95" s="55"/>
      <c r="K95" s="55"/>
      <c r="L95" s="55"/>
      <c r="M95" s="55"/>
      <c r="N95" s="118"/>
      <c r="O95" s="56"/>
      <c r="P95" s="54" t="s">
        <v>61</v>
      </c>
      <c r="Q95" s="249" t="s">
        <v>2054</v>
      </c>
      <c r="R95" s="249"/>
      <c r="S95" s="55"/>
      <c r="T95" s="59"/>
      <c r="U95" s="139"/>
    </row>
    <row r="96" spans="2:21" ht="9.9499999999999993" customHeight="1">
      <c r="B96" s="51"/>
      <c r="C96" s="52"/>
      <c r="D96" s="55"/>
      <c r="E96" s="311"/>
      <c r="F96" s="304"/>
      <c r="G96" s="55"/>
      <c r="H96" s="53"/>
      <c r="I96" s="52"/>
      <c r="J96" s="55"/>
      <c r="K96" s="55"/>
      <c r="L96" s="54"/>
      <c r="M96" s="55"/>
      <c r="N96" s="84"/>
      <c r="O96" s="56"/>
      <c r="P96" s="167"/>
      <c r="Q96" s="58"/>
      <c r="R96" s="58"/>
      <c r="S96" s="58"/>
      <c r="T96" s="59"/>
      <c r="U96" s="139"/>
    </row>
    <row r="97" spans="2:21" ht="15" customHeight="1">
      <c r="B97" s="2190" t="s">
        <v>26</v>
      </c>
      <c r="C97" s="174" t="s">
        <v>27</v>
      </c>
      <c r="D97" s="2169" t="s">
        <v>62</v>
      </c>
      <c r="E97" s="175" t="s">
        <v>28</v>
      </c>
      <c r="F97" s="2169" t="s">
        <v>29</v>
      </c>
      <c r="G97" s="174" t="s">
        <v>30</v>
      </c>
      <c r="H97" s="174" t="s">
        <v>30</v>
      </c>
      <c r="I97" s="176" t="s">
        <v>30</v>
      </c>
      <c r="J97" s="2171" t="s">
        <v>31</v>
      </c>
      <c r="K97" s="2172"/>
      <c r="L97" s="174" t="s">
        <v>30</v>
      </c>
      <c r="M97" s="176" t="s">
        <v>32</v>
      </c>
      <c r="N97" s="177" t="s">
        <v>8</v>
      </c>
      <c r="O97" s="2176" t="s">
        <v>182</v>
      </c>
      <c r="P97" s="2178" t="s">
        <v>181</v>
      </c>
      <c r="Q97" s="177" t="s">
        <v>8</v>
      </c>
      <c r="R97" s="2180" t="s">
        <v>44</v>
      </c>
      <c r="S97" s="178" t="s">
        <v>8</v>
      </c>
      <c r="T97" s="2182" t="s">
        <v>10</v>
      </c>
      <c r="U97" s="139"/>
    </row>
    <row r="98" spans="2:21">
      <c r="B98" s="2191"/>
      <c r="C98" s="180" t="s">
        <v>11</v>
      </c>
      <c r="D98" s="2170"/>
      <c r="E98" s="180" t="s">
        <v>12</v>
      </c>
      <c r="F98" s="2170"/>
      <c r="G98" s="180" t="s">
        <v>13</v>
      </c>
      <c r="H98" s="180" t="s">
        <v>14</v>
      </c>
      <c r="I98" s="181" t="s">
        <v>15</v>
      </c>
      <c r="J98" s="182" t="s">
        <v>16</v>
      </c>
      <c r="K98" s="183" t="s">
        <v>17</v>
      </c>
      <c r="L98" s="180" t="s">
        <v>18</v>
      </c>
      <c r="M98" s="184" t="s">
        <v>19</v>
      </c>
      <c r="N98" s="185" t="s">
        <v>177</v>
      </c>
      <c r="O98" s="2177"/>
      <c r="P98" s="2179"/>
      <c r="Q98" s="185" t="s">
        <v>22</v>
      </c>
      <c r="R98" s="2181"/>
      <c r="S98" s="186" t="s">
        <v>45</v>
      </c>
      <c r="T98" s="2183"/>
      <c r="U98" s="139"/>
    </row>
    <row r="99" spans="2:21" ht="16.5" customHeight="1" thickBot="1">
      <c r="B99" s="187">
        <v>1</v>
      </c>
      <c r="C99" s="188">
        <v>2</v>
      </c>
      <c r="D99" s="189">
        <v>3</v>
      </c>
      <c r="E99" s="188">
        <v>4</v>
      </c>
      <c r="F99" s="188">
        <v>5</v>
      </c>
      <c r="G99" s="188">
        <v>6</v>
      </c>
      <c r="H99" s="188">
        <v>7</v>
      </c>
      <c r="I99" s="190" t="s">
        <v>63</v>
      </c>
      <c r="J99" s="191">
        <v>9</v>
      </c>
      <c r="K99" s="192" t="s">
        <v>64</v>
      </c>
      <c r="L99" s="191" t="s">
        <v>65</v>
      </c>
      <c r="M99" s="192">
        <v>12</v>
      </c>
      <c r="N99" s="193" t="s">
        <v>66</v>
      </c>
      <c r="O99" s="252" t="s">
        <v>176</v>
      </c>
      <c r="P99" s="193" t="s">
        <v>178</v>
      </c>
      <c r="Q99" s="193" t="s">
        <v>186</v>
      </c>
      <c r="R99" s="193" t="s">
        <v>183</v>
      </c>
      <c r="S99" s="193" t="s">
        <v>179</v>
      </c>
      <c r="T99" s="193">
        <v>18</v>
      </c>
      <c r="U99" s="139"/>
    </row>
    <row r="100" spans="2:21" s="850" customFormat="1" ht="35.1" customHeight="1" thickTop="1">
      <c r="B100" s="837">
        <v>1</v>
      </c>
      <c r="C100" s="911" t="s">
        <v>2057</v>
      </c>
      <c r="D100" s="911" t="s">
        <v>1272</v>
      </c>
      <c r="E100" s="911" t="s">
        <v>1714</v>
      </c>
      <c r="F100" s="911" t="s">
        <v>40</v>
      </c>
      <c r="G100" s="1633">
        <v>11720</v>
      </c>
      <c r="H100" s="1633">
        <v>4510</v>
      </c>
      <c r="I100" s="843">
        <f>+G100-H100</f>
        <v>7210</v>
      </c>
      <c r="J100" s="844">
        <v>5</v>
      </c>
      <c r="K100" s="845">
        <f>I100*J100%</f>
        <v>360.5</v>
      </c>
      <c r="L100" s="845">
        <f>I100-K100</f>
        <v>6849.5</v>
      </c>
      <c r="M100" s="971">
        <v>2900</v>
      </c>
      <c r="N100" s="847">
        <f>ROUND((L100*M100),0)</f>
        <v>19863550</v>
      </c>
      <c r="O100" s="847">
        <f>ROUND(M100*0.5025%,2)</f>
        <v>14.57</v>
      </c>
      <c r="P100" s="847">
        <f>M100+O100</f>
        <v>2914.57</v>
      </c>
      <c r="Q100" s="848">
        <f>ROUND((L100*+P100),0)</f>
        <v>19963347</v>
      </c>
      <c r="R100" s="848">
        <f>ROUND((Q100*0.5%),0)</f>
        <v>99817</v>
      </c>
      <c r="S100" s="848">
        <f>ROUND((Q100-R100),0)</f>
        <v>19863530</v>
      </c>
      <c r="T100" s="1594" t="s">
        <v>497</v>
      </c>
    </row>
    <row r="101" spans="2:21" s="850" customFormat="1" ht="35.1" customHeight="1">
      <c r="B101" s="837">
        <v>2</v>
      </c>
      <c r="C101" s="911" t="s">
        <v>2058</v>
      </c>
      <c r="D101" s="911" t="s">
        <v>1272</v>
      </c>
      <c r="E101" s="911" t="s">
        <v>1716</v>
      </c>
      <c r="F101" s="911" t="s">
        <v>40</v>
      </c>
      <c r="G101" s="1633">
        <v>4820</v>
      </c>
      <c r="H101" s="1633">
        <v>1600</v>
      </c>
      <c r="I101" s="843">
        <f>+G101-H101</f>
        <v>3220</v>
      </c>
      <c r="J101" s="844">
        <v>5</v>
      </c>
      <c r="K101" s="845">
        <f>I101*J101%</f>
        <v>161</v>
      </c>
      <c r="L101" s="845">
        <f>I101-K101</f>
        <v>3059</v>
      </c>
      <c r="M101" s="971">
        <v>2900</v>
      </c>
      <c r="N101" s="847">
        <f>ROUND((L101*M101),0)</f>
        <v>8871100</v>
      </c>
      <c r="O101" s="847">
        <f>ROUND(M101*0.5025%,2)</f>
        <v>14.57</v>
      </c>
      <c r="P101" s="847">
        <f>M101+O101</f>
        <v>2914.57</v>
      </c>
      <c r="Q101" s="848">
        <f>ROUND((L101*+P101),0)</f>
        <v>8915670</v>
      </c>
      <c r="R101" s="848">
        <f>ROUND((Q101*0.5%),0)</f>
        <v>44578</v>
      </c>
      <c r="S101" s="848">
        <f>ROUND((Q101-R101),0)</f>
        <v>8871092</v>
      </c>
      <c r="T101" s="1594" t="s">
        <v>497</v>
      </c>
    </row>
    <row r="102" spans="2:21" s="850" customFormat="1" ht="5.25" customHeight="1">
      <c r="B102" s="837"/>
      <c r="C102" s="852"/>
      <c r="D102" s="853"/>
      <c r="E102" s="854"/>
      <c r="F102" s="855"/>
      <c r="G102" s="856"/>
      <c r="H102" s="856"/>
      <c r="I102" s="857"/>
      <c r="J102" s="844"/>
      <c r="K102" s="857"/>
      <c r="L102" s="857"/>
      <c r="M102" s="846"/>
      <c r="N102" s="859"/>
      <c r="O102" s="887"/>
      <c r="P102" s="887"/>
      <c r="Q102" s="857"/>
      <c r="R102" s="857"/>
      <c r="S102" s="857"/>
      <c r="T102" s="849"/>
    </row>
    <row r="103" spans="2:21" ht="35.1" customHeight="1">
      <c r="B103" s="2288" t="s">
        <v>188</v>
      </c>
      <c r="C103" s="2289"/>
      <c r="D103" s="2289"/>
      <c r="E103" s="2289"/>
      <c r="F103" s="2290"/>
      <c r="G103" s="1012">
        <f>SUM(G100:G102)</f>
        <v>16540</v>
      </c>
      <c r="H103" s="1012">
        <f>SUM(H100:H102)</f>
        <v>6110</v>
      </c>
      <c r="I103" s="1012">
        <f>SUM(I100:I102)</f>
        <v>10430</v>
      </c>
      <c r="J103" s="1012">
        <f>+K103/I103%</f>
        <v>5</v>
      </c>
      <c r="K103" s="1012">
        <f>SUM(K100:K102)</f>
        <v>521.5</v>
      </c>
      <c r="L103" s="1012">
        <f>SUM(L100:L102)</f>
        <v>9908.5</v>
      </c>
      <c r="M103" s="1012"/>
      <c r="N103" s="1012">
        <f>SUM(N100:N102)</f>
        <v>28734650</v>
      </c>
      <c r="O103" s="1013"/>
      <c r="P103" s="1507">
        <f>Q103/L103</f>
        <v>2914.5700156431349</v>
      </c>
      <c r="Q103" s="1012">
        <f>SUM(Q100:Q102)</f>
        <v>28879017</v>
      </c>
      <c r="R103" s="1012">
        <f>SUM(R100:R102)</f>
        <v>144395</v>
      </c>
      <c r="S103" s="1012">
        <f>SUM(S100:S102)</f>
        <v>28734622</v>
      </c>
      <c r="T103" s="1012"/>
      <c r="U103" s="139"/>
    </row>
    <row r="104" spans="2:21" ht="9.9499999999999993" customHeight="1">
      <c r="B104" s="306"/>
      <c r="C104" s="308"/>
      <c r="D104" s="308"/>
      <c r="E104" s="308"/>
      <c r="F104" s="308"/>
      <c r="G104" s="233"/>
      <c r="H104" s="308"/>
      <c r="I104" s="308"/>
      <c r="J104" s="315"/>
      <c r="K104" s="315"/>
      <c r="L104" s="316"/>
      <c r="M104" s="308"/>
      <c r="N104" s="308"/>
      <c r="O104" s="308"/>
      <c r="P104" s="307"/>
      <c r="Q104" s="317"/>
      <c r="R104" s="318"/>
      <c r="S104" s="319"/>
      <c r="T104" s="310"/>
      <c r="U104" s="139"/>
    </row>
    <row r="105" spans="2:21" ht="15.75">
      <c r="B105" s="201"/>
      <c r="C105" s="202"/>
      <c r="D105" s="202"/>
      <c r="E105" s="202"/>
      <c r="F105" s="202"/>
      <c r="G105" s="202"/>
      <c r="H105" s="202"/>
      <c r="I105" s="202"/>
      <c r="J105" s="203"/>
      <c r="K105" s="203"/>
      <c r="L105" s="204"/>
      <c r="M105" s="202"/>
      <c r="N105" s="202"/>
      <c r="O105" s="202"/>
      <c r="P105" s="202"/>
      <c r="Q105" s="587" t="s">
        <v>2012</v>
      </c>
      <c r="R105" s="211"/>
      <c r="S105" s="211"/>
      <c r="T105" s="209"/>
      <c r="U105" s="139"/>
    </row>
    <row r="106" spans="2:21" ht="15.75">
      <c r="B106" s="241"/>
      <c r="C106" s="280" t="s">
        <v>80</v>
      </c>
      <c r="D106" s="227"/>
      <c r="E106" s="227"/>
      <c r="F106" s="227"/>
      <c r="G106" s="2089"/>
      <c r="H106" s="2089"/>
      <c r="I106" s="2089" t="s">
        <v>105</v>
      </c>
      <c r="J106" s="2089"/>
      <c r="K106" s="228"/>
      <c r="L106" s="2089"/>
      <c r="M106" s="2089" t="s">
        <v>106</v>
      </c>
      <c r="N106" s="2089"/>
      <c r="O106" s="227"/>
      <c r="P106" s="227"/>
      <c r="Q106" s="227" t="s">
        <v>81</v>
      </c>
      <c r="R106" s="227"/>
      <c r="S106" s="242"/>
      <c r="T106" s="243"/>
      <c r="U106" s="139"/>
    </row>
    <row r="107" spans="2:21" ht="15.75">
      <c r="B107" s="241"/>
      <c r="C107" s="281"/>
      <c r="D107" s="229"/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  <c r="Q107" s="229"/>
      <c r="R107" s="229"/>
      <c r="S107" s="242"/>
      <c r="T107" s="243"/>
      <c r="U107" s="139"/>
    </row>
    <row r="108" spans="2:21" ht="9.9499999999999993" customHeight="1">
      <c r="B108" s="241"/>
      <c r="C108" s="281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42"/>
      <c r="T108" s="243"/>
      <c r="U108" s="139"/>
    </row>
    <row r="109" spans="2:21" ht="9.9499999999999993" customHeight="1">
      <c r="B109" s="241"/>
      <c r="C109" s="281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42"/>
      <c r="T109" s="243"/>
      <c r="U109" s="139"/>
    </row>
    <row r="110" spans="2:21" ht="15.75">
      <c r="B110" s="241"/>
      <c r="C110" s="281"/>
      <c r="D110" s="229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29"/>
      <c r="P110" s="229"/>
      <c r="Q110" s="229"/>
      <c r="R110" s="229"/>
      <c r="S110" s="242"/>
      <c r="T110" s="243"/>
      <c r="U110" s="139"/>
    </row>
    <row r="111" spans="2:21" ht="15.75">
      <c r="B111" s="241"/>
      <c r="C111" s="2195" t="s">
        <v>147</v>
      </c>
      <c r="D111" s="2195"/>
      <c r="E111" s="2195"/>
      <c r="F111" s="2086"/>
      <c r="G111" s="2090"/>
      <c r="H111" s="2090" t="s">
        <v>82</v>
      </c>
      <c r="I111" s="2086"/>
      <c r="J111" s="2090" t="s">
        <v>156</v>
      </c>
      <c r="K111" s="230"/>
      <c r="L111" s="2090"/>
      <c r="M111" s="2090" t="s">
        <v>161</v>
      </c>
      <c r="N111" s="2090"/>
      <c r="O111" s="2086"/>
      <c r="P111" s="2086"/>
      <c r="Q111" s="2086" t="s">
        <v>83</v>
      </c>
      <c r="R111" s="2086"/>
      <c r="S111" s="242"/>
      <c r="T111" s="243"/>
      <c r="U111" s="139"/>
    </row>
    <row r="112" spans="2:21" ht="15.75">
      <c r="B112" s="241"/>
      <c r="C112" s="282"/>
      <c r="D112" s="2086"/>
      <c r="E112" s="2086"/>
      <c r="F112" s="2086"/>
      <c r="G112" s="2090"/>
      <c r="H112" s="2090"/>
      <c r="I112" s="2086"/>
      <c r="J112" s="2090"/>
      <c r="K112" s="230"/>
      <c r="L112" s="2090"/>
      <c r="M112" s="2090"/>
      <c r="N112" s="2090"/>
      <c r="O112" s="2086"/>
      <c r="P112" s="2086"/>
      <c r="Q112" s="2086"/>
      <c r="R112" s="2086"/>
      <c r="S112" s="242"/>
      <c r="T112" s="243"/>
      <c r="U112" s="139"/>
    </row>
    <row r="113" spans="2:21" customFormat="1" ht="15" customHeight="1">
      <c r="B113" s="121" t="s">
        <v>418</v>
      </c>
      <c r="C113" s="284"/>
      <c r="D113" s="122"/>
      <c r="E113" s="122"/>
      <c r="F113" s="122"/>
      <c r="G113" s="122"/>
      <c r="H113" s="122"/>
      <c r="I113" s="122"/>
      <c r="J113" s="123"/>
      <c r="K113" s="122"/>
      <c r="L113" s="124"/>
      <c r="M113" s="122"/>
      <c r="N113" s="122"/>
      <c r="O113" s="122"/>
      <c r="P113" s="122"/>
      <c r="Q113" s="122"/>
      <c r="R113" s="125"/>
      <c r="S113" s="125"/>
      <c r="T113" s="126" t="s">
        <v>417</v>
      </c>
      <c r="U113" s="232"/>
    </row>
    <row r="115" spans="2:21" ht="24.95" customHeight="1">
      <c r="B115" s="2155">
        <v>5</v>
      </c>
      <c r="C115" s="2156"/>
      <c r="D115" s="2156"/>
      <c r="E115" s="2157"/>
      <c r="F115" s="2161" t="s">
        <v>146</v>
      </c>
      <c r="G115" s="2162"/>
      <c r="H115" s="2162"/>
      <c r="I115" s="2162"/>
      <c r="J115" s="2162"/>
      <c r="K115" s="2162"/>
      <c r="L115" s="2162"/>
      <c r="M115" s="2162"/>
      <c r="N115" s="2163"/>
      <c r="O115" s="417" t="s">
        <v>55</v>
      </c>
      <c r="P115" s="418" t="s">
        <v>1733</v>
      </c>
      <c r="Q115" s="92" t="s">
        <v>1605</v>
      </c>
      <c r="R115" s="41"/>
      <c r="S115" s="41"/>
      <c r="T115" s="42" t="s">
        <v>25</v>
      </c>
      <c r="U115" s="139"/>
    </row>
    <row r="116" spans="2:21" ht="24.95" customHeight="1">
      <c r="B116" s="2158"/>
      <c r="C116" s="2159"/>
      <c r="D116" s="2159"/>
      <c r="E116" s="2160"/>
      <c r="F116" s="2164" t="s">
        <v>416</v>
      </c>
      <c r="G116" s="2165"/>
      <c r="H116" s="2165"/>
      <c r="I116" s="2165"/>
      <c r="J116" s="2165"/>
      <c r="K116" s="2165"/>
      <c r="L116" s="2165"/>
      <c r="M116" s="2165"/>
      <c r="N116" s="2166"/>
      <c r="O116" s="419" t="s">
        <v>57</v>
      </c>
      <c r="P116" s="420" t="s">
        <v>58</v>
      </c>
      <c r="Q116" s="94"/>
      <c r="R116" s="45"/>
      <c r="S116" s="45"/>
      <c r="T116" s="46"/>
      <c r="U116" s="139"/>
    </row>
    <row r="117" spans="2:21" ht="9.9499999999999993" customHeight="1">
      <c r="B117" s="47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224"/>
      <c r="Q117" s="599"/>
      <c r="R117" s="49"/>
      <c r="S117" s="49"/>
      <c r="T117" s="50"/>
      <c r="U117" s="139"/>
    </row>
    <row r="118" spans="2:21" ht="15.75">
      <c r="B118" s="51"/>
      <c r="C118" s="52" t="s">
        <v>59</v>
      </c>
      <c r="D118" s="55"/>
      <c r="E118" s="55" t="s">
        <v>60</v>
      </c>
      <c r="F118" s="165" t="s">
        <v>1390</v>
      </c>
      <c r="G118" s="55"/>
      <c r="H118" s="229"/>
      <c r="I118" s="354"/>
      <c r="J118" s="55"/>
      <c r="K118" s="55"/>
      <c r="L118" s="55"/>
      <c r="M118" s="55"/>
      <c r="N118" s="118"/>
      <c r="O118" s="56"/>
      <c r="P118" s="54" t="s">
        <v>61</v>
      </c>
      <c r="Q118" s="249" t="s">
        <v>2011</v>
      </c>
      <c r="R118" s="249"/>
      <c r="S118" s="55"/>
      <c r="T118" s="59"/>
      <c r="U118" s="139"/>
    </row>
    <row r="119" spans="2:21" ht="9.9499999999999993" customHeight="1">
      <c r="B119" s="51"/>
      <c r="C119" s="52"/>
      <c r="D119" s="55"/>
      <c r="E119" s="311"/>
      <c r="F119" s="304"/>
      <c r="G119" s="55"/>
      <c r="H119" s="53"/>
      <c r="I119" s="52"/>
      <c r="J119" s="55"/>
      <c r="K119" s="55"/>
      <c r="L119" s="54"/>
      <c r="M119" s="55"/>
      <c r="N119" s="84"/>
      <c r="O119" s="56"/>
      <c r="P119" s="167"/>
      <c r="Q119" s="58"/>
      <c r="R119" s="58"/>
      <c r="S119" s="58"/>
      <c r="T119" s="59"/>
      <c r="U119" s="139"/>
    </row>
    <row r="120" spans="2:21" ht="15" customHeight="1">
      <c r="B120" s="2190" t="s">
        <v>26</v>
      </c>
      <c r="C120" s="174" t="s">
        <v>27</v>
      </c>
      <c r="D120" s="2169" t="s">
        <v>62</v>
      </c>
      <c r="E120" s="175" t="s">
        <v>28</v>
      </c>
      <c r="F120" s="2169" t="s">
        <v>29</v>
      </c>
      <c r="G120" s="174" t="s">
        <v>30</v>
      </c>
      <c r="H120" s="174" t="s">
        <v>30</v>
      </c>
      <c r="I120" s="176" t="s">
        <v>30</v>
      </c>
      <c r="J120" s="2171" t="s">
        <v>31</v>
      </c>
      <c r="K120" s="2172"/>
      <c r="L120" s="174" t="s">
        <v>30</v>
      </c>
      <c r="M120" s="176" t="s">
        <v>32</v>
      </c>
      <c r="N120" s="177" t="s">
        <v>8</v>
      </c>
      <c r="O120" s="2176" t="s">
        <v>182</v>
      </c>
      <c r="P120" s="2178" t="s">
        <v>181</v>
      </c>
      <c r="Q120" s="177" t="s">
        <v>8</v>
      </c>
      <c r="R120" s="2180" t="s">
        <v>44</v>
      </c>
      <c r="S120" s="178" t="s">
        <v>8</v>
      </c>
      <c r="T120" s="2182" t="s">
        <v>10</v>
      </c>
      <c r="U120" s="139"/>
    </row>
    <row r="121" spans="2:21">
      <c r="B121" s="2191"/>
      <c r="C121" s="180" t="s">
        <v>11</v>
      </c>
      <c r="D121" s="2170"/>
      <c r="E121" s="180" t="s">
        <v>12</v>
      </c>
      <c r="F121" s="2170"/>
      <c r="G121" s="180" t="s">
        <v>13</v>
      </c>
      <c r="H121" s="180" t="s">
        <v>14</v>
      </c>
      <c r="I121" s="181" t="s">
        <v>15</v>
      </c>
      <c r="J121" s="182" t="s">
        <v>16</v>
      </c>
      <c r="K121" s="183" t="s">
        <v>17</v>
      </c>
      <c r="L121" s="180" t="s">
        <v>18</v>
      </c>
      <c r="M121" s="184" t="s">
        <v>19</v>
      </c>
      <c r="N121" s="185" t="s">
        <v>177</v>
      </c>
      <c r="O121" s="2177"/>
      <c r="P121" s="2179"/>
      <c r="Q121" s="185" t="s">
        <v>22</v>
      </c>
      <c r="R121" s="2181"/>
      <c r="S121" s="186" t="s">
        <v>45</v>
      </c>
      <c r="T121" s="2183"/>
      <c r="U121" s="139"/>
    </row>
    <row r="122" spans="2:21" ht="16.5" customHeight="1" thickBot="1">
      <c r="B122" s="187">
        <v>1</v>
      </c>
      <c r="C122" s="188">
        <v>2</v>
      </c>
      <c r="D122" s="189">
        <v>3</v>
      </c>
      <c r="E122" s="188">
        <v>4</v>
      </c>
      <c r="F122" s="188">
        <v>5</v>
      </c>
      <c r="G122" s="188">
        <v>6</v>
      </c>
      <c r="H122" s="188">
        <v>7</v>
      </c>
      <c r="I122" s="190" t="s">
        <v>63</v>
      </c>
      <c r="J122" s="191">
        <v>9</v>
      </c>
      <c r="K122" s="192" t="s">
        <v>64</v>
      </c>
      <c r="L122" s="191" t="s">
        <v>65</v>
      </c>
      <c r="M122" s="192">
        <v>12</v>
      </c>
      <c r="N122" s="193" t="s">
        <v>66</v>
      </c>
      <c r="O122" s="252" t="s">
        <v>176</v>
      </c>
      <c r="P122" s="193" t="s">
        <v>178</v>
      </c>
      <c r="Q122" s="193" t="s">
        <v>186</v>
      </c>
      <c r="R122" s="193" t="s">
        <v>183</v>
      </c>
      <c r="S122" s="193" t="s">
        <v>179</v>
      </c>
      <c r="T122" s="193">
        <v>18</v>
      </c>
      <c r="U122" s="139"/>
    </row>
    <row r="123" spans="2:21" s="850" customFormat="1" ht="35.1" customHeight="1" thickTop="1">
      <c r="B123" s="837">
        <v>1</v>
      </c>
      <c r="C123" s="911" t="s">
        <v>2048</v>
      </c>
      <c r="D123" s="911" t="s">
        <v>1272</v>
      </c>
      <c r="E123" s="911" t="s">
        <v>1714</v>
      </c>
      <c r="F123" s="911" t="s">
        <v>40</v>
      </c>
      <c r="G123" s="1633">
        <v>12010</v>
      </c>
      <c r="H123" s="1633">
        <v>7450</v>
      </c>
      <c r="I123" s="843">
        <f>+G123-H123</f>
        <v>4560</v>
      </c>
      <c r="J123" s="844">
        <v>5</v>
      </c>
      <c r="K123" s="845">
        <f>I123*J123%</f>
        <v>228</v>
      </c>
      <c r="L123" s="845">
        <f>I123-K123</f>
        <v>4332</v>
      </c>
      <c r="M123" s="971">
        <v>2900</v>
      </c>
      <c r="N123" s="847">
        <f>ROUND((L123*M123),0)</f>
        <v>12562800</v>
      </c>
      <c r="O123" s="847">
        <f>ROUND(M123*0.5025%,2)</f>
        <v>14.57</v>
      </c>
      <c r="P123" s="847">
        <f>M123+O123</f>
        <v>2914.57</v>
      </c>
      <c r="Q123" s="848">
        <f>ROUND((L123*+P123),0)</f>
        <v>12625917</v>
      </c>
      <c r="R123" s="848">
        <f>ROUND((Q123*0.5%),0)</f>
        <v>63130</v>
      </c>
      <c r="S123" s="848">
        <f>ROUND((Q123-R123),0)</f>
        <v>12562787</v>
      </c>
      <c r="T123" s="1594" t="s">
        <v>497</v>
      </c>
    </row>
    <row r="124" spans="2:21" s="850" customFormat="1" ht="35.1" customHeight="1">
      <c r="B124" s="837">
        <v>2</v>
      </c>
      <c r="C124" s="911" t="s">
        <v>2049</v>
      </c>
      <c r="D124" s="911" t="s">
        <v>109</v>
      </c>
      <c r="E124" s="911" t="s">
        <v>388</v>
      </c>
      <c r="F124" s="911" t="s">
        <v>40</v>
      </c>
      <c r="G124" s="1633">
        <v>11860</v>
      </c>
      <c r="H124" s="1633">
        <v>4400</v>
      </c>
      <c r="I124" s="843">
        <f>+G124-H124</f>
        <v>7460</v>
      </c>
      <c r="J124" s="844">
        <v>5</v>
      </c>
      <c r="K124" s="845">
        <f>I124*J124%</f>
        <v>373</v>
      </c>
      <c r="L124" s="845">
        <f>I124-K124</f>
        <v>7087</v>
      </c>
      <c r="M124" s="971">
        <v>2900</v>
      </c>
      <c r="N124" s="847">
        <f>ROUND((L124*M124),0)</f>
        <v>20552300</v>
      </c>
      <c r="O124" s="847">
        <f>ROUND(M124*0.5025%,2)</f>
        <v>14.57</v>
      </c>
      <c r="P124" s="847">
        <f>M124+O124</f>
        <v>2914.57</v>
      </c>
      <c r="Q124" s="848">
        <f>ROUND((L124*+P124),0)</f>
        <v>20655558</v>
      </c>
      <c r="R124" s="848">
        <f>ROUND((Q124*0.5%),0)</f>
        <v>103278</v>
      </c>
      <c r="S124" s="848">
        <f>ROUND((Q124-R124),0)</f>
        <v>20552280</v>
      </c>
      <c r="T124" s="1594" t="s">
        <v>497</v>
      </c>
    </row>
    <row r="125" spans="2:21" s="850" customFormat="1" ht="35.1" customHeight="1">
      <c r="B125" s="837">
        <v>3</v>
      </c>
      <c r="C125" s="911" t="s">
        <v>2050</v>
      </c>
      <c r="D125" s="911" t="s">
        <v>1247</v>
      </c>
      <c r="E125" s="911" t="s">
        <v>1695</v>
      </c>
      <c r="F125" s="911" t="s">
        <v>40</v>
      </c>
      <c r="G125" s="1633">
        <v>12450</v>
      </c>
      <c r="H125" s="1633">
        <v>4710</v>
      </c>
      <c r="I125" s="843">
        <f>+G125-H125</f>
        <v>7740</v>
      </c>
      <c r="J125" s="844">
        <v>6</v>
      </c>
      <c r="K125" s="845">
        <f>I125*J125%</f>
        <v>464.4</v>
      </c>
      <c r="L125" s="845">
        <f>I125-K125</f>
        <v>7275.6</v>
      </c>
      <c r="M125" s="971">
        <v>2900</v>
      </c>
      <c r="N125" s="847">
        <f>ROUND((L125*M125),0)</f>
        <v>21099240</v>
      </c>
      <c r="O125" s="847">
        <f>ROUND(M125*0.5025%,2)</f>
        <v>14.57</v>
      </c>
      <c r="P125" s="847">
        <f>M125+O125</f>
        <v>2914.57</v>
      </c>
      <c r="Q125" s="848">
        <f>ROUND((L125*+P125),0)</f>
        <v>21205245</v>
      </c>
      <c r="R125" s="848">
        <f>ROUND((Q125*0.5%),0)</f>
        <v>106026</v>
      </c>
      <c r="S125" s="848">
        <f>ROUND((Q125-R125),0)</f>
        <v>21099219</v>
      </c>
      <c r="T125" s="1594" t="s">
        <v>497</v>
      </c>
    </row>
    <row r="126" spans="2:21" s="850" customFormat="1" ht="5.25" customHeight="1">
      <c r="B126" s="837"/>
      <c r="C126" s="852"/>
      <c r="D126" s="853"/>
      <c r="E126" s="854"/>
      <c r="F126" s="855"/>
      <c r="G126" s="856"/>
      <c r="H126" s="856"/>
      <c r="I126" s="857"/>
      <c r="J126" s="844"/>
      <c r="K126" s="857"/>
      <c r="L126" s="857"/>
      <c r="M126" s="846"/>
      <c r="N126" s="859"/>
      <c r="O126" s="887"/>
      <c r="P126" s="887"/>
      <c r="Q126" s="857"/>
      <c r="R126" s="857"/>
      <c r="S126" s="857"/>
      <c r="T126" s="849"/>
    </row>
    <row r="127" spans="2:21" ht="35.1" customHeight="1">
      <c r="B127" s="2288" t="s">
        <v>188</v>
      </c>
      <c r="C127" s="2289"/>
      <c r="D127" s="2289"/>
      <c r="E127" s="2289"/>
      <c r="F127" s="2290"/>
      <c r="G127" s="1012">
        <f>SUM(G123:G126)</f>
        <v>36320</v>
      </c>
      <c r="H127" s="1012">
        <f>SUM(H123:H126)</f>
        <v>16560</v>
      </c>
      <c r="I127" s="1012">
        <f>SUM(I123:I126)</f>
        <v>19760</v>
      </c>
      <c r="J127" s="1012">
        <f>+K127/I127%</f>
        <v>5.3917004048582999</v>
      </c>
      <c r="K127" s="1012">
        <f>SUM(K123:K126)</f>
        <v>1065.4000000000001</v>
      </c>
      <c r="L127" s="1012">
        <f>SUM(L123:L126)</f>
        <v>18694.599999999999</v>
      </c>
      <c r="M127" s="1012"/>
      <c r="N127" s="1012">
        <f>SUM(N123:N126)</f>
        <v>54214340</v>
      </c>
      <c r="O127" s="1013"/>
      <c r="P127" s="1507">
        <f>Q127/L127</f>
        <v>2914.5699827757749</v>
      </c>
      <c r="Q127" s="1012">
        <f>SUM(Q123:Q126)</f>
        <v>54486720</v>
      </c>
      <c r="R127" s="1012">
        <f>SUM(R123:R126)</f>
        <v>272434</v>
      </c>
      <c r="S127" s="1012">
        <f>SUM(S123:S126)</f>
        <v>54214286</v>
      </c>
      <c r="T127" s="1012"/>
      <c r="U127" s="139"/>
    </row>
    <row r="128" spans="2:21" ht="9.9499999999999993" customHeight="1">
      <c r="B128" s="306"/>
      <c r="C128" s="308"/>
      <c r="D128" s="308"/>
      <c r="E128" s="308"/>
      <c r="F128" s="308"/>
      <c r="G128" s="233"/>
      <c r="H128" s="308"/>
      <c r="I128" s="308"/>
      <c r="J128" s="315"/>
      <c r="K128" s="315"/>
      <c r="L128" s="316"/>
      <c r="M128" s="308"/>
      <c r="N128" s="308"/>
      <c r="O128" s="308"/>
      <c r="P128" s="307"/>
      <c r="Q128" s="317"/>
      <c r="R128" s="318"/>
      <c r="S128" s="319"/>
      <c r="T128" s="310"/>
      <c r="U128" s="139"/>
    </row>
    <row r="129" spans="2:21" ht="15.75">
      <c r="B129" s="201"/>
      <c r="C129" s="202"/>
      <c r="D129" s="202"/>
      <c r="E129" s="202"/>
      <c r="F129" s="202"/>
      <c r="G129" s="202"/>
      <c r="H129" s="202"/>
      <c r="I129" s="202"/>
      <c r="J129" s="203"/>
      <c r="K129" s="203"/>
      <c r="L129" s="204"/>
      <c r="M129" s="202"/>
      <c r="N129" s="202"/>
      <c r="O129" s="202"/>
      <c r="P129" s="202"/>
      <c r="Q129" s="587" t="s">
        <v>2012</v>
      </c>
      <c r="R129" s="211"/>
      <c r="S129" s="211"/>
      <c r="T129" s="209"/>
      <c r="U129" s="139"/>
    </row>
    <row r="130" spans="2:21" ht="15.75">
      <c r="B130" s="241"/>
      <c r="C130" s="280" t="s">
        <v>80</v>
      </c>
      <c r="D130" s="227"/>
      <c r="E130" s="227"/>
      <c r="F130" s="227"/>
      <c r="G130" s="2080"/>
      <c r="H130" s="2080"/>
      <c r="I130" s="2080" t="s">
        <v>105</v>
      </c>
      <c r="J130" s="2080"/>
      <c r="K130" s="228"/>
      <c r="L130" s="2080"/>
      <c r="M130" s="2080" t="s">
        <v>106</v>
      </c>
      <c r="N130" s="2080"/>
      <c r="O130" s="227"/>
      <c r="P130" s="227"/>
      <c r="Q130" s="227" t="s">
        <v>81</v>
      </c>
      <c r="R130" s="227"/>
      <c r="S130" s="242"/>
      <c r="T130" s="243"/>
      <c r="U130" s="139"/>
    </row>
    <row r="131" spans="2:21" ht="15.75">
      <c r="B131" s="241"/>
      <c r="C131" s="281"/>
      <c r="D131" s="229"/>
      <c r="E131" s="229"/>
      <c r="F131" s="229"/>
      <c r="G131" s="229"/>
      <c r="H131" s="229"/>
      <c r="I131" s="229"/>
      <c r="J131" s="229"/>
      <c r="K131" s="229"/>
      <c r="L131" s="229"/>
      <c r="M131" s="229"/>
      <c r="N131" s="229"/>
      <c r="O131" s="229"/>
      <c r="P131" s="229"/>
      <c r="Q131" s="229"/>
      <c r="R131" s="229"/>
      <c r="S131" s="242"/>
      <c r="T131" s="243"/>
      <c r="U131" s="139"/>
    </row>
    <row r="132" spans="2:21" ht="9.9499999999999993" customHeight="1">
      <c r="B132" s="241"/>
      <c r="C132" s="281"/>
      <c r="D132" s="229"/>
      <c r="E132" s="229"/>
      <c r="F132" s="229"/>
      <c r="G132" s="229"/>
      <c r="H132" s="229"/>
      <c r="I132" s="229"/>
      <c r="J132" s="229"/>
      <c r="K132" s="229"/>
      <c r="L132" s="229"/>
      <c r="M132" s="229"/>
      <c r="N132" s="229"/>
      <c r="O132" s="229"/>
      <c r="P132" s="229"/>
      <c r="Q132" s="229"/>
      <c r="R132" s="229"/>
      <c r="S132" s="242"/>
      <c r="T132" s="243"/>
      <c r="U132" s="139"/>
    </row>
    <row r="133" spans="2:21" ht="9.9499999999999993" customHeight="1">
      <c r="B133" s="241"/>
      <c r="C133" s="281"/>
      <c r="D133" s="229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229"/>
      <c r="Q133" s="229"/>
      <c r="R133" s="229"/>
      <c r="S133" s="242"/>
      <c r="T133" s="243"/>
      <c r="U133" s="139"/>
    </row>
    <row r="134" spans="2:21" ht="15.75">
      <c r="B134" s="241"/>
      <c r="C134" s="281"/>
      <c r="D134" s="229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  <c r="Q134" s="229"/>
      <c r="R134" s="229"/>
      <c r="S134" s="242"/>
      <c r="T134" s="243"/>
      <c r="U134" s="139"/>
    </row>
    <row r="135" spans="2:21" ht="15.75">
      <c r="B135" s="241"/>
      <c r="C135" s="2195" t="s">
        <v>147</v>
      </c>
      <c r="D135" s="2195"/>
      <c r="E135" s="2195"/>
      <c r="F135" s="2079"/>
      <c r="G135" s="2081"/>
      <c r="H135" s="2081" t="s">
        <v>82</v>
      </c>
      <c r="I135" s="2079"/>
      <c r="J135" s="2081" t="s">
        <v>156</v>
      </c>
      <c r="K135" s="230"/>
      <c r="L135" s="2081"/>
      <c r="M135" s="2081" t="s">
        <v>161</v>
      </c>
      <c r="N135" s="2081"/>
      <c r="O135" s="2079"/>
      <c r="P135" s="2079"/>
      <c r="Q135" s="2079" t="s">
        <v>83</v>
      </c>
      <c r="R135" s="2079"/>
      <c r="S135" s="242"/>
      <c r="T135" s="243"/>
      <c r="U135" s="139"/>
    </row>
    <row r="136" spans="2:21" ht="15.75">
      <c r="B136" s="241"/>
      <c r="C136" s="282"/>
      <c r="D136" s="2079"/>
      <c r="E136" s="2079"/>
      <c r="F136" s="2079"/>
      <c r="G136" s="2081"/>
      <c r="H136" s="2081"/>
      <c r="I136" s="2079"/>
      <c r="J136" s="2081"/>
      <c r="K136" s="230"/>
      <c r="L136" s="2081"/>
      <c r="M136" s="2081"/>
      <c r="N136" s="2081"/>
      <c r="O136" s="2079"/>
      <c r="P136" s="2079"/>
      <c r="Q136" s="2079"/>
      <c r="R136" s="2079"/>
      <c r="S136" s="242"/>
      <c r="T136" s="243"/>
      <c r="U136" s="139"/>
    </row>
    <row r="137" spans="2:21" customFormat="1" ht="15" customHeight="1">
      <c r="B137" s="121" t="s">
        <v>418</v>
      </c>
      <c r="C137" s="284"/>
      <c r="D137" s="122"/>
      <c r="E137" s="122"/>
      <c r="F137" s="122"/>
      <c r="G137" s="122"/>
      <c r="H137" s="122"/>
      <c r="I137" s="122"/>
      <c r="J137" s="123"/>
      <c r="K137" s="122"/>
      <c r="L137" s="124"/>
      <c r="M137" s="122"/>
      <c r="N137" s="122"/>
      <c r="O137" s="122"/>
      <c r="P137" s="122"/>
      <c r="Q137" s="122"/>
      <c r="R137" s="125"/>
      <c r="S137" s="125"/>
      <c r="T137" s="126" t="s">
        <v>417</v>
      </c>
      <c r="U137" s="232"/>
    </row>
    <row r="139" spans="2:21" ht="24.95" customHeight="1">
      <c r="B139" s="2155">
        <v>5</v>
      </c>
      <c r="C139" s="2156"/>
      <c r="D139" s="2156"/>
      <c r="E139" s="2157"/>
      <c r="F139" s="2161" t="s">
        <v>146</v>
      </c>
      <c r="G139" s="2162"/>
      <c r="H139" s="2162"/>
      <c r="I139" s="2162"/>
      <c r="J139" s="2162"/>
      <c r="K139" s="2162"/>
      <c r="L139" s="2162"/>
      <c r="M139" s="2162"/>
      <c r="N139" s="2163"/>
      <c r="O139" s="417" t="s">
        <v>55</v>
      </c>
      <c r="P139" s="418" t="s">
        <v>1706</v>
      </c>
      <c r="Q139" s="92" t="s">
        <v>1605</v>
      </c>
      <c r="R139" s="41"/>
      <c r="S139" s="41"/>
      <c r="T139" s="42" t="s">
        <v>25</v>
      </c>
      <c r="U139" s="139"/>
    </row>
    <row r="140" spans="2:21" ht="24.95" customHeight="1">
      <c r="B140" s="2158"/>
      <c r="C140" s="2159"/>
      <c r="D140" s="2159"/>
      <c r="E140" s="2160"/>
      <c r="F140" s="2164" t="s">
        <v>416</v>
      </c>
      <c r="G140" s="2165"/>
      <c r="H140" s="2165"/>
      <c r="I140" s="2165"/>
      <c r="J140" s="2165"/>
      <c r="K140" s="2165"/>
      <c r="L140" s="2165"/>
      <c r="M140" s="2165"/>
      <c r="N140" s="2166"/>
      <c r="O140" s="419" t="s">
        <v>57</v>
      </c>
      <c r="P140" s="420" t="s">
        <v>58</v>
      </c>
      <c r="Q140" s="94"/>
      <c r="R140" s="45"/>
      <c r="S140" s="45"/>
      <c r="T140" s="46"/>
      <c r="U140" s="139"/>
    </row>
    <row r="141" spans="2:21" ht="9.9499999999999993" customHeight="1">
      <c r="B141" s="47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224"/>
      <c r="Q141" s="599"/>
      <c r="R141" s="49"/>
      <c r="S141" s="49"/>
      <c r="T141" s="50"/>
      <c r="U141" s="139"/>
    </row>
    <row r="142" spans="2:21" ht="15.75">
      <c r="B142" s="51"/>
      <c r="C142" s="52" t="s">
        <v>59</v>
      </c>
      <c r="D142" s="55"/>
      <c r="E142" s="55" t="s">
        <v>60</v>
      </c>
      <c r="F142" s="165" t="s">
        <v>1390</v>
      </c>
      <c r="G142" s="55"/>
      <c r="H142" s="229"/>
      <c r="I142" s="354"/>
      <c r="J142" s="55"/>
      <c r="K142" s="55"/>
      <c r="L142" s="55"/>
      <c r="M142" s="55"/>
      <c r="N142" s="118"/>
      <c r="O142" s="56"/>
      <c r="P142" s="54" t="s">
        <v>61</v>
      </c>
      <c r="Q142" s="249" t="s">
        <v>2000</v>
      </c>
      <c r="R142" s="249"/>
      <c r="S142" s="55"/>
      <c r="T142" s="59"/>
      <c r="U142" s="139"/>
    </row>
    <row r="143" spans="2:21" ht="9.9499999999999993" customHeight="1">
      <c r="B143" s="51"/>
      <c r="C143" s="52"/>
      <c r="D143" s="55"/>
      <c r="E143" s="311"/>
      <c r="F143" s="304"/>
      <c r="G143" s="55"/>
      <c r="H143" s="53"/>
      <c r="I143" s="52"/>
      <c r="J143" s="55"/>
      <c r="K143" s="55"/>
      <c r="L143" s="54"/>
      <c r="M143" s="55"/>
      <c r="N143" s="84"/>
      <c r="O143" s="56"/>
      <c r="P143" s="167"/>
      <c r="Q143" s="58"/>
      <c r="R143" s="58"/>
      <c r="S143" s="58"/>
      <c r="T143" s="59"/>
      <c r="U143" s="139"/>
    </row>
    <row r="144" spans="2:21" ht="15" customHeight="1">
      <c r="B144" s="2190" t="s">
        <v>26</v>
      </c>
      <c r="C144" s="174" t="s">
        <v>27</v>
      </c>
      <c r="D144" s="2169" t="s">
        <v>62</v>
      </c>
      <c r="E144" s="175" t="s">
        <v>28</v>
      </c>
      <c r="F144" s="2169" t="s">
        <v>29</v>
      </c>
      <c r="G144" s="174" t="s">
        <v>30</v>
      </c>
      <c r="H144" s="174" t="s">
        <v>30</v>
      </c>
      <c r="I144" s="176" t="s">
        <v>30</v>
      </c>
      <c r="J144" s="2171" t="s">
        <v>31</v>
      </c>
      <c r="K144" s="2172"/>
      <c r="L144" s="174" t="s">
        <v>30</v>
      </c>
      <c r="M144" s="176" t="s">
        <v>32</v>
      </c>
      <c r="N144" s="177" t="s">
        <v>8</v>
      </c>
      <c r="O144" s="2176" t="s">
        <v>182</v>
      </c>
      <c r="P144" s="2178" t="s">
        <v>181</v>
      </c>
      <c r="Q144" s="177" t="s">
        <v>8</v>
      </c>
      <c r="R144" s="2180" t="s">
        <v>44</v>
      </c>
      <c r="S144" s="178" t="s">
        <v>8</v>
      </c>
      <c r="T144" s="2182" t="s">
        <v>10</v>
      </c>
      <c r="U144" s="139"/>
    </row>
    <row r="145" spans="2:21">
      <c r="B145" s="2191"/>
      <c r="C145" s="180" t="s">
        <v>11</v>
      </c>
      <c r="D145" s="2170"/>
      <c r="E145" s="180" t="s">
        <v>12</v>
      </c>
      <c r="F145" s="2170"/>
      <c r="G145" s="180" t="s">
        <v>13</v>
      </c>
      <c r="H145" s="180" t="s">
        <v>14</v>
      </c>
      <c r="I145" s="181" t="s">
        <v>15</v>
      </c>
      <c r="J145" s="182" t="s">
        <v>16</v>
      </c>
      <c r="K145" s="183" t="s">
        <v>17</v>
      </c>
      <c r="L145" s="180" t="s">
        <v>18</v>
      </c>
      <c r="M145" s="184" t="s">
        <v>19</v>
      </c>
      <c r="N145" s="185" t="s">
        <v>177</v>
      </c>
      <c r="O145" s="2177"/>
      <c r="P145" s="2179"/>
      <c r="Q145" s="185" t="s">
        <v>22</v>
      </c>
      <c r="R145" s="2181"/>
      <c r="S145" s="186" t="s">
        <v>45</v>
      </c>
      <c r="T145" s="2183"/>
      <c r="U145" s="139"/>
    </row>
    <row r="146" spans="2:21" ht="16.5" customHeight="1" thickBot="1">
      <c r="B146" s="187">
        <v>1</v>
      </c>
      <c r="C146" s="188">
        <v>2</v>
      </c>
      <c r="D146" s="189">
        <v>3</v>
      </c>
      <c r="E146" s="188">
        <v>4</v>
      </c>
      <c r="F146" s="188">
        <v>5</v>
      </c>
      <c r="G146" s="188">
        <v>6</v>
      </c>
      <c r="H146" s="188">
        <v>7</v>
      </c>
      <c r="I146" s="190" t="s">
        <v>63</v>
      </c>
      <c r="J146" s="191">
        <v>9</v>
      </c>
      <c r="K146" s="192" t="s">
        <v>64</v>
      </c>
      <c r="L146" s="191" t="s">
        <v>65</v>
      </c>
      <c r="M146" s="192">
        <v>12</v>
      </c>
      <c r="N146" s="193" t="s">
        <v>66</v>
      </c>
      <c r="O146" s="252" t="s">
        <v>176</v>
      </c>
      <c r="P146" s="193" t="s">
        <v>178</v>
      </c>
      <c r="Q146" s="193" t="s">
        <v>186</v>
      </c>
      <c r="R146" s="193" t="s">
        <v>183</v>
      </c>
      <c r="S146" s="193" t="s">
        <v>179</v>
      </c>
      <c r="T146" s="193">
        <v>18</v>
      </c>
      <c r="U146" s="139"/>
    </row>
    <row r="147" spans="2:21" s="850" customFormat="1" ht="35.1" customHeight="1" thickTop="1">
      <c r="B147" s="837">
        <v>1</v>
      </c>
      <c r="C147" s="911" t="s">
        <v>2009</v>
      </c>
      <c r="D147" s="911" t="s">
        <v>384</v>
      </c>
      <c r="E147" s="911" t="s">
        <v>1508</v>
      </c>
      <c r="F147" s="911" t="s">
        <v>40</v>
      </c>
      <c r="G147" s="1633">
        <v>13450</v>
      </c>
      <c r="H147" s="1633">
        <v>4450</v>
      </c>
      <c r="I147" s="843">
        <f>+G147-H147</f>
        <v>9000</v>
      </c>
      <c r="J147" s="844">
        <v>5</v>
      </c>
      <c r="K147" s="845">
        <f>I147*J147%</f>
        <v>450</v>
      </c>
      <c r="L147" s="845">
        <f>I147-K147</f>
        <v>8550</v>
      </c>
      <c r="M147" s="971">
        <v>2900</v>
      </c>
      <c r="N147" s="847">
        <f>ROUND((L147*M147),0)</f>
        <v>24795000</v>
      </c>
      <c r="O147" s="847">
        <f>ROUND(M147*0.5025%,2)</f>
        <v>14.57</v>
      </c>
      <c r="P147" s="847">
        <f>M147+O147</f>
        <v>2914.57</v>
      </c>
      <c r="Q147" s="848">
        <f>ROUND((L147*+P147),0)</f>
        <v>24919574</v>
      </c>
      <c r="R147" s="848">
        <f>ROUND((Q147*0.5%),0)</f>
        <v>124598</v>
      </c>
      <c r="S147" s="848">
        <f>ROUND((Q147-R147),0)</f>
        <v>24794976</v>
      </c>
      <c r="T147" s="1594" t="s">
        <v>497</v>
      </c>
    </row>
    <row r="148" spans="2:21" s="850" customFormat="1" ht="5.25" customHeight="1">
      <c r="B148" s="837"/>
      <c r="C148" s="852"/>
      <c r="D148" s="853"/>
      <c r="E148" s="854"/>
      <c r="F148" s="855"/>
      <c r="G148" s="856"/>
      <c r="H148" s="856"/>
      <c r="I148" s="857"/>
      <c r="J148" s="844"/>
      <c r="K148" s="857"/>
      <c r="L148" s="857"/>
      <c r="M148" s="846"/>
      <c r="N148" s="859"/>
      <c r="O148" s="887"/>
      <c r="P148" s="887"/>
      <c r="Q148" s="857"/>
      <c r="R148" s="857"/>
      <c r="S148" s="857"/>
      <c r="T148" s="849"/>
    </row>
    <row r="149" spans="2:21" ht="35.1" customHeight="1">
      <c r="B149" s="2288" t="s">
        <v>188</v>
      </c>
      <c r="C149" s="2289"/>
      <c r="D149" s="2289"/>
      <c r="E149" s="2289"/>
      <c r="F149" s="2290"/>
      <c r="G149" s="1012">
        <f>SUM(G147:G148)</f>
        <v>13450</v>
      </c>
      <c r="H149" s="1012">
        <f>SUM(H147:H148)</f>
        <v>4450</v>
      </c>
      <c r="I149" s="1012">
        <f>SUM(I147:I148)</f>
        <v>9000</v>
      </c>
      <c r="J149" s="1012">
        <f>+K149/I149%</f>
        <v>5</v>
      </c>
      <c r="K149" s="1012">
        <f>SUM(K147:K148)</f>
        <v>450</v>
      </c>
      <c r="L149" s="1012">
        <f>SUM(L147:L148)</f>
        <v>8550</v>
      </c>
      <c r="M149" s="1012"/>
      <c r="N149" s="1012">
        <f>SUM(N147:N148)</f>
        <v>24795000</v>
      </c>
      <c r="O149" s="1013"/>
      <c r="P149" s="1507">
        <f>Q149/L149</f>
        <v>2914.5700584795322</v>
      </c>
      <c r="Q149" s="1012">
        <f>SUM(Q147:Q148)</f>
        <v>24919574</v>
      </c>
      <c r="R149" s="1012">
        <f>SUM(R147:R148)</f>
        <v>124598</v>
      </c>
      <c r="S149" s="1012">
        <f>SUM(S147:S148)</f>
        <v>24794976</v>
      </c>
      <c r="T149" s="1012"/>
      <c r="U149" s="139"/>
    </row>
    <row r="150" spans="2:21" ht="9.9499999999999993" customHeight="1">
      <c r="B150" s="306"/>
      <c r="C150" s="308"/>
      <c r="D150" s="308"/>
      <c r="E150" s="308"/>
      <c r="F150" s="308"/>
      <c r="G150" s="233"/>
      <c r="H150" s="308"/>
      <c r="I150" s="308"/>
      <c r="J150" s="315"/>
      <c r="K150" s="315"/>
      <c r="L150" s="316"/>
      <c r="M150" s="308"/>
      <c r="N150" s="308"/>
      <c r="O150" s="308"/>
      <c r="P150" s="307"/>
      <c r="Q150" s="317"/>
      <c r="R150" s="318"/>
      <c r="S150" s="319"/>
      <c r="T150" s="310"/>
      <c r="U150" s="139"/>
    </row>
    <row r="151" spans="2:21" ht="15.75">
      <c r="B151" s="201"/>
      <c r="C151" s="202"/>
      <c r="D151" s="202"/>
      <c r="E151" s="202"/>
      <c r="F151" s="202"/>
      <c r="G151" s="202"/>
      <c r="H151" s="202"/>
      <c r="I151" s="202"/>
      <c r="J151" s="203"/>
      <c r="K151" s="203"/>
      <c r="L151" s="204"/>
      <c r="M151" s="202"/>
      <c r="N151" s="202"/>
      <c r="O151" s="202"/>
      <c r="P151" s="202"/>
      <c r="Q151" s="587" t="s">
        <v>2001</v>
      </c>
      <c r="R151" s="211"/>
      <c r="S151" s="211"/>
      <c r="T151" s="209"/>
      <c r="U151" s="139"/>
    </row>
    <row r="152" spans="2:21" ht="15.75">
      <c r="B152" s="241"/>
      <c r="C152" s="280" t="s">
        <v>80</v>
      </c>
      <c r="D152" s="227"/>
      <c r="E152" s="227"/>
      <c r="F152" s="227"/>
      <c r="G152" s="2053"/>
      <c r="H152" s="2053"/>
      <c r="I152" s="2053" t="s">
        <v>105</v>
      </c>
      <c r="J152" s="2053"/>
      <c r="K152" s="228"/>
      <c r="L152" s="2053"/>
      <c r="M152" s="2053" t="s">
        <v>106</v>
      </c>
      <c r="N152" s="2053"/>
      <c r="O152" s="227"/>
      <c r="P152" s="227"/>
      <c r="Q152" s="227" t="s">
        <v>81</v>
      </c>
      <c r="R152" s="227"/>
      <c r="S152" s="242"/>
      <c r="T152" s="243"/>
      <c r="U152" s="139"/>
    </row>
    <row r="153" spans="2:21" ht="15.75">
      <c r="B153" s="241"/>
      <c r="C153" s="281"/>
      <c r="D153" s="229"/>
      <c r="E153" s="229"/>
      <c r="F153" s="229"/>
      <c r="G153" s="229"/>
      <c r="H153" s="229"/>
      <c r="I153" s="229"/>
      <c r="J153" s="229"/>
      <c r="K153" s="229"/>
      <c r="L153" s="229"/>
      <c r="M153" s="229"/>
      <c r="N153" s="229"/>
      <c r="O153" s="229"/>
      <c r="P153" s="229"/>
      <c r="Q153" s="229"/>
      <c r="R153" s="229"/>
      <c r="S153" s="242"/>
      <c r="T153" s="243"/>
      <c r="U153" s="139"/>
    </row>
    <row r="154" spans="2:21" ht="9.9499999999999993" customHeight="1">
      <c r="B154" s="241"/>
      <c r="C154" s="281"/>
      <c r="D154" s="229"/>
      <c r="E154" s="229"/>
      <c r="F154" s="229"/>
      <c r="G154" s="229"/>
      <c r="H154" s="229"/>
      <c r="I154" s="229"/>
      <c r="J154" s="229"/>
      <c r="K154" s="229"/>
      <c r="L154" s="229"/>
      <c r="M154" s="229"/>
      <c r="N154" s="229"/>
      <c r="O154" s="229"/>
      <c r="P154" s="229"/>
      <c r="Q154" s="229"/>
      <c r="R154" s="229"/>
      <c r="S154" s="242"/>
      <c r="T154" s="243"/>
      <c r="U154" s="139"/>
    </row>
    <row r="155" spans="2:21" ht="9.9499999999999993" customHeight="1">
      <c r="B155" s="241"/>
      <c r="C155" s="281"/>
      <c r="D155" s="229"/>
      <c r="E155" s="229"/>
      <c r="F155" s="229"/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  <c r="Q155" s="229"/>
      <c r="R155" s="229"/>
      <c r="S155" s="242"/>
      <c r="T155" s="243"/>
      <c r="U155" s="139"/>
    </row>
    <row r="156" spans="2:21" ht="15.75">
      <c r="B156" s="241"/>
      <c r="C156" s="281"/>
      <c r="D156" s="229"/>
      <c r="E156" s="229"/>
      <c r="F156" s="229"/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42"/>
      <c r="T156" s="243"/>
      <c r="U156" s="139"/>
    </row>
    <row r="157" spans="2:21" ht="15.75">
      <c r="B157" s="241"/>
      <c r="C157" s="2195" t="s">
        <v>147</v>
      </c>
      <c r="D157" s="2195"/>
      <c r="E157" s="2195"/>
      <c r="F157" s="2052"/>
      <c r="G157" s="2054"/>
      <c r="H157" s="2054" t="s">
        <v>82</v>
      </c>
      <c r="I157" s="2052"/>
      <c r="J157" s="2054" t="s">
        <v>156</v>
      </c>
      <c r="K157" s="230"/>
      <c r="L157" s="2054"/>
      <c r="M157" s="2054" t="s">
        <v>161</v>
      </c>
      <c r="N157" s="2054"/>
      <c r="O157" s="2052"/>
      <c r="P157" s="2052"/>
      <c r="Q157" s="2052" t="s">
        <v>83</v>
      </c>
      <c r="R157" s="2052"/>
      <c r="S157" s="242"/>
      <c r="T157" s="243"/>
      <c r="U157" s="139"/>
    </row>
    <row r="158" spans="2:21" ht="15.75">
      <c r="B158" s="241"/>
      <c r="C158" s="282"/>
      <c r="D158" s="2052"/>
      <c r="E158" s="2052"/>
      <c r="F158" s="2052"/>
      <c r="G158" s="2054"/>
      <c r="H158" s="2054"/>
      <c r="I158" s="2052"/>
      <c r="J158" s="2054"/>
      <c r="K158" s="230"/>
      <c r="L158" s="2054"/>
      <c r="M158" s="2054"/>
      <c r="N158" s="2054"/>
      <c r="O158" s="2052"/>
      <c r="P158" s="2052"/>
      <c r="Q158" s="2052"/>
      <c r="R158" s="2052"/>
      <c r="S158" s="242"/>
      <c r="T158" s="243"/>
      <c r="U158" s="139"/>
    </row>
    <row r="159" spans="2:21" customFormat="1" ht="15" customHeight="1">
      <c r="B159" s="121" t="s">
        <v>418</v>
      </c>
      <c r="C159" s="284"/>
      <c r="D159" s="122"/>
      <c r="E159" s="122"/>
      <c r="F159" s="122"/>
      <c r="G159" s="122"/>
      <c r="H159" s="122"/>
      <c r="I159" s="122"/>
      <c r="J159" s="123"/>
      <c r="K159" s="122"/>
      <c r="L159" s="124"/>
      <c r="M159" s="122"/>
      <c r="N159" s="122"/>
      <c r="O159" s="122"/>
      <c r="P159" s="122"/>
      <c r="Q159" s="122"/>
      <c r="R159" s="125"/>
      <c r="S159" s="125"/>
      <c r="T159" s="126" t="s">
        <v>417</v>
      </c>
      <c r="U159" s="232"/>
    </row>
    <row r="161" spans="2:21" ht="24.95" customHeight="1">
      <c r="B161" s="2155">
        <v>5</v>
      </c>
      <c r="C161" s="2156"/>
      <c r="D161" s="2156"/>
      <c r="E161" s="2157"/>
      <c r="F161" s="2161" t="s">
        <v>146</v>
      </c>
      <c r="G161" s="2162"/>
      <c r="H161" s="2162"/>
      <c r="I161" s="2162"/>
      <c r="J161" s="2162"/>
      <c r="K161" s="2162"/>
      <c r="L161" s="2162"/>
      <c r="M161" s="2162"/>
      <c r="N161" s="2163"/>
      <c r="O161" s="417" t="s">
        <v>55</v>
      </c>
      <c r="P161" s="418" t="s">
        <v>1677</v>
      </c>
      <c r="Q161" s="92" t="s">
        <v>1605</v>
      </c>
      <c r="R161" s="41"/>
      <c r="S161" s="41"/>
      <c r="T161" s="42" t="s">
        <v>25</v>
      </c>
      <c r="U161" s="139"/>
    </row>
    <row r="162" spans="2:21" ht="24.95" customHeight="1">
      <c r="B162" s="2158"/>
      <c r="C162" s="2159"/>
      <c r="D162" s="2159"/>
      <c r="E162" s="2160"/>
      <c r="F162" s="2164" t="s">
        <v>416</v>
      </c>
      <c r="G162" s="2165"/>
      <c r="H162" s="2165"/>
      <c r="I162" s="2165"/>
      <c r="J162" s="2165"/>
      <c r="K162" s="2165"/>
      <c r="L162" s="2165"/>
      <c r="M162" s="2165"/>
      <c r="N162" s="2166"/>
      <c r="O162" s="419" t="s">
        <v>57</v>
      </c>
      <c r="P162" s="420" t="s">
        <v>58</v>
      </c>
      <c r="Q162" s="94"/>
      <c r="R162" s="45"/>
      <c r="S162" s="45"/>
      <c r="T162" s="46"/>
      <c r="U162" s="139"/>
    </row>
    <row r="163" spans="2:21" ht="9.9499999999999993" customHeight="1">
      <c r="B163" s="47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224"/>
      <c r="Q163" s="599"/>
      <c r="R163" s="49"/>
      <c r="S163" s="49"/>
      <c r="T163" s="50"/>
      <c r="U163" s="139"/>
    </row>
    <row r="164" spans="2:21" ht="15.75">
      <c r="B164" s="51"/>
      <c r="C164" s="52" t="s">
        <v>59</v>
      </c>
      <c r="D164" s="55"/>
      <c r="E164" s="55" t="s">
        <v>60</v>
      </c>
      <c r="F164" s="165" t="s">
        <v>1390</v>
      </c>
      <c r="G164" s="55"/>
      <c r="H164" s="229"/>
      <c r="I164" s="354"/>
      <c r="J164" s="55"/>
      <c r="K164" s="55"/>
      <c r="L164" s="55"/>
      <c r="M164" s="55"/>
      <c r="N164" s="118"/>
      <c r="O164" s="56"/>
      <c r="P164" s="54" t="s">
        <v>61</v>
      </c>
      <c r="Q164" s="249" t="s">
        <v>1996</v>
      </c>
      <c r="R164" s="249"/>
      <c r="S164" s="55"/>
      <c r="T164" s="59"/>
      <c r="U164" s="139"/>
    </row>
    <row r="165" spans="2:21" ht="9.9499999999999993" customHeight="1">
      <c r="B165" s="51"/>
      <c r="C165" s="52"/>
      <c r="D165" s="55"/>
      <c r="E165" s="311"/>
      <c r="F165" s="304"/>
      <c r="G165" s="55"/>
      <c r="H165" s="53"/>
      <c r="I165" s="52"/>
      <c r="J165" s="55"/>
      <c r="K165" s="55"/>
      <c r="L165" s="54"/>
      <c r="M165" s="55"/>
      <c r="N165" s="84"/>
      <c r="O165" s="56"/>
      <c r="P165" s="167"/>
      <c r="Q165" s="58"/>
      <c r="R165" s="58"/>
      <c r="S165" s="58"/>
      <c r="T165" s="59"/>
      <c r="U165" s="139"/>
    </row>
    <row r="166" spans="2:21" ht="15" customHeight="1">
      <c r="B166" s="2190" t="s">
        <v>26</v>
      </c>
      <c r="C166" s="174" t="s">
        <v>27</v>
      </c>
      <c r="D166" s="2169" t="s">
        <v>62</v>
      </c>
      <c r="E166" s="175" t="s">
        <v>28</v>
      </c>
      <c r="F166" s="2169" t="s">
        <v>29</v>
      </c>
      <c r="G166" s="174" t="s">
        <v>30</v>
      </c>
      <c r="H166" s="174" t="s">
        <v>30</v>
      </c>
      <c r="I166" s="176" t="s">
        <v>30</v>
      </c>
      <c r="J166" s="2171" t="s">
        <v>31</v>
      </c>
      <c r="K166" s="2172"/>
      <c r="L166" s="174" t="s">
        <v>30</v>
      </c>
      <c r="M166" s="176" t="s">
        <v>32</v>
      </c>
      <c r="N166" s="177" t="s">
        <v>8</v>
      </c>
      <c r="O166" s="2176" t="s">
        <v>182</v>
      </c>
      <c r="P166" s="2178" t="s">
        <v>181</v>
      </c>
      <c r="Q166" s="177" t="s">
        <v>8</v>
      </c>
      <c r="R166" s="2180" t="s">
        <v>44</v>
      </c>
      <c r="S166" s="178" t="s">
        <v>8</v>
      </c>
      <c r="T166" s="2182" t="s">
        <v>10</v>
      </c>
      <c r="U166" s="139"/>
    </row>
    <row r="167" spans="2:21">
      <c r="B167" s="2191"/>
      <c r="C167" s="180" t="s">
        <v>11</v>
      </c>
      <c r="D167" s="2170"/>
      <c r="E167" s="180" t="s">
        <v>12</v>
      </c>
      <c r="F167" s="2170"/>
      <c r="G167" s="180" t="s">
        <v>13</v>
      </c>
      <c r="H167" s="180" t="s">
        <v>14</v>
      </c>
      <c r="I167" s="181" t="s">
        <v>15</v>
      </c>
      <c r="J167" s="182" t="s">
        <v>16</v>
      </c>
      <c r="K167" s="183" t="s">
        <v>17</v>
      </c>
      <c r="L167" s="180" t="s">
        <v>18</v>
      </c>
      <c r="M167" s="184" t="s">
        <v>19</v>
      </c>
      <c r="N167" s="185" t="s">
        <v>177</v>
      </c>
      <c r="O167" s="2177"/>
      <c r="P167" s="2179"/>
      <c r="Q167" s="185" t="s">
        <v>22</v>
      </c>
      <c r="R167" s="2181"/>
      <c r="S167" s="186" t="s">
        <v>45</v>
      </c>
      <c r="T167" s="2183"/>
      <c r="U167" s="139"/>
    </row>
    <row r="168" spans="2:21" ht="16.5" customHeight="1" thickBot="1">
      <c r="B168" s="187">
        <v>1</v>
      </c>
      <c r="C168" s="188">
        <v>2</v>
      </c>
      <c r="D168" s="189">
        <v>3</v>
      </c>
      <c r="E168" s="188">
        <v>4</v>
      </c>
      <c r="F168" s="188">
        <v>5</v>
      </c>
      <c r="G168" s="188">
        <v>6</v>
      </c>
      <c r="H168" s="188">
        <v>7</v>
      </c>
      <c r="I168" s="190" t="s">
        <v>63</v>
      </c>
      <c r="J168" s="191">
        <v>9</v>
      </c>
      <c r="K168" s="192" t="s">
        <v>64</v>
      </c>
      <c r="L168" s="191" t="s">
        <v>65</v>
      </c>
      <c r="M168" s="192">
        <v>12</v>
      </c>
      <c r="N168" s="193" t="s">
        <v>66</v>
      </c>
      <c r="O168" s="252" t="s">
        <v>176</v>
      </c>
      <c r="P168" s="193" t="s">
        <v>178</v>
      </c>
      <c r="Q168" s="193" t="s">
        <v>186</v>
      </c>
      <c r="R168" s="193" t="s">
        <v>183</v>
      </c>
      <c r="S168" s="193" t="s">
        <v>179</v>
      </c>
      <c r="T168" s="193">
        <v>18</v>
      </c>
      <c r="U168" s="139"/>
    </row>
    <row r="169" spans="2:21" s="850" customFormat="1" ht="35.1" customHeight="1" thickTop="1">
      <c r="B169" s="837">
        <v>1</v>
      </c>
      <c r="C169" s="1788" t="s">
        <v>1995</v>
      </c>
      <c r="D169" s="911" t="s">
        <v>1690</v>
      </c>
      <c r="E169" s="911" t="s">
        <v>1691</v>
      </c>
      <c r="F169" s="841" t="s">
        <v>40</v>
      </c>
      <c r="G169" s="842">
        <v>12140</v>
      </c>
      <c r="H169" s="842">
        <v>4180</v>
      </c>
      <c r="I169" s="843">
        <f>+G169-H169</f>
        <v>7960</v>
      </c>
      <c r="J169" s="844">
        <v>5</v>
      </c>
      <c r="K169" s="845">
        <f>I169*J169%</f>
        <v>398</v>
      </c>
      <c r="L169" s="845">
        <f>I169-K169</f>
        <v>7562</v>
      </c>
      <c r="M169" s="971">
        <v>2900</v>
      </c>
      <c r="N169" s="847">
        <f>ROUND((L169*M169),0)</f>
        <v>21929800</v>
      </c>
      <c r="O169" s="847">
        <f>ROUND(M169*0.5025%,2)</f>
        <v>14.57</v>
      </c>
      <c r="P169" s="847">
        <f>M169+O169</f>
        <v>2914.57</v>
      </c>
      <c r="Q169" s="848">
        <f>ROUND((L169*+P169),0)</f>
        <v>22039978</v>
      </c>
      <c r="R169" s="848">
        <f>ROUND((Q169*0.5%),0)</f>
        <v>110200</v>
      </c>
      <c r="S169" s="848">
        <f>ROUND((Q169-R169),0)</f>
        <v>21929778</v>
      </c>
      <c r="T169" s="1594" t="s">
        <v>497</v>
      </c>
    </row>
    <row r="170" spans="2:21" s="850" customFormat="1" ht="5.25" customHeight="1">
      <c r="B170" s="837"/>
      <c r="C170" s="852"/>
      <c r="D170" s="853"/>
      <c r="E170" s="854"/>
      <c r="F170" s="855"/>
      <c r="G170" s="856"/>
      <c r="H170" s="856"/>
      <c r="I170" s="857"/>
      <c r="J170" s="844"/>
      <c r="K170" s="857"/>
      <c r="L170" s="857"/>
      <c r="M170" s="846"/>
      <c r="N170" s="859"/>
      <c r="O170" s="887"/>
      <c r="P170" s="887"/>
      <c r="Q170" s="857"/>
      <c r="R170" s="857"/>
      <c r="S170" s="857"/>
      <c r="T170" s="849"/>
    </row>
    <row r="171" spans="2:21" ht="35.1" customHeight="1">
      <c r="B171" s="2288" t="s">
        <v>188</v>
      </c>
      <c r="C171" s="2289"/>
      <c r="D171" s="2289"/>
      <c r="E171" s="2289"/>
      <c r="F171" s="2290"/>
      <c r="G171" s="1012">
        <f>SUM(G169:G170)</f>
        <v>12140</v>
      </c>
      <c r="H171" s="1012">
        <f>SUM(H169:H170)</f>
        <v>4180</v>
      </c>
      <c r="I171" s="1012">
        <f>SUM(I169:I170)</f>
        <v>7960</v>
      </c>
      <c r="J171" s="1012">
        <f>+K171/I171%</f>
        <v>5</v>
      </c>
      <c r="K171" s="1012">
        <f>SUM(K169:K170)</f>
        <v>398</v>
      </c>
      <c r="L171" s="1012">
        <f>SUM(L169:L170)</f>
        <v>7562</v>
      </c>
      <c r="M171" s="1012"/>
      <c r="N171" s="1012">
        <f>SUM(N169:N170)</f>
        <v>21929800</v>
      </c>
      <c r="O171" s="1013"/>
      <c r="P171" s="1507">
        <f>Q171/L171</f>
        <v>2914.5699550383497</v>
      </c>
      <c r="Q171" s="1012">
        <f>SUM(Q169:Q170)</f>
        <v>22039978</v>
      </c>
      <c r="R171" s="1012">
        <f>SUM(R169:R170)</f>
        <v>110200</v>
      </c>
      <c r="S171" s="1012">
        <f>SUM(S169:S170)</f>
        <v>21929778</v>
      </c>
      <c r="T171" s="1012"/>
      <c r="U171" s="139"/>
    </row>
    <row r="172" spans="2:21" ht="9.9499999999999993" customHeight="1">
      <c r="B172" s="306"/>
      <c r="C172" s="308"/>
      <c r="D172" s="308"/>
      <c r="E172" s="308"/>
      <c r="F172" s="308"/>
      <c r="G172" s="233"/>
      <c r="H172" s="308"/>
      <c r="I172" s="308"/>
      <c r="J172" s="315"/>
      <c r="K172" s="315"/>
      <c r="L172" s="316"/>
      <c r="M172" s="308"/>
      <c r="N172" s="308"/>
      <c r="O172" s="308"/>
      <c r="P172" s="307"/>
      <c r="Q172" s="317"/>
      <c r="R172" s="318"/>
      <c r="S172" s="319"/>
      <c r="T172" s="310"/>
      <c r="U172" s="139"/>
    </row>
    <row r="173" spans="2:21" ht="15.75">
      <c r="B173" s="201"/>
      <c r="C173" s="202"/>
      <c r="D173" s="202"/>
      <c r="E173" s="202"/>
      <c r="F173" s="202"/>
      <c r="G173" s="202"/>
      <c r="H173" s="202"/>
      <c r="I173" s="202"/>
      <c r="J173" s="203"/>
      <c r="K173" s="203"/>
      <c r="L173" s="204"/>
      <c r="M173" s="202"/>
      <c r="N173" s="202"/>
      <c r="O173" s="202"/>
      <c r="P173" s="202"/>
      <c r="Q173" s="587" t="s">
        <v>1997</v>
      </c>
      <c r="R173" s="211"/>
      <c r="S173" s="211"/>
      <c r="T173" s="209"/>
      <c r="U173" s="139"/>
    </row>
    <row r="174" spans="2:21" ht="15.75">
      <c r="B174" s="241"/>
      <c r="C174" s="280" t="s">
        <v>80</v>
      </c>
      <c r="D174" s="227"/>
      <c r="E174" s="227"/>
      <c r="F174" s="227"/>
      <c r="G174" s="1991"/>
      <c r="H174" s="1991"/>
      <c r="I174" s="1991" t="s">
        <v>105</v>
      </c>
      <c r="J174" s="1991"/>
      <c r="K174" s="228"/>
      <c r="L174" s="1991"/>
      <c r="M174" s="1991" t="s">
        <v>106</v>
      </c>
      <c r="N174" s="1991"/>
      <c r="O174" s="227"/>
      <c r="P174" s="227"/>
      <c r="Q174" s="227" t="s">
        <v>81</v>
      </c>
      <c r="R174" s="227"/>
      <c r="S174" s="242"/>
      <c r="T174" s="243"/>
      <c r="U174" s="139"/>
    </row>
    <row r="175" spans="2:21" ht="15.75">
      <c r="B175" s="241"/>
      <c r="C175" s="281"/>
      <c r="D175" s="229"/>
      <c r="E175" s="229"/>
      <c r="F175" s="229"/>
      <c r="G175" s="229"/>
      <c r="H175" s="229"/>
      <c r="I175" s="229"/>
      <c r="J175" s="229"/>
      <c r="K175" s="229"/>
      <c r="L175" s="229"/>
      <c r="M175" s="229"/>
      <c r="N175" s="229"/>
      <c r="O175" s="229"/>
      <c r="P175" s="229"/>
      <c r="Q175" s="229"/>
      <c r="R175" s="229"/>
      <c r="S175" s="242"/>
      <c r="T175" s="243"/>
      <c r="U175" s="139"/>
    </row>
    <row r="176" spans="2:21" ht="9.9499999999999993" customHeight="1">
      <c r="B176" s="241"/>
      <c r="C176" s="281"/>
      <c r="D176" s="229"/>
      <c r="E176" s="229"/>
      <c r="F176" s="229"/>
      <c r="G176" s="229"/>
      <c r="H176" s="229"/>
      <c r="I176" s="229"/>
      <c r="J176" s="229"/>
      <c r="K176" s="229"/>
      <c r="L176" s="229"/>
      <c r="M176" s="229"/>
      <c r="N176" s="229"/>
      <c r="O176" s="229"/>
      <c r="P176" s="229"/>
      <c r="Q176" s="229"/>
      <c r="R176" s="229"/>
      <c r="S176" s="242"/>
      <c r="T176" s="243"/>
      <c r="U176" s="139"/>
    </row>
    <row r="177" spans="2:21" ht="9.9499999999999993" customHeight="1">
      <c r="B177" s="241"/>
      <c r="C177" s="281"/>
      <c r="D177" s="229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29"/>
      <c r="P177" s="229"/>
      <c r="Q177" s="229"/>
      <c r="R177" s="229"/>
      <c r="S177" s="242"/>
      <c r="T177" s="243"/>
      <c r="U177" s="139"/>
    </row>
    <row r="178" spans="2:21" ht="15.75">
      <c r="B178" s="241"/>
      <c r="C178" s="281"/>
      <c r="D178" s="229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29"/>
      <c r="P178" s="229"/>
      <c r="Q178" s="229"/>
      <c r="R178" s="229"/>
      <c r="S178" s="242"/>
      <c r="T178" s="243"/>
      <c r="U178" s="139"/>
    </row>
    <row r="179" spans="2:21" ht="15.75">
      <c r="B179" s="241"/>
      <c r="C179" s="2195" t="s">
        <v>147</v>
      </c>
      <c r="D179" s="2195"/>
      <c r="E179" s="2195"/>
      <c r="F179" s="1988"/>
      <c r="G179" s="1992"/>
      <c r="H179" s="1992" t="s">
        <v>82</v>
      </c>
      <c r="I179" s="1988"/>
      <c r="J179" s="1992" t="s">
        <v>156</v>
      </c>
      <c r="K179" s="230"/>
      <c r="L179" s="1992"/>
      <c r="M179" s="1992" t="s">
        <v>161</v>
      </c>
      <c r="N179" s="1992"/>
      <c r="O179" s="1988"/>
      <c r="P179" s="1988"/>
      <c r="Q179" s="1988" t="s">
        <v>83</v>
      </c>
      <c r="R179" s="1988"/>
      <c r="S179" s="242"/>
      <c r="T179" s="243"/>
      <c r="U179" s="139"/>
    </row>
    <row r="180" spans="2:21" ht="15.75">
      <c r="B180" s="241"/>
      <c r="C180" s="282"/>
      <c r="D180" s="1988"/>
      <c r="E180" s="1988"/>
      <c r="F180" s="1988"/>
      <c r="G180" s="1992"/>
      <c r="H180" s="1992"/>
      <c r="I180" s="1988"/>
      <c r="J180" s="1992"/>
      <c r="K180" s="230"/>
      <c r="L180" s="1992"/>
      <c r="M180" s="1992"/>
      <c r="N180" s="1992"/>
      <c r="O180" s="1988"/>
      <c r="P180" s="1988"/>
      <c r="Q180" s="1988"/>
      <c r="R180" s="1988"/>
      <c r="S180" s="242"/>
      <c r="T180" s="243"/>
      <c r="U180" s="139"/>
    </row>
    <row r="181" spans="2:21" customFormat="1" ht="15" customHeight="1">
      <c r="B181" s="121" t="s">
        <v>418</v>
      </c>
      <c r="C181" s="284"/>
      <c r="D181" s="122"/>
      <c r="E181" s="122"/>
      <c r="F181" s="122"/>
      <c r="G181" s="122"/>
      <c r="H181" s="122"/>
      <c r="I181" s="122"/>
      <c r="J181" s="123"/>
      <c r="K181" s="122"/>
      <c r="L181" s="124"/>
      <c r="M181" s="122"/>
      <c r="N181" s="122"/>
      <c r="O181" s="122"/>
      <c r="P181" s="122"/>
      <c r="Q181" s="122"/>
      <c r="R181" s="125"/>
      <c r="S181" s="125"/>
      <c r="T181" s="126" t="s">
        <v>417</v>
      </c>
      <c r="U181" s="232"/>
    </row>
    <row r="183" spans="2:21" ht="24.95" customHeight="1">
      <c r="B183" s="2155">
        <v>5</v>
      </c>
      <c r="C183" s="2156"/>
      <c r="D183" s="2156"/>
      <c r="E183" s="2157"/>
      <c r="F183" s="2161" t="s">
        <v>146</v>
      </c>
      <c r="G183" s="2162"/>
      <c r="H183" s="2162"/>
      <c r="I183" s="2162"/>
      <c r="J183" s="2162"/>
      <c r="K183" s="2162"/>
      <c r="L183" s="2162"/>
      <c r="M183" s="2162"/>
      <c r="N183" s="2163"/>
      <c r="O183" s="417" t="s">
        <v>55</v>
      </c>
      <c r="P183" s="418" t="s">
        <v>1651</v>
      </c>
      <c r="Q183" s="92" t="s">
        <v>1605</v>
      </c>
      <c r="R183" s="41"/>
      <c r="S183" s="41"/>
      <c r="T183" s="42" t="s">
        <v>25</v>
      </c>
      <c r="U183" s="139"/>
    </row>
    <row r="184" spans="2:21" ht="24.95" customHeight="1">
      <c r="B184" s="2158"/>
      <c r="C184" s="2159"/>
      <c r="D184" s="2159"/>
      <c r="E184" s="2160"/>
      <c r="F184" s="2164" t="s">
        <v>416</v>
      </c>
      <c r="G184" s="2165"/>
      <c r="H184" s="2165"/>
      <c r="I184" s="2165"/>
      <c r="J184" s="2165"/>
      <c r="K184" s="2165"/>
      <c r="L184" s="2165"/>
      <c r="M184" s="2165"/>
      <c r="N184" s="2166"/>
      <c r="O184" s="419" t="s">
        <v>57</v>
      </c>
      <c r="P184" s="420" t="s">
        <v>58</v>
      </c>
      <c r="Q184" s="94"/>
      <c r="R184" s="45"/>
      <c r="S184" s="45"/>
      <c r="T184" s="46"/>
      <c r="U184" s="139"/>
    </row>
    <row r="185" spans="2:21" ht="9.9499999999999993" customHeight="1">
      <c r="B185" s="47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224"/>
      <c r="Q185" s="599"/>
      <c r="R185" s="49"/>
      <c r="S185" s="49"/>
      <c r="T185" s="50"/>
      <c r="U185" s="139"/>
    </row>
    <row r="186" spans="2:21" ht="15.75">
      <c r="B186" s="51"/>
      <c r="C186" s="52" t="s">
        <v>59</v>
      </c>
      <c r="D186" s="55"/>
      <c r="E186" s="55" t="s">
        <v>60</v>
      </c>
      <c r="F186" s="165" t="s">
        <v>1390</v>
      </c>
      <c r="G186" s="55"/>
      <c r="H186" s="229"/>
      <c r="I186" s="354"/>
      <c r="J186" s="55"/>
      <c r="K186" s="55"/>
      <c r="L186" s="55"/>
      <c r="M186" s="55"/>
      <c r="N186" s="118"/>
      <c r="O186" s="56"/>
      <c r="P186" s="54" t="s">
        <v>61</v>
      </c>
      <c r="Q186" s="249" t="s">
        <v>1967</v>
      </c>
      <c r="R186" s="249"/>
      <c r="S186" s="55"/>
      <c r="T186" s="59"/>
      <c r="U186" s="139"/>
    </row>
    <row r="187" spans="2:21" ht="9.9499999999999993" customHeight="1">
      <c r="B187" s="51"/>
      <c r="C187" s="52"/>
      <c r="D187" s="55"/>
      <c r="E187" s="311"/>
      <c r="F187" s="304"/>
      <c r="G187" s="55"/>
      <c r="H187" s="53"/>
      <c r="I187" s="52"/>
      <c r="J187" s="55"/>
      <c r="K187" s="55"/>
      <c r="L187" s="54"/>
      <c r="M187" s="55"/>
      <c r="N187" s="84"/>
      <c r="O187" s="56"/>
      <c r="P187" s="167"/>
      <c r="Q187" s="58"/>
      <c r="R187" s="58"/>
      <c r="S187" s="58"/>
      <c r="T187" s="59"/>
      <c r="U187" s="139"/>
    </row>
    <row r="188" spans="2:21" ht="15" customHeight="1">
      <c r="B188" s="2190" t="s">
        <v>26</v>
      </c>
      <c r="C188" s="174" t="s">
        <v>27</v>
      </c>
      <c r="D188" s="2169" t="s">
        <v>62</v>
      </c>
      <c r="E188" s="175" t="s">
        <v>28</v>
      </c>
      <c r="F188" s="2169" t="s">
        <v>29</v>
      </c>
      <c r="G188" s="174" t="s">
        <v>30</v>
      </c>
      <c r="H188" s="174" t="s">
        <v>30</v>
      </c>
      <c r="I188" s="176" t="s">
        <v>30</v>
      </c>
      <c r="J188" s="2171" t="s">
        <v>31</v>
      </c>
      <c r="K188" s="2172"/>
      <c r="L188" s="174" t="s">
        <v>30</v>
      </c>
      <c r="M188" s="176" t="s">
        <v>32</v>
      </c>
      <c r="N188" s="177" t="s">
        <v>8</v>
      </c>
      <c r="O188" s="2176" t="s">
        <v>182</v>
      </c>
      <c r="P188" s="2178" t="s">
        <v>181</v>
      </c>
      <c r="Q188" s="177" t="s">
        <v>8</v>
      </c>
      <c r="R188" s="2180" t="s">
        <v>44</v>
      </c>
      <c r="S188" s="178" t="s">
        <v>8</v>
      </c>
      <c r="T188" s="2182" t="s">
        <v>10</v>
      </c>
      <c r="U188" s="139"/>
    </row>
    <row r="189" spans="2:21">
      <c r="B189" s="2191"/>
      <c r="C189" s="180" t="s">
        <v>11</v>
      </c>
      <c r="D189" s="2170"/>
      <c r="E189" s="180" t="s">
        <v>12</v>
      </c>
      <c r="F189" s="2170"/>
      <c r="G189" s="180" t="s">
        <v>13</v>
      </c>
      <c r="H189" s="180" t="s">
        <v>14</v>
      </c>
      <c r="I189" s="181" t="s">
        <v>15</v>
      </c>
      <c r="J189" s="182" t="s">
        <v>16</v>
      </c>
      <c r="K189" s="183" t="s">
        <v>17</v>
      </c>
      <c r="L189" s="180" t="s">
        <v>18</v>
      </c>
      <c r="M189" s="184" t="s">
        <v>19</v>
      </c>
      <c r="N189" s="185" t="s">
        <v>177</v>
      </c>
      <c r="O189" s="2177"/>
      <c r="P189" s="2179"/>
      <c r="Q189" s="185" t="s">
        <v>22</v>
      </c>
      <c r="R189" s="2181"/>
      <c r="S189" s="186" t="s">
        <v>45</v>
      </c>
      <c r="T189" s="2183"/>
      <c r="U189" s="139"/>
    </row>
    <row r="190" spans="2:21" ht="16.5" customHeight="1" thickBot="1">
      <c r="B190" s="187">
        <v>1</v>
      </c>
      <c r="C190" s="188">
        <v>2</v>
      </c>
      <c r="D190" s="189">
        <v>3</v>
      </c>
      <c r="E190" s="188">
        <v>4</v>
      </c>
      <c r="F190" s="188">
        <v>5</v>
      </c>
      <c r="G190" s="188">
        <v>6</v>
      </c>
      <c r="H190" s="188">
        <v>7</v>
      </c>
      <c r="I190" s="190" t="s">
        <v>63</v>
      </c>
      <c r="J190" s="191">
        <v>9</v>
      </c>
      <c r="K190" s="192" t="s">
        <v>64</v>
      </c>
      <c r="L190" s="191" t="s">
        <v>65</v>
      </c>
      <c r="M190" s="192">
        <v>12</v>
      </c>
      <c r="N190" s="193" t="s">
        <v>66</v>
      </c>
      <c r="O190" s="252" t="s">
        <v>176</v>
      </c>
      <c r="P190" s="193" t="s">
        <v>178</v>
      </c>
      <c r="Q190" s="193" t="s">
        <v>186</v>
      </c>
      <c r="R190" s="193" t="s">
        <v>183</v>
      </c>
      <c r="S190" s="193" t="s">
        <v>179</v>
      </c>
      <c r="T190" s="193">
        <v>18</v>
      </c>
      <c r="U190" s="139"/>
    </row>
    <row r="191" spans="2:21" s="850" customFormat="1" ht="35.1" customHeight="1" thickTop="1">
      <c r="B191" s="837">
        <v>1</v>
      </c>
      <c r="C191" s="1788" t="s">
        <v>1977</v>
      </c>
      <c r="D191" s="911" t="s">
        <v>1272</v>
      </c>
      <c r="E191" s="911" t="s">
        <v>1714</v>
      </c>
      <c r="F191" s="841" t="s">
        <v>40</v>
      </c>
      <c r="G191" s="842">
        <v>12200</v>
      </c>
      <c r="H191" s="842">
        <v>4590</v>
      </c>
      <c r="I191" s="843">
        <f>+G191-H191</f>
        <v>7610</v>
      </c>
      <c r="J191" s="844">
        <v>6</v>
      </c>
      <c r="K191" s="845">
        <f>I191*J191%</f>
        <v>456.59999999999997</v>
      </c>
      <c r="L191" s="845">
        <f>I191-K191</f>
        <v>7153.4</v>
      </c>
      <c r="M191" s="971">
        <v>2900</v>
      </c>
      <c r="N191" s="847">
        <f>ROUND((L191*M191),0)</f>
        <v>20744860</v>
      </c>
      <c r="O191" s="847">
        <f>ROUND(M191*0.5025%,2)</f>
        <v>14.57</v>
      </c>
      <c r="P191" s="847">
        <f>M191+O191</f>
        <v>2914.57</v>
      </c>
      <c r="Q191" s="848">
        <f>ROUND((L191*+P191),0)</f>
        <v>20849085</v>
      </c>
      <c r="R191" s="848">
        <f>ROUND((Q191*0.5%),0)</f>
        <v>104245</v>
      </c>
      <c r="S191" s="848">
        <f>ROUND((Q191-R191),0)</f>
        <v>20744840</v>
      </c>
      <c r="T191" s="1594" t="s">
        <v>497</v>
      </c>
    </row>
    <row r="192" spans="2:21" s="850" customFormat="1" ht="5.25" customHeight="1">
      <c r="B192" s="837"/>
      <c r="C192" s="852"/>
      <c r="D192" s="853"/>
      <c r="E192" s="854"/>
      <c r="F192" s="855"/>
      <c r="G192" s="856"/>
      <c r="H192" s="856"/>
      <c r="I192" s="857"/>
      <c r="J192" s="844"/>
      <c r="K192" s="857"/>
      <c r="L192" s="857"/>
      <c r="M192" s="846"/>
      <c r="N192" s="859"/>
      <c r="O192" s="887"/>
      <c r="P192" s="887"/>
      <c r="Q192" s="857"/>
      <c r="R192" s="857"/>
      <c r="S192" s="857"/>
      <c r="T192" s="849"/>
    </row>
    <row r="193" spans="2:21" ht="35.1" customHeight="1">
      <c r="B193" s="2288" t="s">
        <v>188</v>
      </c>
      <c r="C193" s="2289"/>
      <c r="D193" s="2289"/>
      <c r="E193" s="2289"/>
      <c r="F193" s="2290"/>
      <c r="G193" s="1012">
        <f>SUM(G191:G192)</f>
        <v>12200</v>
      </c>
      <c r="H193" s="1012">
        <f>SUM(H191:H192)</f>
        <v>4590</v>
      </c>
      <c r="I193" s="1012">
        <f>SUM(I191:I192)</f>
        <v>7610</v>
      </c>
      <c r="J193" s="1012">
        <f>+K193/I193%</f>
        <v>6</v>
      </c>
      <c r="K193" s="1012">
        <f>SUM(K191:K192)</f>
        <v>456.59999999999997</v>
      </c>
      <c r="L193" s="1012">
        <f>SUM(L191:L192)</f>
        <v>7153.4</v>
      </c>
      <c r="M193" s="1012"/>
      <c r="N193" s="1012">
        <f>SUM(N191:N192)</f>
        <v>20744860</v>
      </c>
      <c r="O193" s="1013"/>
      <c r="P193" s="1507">
        <f>Q193/L193</f>
        <v>2914.5699946878408</v>
      </c>
      <c r="Q193" s="1012">
        <f>SUM(Q191:Q192)</f>
        <v>20849085</v>
      </c>
      <c r="R193" s="1012">
        <f>SUM(R191:R192)</f>
        <v>104245</v>
      </c>
      <c r="S193" s="1012">
        <f>SUM(S191:S192)</f>
        <v>20744840</v>
      </c>
      <c r="T193" s="1012"/>
      <c r="U193" s="139"/>
    </row>
    <row r="194" spans="2:21" ht="9.9499999999999993" customHeight="1">
      <c r="B194" s="306"/>
      <c r="C194" s="308"/>
      <c r="D194" s="308"/>
      <c r="E194" s="308"/>
      <c r="F194" s="308"/>
      <c r="G194" s="233"/>
      <c r="H194" s="308"/>
      <c r="I194" s="308"/>
      <c r="J194" s="315"/>
      <c r="K194" s="315"/>
      <c r="L194" s="316"/>
      <c r="M194" s="308"/>
      <c r="N194" s="308"/>
      <c r="O194" s="308"/>
      <c r="P194" s="307"/>
      <c r="Q194" s="317"/>
      <c r="R194" s="318"/>
      <c r="S194" s="319"/>
      <c r="T194" s="310"/>
      <c r="U194" s="139"/>
    </row>
    <row r="195" spans="2:21" ht="15.75">
      <c r="B195" s="201"/>
      <c r="C195" s="202"/>
      <c r="D195" s="202"/>
      <c r="E195" s="202"/>
      <c r="F195" s="202"/>
      <c r="G195" s="202"/>
      <c r="H195" s="202"/>
      <c r="I195" s="202"/>
      <c r="J195" s="203"/>
      <c r="K195" s="203"/>
      <c r="L195" s="204"/>
      <c r="M195" s="202"/>
      <c r="N195" s="202"/>
      <c r="O195" s="202"/>
      <c r="P195" s="202"/>
      <c r="Q195" s="587" t="s">
        <v>1968</v>
      </c>
      <c r="R195" s="211"/>
      <c r="S195" s="211"/>
      <c r="T195" s="209"/>
      <c r="U195" s="139"/>
    </row>
    <row r="196" spans="2:21" ht="15.75">
      <c r="B196" s="241"/>
      <c r="C196" s="280" t="s">
        <v>80</v>
      </c>
      <c r="D196" s="227"/>
      <c r="E196" s="227"/>
      <c r="F196" s="227"/>
      <c r="G196" s="2035"/>
      <c r="H196" s="2035"/>
      <c r="I196" s="2035" t="s">
        <v>105</v>
      </c>
      <c r="J196" s="2035"/>
      <c r="K196" s="228"/>
      <c r="L196" s="2035"/>
      <c r="M196" s="2035" t="s">
        <v>106</v>
      </c>
      <c r="N196" s="2035"/>
      <c r="O196" s="227"/>
      <c r="P196" s="227"/>
      <c r="Q196" s="227" t="s">
        <v>81</v>
      </c>
      <c r="R196" s="227"/>
      <c r="S196" s="242"/>
      <c r="T196" s="243"/>
      <c r="U196" s="139"/>
    </row>
    <row r="197" spans="2:21" ht="15.75">
      <c r="B197" s="241"/>
      <c r="C197" s="281"/>
      <c r="D197" s="229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  <c r="Q197" s="229"/>
      <c r="R197" s="229"/>
      <c r="S197" s="242"/>
      <c r="T197" s="243"/>
      <c r="U197" s="139"/>
    </row>
    <row r="198" spans="2:21" ht="9.9499999999999993" customHeight="1">
      <c r="B198" s="241"/>
      <c r="C198" s="281"/>
      <c r="D198" s="229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229"/>
      <c r="Q198" s="229"/>
      <c r="R198" s="229"/>
      <c r="S198" s="242"/>
      <c r="T198" s="243"/>
      <c r="U198" s="139"/>
    </row>
    <row r="199" spans="2:21" ht="9.9499999999999993" customHeight="1">
      <c r="B199" s="241"/>
      <c r="C199" s="281"/>
      <c r="D199" s="229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229"/>
      <c r="Q199" s="229"/>
      <c r="R199" s="229"/>
      <c r="S199" s="242"/>
      <c r="T199" s="243"/>
      <c r="U199" s="139"/>
    </row>
    <row r="200" spans="2:21" ht="15.75">
      <c r="B200" s="241"/>
      <c r="C200" s="281"/>
      <c r="D200" s="229"/>
      <c r="E200" s="229"/>
      <c r="F200" s="229"/>
      <c r="G200" s="229"/>
      <c r="H200" s="229"/>
      <c r="I200" s="229"/>
      <c r="J200" s="229"/>
      <c r="K200" s="229"/>
      <c r="L200" s="229"/>
      <c r="M200" s="229"/>
      <c r="N200" s="229"/>
      <c r="O200" s="229"/>
      <c r="P200" s="229"/>
      <c r="Q200" s="229"/>
      <c r="R200" s="229"/>
      <c r="S200" s="242"/>
      <c r="T200" s="243"/>
      <c r="U200" s="139"/>
    </row>
    <row r="201" spans="2:21" ht="15.75">
      <c r="B201" s="241"/>
      <c r="C201" s="2195" t="s">
        <v>147</v>
      </c>
      <c r="D201" s="2195"/>
      <c r="E201" s="2195"/>
      <c r="F201" s="2034"/>
      <c r="G201" s="2036"/>
      <c r="H201" s="2036" t="s">
        <v>82</v>
      </c>
      <c r="I201" s="2034"/>
      <c r="J201" s="2036" t="s">
        <v>156</v>
      </c>
      <c r="K201" s="230"/>
      <c r="L201" s="2036"/>
      <c r="M201" s="2036" t="s">
        <v>161</v>
      </c>
      <c r="N201" s="2036"/>
      <c r="O201" s="2034"/>
      <c r="P201" s="2034"/>
      <c r="Q201" s="2034" t="s">
        <v>83</v>
      </c>
      <c r="R201" s="2034"/>
      <c r="S201" s="242"/>
      <c r="T201" s="243"/>
      <c r="U201" s="139"/>
    </row>
    <row r="202" spans="2:21" ht="15.75">
      <c r="B202" s="241"/>
      <c r="C202" s="282"/>
      <c r="D202" s="2034"/>
      <c r="E202" s="2034"/>
      <c r="F202" s="2034"/>
      <c r="G202" s="2036"/>
      <c r="H202" s="2036"/>
      <c r="I202" s="2034"/>
      <c r="J202" s="2036"/>
      <c r="K202" s="230"/>
      <c r="L202" s="2036"/>
      <c r="M202" s="2036"/>
      <c r="N202" s="2036"/>
      <c r="O202" s="2034"/>
      <c r="P202" s="2034"/>
      <c r="Q202" s="2034"/>
      <c r="R202" s="2034"/>
      <c r="S202" s="242"/>
      <c r="T202" s="243"/>
      <c r="U202" s="139"/>
    </row>
    <row r="203" spans="2:21" customFormat="1" ht="15" customHeight="1">
      <c r="B203" s="121" t="s">
        <v>418</v>
      </c>
      <c r="C203" s="284"/>
      <c r="D203" s="122"/>
      <c r="E203" s="122"/>
      <c r="F203" s="122"/>
      <c r="G203" s="122"/>
      <c r="H203" s="122"/>
      <c r="I203" s="122"/>
      <c r="J203" s="123"/>
      <c r="K203" s="122"/>
      <c r="L203" s="124"/>
      <c r="M203" s="122"/>
      <c r="N203" s="122"/>
      <c r="O203" s="122"/>
      <c r="P203" s="122"/>
      <c r="Q203" s="122"/>
      <c r="R203" s="125"/>
      <c r="S203" s="125"/>
      <c r="T203" s="126" t="s">
        <v>417</v>
      </c>
      <c r="U203" s="232"/>
    </row>
    <row r="205" spans="2:21" ht="24.95" customHeight="1">
      <c r="B205" s="2155">
        <v>5</v>
      </c>
      <c r="C205" s="2156"/>
      <c r="D205" s="2156"/>
      <c r="E205" s="2157"/>
      <c r="F205" s="2161" t="s">
        <v>146</v>
      </c>
      <c r="G205" s="2162"/>
      <c r="H205" s="2162"/>
      <c r="I205" s="2162"/>
      <c r="J205" s="2162"/>
      <c r="K205" s="2162"/>
      <c r="L205" s="2162"/>
      <c r="M205" s="2162"/>
      <c r="N205" s="2163"/>
      <c r="O205" s="417" t="s">
        <v>55</v>
      </c>
      <c r="P205" s="418" t="s">
        <v>1589</v>
      </c>
      <c r="Q205" s="92" t="s">
        <v>1605</v>
      </c>
      <c r="R205" s="41"/>
      <c r="S205" s="41"/>
      <c r="T205" s="42" t="s">
        <v>25</v>
      </c>
      <c r="U205" s="139"/>
    </row>
    <row r="206" spans="2:21" ht="24.95" customHeight="1">
      <c r="B206" s="2158"/>
      <c r="C206" s="2159"/>
      <c r="D206" s="2159"/>
      <c r="E206" s="2160"/>
      <c r="F206" s="2164" t="s">
        <v>416</v>
      </c>
      <c r="G206" s="2165"/>
      <c r="H206" s="2165"/>
      <c r="I206" s="2165"/>
      <c r="J206" s="2165"/>
      <c r="K206" s="2165"/>
      <c r="L206" s="2165"/>
      <c r="M206" s="2165"/>
      <c r="N206" s="2166"/>
      <c r="O206" s="419" t="s">
        <v>57</v>
      </c>
      <c r="P206" s="420" t="s">
        <v>58</v>
      </c>
      <c r="Q206" s="94"/>
      <c r="R206" s="45"/>
      <c r="S206" s="45"/>
      <c r="T206" s="46"/>
      <c r="U206" s="139"/>
    </row>
    <row r="207" spans="2:21" ht="9.9499999999999993" customHeight="1">
      <c r="B207" s="47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224"/>
      <c r="Q207" s="599"/>
      <c r="R207" s="49"/>
      <c r="S207" s="49"/>
      <c r="T207" s="50"/>
      <c r="U207" s="139"/>
    </row>
    <row r="208" spans="2:21" ht="15.75">
      <c r="B208" s="51"/>
      <c r="C208" s="52" t="s">
        <v>59</v>
      </c>
      <c r="D208" s="55"/>
      <c r="E208" s="55" t="s">
        <v>60</v>
      </c>
      <c r="F208" s="165" t="s">
        <v>1390</v>
      </c>
      <c r="G208" s="55"/>
      <c r="H208" s="229"/>
      <c r="I208" s="354"/>
      <c r="J208" s="55"/>
      <c r="K208" s="55"/>
      <c r="L208" s="55"/>
      <c r="M208" s="55"/>
      <c r="N208" s="118"/>
      <c r="O208" s="56"/>
      <c r="P208" s="54" t="s">
        <v>61</v>
      </c>
      <c r="Q208" s="249" t="s">
        <v>1936</v>
      </c>
      <c r="R208" s="249"/>
      <c r="S208" s="55"/>
      <c r="T208" s="59"/>
      <c r="U208" s="139"/>
    </row>
    <row r="209" spans="2:21" ht="9.9499999999999993" customHeight="1">
      <c r="B209" s="51"/>
      <c r="C209" s="52"/>
      <c r="D209" s="55"/>
      <c r="E209" s="311"/>
      <c r="F209" s="304"/>
      <c r="G209" s="55"/>
      <c r="H209" s="53"/>
      <c r="I209" s="52"/>
      <c r="J209" s="55"/>
      <c r="K209" s="55"/>
      <c r="L209" s="54"/>
      <c r="M209" s="55"/>
      <c r="N209" s="84"/>
      <c r="O209" s="56"/>
      <c r="P209" s="167"/>
      <c r="Q209" s="58"/>
      <c r="R209" s="58"/>
      <c r="S209" s="58"/>
      <c r="T209" s="59"/>
      <c r="U209" s="139"/>
    </row>
    <row r="210" spans="2:21" ht="15" customHeight="1">
      <c r="B210" s="2190" t="s">
        <v>26</v>
      </c>
      <c r="C210" s="174" t="s">
        <v>27</v>
      </c>
      <c r="D210" s="2169" t="s">
        <v>62</v>
      </c>
      <c r="E210" s="175" t="s">
        <v>28</v>
      </c>
      <c r="F210" s="2169" t="s">
        <v>29</v>
      </c>
      <c r="G210" s="174" t="s">
        <v>30</v>
      </c>
      <c r="H210" s="174" t="s">
        <v>30</v>
      </c>
      <c r="I210" s="176" t="s">
        <v>30</v>
      </c>
      <c r="J210" s="2171" t="s">
        <v>31</v>
      </c>
      <c r="K210" s="2172"/>
      <c r="L210" s="174" t="s">
        <v>30</v>
      </c>
      <c r="M210" s="176" t="s">
        <v>32</v>
      </c>
      <c r="N210" s="177" t="s">
        <v>8</v>
      </c>
      <c r="O210" s="2176" t="s">
        <v>182</v>
      </c>
      <c r="P210" s="2178" t="s">
        <v>181</v>
      </c>
      <c r="Q210" s="177" t="s">
        <v>8</v>
      </c>
      <c r="R210" s="2180" t="s">
        <v>44</v>
      </c>
      <c r="S210" s="178" t="s">
        <v>8</v>
      </c>
      <c r="T210" s="2182" t="s">
        <v>10</v>
      </c>
      <c r="U210" s="139"/>
    </row>
    <row r="211" spans="2:21">
      <c r="B211" s="2191"/>
      <c r="C211" s="180" t="s">
        <v>11</v>
      </c>
      <c r="D211" s="2170"/>
      <c r="E211" s="180" t="s">
        <v>12</v>
      </c>
      <c r="F211" s="2170"/>
      <c r="G211" s="180" t="s">
        <v>13</v>
      </c>
      <c r="H211" s="180" t="s">
        <v>14</v>
      </c>
      <c r="I211" s="181" t="s">
        <v>15</v>
      </c>
      <c r="J211" s="182" t="s">
        <v>16</v>
      </c>
      <c r="K211" s="183" t="s">
        <v>17</v>
      </c>
      <c r="L211" s="180" t="s">
        <v>18</v>
      </c>
      <c r="M211" s="184" t="s">
        <v>19</v>
      </c>
      <c r="N211" s="185" t="s">
        <v>177</v>
      </c>
      <c r="O211" s="2177"/>
      <c r="P211" s="2179"/>
      <c r="Q211" s="185" t="s">
        <v>22</v>
      </c>
      <c r="R211" s="2181"/>
      <c r="S211" s="186" t="s">
        <v>45</v>
      </c>
      <c r="T211" s="2183"/>
      <c r="U211" s="139"/>
    </row>
    <row r="212" spans="2:21" ht="16.5" customHeight="1" thickBot="1">
      <c r="B212" s="187">
        <v>1</v>
      </c>
      <c r="C212" s="188">
        <v>2</v>
      </c>
      <c r="D212" s="189">
        <v>3</v>
      </c>
      <c r="E212" s="188">
        <v>4</v>
      </c>
      <c r="F212" s="188">
        <v>5</v>
      </c>
      <c r="G212" s="188">
        <v>6</v>
      </c>
      <c r="H212" s="188">
        <v>7</v>
      </c>
      <c r="I212" s="190" t="s">
        <v>63</v>
      </c>
      <c r="J212" s="191">
        <v>9</v>
      </c>
      <c r="K212" s="192" t="s">
        <v>64</v>
      </c>
      <c r="L212" s="191" t="s">
        <v>65</v>
      </c>
      <c r="M212" s="192">
        <v>12</v>
      </c>
      <c r="N212" s="193" t="s">
        <v>66</v>
      </c>
      <c r="O212" s="252" t="s">
        <v>176</v>
      </c>
      <c r="P212" s="193" t="s">
        <v>178</v>
      </c>
      <c r="Q212" s="193" t="s">
        <v>186</v>
      </c>
      <c r="R212" s="193" t="s">
        <v>183</v>
      </c>
      <c r="S212" s="193" t="s">
        <v>179</v>
      </c>
      <c r="T212" s="193">
        <v>18</v>
      </c>
      <c r="U212" s="139"/>
    </row>
    <row r="213" spans="2:21" s="850" customFormat="1" ht="35.1" customHeight="1" thickTop="1">
      <c r="B213" s="837">
        <v>1</v>
      </c>
      <c r="C213" s="1788" t="s">
        <v>1942</v>
      </c>
      <c r="D213" s="911" t="s">
        <v>1632</v>
      </c>
      <c r="E213" s="911" t="s">
        <v>1029</v>
      </c>
      <c r="F213" s="841" t="s">
        <v>40</v>
      </c>
      <c r="G213" s="842">
        <v>4840</v>
      </c>
      <c r="H213" s="842">
        <v>1650</v>
      </c>
      <c r="I213" s="843">
        <f>+G213-H213</f>
        <v>3190</v>
      </c>
      <c r="J213" s="844">
        <v>5</v>
      </c>
      <c r="K213" s="845">
        <f>I213*J213%</f>
        <v>159.5</v>
      </c>
      <c r="L213" s="845">
        <f>I213-K213</f>
        <v>3030.5</v>
      </c>
      <c r="M213" s="971">
        <v>2900</v>
      </c>
      <c r="N213" s="847">
        <f>ROUND((L213*M213),0)</f>
        <v>8788450</v>
      </c>
      <c r="O213" s="847">
        <f>ROUND(M213*0.5025%,2)</f>
        <v>14.57</v>
      </c>
      <c r="P213" s="847">
        <f>M213+O213</f>
        <v>2914.57</v>
      </c>
      <c r="Q213" s="848">
        <f>ROUND((L213*+P213),0)</f>
        <v>8832604</v>
      </c>
      <c r="R213" s="848">
        <f>ROUND((Q213*0.5%),0)</f>
        <v>44163</v>
      </c>
      <c r="S213" s="848">
        <f>ROUND((Q213-R213),0)</f>
        <v>8788441</v>
      </c>
      <c r="T213" s="1594" t="s">
        <v>497</v>
      </c>
    </row>
    <row r="214" spans="2:21" s="850" customFormat="1" ht="35.1" customHeight="1">
      <c r="B214" s="837">
        <v>2</v>
      </c>
      <c r="C214" s="1788" t="s">
        <v>1941</v>
      </c>
      <c r="D214" s="911" t="s">
        <v>1492</v>
      </c>
      <c r="E214" s="911" t="s">
        <v>1493</v>
      </c>
      <c r="F214" s="841" t="s">
        <v>40</v>
      </c>
      <c r="G214" s="842">
        <v>11140</v>
      </c>
      <c r="H214" s="842">
        <v>4320</v>
      </c>
      <c r="I214" s="843">
        <f>+G214-H214</f>
        <v>6820</v>
      </c>
      <c r="J214" s="844">
        <v>5</v>
      </c>
      <c r="K214" s="845">
        <f>I214*J214%</f>
        <v>341</v>
      </c>
      <c r="L214" s="845">
        <f>I214-K214</f>
        <v>6479</v>
      </c>
      <c r="M214" s="971">
        <v>2900</v>
      </c>
      <c r="N214" s="847">
        <f>ROUND((L214*M214),0)</f>
        <v>18789100</v>
      </c>
      <c r="O214" s="847">
        <f>ROUND(M214*0.5025%,2)</f>
        <v>14.57</v>
      </c>
      <c r="P214" s="847">
        <f>M214+O214</f>
        <v>2914.57</v>
      </c>
      <c r="Q214" s="848">
        <f>ROUND((L214*+P214),0)</f>
        <v>18883499</v>
      </c>
      <c r="R214" s="848">
        <f>ROUND((Q214*0.5%),0)</f>
        <v>94417</v>
      </c>
      <c r="S214" s="848">
        <f>ROUND((Q214-R214),0)</f>
        <v>18789082</v>
      </c>
      <c r="T214" s="1594" t="s">
        <v>497</v>
      </c>
    </row>
    <row r="215" spans="2:21" s="850" customFormat="1" ht="35.1" customHeight="1">
      <c r="B215" s="837">
        <v>3</v>
      </c>
      <c r="C215" s="1788" t="s">
        <v>1940</v>
      </c>
      <c r="D215" s="911" t="s">
        <v>384</v>
      </c>
      <c r="E215" s="911" t="s">
        <v>1508</v>
      </c>
      <c r="F215" s="841" t="s">
        <v>40</v>
      </c>
      <c r="G215" s="842">
        <v>13350</v>
      </c>
      <c r="H215" s="842">
        <v>4380</v>
      </c>
      <c r="I215" s="843">
        <f>+G215-H215</f>
        <v>8970</v>
      </c>
      <c r="J215" s="844">
        <v>5</v>
      </c>
      <c r="K215" s="845">
        <f>I215*J215%</f>
        <v>448.5</v>
      </c>
      <c r="L215" s="845">
        <f>I215-K215</f>
        <v>8521.5</v>
      </c>
      <c r="M215" s="971">
        <v>2900</v>
      </c>
      <c r="N215" s="847">
        <f>ROUND((L215*M215),0)</f>
        <v>24712350</v>
      </c>
      <c r="O215" s="847">
        <f>ROUND(M215*0.5025%,2)</f>
        <v>14.57</v>
      </c>
      <c r="P215" s="847">
        <f>M215+O215</f>
        <v>2914.57</v>
      </c>
      <c r="Q215" s="848">
        <f>ROUND((L215*+P215),0)</f>
        <v>24836508</v>
      </c>
      <c r="R215" s="848">
        <f>ROUND((Q215*0.5%),0)</f>
        <v>124183</v>
      </c>
      <c r="S215" s="848">
        <f>ROUND((Q215-R215),0)</f>
        <v>24712325</v>
      </c>
      <c r="T215" s="1594" t="s">
        <v>497</v>
      </c>
    </row>
    <row r="216" spans="2:21" s="850" customFormat="1" ht="35.1" customHeight="1">
      <c r="B216" s="837">
        <v>4</v>
      </c>
      <c r="C216" s="1788" t="s">
        <v>1953</v>
      </c>
      <c r="D216" s="911" t="s">
        <v>1632</v>
      </c>
      <c r="E216" s="911" t="s">
        <v>1029</v>
      </c>
      <c r="F216" s="841" t="s">
        <v>40</v>
      </c>
      <c r="G216" s="842">
        <v>3120</v>
      </c>
      <c r="H216" s="842">
        <v>1640</v>
      </c>
      <c r="I216" s="843">
        <f t="shared" ref="I216:I219" si="9">+G216-H216</f>
        <v>1480</v>
      </c>
      <c r="J216" s="844">
        <v>5</v>
      </c>
      <c r="K216" s="845">
        <f t="shared" ref="K216:K219" si="10">I216*J216%</f>
        <v>74</v>
      </c>
      <c r="L216" s="845">
        <f t="shared" ref="L216:L219" si="11">I216-K216</f>
        <v>1406</v>
      </c>
      <c r="M216" s="971">
        <v>2900</v>
      </c>
      <c r="N216" s="847">
        <f t="shared" ref="N216:N219" si="12">ROUND((L216*M216),0)</f>
        <v>4077400</v>
      </c>
      <c r="O216" s="847">
        <f t="shared" ref="O216:O219" si="13">ROUND(M216*0.5025%,2)</f>
        <v>14.57</v>
      </c>
      <c r="P216" s="847">
        <f t="shared" ref="P216:P219" si="14">M216+O216</f>
        <v>2914.57</v>
      </c>
      <c r="Q216" s="848">
        <f t="shared" ref="Q216:Q219" si="15">ROUND((L216*+P216),0)</f>
        <v>4097885</v>
      </c>
      <c r="R216" s="848">
        <f t="shared" ref="R216:R219" si="16">ROUND((Q216*0.5%),0)</f>
        <v>20489</v>
      </c>
      <c r="S216" s="848">
        <f t="shared" ref="S216:S219" si="17">ROUND((Q216-R216),0)</f>
        <v>4077396</v>
      </c>
      <c r="T216" s="1594" t="s">
        <v>497</v>
      </c>
    </row>
    <row r="217" spans="2:21" s="850" customFormat="1" ht="35.1" customHeight="1">
      <c r="B217" s="837">
        <v>5</v>
      </c>
      <c r="C217" s="1788" t="s">
        <v>1954</v>
      </c>
      <c r="D217" s="911" t="s">
        <v>1247</v>
      </c>
      <c r="E217" s="911" t="s">
        <v>1695</v>
      </c>
      <c r="F217" s="841" t="s">
        <v>40</v>
      </c>
      <c r="G217" s="842">
        <v>12470</v>
      </c>
      <c r="H217" s="842">
        <v>4630</v>
      </c>
      <c r="I217" s="843">
        <f t="shared" si="9"/>
        <v>7840</v>
      </c>
      <c r="J217" s="844">
        <v>5</v>
      </c>
      <c r="K217" s="845">
        <f t="shared" si="10"/>
        <v>392</v>
      </c>
      <c r="L217" s="845">
        <f t="shared" si="11"/>
        <v>7448</v>
      </c>
      <c r="M217" s="971">
        <v>2900</v>
      </c>
      <c r="N217" s="847">
        <f t="shared" si="12"/>
        <v>21599200</v>
      </c>
      <c r="O217" s="847">
        <f t="shared" si="13"/>
        <v>14.57</v>
      </c>
      <c r="P217" s="847">
        <f t="shared" si="14"/>
        <v>2914.57</v>
      </c>
      <c r="Q217" s="848">
        <f t="shared" si="15"/>
        <v>21707717</v>
      </c>
      <c r="R217" s="848">
        <f t="shared" si="16"/>
        <v>108539</v>
      </c>
      <c r="S217" s="848">
        <f t="shared" si="17"/>
        <v>21599178</v>
      </c>
      <c r="T217" s="1594" t="s">
        <v>497</v>
      </c>
    </row>
    <row r="218" spans="2:21" s="850" customFormat="1" ht="35.1" customHeight="1">
      <c r="B218" s="837">
        <v>6</v>
      </c>
      <c r="C218" s="1788" t="s">
        <v>1955</v>
      </c>
      <c r="D218" s="911" t="s">
        <v>1272</v>
      </c>
      <c r="E218" s="911" t="s">
        <v>1703</v>
      </c>
      <c r="F218" s="841" t="s">
        <v>40</v>
      </c>
      <c r="G218" s="842">
        <v>4420</v>
      </c>
      <c r="H218" s="842">
        <v>1520</v>
      </c>
      <c r="I218" s="843">
        <f t="shared" si="9"/>
        <v>2900</v>
      </c>
      <c r="J218" s="844">
        <v>5</v>
      </c>
      <c r="K218" s="845">
        <f t="shared" si="10"/>
        <v>145</v>
      </c>
      <c r="L218" s="845">
        <f t="shared" si="11"/>
        <v>2755</v>
      </c>
      <c r="M218" s="971">
        <v>2900</v>
      </c>
      <c r="N218" s="847">
        <f t="shared" si="12"/>
        <v>7989500</v>
      </c>
      <c r="O218" s="847">
        <f t="shared" si="13"/>
        <v>14.57</v>
      </c>
      <c r="P218" s="847">
        <f t="shared" si="14"/>
        <v>2914.57</v>
      </c>
      <c r="Q218" s="848">
        <f t="shared" si="15"/>
        <v>8029640</v>
      </c>
      <c r="R218" s="848">
        <f t="shared" si="16"/>
        <v>40148</v>
      </c>
      <c r="S218" s="848">
        <f t="shared" si="17"/>
        <v>7989492</v>
      </c>
      <c r="T218" s="1594" t="s">
        <v>497</v>
      </c>
    </row>
    <row r="219" spans="2:21" s="850" customFormat="1" ht="35.1" customHeight="1">
      <c r="B219" s="837">
        <v>7</v>
      </c>
      <c r="C219" s="1788" t="s">
        <v>1951</v>
      </c>
      <c r="D219" s="911" t="s">
        <v>1272</v>
      </c>
      <c r="E219" s="911" t="s">
        <v>718</v>
      </c>
      <c r="F219" s="841" t="s">
        <v>40</v>
      </c>
      <c r="G219" s="842">
        <v>11440</v>
      </c>
      <c r="H219" s="842">
        <v>4570</v>
      </c>
      <c r="I219" s="843">
        <f t="shared" si="9"/>
        <v>6870</v>
      </c>
      <c r="J219" s="844">
        <v>5</v>
      </c>
      <c r="K219" s="845">
        <f t="shared" si="10"/>
        <v>343.5</v>
      </c>
      <c r="L219" s="845">
        <f t="shared" si="11"/>
        <v>6526.5</v>
      </c>
      <c r="M219" s="971">
        <v>2900</v>
      </c>
      <c r="N219" s="847">
        <f t="shared" si="12"/>
        <v>18926850</v>
      </c>
      <c r="O219" s="847">
        <f t="shared" si="13"/>
        <v>14.57</v>
      </c>
      <c r="P219" s="847">
        <f t="shared" si="14"/>
        <v>2914.57</v>
      </c>
      <c r="Q219" s="848">
        <f t="shared" si="15"/>
        <v>19021941</v>
      </c>
      <c r="R219" s="848">
        <f t="shared" si="16"/>
        <v>95110</v>
      </c>
      <c r="S219" s="848">
        <f t="shared" si="17"/>
        <v>18926831</v>
      </c>
      <c r="T219" s="1594" t="s">
        <v>497</v>
      </c>
    </row>
    <row r="220" spans="2:21" s="850" customFormat="1" ht="5.25" customHeight="1">
      <c r="B220" s="837"/>
      <c r="C220" s="852"/>
      <c r="D220" s="853"/>
      <c r="E220" s="854"/>
      <c r="F220" s="855"/>
      <c r="G220" s="856"/>
      <c r="H220" s="856"/>
      <c r="I220" s="857"/>
      <c r="J220" s="844"/>
      <c r="K220" s="857"/>
      <c r="L220" s="857"/>
      <c r="M220" s="846"/>
      <c r="N220" s="859"/>
      <c r="O220" s="887"/>
      <c r="P220" s="887"/>
      <c r="Q220" s="857"/>
      <c r="R220" s="857"/>
      <c r="S220" s="857"/>
      <c r="T220" s="849"/>
    </row>
    <row r="221" spans="2:21" ht="35.1" customHeight="1">
      <c r="B221" s="2288" t="s">
        <v>188</v>
      </c>
      <c r="C221" s="2289"/>
      <c r="D221" s="2289"/>
      <c r="E221" s="2289"/>
      <c r="F221" s="2290"/>
      <c r="G221" s="1012">
        <f>SUM(G213:G220)</f>
        <v>60780</v>
      </c>
      <c r="H221" s="1012">
        <f>SUM(H213:H220)</f>
        <v>22710</v>
      </c>
      <c r="I221" s="1012">
        <f>SUM(I213:I220)</f>
        <v>38070</v>
      </c>
      <c r="J221" s="1012">
        <f>+K221/I221%</f>
        <v>5</v>
      </c>
      <c r="K221" s="1012">
        <f>SUM(K213:K220)</f>
        <v>1903.5</v>
      </c>
      <c r="L221" s="1012">
        <f>SUM(L213:L220)</f>
        <v>36166.5</v>
      </c>
      <c r="M221" s="1012"/>
      <c r="N221" s="1012">
        <f>SUM(N213:N220)</f>
        <v>104882850</v>
      </c>
      <c r="O221" s="1013"/>
      <c r="P221" s="1507">
        <f>Q221/L221</f>
        <v>2914.569947326946</v>
      </c>
      <c r="Q221" s="1012">
        <f>SUM(Q213:Q220)</f>
        <v>105409794</v>
      </c>
      <c r="R221" s="1012">
        <f>SUM(R213:R220)</f>
        <v>527049</v>
      </c>
      <c r="S221" s="1012">
        <f>SUM(S213:S220)</f>
        <v>104882745</v>
      </c>
      <c r="T221" s="1012"/>
      <c r="U221" s="139"/>
    </row>
    <row r="222" spans="2:21" ht="9.9499999999999993" customHeight="1">
      <c r="B222" s="306"/>
      <c r="C222" s="308"/>
      <c r="D222" s="308"/>
      <c r="E222" s="308"/>
      <c r="F222" s="308"/>
      <c r="G222" s="233"/>
      <c r="H222" s="308"/>
      <c r="I222" s="308"/>
      <c r="J222" s="315"/>
      <c r="K222" s="315"/>
      <c r="L222" s="316"/>
      <c r="M222" s="308"/>
      <c r="N222" s="308"/>
      <c r="O222" s="308"/>
      <c r="P222" s="307"/>
      <c r="Q222" s="317"/>
      <c r="R222" s="318"/>
      <c r="S222" s="319"/>
      <c r="T222" s="310"/>
      <c r="U222" s="139"/>
    </row>
    <row r="223" spans="2:21" ht="15.75">
      <c r="B223" s="201"/>
      <c r="C223" s="202"/>
      <c r="D223" s="202"/>
      <c r="E223" s="202"/>
      <c r="F223" s="202"/>
      <c r="G223" s="202"/>
      <c r="H223" s="202"/>
      <c r="I223" s="202"/>
      <c r="J223" s="203"/>
      <c r="K223" s="203"/>
      <c r="L223" s="204"/>
      <c r="M223" s="202"/>
      <c r="N223" s="202"/>
      <c r="O223" s="202"/>
      <c r="P223" s="202"/>
      <c r="Q223" s="587" t="s">
        <v>1935</v>
      </c>
      <c r="R223" s="211"/>
      <c r="S223" s="211"/>
      <c r="T223" s="209"/>
      <c r="U223" s="139"/>
    </row>
    <row r="224" spans="2:21" ht="15.75">
      <c r="B224" s="241"/>
      <c r="C224" s="280" t="s">
        <v>80</v>
      </c>
      <c r="D224" s="227"/>
      <c r="E224" s="227"/>
      <c r="F224" s="227"/>
      <c r="G224" s="2020"/>
      <c r="H224" s="2020"/>
      <c r="I224" s="2020" t="s">
        <v>105</v>
      </c>
      <c r="J224" s="2020"/>
      <c r="K224" s="228"/>
      <c r="L224" s="2020"/>
      <c r="M224" s="2020" t="s">
        <v>106</v>
      </c>
      <c r="N224" s="2020"/>
      <c r="O224" s="227"/>
      <c r="P224" s="227"/>
      <c r="Q224" s="227" t="s">
        <v>81</v>
      </c>
      <c r="R224" s="227"/>
      <c r="S224" s="242"/>
      <c r="T224" s="243"/>
      <c r="U224" s="139"/>
    </row>
    <row r="225" spans="2:21" ht="15.75">
      <c r="B225" s="241"/>
      <c r="C225" s="281"/>
      <c r="D225" s="229"/>
      <c r="E225" s="229"/>
      <c r="F225" s="229"/>
      <c r="G225" s="229"/>
      <c r="H225" s="229"/>
      <c r="I225" s="229"/>
      <c r="J225" s="229"/>
      <c r="K225" s="229"/>
      <c r="L225" s="229"/>
      <c r="M225" s="229"/>
      <c r="N225" s="229"/>
      <c r="O225" s="229"/>
      <c r="P225" s="229"/>
      <c r="Q225" s="229"/>
      <c r="R225" s="229"/>
      <c r="S225" s="242"/>
      <c r="T225" s="243"/>
      <c r="U225" s="139"/>
    </row>
    <row r="226" spans="2:21" ht="9.9499999999999993" customHeight="1">
      <c r="B226" s="241"/>
      <c r="C226" s="281"/>
      <c r="D226" s="229"/>
      <c r="E226" s="229"/>
      <c r="F226" s="229"/>
      <c r="G226" s="229"/>
      <c r="H226" s="229"/>
      <c r="I226" s="229"/>
      <c r="J226" s="229"/>
      <c r="K226" s="229"/>
      <c r="L226" s="229"/>
      <c r="M226" s="229"/>
      <c r="N226" s="229"/>
      <c r="O226" s="229"/>
      <c r="P226" s="229"/>
      <c r="Q226" s="229"/>
      <c r="R226" s="229"/>
      <c r="S226" s="242"/>
      <c r="T226" s="243"/>
      <c r="U226" s="139"/>
    </row>
    <row r="227" spans="2:21" ht="9.9499999999999993" customHeight="1">
      <c r="B227" s="241"/>
      <c r="C227" s="281"/>
      <c r="D227" s="229"/>
      <c r="E227" s="229"/>
      <c r="F227" s="229"/>
      <c r="G227" s="229"/>
      <c r="H227" s="229"/>
      <c r="I227" s="229"/>
      <c r="J227" s="229"/>
      <c r="K227" s="229"/>
      <c r="L227" s="229"/>
      <c r="M227" s="229"/>
      <c r="N227" s="229"/>
      <c r="O227" s="229"/>
      <c r="P227" s="229"/>
      <c r="Q227" s="229"/>
      <c r="R227" s="229"/>
      <c r="S227" s="242"/>
      <c r="T227" s="243"/>
      <c r="U227" s="139"/>
    </row>
    <row r="228" spans="2:21" ht="15.75">
      <c r="B228" s="241"/>
      <c r="C228" s="281"/>
      <c r="D228" s="229"/>
      <c r="E228" s="229"/>
      <c r="F228" s="229"/>
      <c r="G228" s="229"/>
      <c r="H228" s="229"/>
      <c r="I228" s="229"/>
      <c r="J228" s="229"/>
      <c r="K228" s="229"/>
      <c r="L228" s="229"/>
      <c r="M228" s="229"/>
      <c r="N228" s="229"/>
      <c r="O228" s="229"/>
      <c r="P228" s="229"/>
      <c r="Q228" s="229"/>
      <c r="R228" s="229"/>
      <c r="S228" s="242"/>
      <c r="T228" s="243"/>
      <c r="U228" s="139"/>
    </row>
    <row r="229" spans="2:21" ht="15.75">
      <c r="B229" s="241"/>
      <c r="C229" s="2195" t="s">
        <v>147</v>
      </c>
      <c r="D229" s="2195"/>
      <c r="E229" s="2195"/>
      <c r="F229" s="2016"/>
      <c r="G229" s="2021"/>
      <c r="H229" s="2021" t="s">
        <v>82</v>
      </c>
      <c r="I229" s="2016"/>
      <c r="J229" s="2021" t="s">
        <v>156</v>
      </c>
      <c r="K229" s="230"/>
      <c r="L229" s="2021"/>
      <c r="M229" s="2021" t="s">
        <v>161</v>
      </c>
      <c r="N229" s="2021"/>
      <c r="O229" s="2016"/>
      <c r="P229" s="2016"/>
      <c r="Q229" s="2016" t="s">
        <v>83</v>
      </c>
      <c r="R229" s="2016"/>
      <c r="S229" s="242"/>
      <c r="T229" s="243"/>
      <c r="U229" s="139"/>
    </row>
    <row r="230" spans="2:21" ht="15.75">
      <c r="B230" s="241"/>
      <c r="C230" s="282"/>
      <c r="D230" s="2016"/>
      <c r="E230" s="2016"/>
      <c r="F230" s="2016"/>
      <c r="G230" s="2021"/>
      <c r="H230" s="2021"/>
      <c r="I230" s="2016"/>
      <c r="J230" s="2021"/>
      <c r="K230" s="230"/>
      <c r="L230" s="2021"/>
      <c r="M230" s="2021"/>
      <c r="N230" s="2021"/>
      <c r="O230" s="2016"/>
      <c r="P230" s="2016"/>
      <c r="Q230" s="2016"/>
      <c r="R230" s="2016"/>
      <c r="S230" s="242"/>
      <c r="T230" s="243"/>
      <c r="U230" s="139"/>
    </row>
    <row r="231" spans="2:21" customFormat="1" ht="15" customHeight="1">
      <c r="B231" s="121" t="s">
        <v>418</v>
      </c>
      <c r="C231" s="284"/>
      <c r="D231" s="122"/>
      <c r="E231" s="122"/>
      <c r="F231" s="122"/>
      <c r="G231" s="122"/>
      <c r="H231" s="122"/>
      <c r="I231" s="122"/>
      <c r="J231" s="123"/>
      <c r="K231" s="122"/>
      <c r="L231" s="124"/>
      <c r="M231" s="122"/>
      <c r="N231" s="122"/>
      <c r="O231" s="122"/>
      <c r="P231" s="122"/>
      <c r="Q231" s="122"/>
      <c r="R231" s="125"/>
      <c r="S231" s="125"/>
      <c r="T231" s="126" t="s">
        <v>417</v>
      </c>
      <c r="U231" s="232"/>
    </row>
    <row r="233" spans="2:21" ht="24.95" customHeight="1">
      <c r="B233" s="2155">
        <v>5</v>
      </c>
      <c r="C233" s="2156"/>
      <c r="D233" s="2156"/>
      <c r="E233" s="2157"/>
      <c r="F233" s="2161" t="s">
        <v>146</v>
      </c>
      <c r="G233" s="2162"/>
      <c r="H233" s="2162"/>
      <c r="I233" s="2162"/>
      <c r="J233" s="2162"/>
      <c r="K233" s="2162"/>
      <c r="L233" s="2162"/>
      <c r="M233" s="2162"/>
      <c r="N233" s="2163"/>
      <c r="O233" s="417" t="s">
        <v>55</v>
      </c>
      <c r="P233" s="418" t="s">
        <v>1652</v>
      </c>
      <c r="Q233" s="92" t="s">
        <v>1605</v>
      </c>
      <c r="R233" s="41"/>
      <c r="S233" s="41"/>
      <c r="T233" s="42" t="s">
        <v>25</v>
      </c>
      <c r="U233" s="139"/>
    </row>
    <row r="234" spans="2:21" ht="24.95" customHeight="1">
      <c r="B234" s="2158"/>
      <c r="C234" s="2159"/>
      <c r="D234" s="2159"/>
      <c r="E234" s="2160"/>
      <c r="F234" s="2164" t="s">
        <v>416</v>
      </c>
      <c r="G234" s="2165"/>
      <c r="H234" s="2165"/>
      <c r="I234" s="2165"/>
      <c r="J234" s="2165"/>
      <c r="K234" s="2165"/>
      <c r="L234" s="2165"/>
      <c r="M234" s="2165"/>
      <c r="N234" s="2166"/>
      <c r="O234" s="419" t="s">
        <v>57</v>
      </c>
      <c r="P234" s="420" t="s">
        <v>58</v>
      </c>
      <c r="Q234" s="94"/>
      <c r="R234" s="45"/>
      <c r="S234" s="45"/>
      <c r="T234" s="46"/>
      <c r="U234" s="139"/>
    </row>
    <row r="235" spans="2:21" ht="9.9499999999999993" customHeight="1">
      <c r="B235" s="47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224"/>
      <c r="Q235" s="599"/>
      <c r="R235" s="49"/>
      <c r="S235" s="49"/>
      <c r="T235" s="50"/>
      <c r="U235" s="139"/>
    </row>
    <row r="236" spans="2:21" ht="15.75">
      <c r="B236" s="51"/>
      <c r="C236" s="52" t="s">
        <v>59</v>
      </c>
      <c r="D236" s="55"/>
      <c r="E236" s="55" t="s">
        <v>60</v>
      </c>
      <c r="F236" s="165" t="s">
        <v>1390</v>
      </c>
      <c r="G236" s="55"/>
      <c r="H236" s="229"/>
      <c r="I236" s="354"/>
      <c r="J236" s="55"/>
      <c r="K236" s="55"/>
      <c r="L236" s="55"/>
      <c r="M236" s="55"/>
      <c r="N236" s="118"/>
      <c r="O236" s="56"/>
      <c r="P236" s="54" t="s">
        <v>61</v>
      </c>
      <c r="Q236" s="249" t="s">
        <v>1918</v>
      </c>
      <c r="R236" s="249"/>
      <c r="S236" s="55"/>
      <c r="T236" s="59"/>
      <c r="U236" s="139"/>
    </row>
    <row r="237" spans="2:21" ht="9.9499999999999993" customHeight="1">
      <c r="B237" s="51"/>
      <c r="C237" s="52"/>
      <c r="D237" s="55"/>
      <c r="E237" s="311"/>
      <c r="F237" s="304"/>
      <c r="G237" s="55"/>
      <c r="H237" s="53"/>
      <c r="I237" s="52"/>
      <c r="J237" s="55"/>
      <c r="K237" s="55"/>
      <c r="L237" s="54"/>
      <c r="M237" s="55"/>
      <c r="N237" s="84"/>
      <c r="O237" s="56"/>
      <c r="P237" s="167"/>
      <c r="Q237" s="58"/>
      <c r="R237" s="58"/>
      <c r="S237" s="58"/>
      <c r="T237" s="59"/>
      <c r="U237" s="139"/>
    </row>
    <row r="238" spans="2:21" ht="15" customHeight="1">
      <c r="B238" s="2190" t="s">
        <v>26</v>
      </c>
      <c r="C238" s="174" t="s">
        <v>27</v>
      </c>
      <c r="D238" s="2169" t="s">
        <v>62</v>
      </c>
      <c r="E238" s="175" t="s">
        <v>28</v>
      </c>
      <c r="F238" s="2169" t="s">
        <v>29</v>
      </c>
      <c r="G238" s="174" t="s">
        <v>30</v>
      </c>
      <c r="H238" s="174" t="s">
        <v>30</v>
      </c>
      <c r="I238" s="176" t="s">
        <v>30</v>
      </c>
      <c r="J238" s="2171" t="s">
        <v>31</v>
      </c>
      <c r="K238" s="2172"/>
      <c r="L238" s="174" t="s">
        <v>30</v>
      </c>
      <c r="M238" s="176" t="s">
        <v>32</v>
      </c>
      <c r="N238" s="177" t="s">
        <v>8</v>
      </c>
      <c r="O238" s="2176" t="s">
        <v>182</v>
      </c>
      <c r="P238" s="2178" t="s">
        <v>181</v>
      </c>
      <c r="Q238" s="177" t="s">
        <v>8</v>
      </c>
      <c r="R238" s="2180" t="s">
        <v>44</v>
      </c>
      <c r="S238" s="178" t="s">
        <v>8</v>
      </c>
      <c r="T238" s="2182" t="s">
        <v>10</v>
      </c>
      <c r="U238" s="139"/>
    </row>
    <row r="239" spans="2:21">
      <c r="B239" s="2191"/>
      <c r="C239" s="180" t="s">
        <v>11</v>
      </c>
      <c r="D239" s="2170"/>
      <c r="E239" s="180" t="s">
        <v>12</v>
      </c>
      <c r="F239" s="2170"/>
      <c r="G239" s="180" t="s">
        <v>13</v>
      </c>
      <c r="H239" s="180" t="s">
        <v>14</v>
      </c>
      <c r="I239" s="181" t="s">
        <v>15</v>
      </c>
      <c r="J239" s="182" t="s">
        <v>16</v>
      </c>
      <c r="K239" s="183" t="s">
        <v>17</v>
      </c>
      <c r="L239" s="180" t="s">
        <v>18</v>
      </c>
      <c r="M239" s="184" t="s">
        <v>19</v>
      </c>
      <c r="N239" s="185" t="s">
        <v>177</v>
      </c>
      <c r="O239" s="2177"/>
      <c r="P239" s="2179"/>
      <c r="Q239" s="185" t="s">
        <v>22</v>
      </c>
      <c r="R239" s="2181"/>
      <c r="S239" s="186" t="s">
        <v>45</v>
      </c>
      <c r="T239" s="2183"/>
      <c r="U239" s="139"/>
    </row>
    <row r="240" spans="2:21" ht="16.5" customHeight="1" thickBot="1">
      <c r="B240" s="187">
        <v>1</v>
      </c>
      <c r="C240" s="188">
        <v>2</v>
      </c>
      <c r="D240" s="189">
        <v>3</v>
      </c>
      <c r="E240" s="188">
        <v>4</v>
      </c>
      <c r="F240" s="188">
        <v>5</v>
      </c>
      <c r="G240" s="188">
        <v>6</v>
      </c>
      <c r="H240" s="188">
        <v>7</v>
      </c>
      <c r="I240" s="190" t="s">
        <v>63</v>
      </c>
      <c r="J240" s="191">
        <v>9</v>
      </c>
      <c r="K240" s="192" t="s">
        <v>64</v>
      </c>
      <c r="L240" s="191" t="s">
        <v>65</v>
      </c>
      <c r="M240" s="192">
        <v>12</v>
      </c>
      <c r="N240" s="193" t="s">
        <v>66</v>
      </c>
      <c r="O240" s="252" t="s">
        <v>176</v>
      </c>
      <c r="P240" s="193" t="s">
        <v>178</v>
      </c>
      <c r="Q240" s="193" t="s">
        <v>186</v>
      </c>
      <c r="R240" s="193" t="s">
        <v>183</v>
      </c>
      <c r="S240" s="193" t="s">
        <v>179</v>
      </c>
      <c r="T240" s="193">
        <v>18</v>
      </c>
      <c r="U240" s="139"/>
    </row>
    <row r="241" spans="2:21" s="850" customFormat="1" ht="35.1" customHeight="1" thickTop="1">
      <c r="B241" s="837">
        <v>1</v>
      </c>
      <c r="C241" s="1788" t="s">
        <v>1925</v>
      </c>
      <c r="D241" s="911" t="s">
        <v>1632</v>
      </c>
      <c r="E241" s="911" t="s">
        <v>1029</v>
      </c>
      <c r="F241" s="841" t="s">
        <v>40</v>
      </c>
      <c r="G241" s="842">
        <v>3470</v>
      </c>
      <c r="H241" s="842">
        <v>1640</v>
      </c>
      <c r="I241" s="843">
        <f t="shared" ref="I241:I249" si="18">+G241-H241</f>
        <v>1830</v>
      </c>
      <c r="J241" s="844">
        <v>5</v>
      </c>
      <c r="K241" s="845">
        <f t="shared" ref="K241:K249" si="19">I241*J241%</f>
        <v>91.5</v>
      </c>
      <c r="L241" s="845">
        <f t="shared" ref="L241:L249" si="20">I241-K241</f>
        <v>1738.5</v>
      </c>
      <c r="M241" s="971">
        <v>2900</v>
      </c>
      <c r="N241" s="847">
        <f t="shared" ref="N241:N249" si="21">ROUND((L241*M241),0)</f>
        <v>5041650</v>
      </c>
      <c r="O241" s="847">
        <f t="shared" ref="O241:O249" si="22">ROUND(M241*0.5025%,2)</f>
        <v>14.57</v>
      </c>
      <c r="P241" s="847">
        <f t="shared" ref="P241:P249" si="23">M241+O241</f>
        <v>2914.57</v>
      </c>
      <c r="Q241" s="848">
        <f>ROUND((L241*+P241),0)</f>
        <v>5066980</v>
      </c>
      <c r="R241" s="848">
        <f>ROUND((Q241*0.5%),0)</f>
        <v>25335</v>
      </c>
      <c r="S241" s="848">
        <f t="shared" ref="S241:S249" si="24">ROUND((Q241-R241),0)</f>
        <v>5041645</v>
      </c>
      <c r="T241" s="1594" t="s">
        <v>497</v>
      </c>
    </row>
    <row r="242" spans="2:21" s="850" customFormat="1" ht="35.1" customHeight="1">
      <c r="B242" s="837">
        <v>2</v>
      </c>
      <c r="C242" s="1788" t="s">
        <v>1926</v>
      </c>
      <c r="D242" s="911" t="s">
        <v>1272</v>
      </c>
      <c r="E242" s="911" t="s">
        <v>1703</v>
      </c>
      <c r="F242" s="841" t="s">
        <v>40</v>
      </c>
      <c r="G242" s="842">
        <v>4090</v>
      </c>
      <c r="H242" s="842">
        <v>1560</v>
      </c>
      <c r="I242" s="843">
        <f t="shared" si="18"/>
        <v>2530</v>
      </c>
      <c r="J242" s="844">
        <v>5</v>
      </c>
      <c r="K242" s="845">
        <f t="shared" si="19"/>
        <v>126.5</v>
      </c>
      <c r="L242" s="845">
        <f t="shared" si="20"/>
        <v>2403.5</v>
      </c>
      <c r="M242" s="971">
        <v>2900</v>
      </c>
      <c r="N242" s="847">
        <f t="shared" si="21"/>
        <v>6970150</v>
      </c>
      <c r="O242" s="847">
        <f t="shared" si="22"/>
        <v>14.57</v>
      </c>
      <c r="P242" s="847">
        <f t="shared" si="23"/>
        <v>2914.57</v>
      </c>
      <c r="Q242" s="848">
        <f>ROUND((L242*+P242),0)</f>
        <v>7005169</v>
      </c>
      <c r="R242" s="848">
        <f>ROUND((Q242*0.5%),0)</f>
        <v>35026</v>
      </c>
      <c r="S242" s="848">
        <f t="shared" si="24"/>
        <v>6970143</v>
      </c>
      <c r="T242" s="1594" t="s">
        <v>497</v>
      </c>
    </row>
    <row r="243" spans="2:21" s="850" customFormat="1" ht="35.1" customHeight="1">
      <c r="B243" s="837">
        <v>3</v>
      </c>
      <c r="C243" s="1788" t="s">
        <v>1927</v>
      </c>
      <c r="D243" s="911" t="s">
        <v>1492</v>
      </c>
      <c r="E243" s="911" t="s">
        <v>1493</v>
      </c>
      <c r="F243" s="841" t="s">
        <v>40</v>
      </c>
      <c r="G243" s="842">
        <v>11200</v>
      </c>
      <c r="H243" s="842">
        <v>4410</v>
      </c>
      <c r="I243" s="843">
        <f t="shared" si="18"/>
        <v>6790</v>
      </c>
      <c r="J243" s="844">
        <v>5</v>
      </c>
      <c r="K243" s="845">
        <f t="shared" si="19"/>
        <v>339.5</v>
      </c>
      <c r="L243" s="845">
        <f t="shared" si="20"/>
        <v>6450.5</v>
      </c>
      <c r="M243" s="971">
        <v>2900</v>
      </c>
      <c r="N243" s="847">
        <f t="shared" si="21"/>
        <v>18706450</v>
      </c>
      <c r="O243" s="847">
        <f t="shared" si="22"/>
        <v>14.57</v>
      </c>
      <c r="P243" s="847">
        <f t="shared" si="23"/>
        <v>2914.57</v>
      </c>
      <c r="Q243" s="848">
        <f t="shared" ref="Q243:Q249" si="25">ROUND((L243*+P243),0)</f>
        <v>18800434</v>
      </c>
      <c r="R243" s="848">
        <f t="shared" ref="R243:R249" si="26">ROUND((Q243*0.5%),0)</f>
        <v>94002</v>
      </c>
      <c r="S243" s="848">
        <f t="shared" si="24"/>
        <v>18706432</v>
      </c>
      <c r="T243" s="1594" t="s">
        <v>497</v>
      </c>
    </row>
    <row r="244" spans="2:21" s="850" customFormat="1" ht="35.1" customHeight="1">
      <c r="B244" s="837">
        <v>4</v>
      </c>
      <c r="C244" s="1788" t="s">
        <v>1928</v>
      </c>
      <c r="D244" s="911" t="s">
        <v>1272</v>
      </c>
      <c r="E244" s="911" t="s">
        <v>1716</v>
      </c>
      <c r="F244" s="841" t="s">
        <v>40</v>
      </c>
      <c r="G244" s="842">
        <v>4600</v>
      </c>
      <c r="H244" s="842">
        <v>1580</v>
      </c>
      <c r="I244" s="843">
        <f t="shared" si="18"/>
        <v>3020</v>
      </c>
      <c r="J244" s="844">
        <v>5</v>
      </c>
      <c r="K244" s="845">
        <f t="shared" si="19"/>
        <v>151</v>
      </c>
      <c r="L244" s="845">
        <f t="shared" si="20"/>
        <v>2869</v>
      </c>
      <c r="M244" s="971">
        <v>2900</v>
      </c>
      <c r="N244" s="847">
        <f t="shared" si="21"/>
        <v>8320100</v>
      </c>
      <c r="O244" s="847">
        <f t="shared" si="22"/>
        <v>14.57</v>
      </c>
      <c r="P244" s="847">
        <f t="shared" si="23"/>
        <v>2914.57</v>
      </c>
      <c r="Q244" s="848">
        <f t="shared" si="25"/>
        <v>8361901</v>
      </c>
      <c r="R244" s="848">
        <f t="shared" si="26"/>
        <v>41810</v>
      </c>
      <c r="S244" s="848">
        <f t="shared" si="24"/>
        <v>8320091</v>
      </c>
      <c r="T244" s="1594" t="s">
        <v>497</v>
      </c>
    </row>
    <row r="245" spans="2:21" s="850" customFormat="1" ht="35.1" customHeight="1">
      <c r="B245" s="837">
        <v>5</v>
      </c>
      <c r="C245" s="1788" t="s">
        <v>1929</v>
      </c>
      <c r="D245" s="911" t="s">
        <v>384</v>
      </c>
      <c r="E245" s="911" t="s">
        <v>1508</v>
      </c>
      <c r="F245" s="841" t="s">
        <v>40</v>
      </c>
      <c r="G245" s="842">
        <v>14040</v>
      </c>
      <c r="H245" s="842">
        <v>4480</v>
      </c>
      <c r="I245" s="843">
        <f t="shared" si="18"/>
        <v>9560</v>
      </c>
      <c r="J245" s="844">
        <v>5</v>
      </c>
      <c r="K245" s="845">
        <f t="shared" si="19"/>
        <v>478</v>
      </c>
      <c r="L245" s="845">
        <f t="shared" si="20"/>
        <v>9082</v>
      </c>
      <c r="M245" s="971">
        <v>2900</v>
      </c>
      <c r="N245" s="847">
        <f t="shared" si="21"/>
        <v>26337800</v>
      </c>
      <c r="O245" s="847">
        <f t="shared" si="22"/>
        <v>14.57</v>
      </c>
      <c r="P245" s="847">
        <f t="shared" si="23"/>
        <v>2914.57</v>
      </c>
      <c r="Q245" s="848">
        <f t="shared" si="25"/>
        <v>26470125</v>
      </c>
      <c r="R245" s="848">
        <f t="shared" si="26"/>
        <v>132351</v>
      </c>
      <c r="S245" s="848">
        <f t="shared" si="24"/>
        <v>26337774</v>
      </c>
      <c r="T245" s="1594" t="s">
        <v>497</v>
      </c>
    </row>
    <row r="246" spans="2:21" s="850" customFormat="1" ht="35.1" customHeight="1">
      <c r="B246" s="837">
        <v>6</v>
      </c>
      <c r="C246" s="1788" t="s">
        <v>1930</v>
      </c>
      <c r="D246" s="911" t="s">
        <v>1272</v>
      </c>
      <c r="E246" s="911" t="s">
        <v>718</v>
      </c>
      <c r="F246" s="841" t="s">
        <v>40</v>
      </c>
      <c r="G246" s="842">
        <v>12220</v>
      </c>
      <c r="H246" s="842">
        <v>4490</v>
      </c>
      <c r="I246" s="843">
        <f t="shared" si="18"/>
        <v>7730</v>
      </c>
      <c r="J246" s="844">
        <v>5</v>
      </c>
      <c r="K246" s="845">
        <f t="shared" si="19"/>
        <v>386.5</v>
      </c>
      <c r="L246" s="845">
        <f t="shared" si="20"/>
        <v>7343.5</v>
      </c>
      <c r="M246" s="971">
        <v>2900</v>
      </c>
      <c r="N246" s="847">
        <f t="shared" si="21"/>
        <v>21296150</v>
      </c>
      <c r="O246" s="847">
        <f t="shared" si="22"/>
        <v>14.57</v>
      </c>
      <c r="P246" s="847">
        <f t="shared" si="23"/>
        <v>2914.57</v>
      </c>
      <c r="Q246" s="848">
        <f t="shared" si="25"/>
        <v>21403145</v>
      </c>
      <c r="R246" s="848">
        <f t="shared" si="26"/>
        <v>107016</v>
      </c>
      <c r="S246" s="848">
        <f t="shared" si="24"/>
        <v>21296129</v>
      </c>
      <c r="T246" s="1594" t="s">
        <v>497</v>
      </c>
    </row>
    <row r="247" spans="2:21" s="850" customFormat="1" ht="35.1" customHeight="1">
      <c r="B247" s="837">
        <v>7</v>
      </c>
      <c r="C247" s="1788" t="s">
        <v>1931</v>
      </c>
      <c r="D247" s="911" t="s">
        <v>1690</v>
      </c>
      <c r="E247" s="911" t="s">
        <v>1691</v>
      </c>
      <c r="F247" s="841" t="s">
        <v>40</v>
      </c>
      <c r="G247" s="842">
        <v>11760</v>
      </c>
      <c r="H247" s="842">
        <v>4240</v>
      </c>
      <c r="I247" s="843">
        <f t="shared" si="18"/>
        <v>7520</v>
      </c>
      <c r="J247" s="844">
        <v>5</v>
      </c>
      <c r="K247" s="845">
        <f t="shared" si="19"/>
        <v>376</v>
      </c>
      <c r="L247" s="845">
        <f t="shared" si="20"/>
        <v>7144</v>
      </c>
      <c r="M247" s="971">
        <v>2900</v>
      </c>
      <c r="N247" s="847">
        <f t="shared" si="21"/>
        <v>20717600</v>
      </c>
      <c r="O247" s="847">
        <f t="shared" si="22"/>
        <v>14.57</v>
      </c>
      <c r="P247" s="847">
        <f t="shared" si="23"/>
        <v>2914.57</v>
      </c>
      <c r="Q247" s="848">
        <f t="shared" si="25"/>
        <v>20821688</v>
      </c>
      <c r="R247" s="848">
        <f t="shared" si="26"/>
        <v>104108</v>
      </c>
      <c r="S247" s="848">
        <f t="shared" si="24"/>
        <v>20717580</v>
      </c>
      <c r="T247" s="1594" t="s">
        <v>497</v>
      </c>
    </row>
    <row r="248" spans="2:21" s="850" customFormat="1" ht="35.1" customHeight="1">
      <c r="B248" s="837">
        <v>8</v>
      </c>
      <c r="C248" s="1788" t="s">
        <v>1932</v>
      </c>
      <c r="D248" s="911" t="s">
        <v>1272</v>
      </c>
      <c r="E248" s="911" t="s">
        <v>1668</v>
      </c>
      <c r="F248" s="841" t="s">
        <v>40</v>
      </c>
      <c r="G248" s="842">
        <v>4030</v>
      </c>
      <c r="H248" s="842">
        <v>1490</v>
      </c>
      <c r="I248" s="843">
        <f t="shared" si="18"/>
        <v>2540</v>
      </c>
      <c r="J248" s="844">
        <v>5</v>
      </c>
      <c r="K248" s="845">
        <f t="shared" si="19"/>
        <v>127</v>
      </c>
      <c r="L248" s="845">
        <f t="shared" si="20"/>
        <v>2413</v>
      </c>
      <c r="M248" s="971">
        <v>2900</v>
      </c>
      <c r="N248" s="847">
        <f t="shared" si="21"/>
        <v>6997700</v>
      </c>
      <c r="O248" s="847">
        <f t="shared" si="22"/>
        <v>14.57</v>
      </c>
      <c r="P248" s="847">
        <f t="shared" si="23"/>
        <v>2914.57</v>
      </c>
      <c r="Q248" s="848">
        <f t="shared" si="25"/>
        <v>7032857</v>
      </c>
      <c r="R248" s="848">
        <f t="shared" si="26"/>
        <v>35164</v>
      </c>
      <c r="S248" s="848">
        <f t="shared" si="24"/>
        <v>6997693</v>
      </c>
      <c r="T248" s="1594" t="s">
        <v>497</v>
      </c>
    </row>
    <row r="249" spans="2:21" s="850" customFormat="1" ht="35.1" customHeight="1">
      <c r="B249" s="837">
        <v>9</v>
      </c>
      <c r="C249" s="1788" t="s">
        <v>1933</v>
      </c>
      <c r="D249" s="911" t="s">
        <v>1247</v>
      </c>
      <c r="E249" s="911" t="s">
        <v>1695</v>
      </c>
      <c r="F249" s="841" t="s">
        <v>40</v>
      </c>
      <c r="G249" s="842">
        <v>12310</v>
      </c>
      <c r="H249" s="842">
        <v>4560</v>
      </c>
      <c r="I249" s="843">
        <f t="shared" si="18"/>
        <v>7750</v>
      </c>
      <c r="J249" s="844">
        <v>5</v>
      </c>
      <c r="K249" s="845">
        <f t="shared" si="19"/>
        <v>387.5</v>
      </c>
      <c r="L249" s="845">
        <f t="shared" si="20"/>
        <v>7362.5</v>
      </c>
      <c r="M249" s="971">
        <v>2900</v>
      </c>
      <c r="N249" s="847">
        <f t="shared" si="21"/>
        <v>21351250</v>
      </c>
      <c r="O249" s="847">
        <f t="shared" si="22"/>
        <v>14.57</v>
      </c>
      <c r="P249" s="847">
        <f t="shared" si="23"/>
        <v>2914.57</v>
      </c>
      <c r="Q249" s="848">
        <f t="shared" si="25"/>
        <v>21458522</v>
      </c>
      <c r="R249" s="848">
        <f t="shared" si="26"/>
        <v>107293</v>
      </c>
      <c r="S249" s="848">
        <f t="shared" si="24"/>
        <v>21351229</v>
      </c>
      <c r="T249" s="1594" t="s">
        <v>497</v>
      </c>
    </row>
    <row r="250" spans="2:21" s="850" customFormat="1" ht="5.25" customHeight="1">
      <c r="B250" s="837"/>
      <c r="C250" s="852"/>
      <c r="D250" s="853"/>
      <c r="E250" s="854"/>
      <c r="F250" s="855"/>
      <c r="G250" s="856"/>
      <c r="H250" s="856"/>
      <c r="I250" s="857"/>
      <c r="J250" s="844"/>
      <c r="K250" s="857"/>
      <c r="L250" s="857"/>
      <c r="M250" s="846"/>
      <c r="N250" s="859"/>
      <c r="O250" s="887"/>
      <c r="P250" s="887"/>
      <c r="Q250" s="857"/>
      <c r="R250" s="857"/>
      <c r="S250" s="857"/>
      <c r="T250" s="849"/>
    </row>
    <row r="251" spans="2:21" ht="35.1" customHeight="1">
      <c r="B251" s="2288" t="s">
        <v>188</v>
      </c>
      <c r="C251" s="2289"/>
      <c r="D251" s="2289"/>
      <c r="E251" s="2289"/>
      <c r="F251" s="2290"/>
      <c r="G251" s="1012">
        <f>SUM(G241:G250)</f>
        <v>77720</v>
      </c>
      <c r="H251" s="1012">
        <f>SUM(H241:H250)</f>
        <v>28450</v>
      </c>
      <c r="I251" s="1012">
        <f>SUM(I241:I250)</f>
        <v>49270</v>
      </c>
      <c r="J251" s="1012">
        <f>+K251/I251%</f>
        <v>5</v>
      </c>
      <c r="K251" s="1012">
        <f>SUM(K241:K250)</f>
        <v>2463.5</v>
      </c>
      <c r="L251" s="1012">
        <f>SUM(L241:L250)</f>
        <v>46806.5</v>
      </c>
      <c r="M251" s="1012"/>
      <c r="N251" s="1012">
        <f>SUM(N241:N250)</f>
        <v>135738850</v>
      </c>
      <c r="O251" s="1013"/>
      <c r="P251" s="1507">
        <f>Q251/L251</f>
        <v>2914.5700063025433</v>
      </c>
      <c r="Q251" s="1012">
        <f>SUM(Q241:Q250)</f>
        <v>136420821</v>
      </c>
      <c r="R251" s="1012">
        <f>SUM(R241:R250)</f>
        <v>682105</v>
      </c>
      <c r="S251" s="1012">
        <f>SUM(S241:S250)</f>
        <v>135738716</v>
      </c>
      <c r="T251" s="1012"/>
      <c r="U251" s="139"/>
    </row>
    <row r="252" spans="2:21" ht="9.9499999999999993" customHeight="1">
      <c r="B252" s="306"/>
      <c r="C252" s="308"/>
      <c r="D252" s="308"/>
      <c r="E252" s="308"/>
      <c r="F252" s="308"/>
      <c r="G252" s="233"/>
      <c r="H252" s="308"/>
      <c r="I252" s="308"/>
      <c r="J252" s="315"/>
      <c r="K252" s="315"/>
      <c r="L252" s="316"/>
      <c r="M252" s="308"/>
      <c r="N252" s="308"/>
      <c r="O252" s="308"/>
      <c r="P252" s="307"/>
      <c r="Q252" s="317"/>
      <c r="R252" s="318"/>
      <c r="S252" s="319"/>
      <c r="T252" s="310"/>
      <c r="U252" s="139"/>
    </row>
    <row r="253" spans="2:21" ht="15.75">
      <c r="B253" s="201"/>
      <c r="C253" s="202"/>
      <c r="D253" s="202"/>
      <c r="E253" s="202"/>
      <c r="F253" s="202"/>
      <c r="G253" s="202"/>
      <c r="H253" s="202"/>
      <c r="I253" s="202"/>
      <c r="J253" s="203"/>
      <c r="K253" s="203"/>
      <c r="L253" s="204"/>
      <c r="M253" s="202"/>
      <c r="N253" s="202"/>
      <c r="O253" s="202"/>
      <c r="P253" s="202"/>
      <c r="Q253" s="587" t="s">
        <v>1919</v>
      </c>
      <c r="R253" s="211"/>
      <c r="S253" s="211"/>
      <c r="T253" s="209"/>
      <c r="U253" s="139"/>
    </row>
    <row r="254" spans="2:21" ht="15.75">
      <c r="B254" s="241"/>
      <c r="C254" s="280" t="s">
        <v>80</v>
      </c>
      <c r="D254" s="227"/>
      <c r="E254" s="227"/>
      <c r="F254" s="227"/>
      <c r="G254" s="1991"/>
      <c r="H254" s="1991"/>
      <c r="I254" s="1991" t="s">
        <v>105</v>
      </c>
      <c r="J254" s="1991"/>
      <c r="K254" s="228"/>
      <c r="L254" s="1991"/>
      <c r="M254" s="1991" t="s">
        <v>106</v>
      </c>
      <c r="N254" s="1991"/>
      <c r="O254" s="227"/>
      <c r="P254" s="227"/>
      <c r="Q254" s="227" t="s">
        <v>81</v>
      </c>
      <c r="R254" s="227"/>
      <c r="S254" s="242"/>
      <c r="T254" s="243"/>
      <c r="U254" s="139"/>
    </row>
    <row r="255" spans="2:21" ht="15.75">
      <c r="B255" s="241"/>
      <c r="C255" s="281"/>
      <c r="D255" s="229"/>
      <c r="E255" s="229"/>
      <c r="F255" s="229"/>
      <c r="G255" s="229"/>
      <c r="H255" s="229"/>
      <c r="I255" s="229"/>
      <c r="J255" s="229"/>
      <c r="K255" s="229"/>
      <c r="L255" s="229"/>
      <c r="M255" s="229"/>
      <c r="N255" s="229"/>
      <c r="O255" s="229"/>
      <c r="P255" s="229"/>
      <c r="Q255" s="229"/>
      <c r="R255" s="229"/>
      <c r="S255" s="242"/>
      <c r="T255" s="243"/>
      <c r="U255" s="139"/>
    </row>
    <row r="256" spans="2:21" ht="9.9499999999999993" customHeight="1">
      <c r="B256" s="241"/>
      <c r="C256" s="281"/>
      <c r="D256" s="229"/>
      <c r="E256" s="229"/>
      <c r="F256" s="229"/>
      <c r="G256" s="229"/>
      <c r="H256" s="229"/>
      <c r="I256" s="229"/>
      <c r="J256" s="229"/>
      <c r="K256" s="229"/>
      <c r="L256" s="229"/>
      <c r="M256" s="229"/>
      <c r="N256" s="229"/>
      <c r="O256" s="229"/>
      <c r="P256" s="229"/>
      <c r="Q256" s="229"/>
      <c r="R256" s="229"/>
      <c r="S256" s="242"/>
      <c r="T256" s="243"/>
      <c r="U256" s="139"/>
    </row>
    <row r="257" spans="2:21" ht="9.9499999999999993" customHeight="1">
      <c r="B257" s="241"/>
      <c r="C257" s="281"/>
      <c r="D257" s="229"/>
      <c r="E257" s="229"/>
      <c r="F257" s="229"/>
      <c r="G257" s="229"/>
      <c r="H257" s="229"/>
      <c r="I257" s="229"/>
      <c r="J257" s="229"/>
      <c r="K257" s="229"/>
      <c r="L257" s="229"/>
      <c r="M257" s="229"/>
      <c r="N257" s="229"/>
      <c r="O257" s="229"/>
      <c r="P257" s="229"/>
      <c r="Q257" s="229"/>
      <c r="R257" s="229"/>
      <c r="S257" s="242"/>
      <c r="T257" s="243"/>
      <c r="U257" s="139"/>
    </row>
    <row r="258" spans="2:21" ht="15.75">
      <c r="B258" s="241"/>
      <c r="C258" s="281"/>
      <c r="D258" s="229"/>
      <c r="E258" s="229"/>
      <c r="F258" s="229"/>
      <c r="G258" s="229"/>
      <c r="H258" s="229"/>
      <c r="I258" s="229"/>
      <c r="J258" s="229"/>
      <c r="K258" s="229"/>
      <c r="L258" s="229"/>
      <c r="M258" s="229"/>
      <c r="N258" s="229"/>
      <c r="O258" s="229"/>
      <c r="P258" s="229"/>
      <c r="Q258" s="229"/>
      <c r="R258" s="229"/>
      <c r="S258" s="242"/>
      <c r="T258" s="243"/>
      <c r="U258" s="139"/>
    </row>
    <row r="259" spans="2:21" ht="15.75">
      <c r="B259" s="241"/>
      <c r="C259" s="2195" t="s">
        <v>147</v>
      </c>
      <c r="D259" s="2195"/>
      <c r="E259" s="2195"/>
      <c r="F259" s="1988"/>
      <c r="G259" s="1992"/>
      <c r="H259" s="1992" t="s">
        <v>82</v>
      </c>
      <c r="I259" s="1988"/>
      <c r="J259" s="1992" t="s">
        <v>156</v>
      </c>
      <c r="K259" s="230"/>
      <c r="L259" s="1992"/>
      <c r="M259" s="1992" t="s">
        <v>161</v>
      </c>
      <c r="N259" s="1992"/>
      <c r="O259" s="1988"/>
      <c r="P259" s="1988"/>
      <c r="Q259" s="1988" t="s">
        <v>83</v>
      </c>
      <c r="R259" s="1988"/>
      <c r="S259" s="242"/>
      <c r="T259" s="243"/>
      <c r="U259" s="139"/>
    </row>
    <row r="260" spans="2:21" ht="15.75">
      <c r="B260" s="241"/>
      <c r="C260" s="282"/>
      <c r="D260" s="1988"/>
      <c r="E260" s="1988"/>
      <c r="F260" s="1988"/>
      <c r="G260" s="1992"/>
      <c r="H260" s="1992"/>
      <c r="I260" s="1988"/>
      <c r="J260" s="1992"/>
      <c r="K260" s="230"/>
      <c r="L260" s="1992"/>
      <c r="M260" s="1992"/>
      <c r="N260" s="1992"/>
      <c r="O260" s="1988"/>
      <c r="P260" s="1988"/>
      <c r="Q260" s="1988"/>
      <c r="R260" s="1988"/>
      <c r="S260" s="242"/>
      <c r="T260" s="243"/>
      <c r="U260" s="139"/>
    </row>
    <row r="261" spans="2:21" customFormat="1" ht="15" customHeight="1">
      <c r="B261" s="121" t="s">
        <v>418</v>
      </c>
      <c r="C261" s="284"/>
      <c r="D261" s="122"/>
      <c r="E261" s="122"/>
      <c r="F261" s="122"/>
      <c r="G261" s="122"/>
      <c r="H261" s="122"/>
      <c r="I261" s="122"/>
      <c r="J261" s="123"/>
      <c r="K261" s="122"/>
      <c r="L261" s="124"/>
      <c r="M261" s="122"/>
      <c r="N261" s="122"/>
      <c r="O261" s="122"/>
      <c r="P261" s="122"/>
      <c r="Q261" s="122"/>
      <c r="R261" s="125"/>
      <c r="S261" s="125"/>
      <c r="T261" s="126" t="s">
        <v>417</v>
      </c>
      <c r="U261" s="232"/>
    </row>
    <row r="263" spans="2:21" ht="24.95" customHeight="1">
      <c r="B263" s="2155">
        <v>5</v>
      </c>
      <c r="C263" s="2156"/>
      <c r="D263" s="2156"/>
      <c r="E263" s="2157"/>
      <c r="F263" s="2161" t="s">
        <v>146</v>
      </c>
      <c r="G263" s="2162"/>
      <c r="H263" s="2162"/>
      <c r="I263" s="2162"/>
      <c r="J263" s="2162"/>
      <c r="K263" s="2162"/>
      <c r="L263" s="2162"/>
      <c r="M263" s="2162"/>
      <c r="N263" s="2163"/>
      <c r="O263" s="417" t="s">
        <v>55</v>
      </c>
      <c r="P263" s="418" t="s">
        <v>1588</v>
      </c>
      <c r="Q263" s="92" t="s">
        <v>1605</v>
      </c>
      <c r="R263" s="41"/>
      <c r="S263" s="41"/>
      <c r="T263" s="42" t="s">
        <v>25</v>
      </c>
      <c r="U263" s="139"/>
    </row>
    <row r="264" spans="2:21" ht="24.95" customHeight="1">
      <c r="B264" s="2158"/>
      <c r="C264" s="2159"/>
      <c r="D264" s="2159"/>
      <c r="E264" s="2160"/>
      <c r="F264" s="2164" t="s">
        <v>416</v>
      </c>
      <c r="G264" s="2165"/>
      <c r="H264" s="2165"/>
      <c r="I264" s="2165"/>
      <c r="J264" s="2165"/>
      <c r="K264" s="2165"/>
      <c r="L264" s="2165"/>
      <c r="M264" s="2165"/>
      <c r="N264" s="2166"/>
      <c r="O264" s="419" t="s">
        <v>57</v>
      </c>
      <c r="P264" s="420" t="s">
        <v>58</v>
      </c>
      <c r="Q264" s="94"/>
      <c r="R264" s="45"/>
      <c r="S264" s="45"/>
      <c r="T264" s="46"/>
      <c r="U264" s="139"/>
    </row>
    <row r="265" spans="2:21" ht="9.9499999999999993" customHeight="1">
      <c r="B265" s="47"/>
      <c r="C265" s="48"/>
      <c r="D265" s="48"/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224"/>
      <c r="Q265" s="599"/>
      <c r="R265" s="49"/>
      <c r="S265" s="49"/>
      <c r="T265" s="50"/>
      <c r="U265" s="139"/>
    </row>
    <row r="266" spans="2:21" ht="15.75">
      <c r="B266" s="51"/>
      <c r="C266" s="52" t="s">
        <v>59</v>
      </c>
      <c r="D266" s="55"/>
      <c r="E266" s="55" t="s">
        <v>60</v>
      </c>
      <c r="F266" s="165" t="s">
        <v>1390</v>
      </c>
      <c r="G266" s="55"/>
      <c r="H266" s="229"/>
      <c r="I266" s="354"/>
      <c r="J266" s="55"/>
      <c r="K266" s="55"/>
      <c r="L266" s="55"/>
      <c r="M266" s="55"/>
      <c r="N266" s="118"/>
      <c r="O266" s="56"/>
      <c r="P266" s="54" t="s">
        <v>61</v>
      </c>
      <c r="Q266" s="249" t="s">
        <v>1879</v>
      </c>
      <c r="R266" s="249"/>
      <c r="S266" s="55"/>
      <c r="T266" s="59"/>
      <c r="U266" s="139"/>
    </row>
    <row r="267" spans="2:21" ht="9.9499999999999993" customHeight="1">
      <c r="B267" s="51"/>
      <c r="C267" s="52"/>
      <c r="D267" s="55"/>
      <c r="E267" s="311"/>
      <c r="F267" s="304"/>
      <c r="G267" s="55"/>
      <c r="H267" s="53"/>
      <c r="I267" s="52"/>
      <c r="J267" s="55"/>
      <c r="K267" s="55"/>
      <c r="L267" s="54"/>
      <c r="M267" s="55"/>
      <c r="N267" s="84"/>
      <c r="O267" s="56"/>
      <c r="P267" s="167"/>
      <c r="Q267" s="58"/>
      <c r="R267" s="58"/>
      <c r="S267" s="58"/>
      <c r="T267" s="59"/>
      <c r="U267" s="139"/>
    </row>
    <row r="268" spans="2:21" ht="15" customHeight="1">
      <c r="B268" s="2190" t="s">
        <v>26</v>
      </c>
      <c r="C268" s="174" t="s">
        <v>27</v>
      </c>
      <c r="D268" s="2169" t="s">
        <v>62</v>
      </c>
      <c r="E268" s="175" t="s">
        <v>28</v>
      </c>
      <c r="F268" s="2169" t="s">
        <v>29</v>
      </c>
      <c r="G268" s="174" t="s">
        <v>30</v>
      </c>
      <c r="H268" s="174" t="s">
        <v>30</v>
      </c>
      <c r="I268" s="176" t="s">
        <v>30</v>
      </c>
      <c r="J268" s="2171" t="s">
        <v>31</v>
      </c>
      <c r="K268" s="2172"/>
      <c r="L268" s="174" t="s">
        <v>30</v>
      </c>
      <c r="M268" s="176" t="s">
        <v>32</v>
      </c>
      <c r="N268" s="177" t="s">
        <v>8</v>
      </c>
      <c r="O268" s="2176" t="s">
        <v>182</v>
      </c>
      <c r="P268" s="2178" t="s">
        <v>181</v>
      </c>
      <c r="Q268" s="177" t="s">
        <v>8</v>
      </c>
      <c r="R268" s="2180" t="s">
        <v>44</v>
      </c>
      <c r="S268" s="178" t="s">
        <v>8</v>
      </c>
      <c r="T268" s="2182" t="s">
        <v>10</v>
      </c>
      <c r="U268" s="139"/>
    </row>
    <row r="269" spans="2:21">
      <c r="B269" s="2191"/>
      <c r="C269" s="180" t="s">
        <v>11</v>
      </c>
      <c r="D269" s="2170"/>
      <c r="E269" s="180" t="s">
        <v>12</v>
      </c>
      <c r="F269" s="2170"/>
      <c r="G269" s="180" t="s">
        <v>13</v>
      </c>
      <c r="H269" s="180" t="s">
        <v>14</v>
      </c>
      <c r="I269" s="181" t="s">
        <v>15</v>
      </c>
      <c r="J269" s="182" t="s">
        <v>16</v>
      </c>
      <c r="K269" s="183" t="s">
        <v>17</v>
      </c>
      <c r="L269" s="180" t="s">
        <v>18</v>
      </c>
      <c r="M269" s="184" t="s">
        <v>19</v>
      </c>
      <c r="N269" s="185" t="s">
        <v>177</v>
      </c>
      <c r="O269" s="2177"/>
      <c r="P269" s="2179"/>
      <c r="Q269" s="185" t="s">
        <v>22</v>
      </c>
      <c r="R269" s="2181"/>
      <c r="S269" s="186" t="s">
        <v>45</v>
      </c>
      <c r="T269" s="2183"/>
      <c r="U269" s="139"/>
    </row>
    <row r="270" spans="2:21" ht="16.5" customHeight="1" thickBot="1">
      <c r="B270" s="187">
        <v>1</v>
      </c>
      <c r="C270" s="188">
        <v>2</v>
      </c>
      <c r="D270" s="189">
        <v>3</v>
      </c>
      <c r="E270" s="188">
        <v>4</v>
      </c>
      <c r="F270" s="188">
        <v>5</v>
      </c>
      <c r="G270" s="188">
        <v>6</v>
      </c>
      <c r="H270" s="188">
        <v>7</v>
      </c>
      <c r="I270" s="190" t="s">
        <v>63</v>
      </c>
      <c r="J270" s="191">
        <v>9</v>
      </c>
      <c r="K270" s="192" t="s">
        <v>64</v>
      </c>
      <c r="L270" s="191" t="s">
        <v>65</v>
      </c>
      <c r="M270" s="192">
        <v>12</v>
      </c>
      <c r="N270" s="193" t="s">
        <v>66</v>
      </c>
      <c r="O270" s="252" t="s">
        <v>176</v>
      </c>
      <c r="P270" s="193" t="s">
        <v>178</v>
      </c>
      <c r="Q270" s="193" t="s">
        <v>186</v>
      </c>
      <c r="R270" s="193" t="s">
        <v>183</v>
      </c>
      <c r="S270" s="193" t="s">
        <v>179</v>
      </c>
      <c r="T270" s="193">
        <v>18</v>
      </c>
      <c r="U270" s="139"/>
    </row>
    <row r="271" spans="2:21" s="850" customFormat="1" ht="35.1" customHeight="1" thickTop="1">
      <c r="B271" s="837">
        <v>1</v>
      </c>
      <c r="C271" s="1788" t="s">
        <v>1907</v>
      </c>
      <c r="D271" s="911" t="s">
        <v>1247</v>
      </c>
      <c r="E271" s="911" t="s">
        <v>1639</v>
      </c>
      <c r="F271" s="841" t="s">
        <v>40</v>
      </c>
      <c r="G271" s="842">
        <v>3870</v>
      </c>
      <c r="H271" s="842">
        <v>1560</v>
      </c>
      <c r="I271" s="843">
        <f t="shared" ref="I271:I272" si="27">+G271-H271</f>
        <v>2310</v>
      </c>
      <c r="J271" s="844">
        <v>5</v>
      </c>
      <c r="K271" s="845">
        <f t="shared" ref="K271:K272" si="28">I271*J271%</f>
        <v>115.5</v>
      </c>
      <c r="L271" s="845">
        <f t="shared" ref="L271:L272" si="29">I271-K271</f>
        <v>2194.5</v>
      </c>
      <c r="M271" s="971">
        <v>2900</v>
      </c>
      <c r="N271" s="847">
        <f t="shared" ref="N271:N272" si="30">ROUND((L271*M271),0)</f>
        <v>6364050</v>
      </c>
      <c r="O271" s="847">
        <f t="shared" ref="O271:O272" si="31">ROUND(M271*0.5025%,2)</f>
        <v>14.57</v>
      </c>
      <c r="P271" s="847">
        <f t="shared" ref="P271:P272" si="32">M271+O271</f>
        <v>2914.57</v>
      </c>
      <c r="Q271" s="848">
        <f t="shared" ref="Q271:Q272" si="33">ROUND((L271*+P271),0)</f>
        <v>6396024</v>
      </c>
      <c r="R271" s="848">
        <f t="shared" ref="R271:R272" si="34">ROUND((Q271*0.5%),0)</f>
        <v>31980</v>
      </c>
      <c r="S271" s="848">
        <f t="shared" ref="S271:S272" si="35">ROUND((Q271-R271),0)</f>
        <v>6364044</v>
      </c>
      <c r="T271" s="1594" t="s">
        <v>946</v>
      </c>
    </row>
    <row r="272" spans="2:21" s="850" customFormat="1" ht="35.1" customHeight="1">
      <c r="B272" s="837">
        <v>2</v>
      </c>
      <c r="C272" s="1788" t="s">
        <v>1908</v>
      </c>
      <c r="D272" s="911" t="s">
        <v>1272</v>
      </c>
      <c r="E272" s="911" t="s">
        <v>1668</v>
      </c>
      <c r="F272" s="841" t="s">
        <v>40</v>
      </c>
      <c r="G272" s="842">
        <v>4390</v>
      </c>
      <c r="H272" s="842">
        <v>1640</v>
      </c>
      <c r="I272" s="843">
        <f t="shared" si="27"/>
        <v>2750</v>
      </c>
      <c r="J272" s="844">
        <v>5</v>
      </c>
      <c r="K272" s="845">
        <f t="shared" si="28"/>
        <v>137.5</v>
      </c>
      <c r="L272" s="845">
        <f t="shared" si="29"/>
        <v>2612.5</v>
      </c>
      <c r="M272" s="971">
        <v>2900</v>
      </c>
      <c r="N272" s="847">
        <f t="shared" si="30"/>
        <v>7576250</v>
      </c>
      <c r="O272" s="847">
        <f t="shared" si="31"/>
        <v>14.57</v>
      </c>
      <c r="P272" s="847">
        <f t="shared" si="32"/>
        <v>2914.57</v>
      </c>
      <c r="Q272" s="848">
        <f t="shared" si="33"/>
        <v>7614314</v>
      </c>
      <c r="R272" s="848">
        <f t="shared" si="34"/>
        <v>38072</v>
      </c>
      <c r="S272" s="848">
        <f t="shared" si="35"/>
        <v>7576242</v>
      </c>
      <c r="T272" s="1594" t="s">
        <v>946</v>
      </c>
    </row>
    <row r="273" spans="2:21" s="850" customFormat="1" ht="5.25" customHeight="1">
      <c r="B273" s="837"/>
      <c r="C273" s="852"/>
      <c r="D273" s="853"/>
      <c r="E273" s="854"/>
      <c r="F273" s="855"/>
      <c r="G273" s="856"/>
      <c r="H273" s="856"/>
      <c r="I273" s="857"/>
      <c r="J273" s="844"/>
      <c r="K273" s="857"/>
      <c r="L273" s="857"/>
      <c r="M273" s="846"/>
      <c r="N273" s="859"/>
      <c r="O273" s="887"/>
      <c r="P273" s="887"/>
      <c r="Q273" s="857"/>
      <c r="R273" s="857"/>
      <c r="S273" s="857"/>
      <c r="T273" s="849"/>
    </row>
    <row r="274" spans="2:21" ht="35.1" customHeight="1">
      <c r="B274" s="2288" t="s">
        <v>188</v>
      </c>
      <c r="C274" s="2289"/>
      <c r="D274" s="2289"/>
      <c r="E274" s="2289"/>
      <c r="F274" s="2290"/>
      <c r="G274" s="1012">
        <f>SUM(G271:G273)</f>
        <v>8260</v>
      </c>
      <c r="H274" s="1012">
        <f>SUM(H271:H273)</f>
        <v>3200</v>
      </c>
      <c r="I274" s="1012">
        <f>SUM(I271:I273)</f>
        <v>5060</v>
      </c>
      <c r="J274" s="1012">
        <f>+K274/I274%</f>
        <v>5</v>
      </c>
      <c r="K274" s="1012">
        <f>SUM(K271:K273)</f>
        <v>253</v>
      </c>
      <c r="L274" s="1012">
        <f>SUM(L271:L273)</f>
        <v>4807</v>
      </c>
      <c r="M274" s="1012"/>
      <c r="N274" s="1012">
        <f>SUM(N271:N273)</f>
        <v>13940300</v>
      </c>
      <c r="O274" s="1013"/>
      <c r="P274" s="1507">
        <f>Q274/L274</f>
        <v>2914.5700020802997</v>
      </c>
      <c r="Q274" s="1012">
        <f>SUM(Q271:Q273)</f>
        <v>14010338</v>
      </c>
      <c r="R274" s="1012">
        <f>SUM(R271:R273)</f>
        <v>70052</v>
      </c>
      <c r="S274" s="1012">
        <f>SUM(S271:S273)</f>
        <v>13940286</v>
      </c>
      <c r="T274" s="1012"/>
      <c r="U274" s="139"/>
    </row>
    <row r="275" spans="2:21" ht="9.9499999999999993" customHeight="1">
      <c r="B275" s="306"/>
      <c r="C275" s="308"/>
      <c r="D275" s="308"/>
      <c r="E275" s="308"/>
      <c r="F275" s="308"/>
      <c r="G275" s="233"/>
      <c r="H275" s="308"/>
      <c r="I275" s="308"/>
      <c r="J275" s="315"/>
      <c r="K275" s="315"/>
      <c r="L275" s="316"/>
      <c r="M275" s="308"/>
      <c r="N275" s="308"/>
      <c r="O275" s="308"/>
      <c r="P275" s="307"/>
      <c r="Q275" s="317"/>
      <c r="R275" s="318"/>
      <c r="S275" s="319"/>
      <c r="T275" s="310"/>
      <c r="U275" s="139"/>
    </row>
    <row r="276" spans="2:21" ht="15.75">
      <c r="B276" s="201"/>
      <c r="C276" s="202"/>
      <c r="D276" s="202"/>
      <c r="E276" s="202"/>
      <c r="F276" s="202"/>
      <c r="G276" s="202"/>
      <c r="H276" s="202"/>
      <c r="I276" s="202"/>
      <c r="J276" s="203"/>
      <c r="K276" s="203"/>
      <c r="L276" s="204"/>
      <c r="M276" s="202"/>
      <c r="N276" s="202"/>
      <c r="O276" s="202"/>
      <c r="P276" s="202"/>
      <c r="Q276" s="587" t="s">
        <v>1880</v>
      </c>
      <c r="R276" s="211"/>
      <c r="S276" s="211"/>
      <c r="T276" s="209"/>
      <c r="U276" s="139"/>
    </row>
    <row r="277" spans="2:21" ht="15.75">
      <c r="B277" s="241"/>
      <c r="C277" s="280" t="s">
        <v>80</v>
      </c>
      <c r="D277" s="227"/>
      <c r="E277" s="227"/>
      <c r="F277" s="227"/>
      <c r="G277" s="1949"/>
      <c r="H277" s="1949"/>
      <c r="I277" s="1949" t="s">
        <v>105</v>
      </c>
      <c r="J277" s="1949"/>
      <c r="K277" s="228"/>
      <c r="L277" s="1949"/>
      <c r="M277" s="1949" t="s">
        <v>106</v>
      </c>
      <c r="N277" s="1949"/>
      <c r="O277" s="227"/>
      <c r="P277" s="227"/>
      <c r="Q277" s="227" t="s">
        <v>81</v>
      </c>
      <c r="R277" s="227"/>
      <c r="S277" s="242"/>
      <c r="T277" s="243"/>
      <c r="U277" s="139"/>
    </row>
    <row r="278" spans="2:21" ht="15.75">
      <c r="B278" s="241"/>
      <c r="C278" s="281"/>
      <c r="D278" s="229"/>
      <c r="E278" s="229"/>
      <c r="F278" s="229"/>
      <c r="G278" s="229"/>
      <c r="H278" s="229"/>
      <c r="I278" s="229"/>
      <c r="J278" s="229"/>
      <c r="K278" s="229"/>
      <c r="L278" s="229"/>
      <c r="M278" s="229"/>
      <c r="N278" s="229"/>
      <c r="O278" s="229"/>
      <c r="P278" s="229"/>
      <c r="Q278" s="229"/>
      <c r="R278" s="229"/>
      <c r="S278" s="242"/>
      <c r="T278" s="243"/>
      <c r="U278" s="139"/>
    </row>
    <row r="279" spans="2:21" ht="9.9499999999999993" customHeight="1">
      <c r="B279" s="241"/>
      <c r="C279" s="281"/>
      <c r="D279" s="229"/>
      <c r="E279" s="229"/>
      <c r="F279" s="229"/>
      <c r="G279" s="229"/>
      <c r="H279" s="229"/>
      <c r="I279" s="229"/>
      <c r="J279" s="229"/>
      <c r="K279" s="229"/>
      <c r="L279" s="229"/>
      <c r="M279" s="229"/>
      <c r="N279" s="229"/>
      <c r="O279" s="229"/>
      <c r="P279" s="229"/>
      <c r="Q279" s="229"/>
      <c r="R279" s="229"/>
      <c r="S279" s="242"/>
      <c r="T279" s="243"/>
      <c r="U279" s="139"/>
    </row>
    <row r="280" spans="2:21" ht="9.9499999999999993" customHeight="1">
      <c r="B280" s="241"/>
      <c r="C280" s="281"/>
      <c r="D280" s="229"/>
      <c r="E280" s="229"/>
      <c r="F280" s="229"/>
      <c r="G280" s="229"/>
      <c r="H280" s="229"/>
      <c r="I280" s="229"/>
      <c r="J280" s="229"/>
      <c r="K280" s="229"/>
      <c r="L280" s="229"/>
      <c r="M280" s="229"/>
      <c r="N280" s="229"/>
      <c r="O280" s="229"/>
      <c r="P280" s="229"/>
      <c r="Q280" s="229"/>
      <c r="R280" s="229"/>
      <c r="S280" s="242"/>
      <c r="T280" s="243"/>
      <c r="U280" s="139"/>
    </row>
    <row r="281" spans="2:21" ht="15.75">
      <c r="B281" s="241"/>
      <c r="C281" s="281"/>
      <c r="D281" s="229"/>
      <c r="E281" s="229"/>
      <c r="F281" s="229"/>
      <c r="G281" s="229"/>
      <c r="H281" s="229"/>
      <c r="I281" s="229"/>
      <c r="J281" s="229"/>
      <c r="K281" s="229"/>
      <c r="L281" s="229"/>
      <c r="M281" s="229"/>
      <c r="N281" s="229"/>
      <c r="O281" s="229"/>
      <c r="P281" s="229"/>
      <c r="Q281" s="229"/>
      <c r="R281" s="229"/>
      <c r="S281" s="242"/>
      <c r="T281" s="243"/>
      <c r="U281" s="139"/>
    </row>
    <row r="282" spans="2:21" ht="15.75">
      <c r="B282" s="241"/>
      <c r="C282" s="2195" t="s">
        <v>147</v>
      </c>
      <c r="D282" s="2195"/>
      <c r="E282" s="2195"/>
      <c r="F282" s="1948"/>
      <c r="G282" s="1950"/>
      <c r="H282" s="1950" t="s">
        <v>82</v>
      </c>
      <c r="I282" s="1948"/>
      <c r="J282" s="1950" t="s">
        <v>156</v>
      </c>
      <c r="K282" s="230"/>
      <c r="L282" s="1950"/>
      <c r="M282" s="1950" t="s">
        <v>161</v>
      </c>
      <c r="N282" s="1950"/>
      <c r="O282" s="1948"/>
      <c r="P282" s="1948"/>
      <c r="Q282" s="1948" t="s">
        <v>83</v>
      </c>
      <c r="R282" s="1948"/>
      <c r="S282" s="242"/>
      <c r="T282" s="243"/>
      <c r="U282" s="139"/>
    </row>
    <row r="283" spans="2:21" ht="15.75">
      <c r="B283" s="241"/>
      <c r="C283" s="282"/>
      <c r="D283" s="1948"/>
      <c r="E283" s="1948"/>
      <c r="F283" s="1948"/>
      <c r="G283" s="1950"/>
      <c r="H283" s="1950"/>
      <c r="I283" s="1948"/>
      <c r="J283" s="1950"/>
      <c r="K283" s="230"/>
      <c r="L283" s="1950"/>
      <c r="M283" s="1950"/>
      <c r="N283" s="1950"/>
      <c r="O283" s="1948"/>
      <c r="P283" s="1948"/>
      <c r="Q283" s="1948"/>
      <c r="R283" s="1948"/>
      <c r="S283" s="242"/>
      <c r="T283" s="243"/>
      <c r="U283" s="139"/>
    </row>
    <row r="284" spans="2:21" customFormat="1" ht="15" customHeight="1">
      <c r="B284" s="121" t="s">
        <v>418</v>
      </c>
      <c r="C284" s="284"/>
      <c r="D284" s="122"/>
      <c r="E284" s="122"/>
      <c r="F284" s="122"/>
      <c r="G284" s="122"/>
      <c r="H284" s="122"/>
      <c r="I284" s="122"/>
      <c r="J284" s="123"/>
      <c r="K284" s="122"/>
      <c r="L284" s="124"/>
      <c r="M284" s="122"/>
      <c r="N284" s="122"/>
      <c r="O284" s="122"/>
      <c r="P284" s="122"/>
      <c r="Q284" s="122"/>
      <c r="R284" s="125"/>
      <c r="S284" s="125"/>
      <c r="T284" s="126" t="s">
        <v>417</v>
      </c>
      <c r="U284" s="232"/>
    </row>
    <row r="286" spans="2:21" ht="24.95" customHeight="1">
      <c r="B286" s="2155">
        <v>5</v>
      </c>
      <c r="C286" s="2156"/>
      <c r="D286" s="2156"/>
      <c r="E286" s="2157"/>
      <c r="F286" s="2161" t="s">
        <v>146</v>
      </c>
      <c r="G286" s="2162"/>
      <c r="H286" s="2162"/>
      <c r="I286" s="2162"/>
      <c r="J286" s="2162"/>
      <c r="K286" s="2162"/>
      <c r="L286" s="2162"/>
      <c r="M286" s="2162"/>
      <c r="N286" s="2163"/>
      <c r="O286" s="417" t="s">
        <v>55</v>
      </c>
      <c r="P286" s="418" t="s">
        <v>1763</v>
      </c>
      <c r="Q286" s="92" t="s">
        <v>1605</v>
      </c>
      <c r="R286" s="41"/>
      <c r="S286" s="41"/>
      <c r="T286" s="42" t="s">
        <v>25</v>
      </c>
      <c r="U286" s="139"/>
    </row>
    <row r="287" spans="2:21" ht="24.95" customHeight="1">
      <c r="B287" s="2158"/>
      <c r="C287" s="2159"/>
      <c r="D287" s="2159"/>
      <c r="E287" s="2160"/>
      <c r="F287" s="2164" t="s">
        <v>416</v>
      </c>
      <c r="G287" s="2165"/>
      <c r="H287" s="2165"/>
      <c r="I287" s="2165"/>
      <c r="J287" s="2165"/>
      <c r="K287" s="2165"/>
      <c r="L287" s="2165"/>
      <c r="M287" s="2165"/>
      <c r="N287" s="2166"/>
      <c r="O287" s="419" t="s">
        <v>57</v>
      </c>
      <c r="P287" s="420" t="s">
        <v>58</v>
      </c>
      <c r="Q287" s="94"/>
      <c r="R287" s="45"/>
      <c r="S287" s="45"/>
      <c r="T287" s="46"/>
      <c r="U287" s="139"/>
    </row>
    <row r="288" spans="2:21" ht="9.9499999999999993" customHeight="1">
      <c r="B288" s="47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224"/>
      <c r="Q288" s="599"/>
      <c r="R288" s="49"/>
      <c r="S288" s="49"/>
      <c r="T288" s="50"/>
      <c r="U288" s="139"/>
    </row>
    <row r="289" spans="2:21" ht="15.75">
      <c r="B289" s="51"/>
      <c r="C289" s="52" t="s">
        <v>59</v>
      </c>
      <c r="D289" s="55"/>
      <c r="E289" s="55" t="s">
        <v>60</v>
      </c>
      <c r="F289" s="165" t="s">
        <v>1390</v>
      </c>
      <c r="G289" s="55"/>
      <c r="H289" s="229"/>
      <c r="I289" s="354"/>
      <c r="J289" s="55"/>
      <c r="K289" s="55"/>
      <c r="L289" s="55"/>
      <c r="M289" s="55"/>
      <c r="N289" s="118"/>
      <c r="O289" s="56"/>
      <c r="P289" s="54" t="s">
        <v>61</v>
      </c>
      <c r="Q289" s="249" t="s">
        <v>1863</v>
      </c>
      <c r="R289" s="249"/>
      <c r="S289" s="55"/>
      <c r="T289" s="59"/>
      <c r="U289" s="139"/>
    </row>
    <row r="290" spans="2:21" ht="9.9499999999999993" customHeight="1">
      <c r="B290" s="51"/>
      <c r="C290" s="52"/>
      <c r="D290" s="55"/>
      <c r="E290" s="311"/>
      <c r="F290" s="304"/>
      <c r="G290" s="55"/>
      <c r="H290" s="53"/>
      <c r="I290" s="52"/>
      <c r="J290" s="55"/>
      <c r="K290" s="55"/>
      <c r="L290" s="54"/>
      <c r="M290" s="55"/>
      <c r="N290" s="84"/>
      <c r="O290" s="56"/>
      <c r="P290" s="167"/>
      <c r="Q290" s="58"/>
      <c r="R290" s="58"/>
      <c r="S290" s="58"/>
      <c r="T290" s="59"/>
      <c r="U290" s="139"/>
    </row>
    <row r="291" spans="2:21" ht="15" customHeight="1">
      <c r="B291" s="2190" t="s">
        <v>26</v>
      </c>
      <c r="C291" s="174" t="s">
        <v>27</v>
      </c>
      <c r="D291" s="2169" t="s">
        <v>62</v>
      </c>
      <c r="E291" s="175" t="s">
        <v>28</v>
      </c>
      <c r="F291" s="2169" t="s">
        <v>29</v>
      </c>
      <c r="G291" s="174" t="s">
        <v>30</v>
      </c>
      <c r="H291" s="174" t="s">
        <v>30</v>
      </c>
      <c r="I291" s="176" t="s">
        <v>30</v>
      </c>
      <c r="J291" s="2171" t="s">
        <v>31</v>
      </c>
      <c r="K291" s="2172"/>
      <c r="L291" s="174" t="s">
        <v>30</v>
      </c>
      <c r="M291" s="176" t="s">
        <v>32</v>
      </c>
      <c r="N291" s="177" t="s">
        <v>8</v>
      </c>
      <c r="O291" s="2176" t="s">
        <v>182</v>
      </c>
      <c r="P291" s="2178" t="s">
        <v>181</v>
      </c>
      <c r="Q291" s="177" t="s">
        <v>8</v>
      </c>
      <c r="R291" s="2180" t="s">
        <v>44</v>
      </c>
      <c r="S291" s="178" t="s">
        <v>8</v>
      </c>
      <c r="T291" s="2182" t="s">
        <v>10</v>
      </c>
      <c r="U291" s="139"/>
    </row>
    <row r="292" spans="2:21">
      <c r="B292" s="2191"/>
      <c r="C292" s="180" t="s">
        <v>11</v>
      </c>
      <c r="D292" s="2170"/>
      <c r="E292" s="180" t="s">
        <v>12</v>
      </c>
      <c r="F292" s="2170"/>
      <c r="G292" s="180" t="s">
        <v>13</v>
      </c>
      <c r="H292" s="180" t="s">
        <v>14</v>
      </c>
      <c r="I292" s="181" t="s">
        <v>15</v>
      </c>
      <c r="J292" s="182" t="s">
        <v>16</v>
      </c>
      <c r="K292" s="183" t="s">
        <v>17</v>
      </c>
      <c r="L292" s="180" t="s">
        <v>18</v>
      </c>
      <c r="M292" s="184" t="s">
        <v>19</v>
      </c>
      <c r="N292" s="185" t="s">
        <v>177</v>
      </c>
      <c r="O292" s="2177"/>
      <c r="P292" s="2179"/>
      <c r="Q292" s="185" t="s">
        <v>22</v>
      </c>
      <c r="R292" s="2181"/>
      <c r="S292" s="186" t="s">
        <v>45</v>
      </c>
      <c r="T292" s="2183"/>
      <c r="U292" s="139"/>
    </row>
    <row r="293" spans="2:21" ht="16.5" customHeight="1" thickBot="1">
      <c r="B293" s="187">
        <v>1</v>
      </c>
      <c r="C293" s="188">
        <v>2</v>
      </c>
      <c r="D293" s="189">
        <v>3</v>
      </c>
      <c r="E293" s="188">
        <v>4</v>
      </c>
      <c r="F293" s="188">
        <v>5</v>
      </c>
      <c r="G293" s="188">
        <v>6</v>
      </c>
      <c r="H293" s="188">
        <v>7</v>
      </c>
      <c r="I293" s="190" t="s">
        <v>63</v>
      </c>
      <c r="J293" s="191">
        <v>9</v>
      </c>
      <c r="K293" s="192" t="s">
        <v>64</v>
      </c>
      <c r="L293" s="191" t="s">
        <v>65</v>
      </c>
      <c r="M293" s="192">
        <v>12</v>
      </c>
      <c r="N293" s="193" t="s">
        <v>66</v>
      </c>
      <c r="O293" s="252" t="s">
        <v>176</v>
      </c>
      <c r="P293" s="193" t="s">
        <v>178</v>
      </c>
      <c r="Q293" s="193" t="s">
        <v>186</v>
      </c>
      <c r="R293" s="193" t="s">
        <v>183</v>
      </c>
      <c r="S293" s="193" t="s">
        <v>179</v>
      </c>
      <c r="T293" s="193">
        <v>18</v>
      </c>
      <c r="U293" s="139"/>
    </row>
    <row r="294" spans="2:21" s="850" customFormat="1" ht="35.1" customHeight="1" thickTop="1">
      <c r="B294" s="837">
        <v>1</v>
      </c>
      <c r="C294" s="1788" t="s">
        <v>1872</v>
      </c>
      <c r="D294" s="911" t="s">
        <v>1690</v>
      </c>
      <c r="E294" s="911" t="s">
        <v>1691</v>
      </c>
      <c r="F294" s="841" t="s">
        <v>40</v>
      </c>
      <c r="G294" s="842">
        <v>12200</v>
      </c>
      <c r="H294" s="842">
        <v>4570</v>
      </c>
      <c r="I294" s="843">
        <f t="shared" ref="I294:I296" si="36">+G294-H294</f>
        <v>7630</v>
      </c>
      <c r="J294" s="844">
        <v>5</v>
      </c>
      <c r="K294" s="845">
        <f t="shared" ref="K294:K296" si="37">I294*J294%</f>
        <v>381.5</v>
      </c>
      <c r="L294" s="845">
        <f t="shared" ref="L294:L296" si="38">I294-K294</f>
        <v>7248.5</v>
      </c>
      <c r="M294" s="971">
        <v>2900</v>
      </c>
      <c r="N294" s="847">
        <f t="shared" ref="N294:N296" si="39">ROUND((L294*M294),0)</f>
        <v>21020650</v>
      </c>
      <c r="O294" s="847">
        <f t="shared" ref="O294:O296" si="40">ROUND(M294*0.5025%,2)</f>
        <v>14.57</v>
      </c>
      <c r="P294" s="847">
        <f t="shared" ref="P294:P296" si="41">M294+O294</f>
        <v>2914.57</v>
      </c>
      <c r="Q294" s="848">
        <f t="shared" ref="Q294:Q296" si="42">ROUND((L294*+P294),0)</f>
        <v>21126261</v>
      </c>
      <c r="R294" s="848">
        <f t="shared" ref="R294:R296" si="43">ROUND((Q294*0.5%),0)</f>
        <v>105631</v>
      </c>
      <c r="S294" s="848">
        <f t="shared" ref="S294:S296" si="44">ROUND((Q294-R294),0)</f>
        <v>21020630</v>
      </c>
      <c r="T294" s="1594" t="s">
        <v>946</v>
      </c>
    </row>
    <row r="295" spans="2:21" s="850" customFormat="1" ht="35.1" customHeight="1">
      <c r="B295" s="837">
        <v>2</v>
      </c>
      <c r="C295" s="1788" t="s">
        <v>1873</v>
      </c>
      <c r="D295" s="911" t="s">
        <v>1492</v>
      </c>
      <c r="E295" s="911" t="s">
        <v>1493</v>
      </c>
      <c r="F295" s="841" t="s">
        <v>40</v>
      </c>
      <c r="G295" s="842">
        <v>12960</v>
      </c>
      <c r="H295" s="842">
        <v>4510</v>
      </c>
      <c r="I295" s="843">
        <f t="shared" si="36"/>
        <v>8450</v>
      </c>
      <c r="J295" s="844">
        <v>5</v>
      </c>
      <c r="K295" s="845">
        <f t="shared" si="37"/>
        <v>422.5</v>
      </c>
      <c r="L295" s="845">
        <f t="shared" si="38"/>
        <v>8027.5</v>
      </c>
      <c r="M295" s="971">
        <v>2900</v>
      </c>
      <c r="N295" s="847">
        <f t="shared" si="39"/>
        <v>23279750</v>
      </c>
      <c r="O295" s="847">
        <f t="shared" si="40"/>
        <v>14.57</v>
      </c>
      <c r="P295" s="847">
        <f t="shared" si="41"/>
        <v>2914.57</v>
      </c>
      <c r="Q295" s="848">
        <f t="shared" si="42"/>
        <v>23396711</v>
      </c>
      <c r="R295" s="848">
        <f t="shared" si="43"/>
        <v>116984</v>
      </c>
      <c r="S295" s="848">
        <f t="shared" si="44"/>
        <v>23279727</v>
      </c>
      <c r="T295" s="1594" t="s">
        <v>946</v>
      </c>
    </row>
    <row r="296" spans="2:21" s="850" customFormat="1" ht="35.1" customHeight="1">
      <c r="B296" s="837">
        <v>3</v>
      </c>
      <c r="C296" s="1788" t="s">
        <v>1874</v>
      </c>
      <c r="D296" s="911" t="s">
        <v>384</v>
      </c>
      <c r="E296" s="911" t="s">
        <v>1508</v>
      </c>
      <c r="F296" s="841" t="s">
        <v>40</v>
      </c>
      <c r="G296" s="842">
        <v>13780</v>
      </c>
      <c r="H296" s="842">
        <v>4440</v>
      </c>
      <c r="I296" s="843">
        <f t="shared" si="36"/>
        <v>9340</v>
      </c>
      <c r="J296" s="844">
        <v>5</v>
      </c>
      <c r="K296" s="845">
        <f t="shared" si="37"/>
        <v>467</v>
      </c>
      <c r="L296" s="845">
        <f t="shared" si="38"/>
        <v>8873</v>
      </c>
      <c r="M296" s="971">
        <v>2900</v>
      </c>
      <c r="N296" s="847">
        <f t="shared" si="39"/>
        <v>25731700</v>
      </c>
      <c r="O296" s="847">
        <f t="shared" si="40"/>
        <v>14.57</v>
      </c>
      <c r="P296" s="847">
        <f t="shared" si="41"/>
        <v>2914.57</v>
      </c>
      <c r="Q296" s="848">
        <f t="shared" si="42"/>
        <v>25860980</v>
      </c>
      <c r="R296" s="848">
        <f t="shared" si="43"/>
        <v>129305</v>
      </c>
      <c r="S296" s="848">
        <f t="shared" si="44"/>
        <v>25731675</v>
      </c>
      <c r="T296" s="1594" t="s">
        <v>946</v>
      </c>
    </row>
    <row r="297" spans="2:21" s="850" customFormat="1" ht="35.1" customHeight="1">
      <c r="B297" s="837">
        <v>4</v>
      </c>
      <c r="C297" s="1788" t="s">
        <v>1878</v>
      </c>
      <c r="D297" s="911" t="s">
        <v>1247</v>
      </c>
      <c r="E297" s="911" t="s">
        <v>1695</v>
      </c>
      <c r="F297" s="841" t="s">
        <v>40</v>
      </c>
      <c r="G297" s="842">
        <v>9840</v>
      </c>
      <c r="H297" s="842">
        <v>4550</v>
      </c>
      <c r="I297" s="843">
        <f t="shared" ref="I297" si="45">+G297-H297</f>
        <v>5290</v>
      </c>
      <c r="J297" s="844">
        <v>5</v>
      </c>
      <c r="K297" s="845">
        <f t="shared" ref="K297" si="46">I297*J297%</f>
        <v>264.5</v>
      </c>
      <c r="L297" s="845">
        <f t="shared" ref="L297" si="47">I297-K297</f>
        <v>5025.5</v>
      </c>
      <c r="M297" s="971">
        <v>2900</v>
      </c>
      <c r="N297" s="847">
        <f t="shared" ref="N297" si="48">ROUND((L297*M297),0)</f>
        <v>14573950</v>
      </c>
      <c r="O297" s="847">
        <f t="shared" ref="O297" si="49">ROUND(M297*0.5025%,2)</f>
        <v>14.57</v>
      </c>
      <c r="P297" s="847">
        <f t="shared" ref="P297" si="50">M297+O297</f>
        <v>2914.57</v>
      </c>
      <c r="Q297" s="848">
        <f t="shared" ref="Q297" si="51">ROUND((L297*+P297),0)</f>
        <v>14647172</v>
      </c>
      <c r="R297" s="848">
        <f t="shared" ref="R297" si="52">ROUND((Q297*0.5%),0)</f>
        <v>73236</v>
      </c>
      <c r="S297" s="848">
        <f t="shared" ref="S297" si="53">ROUND((Q297-R297),0)</f>
        <v>14573936</v>
      </c>
      <c r="T297" s="1594" t="s">
        <v>946</v>
      </c>
    </row>
    <row r="298" spans="2:21" s="850" customFormat="1" ht="5.25" customHeight="1">
      <c r="B298" s="837"/>
      <c r="C298" s="852"/>
      <c r="D298" s="853"/>
      <c r="E298" s="854"/>
      <c r="F298" s="855"/>
      <c r="G298" s="856"/>
      <c r="H298" s="856"/>
      <c r="I298" s="857"/>
      <c r="J298" s="844"/>
      <c r="K298" s="857"/>
      <c r="L298" s="857"/>
      <c r="M298" s="846"/>
      <c r="N298" s="859"/>
      <c r="O298" s="887"/>
      <c r="P298" s="887"/>
      <c r="Q298" s="857"/>
      <c r="R298" s="857"/>
      <c r="S298" s="857"/>
      <c r="T298" s="849"/>
    </row>
    <row r="299" spans="2:21" ht="35.1" customHeight="1">
      <c r="B299" s="2288" t="s">
        <v>188</v>
      </c>
      <c r="C299" s="2289"/>
      <c r="D299" s="2289"/>
      <c r="E299" s="2289"/>
      <c r="F299" s="2290"/>
      <c r="G299" s="1012">
        <f>SUM(G294:G298)</f>
        <v>48780</v>
      </c>
      <c r="H299" s="1012">
        <f>SUM(H294:H298)</f>
        <v>18070</v>
      </c>
      <c r="I299" s="1012">
        <f>SUM(I294:I298)</f>
        <v>30710</v>
      </c>
      <c r="J299" s="1012">
        <f>+K299/I299%</f>
        <v>5</v>
      </c>
      <c r="K299" s="1012">
        <f>SUM(K294:K298)</f>
        <v>1535.5</v>
      </c>
      <c r="L299" s="1012">
        <f>SUM(L294:L298)</f>
        <v>29174.5</v>
      </c>
      <c r="M299" s="1012"/>
      <c r="N299" s="1012">
        <f>SUM(N294:N298)</f>
        <v>84606050</v>
      </c>
      <c r="O299" s="1013"/>
      <c r="P299" s="1507">
        <f>Q299/L299</f>
        <v>2914.5700526144406</v>
      </c>
      <c r="Q299" s="1012">
        <f>SUM(Q294:Q298)</f>
        <v>85031124</v>
      </c>
      <c r="R299" s="1012">
        <f>SUM(R294:R298)</f>
        <v>425156</v>
      </c>
      <c r="S299" s="1012">
        <f>SUM(S294:S298)</f>
        <v>84605968</v>
      </c>
      <c r="T299" s="1012"/>
      <c r="U299" s="139"/>
    </row>
    <row r="300" spans="2:21" ht="9.9499999999999993" customHeight="1">
      <c r="B300" s="306"/>
      <c r="C300" s="308"/>
      <c r="D300" s="308"/>
      <c r="E300" s="308"/>
      <c r="F300" s="308"/>
      <c r="G300" s="233"/>
      <c r="H300" s="308"/>
      <c r="I300" s="308"/>
      <c r="J300" s="315"/>
      <c r="K300" s="315"/>
      <c r="L300" s="316"/>
      <c r="M300" s="308"/>
      <c r="N300" s="308"/>
      <c r="O300" s="308"/>
      <c r="P300" s="307"/>
      <c r="Q300" s="317"/>
      <c r="R300" s="318"/>
      <c r="S300" s="319"/>
      <c r="T300" s="310"/>
      <c r="U300" s="139"/>
    </row>
    <row r="301" spans="2:21" ht="15.75">
      <c r="B301" s="201"/>
      <c r="C301" s="202"/>
      <c r="D301" s="202"/>
      <c r="E301" s="202"/>
      <c r="F301" s="202"/>
      <c r="G301" s="202"/>
      <c r="H301" s="202"/>
      <c r="I301" s="202"/>
      <c r="J301" s="203"/>
      <c r="K301" s="203"/>
      <c r="L301" s="204"/>
      <c r="M301" s="202"/>
      <c r="N301" s="202"/>
      <c r="O301" s="202"/>
      <c r="P301" s="202"/>
      <c r="Q301" s="587" t="s">
        <v>1864</v>
      </c>
      <c r="R301" s="211"/>
      <c r="S301" s="211"/>
      <c r="T301" s="209"/>
      <c r="U301" s="139"/>
    </row>
    <row r="302" spans="2:21" ht="15.75">
      <c r="B302" s="241"/>
      <c r="C302" s="280" t="s">
        <v>80</v>
      </c>
      <c r="D302" s="227"/>
      <c r="E302" s="227"/>
      <c r="F302" s="227"/>
      <c r="G302" s="1940"/>
      <c r="H302" s="1940"/>
      <c r="I302" s="1940" t="s">
        <v>105</v>
      </c>
      <c r="J302" s="1940"/>
      <c r="K302" s="228"/>
      <c r="L302" s="1940"/>
      <c r="M302" s="1940" t="s">
        <v>106</v>
      </c>
      <c r="N302" s="1940"/>
      <c r="O302" s="227"/>
      <c r="P302" s="227"/>
      <c r="Q302" s="227" t="s">
        <v>81</v>
      </c>
      <c r="R302" s="227"/>
      <c r="S302" s="242"/>
      <c r="T302" s="243"/>
      <c r="U302" s="139"/>
    </row>
    <row r="303" spans="2:21" ht="15.75">
      <c r="B303" s="241"/>
      <c r="C303" s="281"/>
      <c r="D303" s="229"/>
      <c r="E303" s="229"/>
      <c r="F303" s="229"/>
      <c r="G303" s="229"/>
      <c r="H303" s="229"/>
      <c r="I303" s="229"/>
      <c r="J303" s="229"/>
      <c r="K303" s="229"/>
      <c r="L303" s="229"/>
      <c r="M303" s="229"/>
      <c r="N303" s="229"/>
      <c r="O303" s="229"/>
      <c r="P303" s="229"/>
      <c r="Q303" s="229"/>
      <c r="R303" s="229"/>
      <c r="S303" s="242"/>
      <c r="T303" s="243"/>
      <c r="U303" s="139"/>
    </row>
    <row r="304" spans="2:21" ht="9.9499999999999993" customHeight="1">
      <c r="B304" s="241"/>
      <c r="C304" s="281"/>
      <c r="D304" s="229"/>
      <c r="E304" s="229"/>
      <c r="F304" s="229"/>
      <c r="G304" s="229"/>
      <c r="H304" s="229"/>
      <c r="I304" s="229"/>
      <c r="J304" s="229"/>
      <c r="K304" s="229"/>
      <c r="L304" s="229"/>
      <c r="M304" s="229"/>
      <c r="N304" s="229"/>
      <c r="O304" s="229"/>
      <c r="P304" s="229"/>
      <c r="Q304" s="229"/>
      <c r="R304" s="229"/>
      <c r="S304" s="242"/>
      <c r="T304" s="243"/>
      <c r="U304" s="139"/>
    </row>
    <row r="305" spans="2:21" ht="9.9499999999999993" customHeight="1">
      <c r="B305" s="241"/>
      <c r="C305" s="281"/>
      <c r="D305" s="229"/>
      <c r="E305" s="229"/>
      <c r="F305" s="229"/>
      <c r="G305" s="229"/>
      <c r="H305" s="229"/>
      <c r="I305" s="229"/>
      <c r="J305" s="229"/>
      <c r="K305" s="229"/>
      <c r="L305" s="229"/>
      <c r="M305" s="229"/>
      <c r="N305" s="229"/>
      <c r="O305" s="229"/>
      <c r="P305" s="229"/>
      <c r="Q305" s="229"/>
      <c r="R305" s="229"/>
      <c r="S305" s="242"/>
      <c r="T305" s="243"/>
      <c r="U305" s="139"/>
    </row>
    <row r="306" spans="2:21" ht="15.75">
      <c r="B306" s="241"/>
      <c r="C306" s="281"/>
      <c r="D306" s="229"/>
      <c r="E306" s="229"/>
      <c r="F306" s="229"/>
      <c r="G306" s="229"/>
      <c r="H306" s="229"/>
      <c r="I306" s="229"/>
      <c r="J306" s="229"/>
      <c r="K306" s="229"/>
      <c r="L306" s="229"/>
      <c r="M306" s="229"/>
      <c r="N306" s="229"/>
      <c r="O306" s="229"/>
      <c r="P306" s="229"/>
      <c r="Q306" s="229"/>
      <c r="R306" s="229"/>
      <c r="S306" s="242"/>
      <c r="T306" s="243"/>
      <c r="U306" s="139"/>
    </row>
    <row r="307" spans="2:21" ht="15.75">
      <c r="B307" s="241"/>
      <c r="C307" s="2195" t="s">
        <v>147</v>
      </c>
      <c r="D307" s="2195"/>
      <c r="E307" s="2195"/>
      <c r="F307" s="1938"/>
      <c r="G307" s="1941"/>
      <c r="H307" s="1941" t="s">
        <v>82</v>
      </c>
      <c r="I307" s="1938"/>
      <c r="J307" s="1941" t="s">
        <v>156</v>
      </c>
      <c r="K307" s="230"/>
      <c r="L307" s="1941"/>
      <c r="M307" s="1941" t="s">
        <v>161</v>
      </c>
      <c r="N307" s="1941"/>
      <c r="O307" s="1938"/>
      <c r="P307" s="1938"/>
      <c r="Q307" s="1938" t="s">
        <v>83</v>
      </c>
      <c r="R307" s="1938"/>
      <c r="S307" s="242"/>
      <c r="T307" s="243"/>
      <c r="U307" s="139"/>
    </row>
    <row r="308" spans="2:21" ht="15.75">
      <c r="B308" s="241"/>
      <c r="C308" s="282"/>
      <c r="D308" s="1938"/>
      <c r="E308" s="1938"/>
      <c r="F308" s="1938"/>
      <c r="G308" s="1941"/>
      <c r="H308" s="1941"/>
      <c r="I308" s="1938"/>
      <c r="J308" s="1941"/>
      <c r="K308" s="230"/>
      <c r="L308" s="1941"/>
      <c r="M308" s="1941"/>
      <c r="N308" s="1941"/>
      <c r="O308" s="1938"/>
      <c r="P308" s="1938"/>
      <c r="Q308" s="1938"/>
      <c r="R308" s="1938"/>
      <c r="S308" s="242"/>
      <c r="T308" s="243"/>
      <c r="U308" s="139"/>
    </row>
    <row r="309" spans="2:21" customFormat="1" ht="15" customHeight="1">
      <c r="B309" s="121" t="s">
        <v>418</v>
      </c>
      <c r="C309" s="284"/>
      <c r="D309" s="122"/>
      <c r="E309" s="122"/>
      <c r="F309" s="122"/>
      <c r="G309" s="122"/>
      <c r="H309" s="122"/>
      <c r="I309" s="122"/>
      <c r="J309" s="123"/>
      <c r="K309" s="122"/>
      <c r="L309" s="124"/>
      <c r="M309" s="122"/>
      <c r="N309" s="122"/>
      <c r="O309" s="122"/>
      <c r="P309" s="122"/>
      <c r="Q309" s="122"/>
      <c r="R309" s="125"/>
      <c r="S309" s="125"/>
      <c r="T309" s="126" t="s">
        <v>417</v>
      </c>
      <c r="U309" s="232"/>
    </row>
    <row r="311" spans="2:21" ht="24.95" customHeight="1">
      <c r="B311" s="2155">
        <v>5</v>
      </c>
      <c r="C311" s="2156"/>
      <c r="D311" s="2156"/>
      <c r="E311" s="2157"/>
      <c r="F311" s="2161" t="s">
        <v>146</v>
      </c>
      <c r="G311" s="2162"/>
      <c r="H311" s="2162"/>
      <c r="I311" s="2162"/>
      <c r="J311" s="2162"/>
      <c r="K311" s="2162"/>
      <c r="L311" s="2162"/>
      <c r="M311" s="2162"/>
      <c r="N311" s="2163"/>
      <c r="O311" s="417" t="s">
        <v>55</v>
      </c>
      <c r="P311" s="418" t="s">
        <v>1734</v>
      </c>
      <c r="Q311" s="92" t="s">
        <v>1605</v>
      </c>
      <c r="R311" s="41"/>
      <c r="S311" s="41"/>
      <c r="T311" s="42" t="s">
        <v>25</v>
      </c>
      <c r="U311" s="139"/>
    </row>
    <row r="312" spans="2:21" ht="24.95" customHeight="1">
      <c r="B312" s="2158"/>
      <c r="C312" s="2159"/>
      <c r="D312" s="2159"/>
      <c r="E312" s="2160"/>
      <c r="F312" s="2164" t="s">
        <v>416</v>
      </c>
      <c r="G312" s="2165"/>
      <c r="H312" s="2165"/>
      <c r="I312" s="2165"/>
      <c r="J312" s="2165"/>
      <c r="K312" s="2165"/>
      <c r="L312" s="2165"/>
      <c r="M312" s="2165"/>
      <c r="N312" s="2166"/>
      <c r="O312" s="419" t="s">
        <v>57</v>
      </c>
      <c r="P312" s="420" t="s">
        <v>58</v>
      </c>
      <c r="Q312" s="94"/>
      <c r="R312" s="45"/>
      <c r="S312" s="45"/>
      <c r="T312" s="46"/>
      <c r="U312" s="139"/>
    </row>
    <row r="313" spans="2:21" ht="9.9499999999999993" customHeight="1">
      <c r="B313" s="47"/>
      <c r="C313" s="48"/>
      <c r="D313" s="48"/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224"/>
      <c r="Q313" s="599"/>
      <c r="R313" s="49"/>
      <c r="S313" s="49"/>
      <c r="T313" s="50"/>
      <c r="U313" s="139"/>
    </row>
    <row r="314" spans="2:21" ht="15.75">
      <c r="B314" s="51"/>
      <c r="C314" s="52" t="s">
        <v>59</v>
      </c>
      <c r="D314" s="55"/>
      <c r="E314" s="55" t="s">
        <v>60</v>
      </c>
      <c r="F314" s="165" t="s">
        <v>1390</v>
      </c>
      <c r="G314" s="55"/>
      <c r="H314" s="229"/>
      <c r="I314" s="354"/>
      <c r="J314" s="55"/>
      <c r="K314" s="55"/>
      <c r="L314" s="55"/>
      <c r="M314" s="55"/>
      <c r="N314" s="118"/>
      <c r="O314" s="56"/>
      <c r="P314" s="54" t="s">
        <v>61</v>
      </c>
      <c r="Q314" s="249" t="s">
        <v>1838</v>
      </c>
      <c r="R314" s="249"/>
      <c r="S314" s="55"/>
      <c r="T314" s="59"/>
      <c r="U314" s="139"/>
    </row>
    <row r="315" spans="2:21" ht="9.9499999999999993" customHeight="1">
      <c r="B315" s="51"/>
      <c r="C315" s="52"/>
      <c r="D315" s="55"/>
      <c r="E315" s="311"/>
      <c r="F315" s="304"/>
      <c r="G315" s="55"/>
      <c r="H315" s="53"/>
      <c r="I315" s="52"/>
      <c r="J315" s="55"/>
      <c r="K315" s="55"/>
      <c r="L315" s="54"/>
      <c r="M315" s="55"/>
      <c r="N315" s="84"/>
      <c r="O315" s="56"/>
      <c r="P315" s="167"/>
      <c r="Q315" s="58"/>
      <c r="R315" s="58"/>
      <c r="S315" s="58"/>
      <c r="T315" s="59"/>
      <c r="U315" s="139"/>
    </row>
    <row r="316" spans="2:21" ht="15" customHeight="1">
      <c r="B316" s="2190" t="s">
        <v>26</v>
      </c>
      <c r="C316" s="174" t="s">
        <v>27</v>
      </c>
      <c r="D316" s="2169" t="s">
        <v>62</v>
      </c>
      <c r="E316" s="175" t="s">
        <v>28</v>
      </c>
      <c r="F316" s="2169" t="s">
        <v>29</v>
      </c>
      <c r="G316" s="174" t="s">
        <v>30</v>
      </c>
      <c r="H316" s="174" t="s">
        <v>30</v>
      </c>
      <c r="I316" s="176" t="s">
        <v>30</v>
      </c>
      <c r="J316" s="2171" t="s">
        <v>31</v>
      </c>
      <c r="K316" s="2172"/>
      <c r="L316" s="174" t="s">
        <v>30</v>
      </c>
      <c r="M316" s="176" t="s">
        <v>32</v>
      </c>
      <c r="N316" s="177" t="s">
        <v>8</v>
      </c>
      <c r="O316" s="2176" t="s">
        <v>182</v>
      </c>
      <c r="P316" s="2178" t="s">
        <v>181</v>
      </c>
      <c r="Q316" s="177" t="s">
        <v>8</v>
      </c>
      <c r="R316" s="2180" t="s">
        <v>44</v>
      </c>
      <c r="S316" s="178" t="s">
        <v>8</v>
      </c>
      <c r="T316" s="2182" t="s">
        <v>10</v>
      </c>
      <c r="U316" s="139"/>
    </row>
    <row r="317" spans="2:21">
      <c r="B317" s="2191"/>
      <c r="C317" s="180" t="s">
        <v>11</v>
      </c>
      <c r="D317" s="2170"/>
      <c r="E317" s="180" t="s">
        <v>12</v>
      </c>
      <c r="F317" s="2170"/>
      <c r="G317" s="180" t="s">
        <v>13</v>
      </c>
      <c r="H317" s="180" t="s">
        <v>14</v>
      </c>
      <c r="I317" s="181" t="s">
        <v>15</v>
      </c>
      <c r="J317" s="182" t="s">
        <v>16</v>
      </c>
      <c r="K317" s="183" t="s">
        <v>17</v>
      </c>
      <c r="L317" s="180" t="s">
        <v>18</v>
      </c>
      <c r="M317" s="184" t="s">
        <v>19</v>
      </c>
      <c r="N317" s="185" t="s">
        <v>177</v>
      </c>
      <c r="O317" s="2177"/>
      <c r="P317" s="2179"/>
      <c r="Q317" s="185" t="s">
        <v>22</v>
      </c>
      <c r="R317" s="2181"/>
      <c r="S317" s="186" t="s">
        <v>45</v>
      </c>
      <c r="T317" s="2183"/>
      <c r="U317" s="139"/>
    </row>
    <row r="318" spans="2:21" ht="16.5" customHeight="1" thickBot="1">
      <c r="B318" s="187">
        <v>1</v>
      </c>
      <c r="C318" s="188">
        <v>2</v>
      </c>
      <c r="D318" s="189">
        <v>3</v>
      </c>
      <c r="E318" s="188">
        <v>4</v>
      </c>
      <c r="F318" s="188">
        <v>5</v>
      </c>
      <c r="G318" s="188">
        <v>6</v>
      </c>
      <c r="H318" s="188">
        <v>7</v>
      </c>
      <c r="I318" s="190" t="s">
        <v>63</v>
      </c>
      <c r="J318" s="191">
        <v>9</v>
      </c>
      <c r="K318" s="192" t="s">
        <v>64</v>
      </c>
      <c r="L318" s="191" t="s">
        <v>65</v>
      </c>
      <c r="M318" s="192">
        <v>12</v>
      </c>
      <c r="N318" s="193" t="s">
        <v>66</v>
      </c>
      <c r="O318" s="252" t="s">
        <v>176</v>
      </c>
      <c r="P318" s="193" t="s">
        <v>178</v>
      </c>
      <c r="Q318" s="193" t="s">
        <v>186</v>
      </c>
      <c r="R318" s="193" t="s">
        <v>183</v>
      </c>
      <c r="S318" s="193" t="s">
        <v>179</v>
      </c>
      <c r="T318" s="193">
        <v>18</v>
      </c>
      <c r="U318" s="139"/>
    </row>
    <row r="319" spans="2:21" s="850" customFormat="1" ht="35.1" customHeight="1" thickTop="1">
      <c r="B319" s="837">
        <v>1</v>
      </c>
      <c r="C319" s="1788" t="s">
        <v>1858</v>
      </c>
      <c r="D319" s="911" t="s">
        <v>384</v>
      </c>
      <c r="E319" s="911" t="s">
        <v>1508</v>
      </c>
      <c r="F319" s="841" t="s">
        <v>40</v>
      </c>
      <c r="G319" s="842">
        <v>13880</v>
      </c>
      <c r="H319" s="842">
        <v>4440</v>
      </c>
      <c r="I319" s="843">
        <f t="shared" ref="I319:I321" si="54">+G319-H319</f>
        <v>9440</v>
      </c>
      <c r="J319" s="844">
        <v>5</v>
      </c>
      <c r="K319" s="845">
        <f t="shared" ref="K319:K321" si="55">I319*J319%</f>
        <v>472</v>
      </c>
      <c r="L319" s="845">
        <f t="shared" ref="L319:L321" si="56">I319-K319</f>
        <v>8968</v>
      </c>
      <c r="M319" s="971">
        <v>2900</v>
      </c>
      <c r="N319" s="847">
        <f t="shared" ref="N319:N321" si="57">ROUND((L319*M319),0)</f>
        <v>26007200</v>
      </c>
      <c r="O319" s="847">
        <f t="shared" ref="O319:O321" si="58">ROUND(M319*0.5025%,2)</f>
        <v>14.57</v>
      </c>
      <c r="P319" s="847">
        <f t="shared" ref="P319:P321" si="59">M319+O319</f>
        <v>2914.57</v>
      </c>
      <c r="Q319" s="848">
        <f t="shared" ref="Q319:Q321" si="60">ROUND((L319*+P319),0)</f>
        <v>26137864</v>
      </c>
      <c r="R319" s="848">
        <f t="shared" ref="R319:R321" si="61">ROUND((Q319*0.5%),0)</f>
        <v>130689</v>
      </c>
      <c r="S319" s="848">
        <f t="shared" ref="S319:S321" si="62">ROUND((Q319-R319),0)</f>
        <v>26007175</v>
      </c>
      <c r="T319" s="1594" t="s">
        <v>946</v>
      </c>
    </row>
    <row r="320" spans="2:21" s="850" customFormat="1" ht="35.1" customHeight="1">
      <c r="B320" s="837">
        <v>2</v>
      </c>
      <c r="C320" s="1788" t="s">
        <v>1859</v>
      </c>
      <c r="D320" s="911" t="s">
        <v>1632</v>
      </c>
      <c r="E320" s="911" t="s">
        <v>1029</v>
      </c>
      <c r="F320" s="841" t="s">
        <v>40</v>
      </c>
      <c r="G320" s="842">
        <v>3150</v>
      </c>
      <c r="H320" s="842">
        <v>1620</v>
      </c>
      <c r="I320" s="843">
        <f t="shared" si="54"/>
        <v>1530</v>
      </c>
      <c r="J320" s="844">
        <v>5</v>
      </c>
      <c r="K320" s="845">
        <f t="shared" si="55"/>
        <v>76.5</v>
      </c>
      <c r="L320" s="845">
        <f t="shared" si="56"/>
        <v>1453.5</v>
      </c>
      <c r="M320" s="971">
        <v>2900</v>
      </c>
      <c r="N320" s="847">
        <f t="shared" si="57"/>
        <v>4215150</v>
      </c>
      <c r="O320" s="847">
        <f t="shared" si="58"/>
        <v>14.57</v>
      </c>
      <c r="P320" s="847">
        <f t="shared" si="59"/>
        <v>2914.57</v>
      </c>
      <c r="Q320" s="848">
        <f t="shared" si="60"/>
        <v>4236327</v>
      </c>
      <c r="R320" s="848">
        <f t="shared" si="61"/>
        <v>21182</v>
      </c>
      <c r="S320" s="848">
        <f t="shared" si="62"/>
        <v>4215145</v>
      </c>
      <c r="T320" s="1594" t="s">
        <v>946</v>
      </c>
    </row>
    <row r="321" spans="2:21" s="850" customFormat="1" ht="35.1" customHeight="1">
      <c r="B321" s="837">
        <v>3</v>
      </c>
      <c r="C321" s="1788" t="s">
        <v>1860</v>
      </c>
      <c r="D321" s="911" t="s">
        <v>1272</v>
      </c>
      <c r="E321" s="911" t="s">
        <v>1668</v>
      </c>
      <c r="F321" s="841" t="s">
        <v>40</v>
      </c>
      <c r="G321" s="842">
        <v>3600</v>
      </c>
      <c r="H321" s="842">
        <v>1490</v>
      </c>
      <c r="I321" s="843">
        <f t="shared" si="54"/>
        <v>2110</v>
      </c>
      <c r="J321" s="844">
        <v>5</v>
      </c>
      <c r="K321" s="845">
        <f t="shared" si="55"/>
        <v>105.5</v>
      </c>
      <c r="L321" s="845">
        <f t="shared" si="56"/>
        <v>2004.5</v>
      </c>
      <c r="M321" s="971">
        <v>2900</v>
      </c>
      <c r="N321" s="847">
        <f t="shared" si="57"/>
        <v>5813050</v>
      </c>
      <c r="O321" s="847">
        <f t="shared" si="58"/>
        <v>14.57</v>
      </c>
      <c r="P321" s="847">
        <f t="shared" si="59"/>
        <v>2914.57</v>
      </c>
      <c r="Q321" s="848">
        <f t="shared" si="60"/>
        <v>5842256</v>
      </c>
      <c r="R321" s="848">
        <f t="shared" si="61"/>
        <v>29211</v>
      </c>
      <c r="S321" s="848">
        <f t="shared" si="62"/>
        <v>5813045</v>
      </c>
      <c r="T321" s="1594" t="s">
        <v>946</v>
      </c>
    </row>
    <row r="322" spans="2:21" s="850" customFormat="1" ht="5.25" customHeight="1">
      <c r="B322" s="837"/>
      <c r="C322" s="852"/>
      <c r="D322" s="853"/>
      <c r="E322" s="854"/>
      <c r="F322" s="855"/>
      <c r="G322" s="856"/>
      <c r="H322" s="856"/>
      <c r="I322" s="857"/>
      <c r="J322" s="844"/>
      <c r="K322" s="857"/>
      <c r="L322" s="857"/>
      <c r="M322" s="846"/>
      <c r="N322" s="859"/>
      <c r="O322" s="887"/>
      <c r="P322" s="887"/>
      <c r="Q322" s="857"/>
      <c r="R322" s="857"/>
      <c r="S322" s="857"/>
      <c r="T322" s="849"/>
    </row>
    <row r="323" spans="2:21" ht="35.1" customHeight="1">
      <c r="B323" s="2288" t="s">
        <v>188</v>
      </c>
      <c r="C323" s="2289"/>
      <c r="D323" s="2289"/>
      <c r="E323" s="2289"/>
      <c r="F323" s="2290"/>
      <c r="G323" s="1012">
        <f>SUM(G319:G322)</f>
        <v>20630</v>
      </c>
      <c r="H323" s="1012">
        <f>SUM(H319:H322)</f>
        <v>7550</v>
      </c>
      <c r="I323" s="1012">
        <f>SUM(I319:I322)</f>
        <v>13080</v>
      </c>
      <c r="J323" s="1012">
        <f>+K323/I323%</f>
        <v>5</v>
      </c>
      <c r="K323" s="1012">
        <f>SUM(K319:K322)</f>
        <v>654</v>
      </c>
      <c r="L323" s="1012">
        <f>SUM(L319:L322)</f>
        <v>12426</v>
      </c>
      <c r="M323" s="1012"/>
      <c r="N323" s="1012">
        <f>SUM(N319:N322)</f>
        <v>36035400</v>
      </c>
      <c r="O323" s="1013"/>
      <c r="P323" s="1507">
        <f>Q323/L323</f>
        <v>2914.5700144857556</v>
      </c>
      <c r="Q323" s="1012">
        <f>SUM(Q319:Q322)</f>
        <v>36216447</v>
      </c>
      <c r="R323" s="1012">
        <f>SUM(R319:R322)</f>
        <v>181082</v>
      </c>
      <c r="S323" s="1012">
        <f>SUM(S319:S322)</f>
        <v>36035365</v>
      </c>
      <c r="T323" s="1012"/>
      <c r="U323" s="139"/>
    </row>
    <row r="324" spans="2:21" ht="9.9499999999999993" customHeight="1">
      <c r="B324" s="306"/>
      <c r="C324" s="308"/>
      <c r="D324" s="308"/>
      <c r="E324" s="308"/>
      <c r="F324" s="308"/>
      <c r="G324" s="233"/>
      <c r="H324" s="308"/>
      <c r="I324" s="308"/>
      <c r="J324" s="315"/>
      <c r="K324" s="315"/>
      <c r="L324" s="316"/>
      <c r="M324" s="308"/>
      <c r="N324" s="308"/>
      <c r="O324" s="308"/>
      <c r="P324" s="307"/>
      <c r="Q324" s="317"/>
      <c r="R324" s="318"/>
      <c r="S324" s="319"/>
      <c r="T324" s="310"/>
      <c r="U324" s="139"/>
    </row>
    <row r="325" spans="2:21" ht="15.75">
      <c r="B325" s="201"/>
      <c r="C325" s="202"/>
      <c r="D325" s="202"/>
      <c r="E325" s="202"/>
      <c r="F325" s="202"/>
      <c r="G325" s="202"/>
      <c r="H325" s="202"/>
      <c r="I325" s="202"/>
      <c r="J325" s="203"/>
      <c r="K325" s="203"/>
      <c r="L325" s="204"/>
      <c r="M325" s="202"/>
      <c r="N325" s="202"/>
      <c r="O325" s="202"/>
      <c r="P325" s="202"/>
      <c r="Q325" s="587" t="s">
        <v>1839</v>
      </c>
      <c r="R325" s="211"/>
      <c r="S325" s="211"/>
      <c r="T325" s="209"/>
      <c r="U325" s="139"/>
    </row>
    <row r="326" spans="2:21" ht="15.75">
      <c r="B326" s="241"/>
      <c r="C326" s="280" t="s">
        <v>80</v>
      </c>
      <c r="D326" s="227"/>
      <c r="E326" s="227"/>
      <c r="F326" s="227"/>
      <c r="G326" s="1930"/>
      <c r="H326" s="1930"/>
      <c r="I326" s="1930" t="s">
        <v>105</v>
      </c>
      <c r="J326" s="1930"/>
      <c r="K326" s="228"/>
      <c r="L326" s="1930"/>
      <c r="M326" s="1930" t="s">
        <v>106</v>
      </c>
      <c r="N326" s="1930"/>
      <c r="O326" s="227"/>
      <c r="P326" s="227"/>
      <c r="Q326" s="227" t="s">
        <v>81</v>
      </c>
      <c r="R326" s="227"/>
      <c r="S326" s="242"/>
      <c r="T326" s="243"/>
      <c r="U326" s="139"/>
    </row>
    <row r="327" spans="2:21" ht="15.75">
      <c r="B327" s="241"/>
      <c r="C327" s="281"/>
      <c r="D327" s="229"/>
      <c r="E327" s="229"/>
      <c r="F327" s="229"/>
      <c r="G327" s="229"/>
      <c r="H327" s="229"/>
      <c r="I327" s="229"/>
      <c r="J327" s="229"/>
      <c r="K327" s="229"/>
      <c r="L327" s="229"/>
      <c r="M327" s="229"/>
      <c r="N327" s="229"/>
      <c r="O327" s="229"/>
      <c r="P327" s="229"/>
      <c r="Q327" s="229"/>
      <c r="R327" s="229"/>
      <c r="S327" s="242"/>
      <c r="T327" s="243"/>
      <c r="U327" s="139"/>
    </row>
    <row r="328" spans="2:21" ht="9.9499999999999993" customHeight="1">
      <c r="B328" s="241"/>
      <c r="C328" s="281"/>
      <c r="D328" s="229"/>
      <c r="E328" s="229"/>
      <c r="F328" s="229"/>
      <c r="G328" s="229"/>
      <c r="H328" s="229"/>
      <c r="I328" s="229"/>
      <c r="J328" s="229"/>
      <c r="K328" s="229"/>
      <c r="L328" s="229"/>
      <c r="M328" s="229"/>
      <c r="N328" s="229"/>
      <c r="O328" s="229"/>
      <c r="P328" s="229"/>
      <c r="Q328" s="229"/>
      <c r="R328" s="229"/>
      <c r="S328" s="242"/>
      <c r="T328" s="243"/>
      <c r="U328" s="139"/>
    </row>
    <row r="329" spans="2:21" ht="9.9499999999999993" customHeight="1">
      <c r="B329" s="241"/>
      <c r="C329" s="281"/>
      <c r="D329" s="229"/>
      <c r="E329" s="229"/>
      <c r="F329" s="229"/>
      <c r="G329" s="229"/>
      <c r="H329" s="229"/>
      <c r="I329" s="229"/>
      <c r="J329" s="229"/>
      <c r="K329" s="229"/>
      <c r="L329" s="229"/>
      <c r="M329" s="229"/>
      <c r="N329" s="229"/>
      <c r="O329" s="229"/>
      <c r="P329" s="229"/>
      <c r="Q329" s="229"/>
      <c r="R329" s="229"/>
      <c r="S329" s="242"/>
      <c r="T329" s="243"/>
      <c r="U329" s="139"/>
    </row>
    <row r="330" spans="2:21" ht="15.75">
      <c r="B330" s="241"/>
      <c r="C330" s="281"/>
      <c r="D330" s="229"/>
      <c r="E330" s="229"/>
      <c r="F330" s="229"/>
      <c r="G330" s="229"/>
      <c r="H330" s="229"/>
      <c r="I330" s="229"/>
      <c r="J330" s="229"/>
      <c r="K330" s="229"/>
      <c r="L330" s="229"/>
      <c r="M330" s="229"/>
      <c r="N330" s="229"/>
      <c r="O330" s="229"/>
      <c r="P330" s="229"/>
      <c r="Q330" s="229"/>
      <c r="R330" s="229"/>
      <c r="S330" s="242"/>
      <c r="T330" s="243"/>
      <c r="U330" s="139"/>
    </row>
    <row r="331" spans="2:21" ht="15.75">
      <c r="B331" s="241"/>
      <c r="C331" s="2195" t="s">
        <v>147</v>
      </c>
      <c r="D331" s="2195"/>
      <c r="E331" s="2195"/>
      <c r="F331" s="1929"/>
      <c r="G331" s="1931"/>
      <c r="H331" s="1931" t="s">
        <v>82</v>
      </c>
      <c r="I331" s="1929"/>
      <c r="J331" s="1931" t="s">
        <v>156</v>
      </c>
      <c r="K331" s="230"/>
      <c r="L331" s="1931"/>
      <c r="M331" s="1931" t="s">
        <v>161</v>
      </c>
      <c r="N331" s="1931"/>
      <c r="O331" s="1929"/>
      <c r="P331" s="1929"/>
      <c r="Q331" s="1929" t="s">
        <v>83</v>
      </c>
      <c r="R331" s="1929"/>
      <c r="S331" s="242"/>
      <c r="T331" s="243"/>
      <c r="U331" s="139"/>
    </row>
    <row r="332" spans="2:21" ht="15.75">
      <c r="B332" s="241"/>
      <c r="C332" s="282"/>
      <c r="D332" s="1929"/>
      <c r="E332" s="1929"/>
      <c r="F332" s="1929"/>
      <c r="G332" s="1931"/>
      <c r="H332" s="1931"/>
      <c r="I332" s="1929"/>
      <c r="J332" s="1931"/>
      <c r="K332" s="230"/>
      <c r="L332" s="1931"/>
      <c r="M332" s="1931"/>
      <c r="N332" s="1931"/>
      <c r="O332" s="1929"/>
      <c r="P332" s="1929"/>
      <c r="Q332" s="1929"/>
      <c r="R332" s="1929"/>
      <c r="S332" s="242"/>
      <c r="T332" s="243"/>
      <c r="U332" s="139"/>
    </row>
    <row r="333" spans="2:21" customFormat="1" ht="15" customHeight="1">
      <c r="B333" s="121" t="s">
        <v>418</v>
      </c>
      <c r="C333" s="284"/>
      <c r="D333" s="122"/>
      <c r="E333" s="122"/>
      <c r="F333" s="122"/>
      <c r="G333" s="122"/>
      <c r="H333" s="122"/>
      <c r="I333" s="122"/>
      <c r="J333" s="123"/>
      <c r="K333" s="122"/>
      <c r="L333" s="124"/>
      <c r="M333" s="122"/>
      <c r="N333" s="122"/>
      <c r="O333" s="122"/>
      <c r="P333" s="122"/>
      <c r="Q333" s="122"/>
      <c r="R333" s="125"/>
      <c r="S333" s="125"/>
      <c r="T333" s="126" t="s">
        <v>417</v>
      </c>
      <c r="U333" s="232"/>
    </row>
    <row r="335" spans="2:21" ht="24.95" customHeight="1">
      <c r="B335" s="2155">
        <v>5</v>
      </c>
      <c r="C335" s="2156"/>
      <c r="D335" s="2156"/>
      <c r="E335" s="2157"/>
      <c r="F335" s="2161" t="s">
        <v>146</v>
      </c>
      <c r="G335" s="2162"/>
      <c r="H335" s="2162"/>
      <c r="I335" s="2162"/>
      <c r="J335" s="2162"/>
      <c r="K335" s="2162"/>
      <c r="L335" s="2162"/>
      <c r="M335" s="2162"/>
      <c r="N335" s="2163"/>
      <c r="O335" s="417" t="s">
        <v>55</v>
      </c>
      <c r="P335" s="418" t="s">
        <v>1656</v>
      </c>
      <c r="Q335" s="92" t="s">
        <v>1605</v>
      </c>
      <c r="R335" s="41"/>
      <c r="S335" s="41"/>
      <c r="T335" s="42" t="s">
        <v>25</v>
      </c>
      <c r="U335" s="139"/>
    </row>
    <row r="336" spans="2:21" ht="24.95" customHeight="1">
      <c r="B336" s="2158"/>
      <c r="C336" s="2159"/>
      <c r="D336" s="2159"/>
      <c r="E336" s="2160"/>
      <c r="F336" s="2164" t="s">
        <v>416</v>
      </c>
      <c r="G336" s="2165"/>
      <c r="H336" s="2165"/>
      <c r="I336" s="2165"/>
      <c r="J336" s="2165"/>
      <c r="K336" s="2165"/>
      <c r="L336" s="2165"/>
      <c r="M336" s="2165"/>
      <c r="N336" s="2166"/>
      <c r="O336" s="419" t="s">
        <v>57</v>
      </c>
      <c r="P336" s="420" t="s">
        <v>58</v>
      </c>
      <c r="Q336" s="94"/>
      <c r="R336" s="45"/>
      <c r="S336" s="45"/>
      <c r="T336" s="46"/>
      <c r="U336" s="139"/>
    </row>
    <row r="337" spans="2:21" ht="9.9499999999999993" customHeight="1">
      <c r="B337" s="47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224"/>
      <c r="Q337" s="599"/>
      <c r="R337" s="49"/>
      <c r="S337" s="49"/>
      <c r="T337" s="50"/>
      <c r="U337" s="139"/>
    </row>
    <row r="338" spans="2:21" ht="15.75">
      <c r="B338" s="51"/>
      <c r="C338" s="52" t="s">
        <v>59</v>
      </c>
      <c r="D338" s="55"/>
      <c r="E338" s="55" t="s">
        <v>60</v>
      </c>
      <c r="F338" s="165" t="s">
        <v>1390</v>
      </c>
      <c r="G338" s="55"/>
      <c r="H338" s="229"/>
      <c r="I338" s="354"/>
      <c r="J338" s="55"/>
      <c r="K338" s="55"/>
      <c r="L338" s="55"/>
      <c r="M338" s="55"/>
      <c r="N338" s="118"/>
      <c r="O338" s="56"/>
      <c r="P338" s="54" t="s">
        <v>61</v>
      </c>
      <c r="Q338" s="249" t="s">
        <v>1807</v>
      </c>
      <c r="R338" s="249"/>
      <c r="S338" s="55"/>
      <c r="T338" s="59"/>
      <c r="U338" s="139"/>
    </row>
    <row r="339" spans="2:21" ht="9.9499999999999993" customHeight="1">
      <c r="B339" s="51"/>
      <c r="C339" s="52"/>
      <c r="D339" s="55"/>
      <c r="E339" s="311"/>
      <c r="F339" s="304"/>
      <c r="G339" s="55"/>
      <c r="H339" s="53"/>
      <c r="I339" s="52"/>
      <c r="J339" s="55"/>
      <c r="K339" s="55"/>
      <c r="L339" s="54"/>
      <c r="M339" s="55"/>
      <c r="N339" s="84"/>
      <c r="O339" s="56"/>
      <c r="P339" s="167"/>
      <c r="Q339" s="58"/>
      <c r="R339" s="58"/>
      <c r="S339" s="58"/>
      <c r="T339" s="59"/>
      <c r="U339" s="139"/>
    </row>
    <row r="340" spans="2:21" ht="15" customHeight="1">
      <c r="B340" s="2190" t="s">
        <v>26</v>
      </c>
      <c r="C340" s="174" t="s">
        <v>27</v>
      </c>
      <c r="D340" s="2169" t="s">
        <v>62</v>
      </c>
      <c r="E340" s="175" t="s">
        <v>28</v>
      </c>
      <c r="F340" s="2169" t="s">
        <v>29</v>
      </c>
      <c r="G340" s="174" t="s">
        <v>30</v>
      </c>
      <c r="H340" s="174" t="s">
        <v>30</v>
      </c>
      <c r="I340" s="176" t="s">
        <v>30</v>
      </c>
      <c r="J340" s="2171" t="s">
        <v>31</v>
      </c>
      <c r="K340" s="2172"/>
      <c r="L340" s="174" t="s">
        <v>30</v>
      </c>
      <c r="M340" s="176" t="s">
        <v>32</v>
      </c>
      <c r="N340" s="177" t="s">
        <v>8</v>
      </c>
      <c r="O340" s="2176" t="s">
        <v>182</v>
      </c>
      <c r="P340" s="2178" t="s">
        <v>181</v>
      </c>
      <c r="Q340" s="177" t="s">
        <v>8</v>
      </c>
      <c r="R340" s="2180" t="s">
        <v>44</v>
      </c>
      <c r="S340" s="178" t="s">
        <v>8</v>
      </c>
      <c r="T340" s="2182" t="s">
        <v>10</v>
      </c>
      <c r="U340" s="139"/>
    </row>
    <row r="341" spans="2:21">
      <c r="B341" s="2191"/>
      <c r="C341" s="180" t="s">
        <v>11</v>
      </c>
      <c r="D341" s="2170"/>
      <c r="E341" s="180" t="s">
        <v>12</v>
      </c>
      <c r="F341" s="2170"/>
      <c r="G341" s="180" t="s">
        <v>13</v>
      </c>
      <c r="H341" s="180" t="s">
        <v>14</v>
      </c>
      <c r="I341" s="181" t="s">
        <v>15</v>
      </c>
      <c r="J341" s="182" t="s">
        <v>16</v>
      </c>
      <c r="K341" s="183" t="s">
        <v>17</v>
      </c>
      <c r="L341" s="180" t="s">
        <v>18</v>
      </c>
      <c r="M341" s="184" t="s">
        <v>19</v>
      </c>
      <c r="N341" s="185" t="s">
        <v>177</v>
      </c>
      <c r="O341" s="2177"/>
      <c r="P341" s="2179"/>
      <c r="Q341" s="185" t="s">
        <v>22</v>
      </c>
      <c r="R341" s="2181"/>
      <c r="S341" s="186" t="s">
        <v>45</v>
      </c>
      <c r="T341" s="2183"/>
      <c r="U341" s="139"/>
    </row>
    <row r="342" spans="2:21" ht="16.5" customHeight="1" thickBot="1">
      <c r="B342" s="187">
        <v>1</v>
      </c>
      <c r="C342" s="188">
        <v>2</v>
      </c>
      <c r="D342" s="189">
        <v>3</v>
      </c>
      <c r="E342" s="188">
        <v>4</v>
      </c>
      <c r="F342" s="188">
        <v>5</v>
      </c>
      <c r="G342" s="188">
        <v>6</v>
      </c>
      <c r="H342" s="188">
        <v>7</v>
      </c>
      <c r="I342" s="190" t="s">
        <v>63</v>
      </c>
      <c r="J342" s="191">
        <v>9</v>
      </c>
      <c r="K342" s="192" t="s">
        <v>64</v>
      </c>
      <c r="L342" s="191" t="s">
        <v>65</v>
      </c>
      <c r="M342" s="192">
        <v>12</v>
      </c>
      <c r="N342" s="193" t="s">
        <v>66</v>
      </c>
      <c r="O342" s="252" t="s">
        <v>176</v>
      </c>
      <c r="P342" s="193" t="s">
        <v>178</v>
      </c>
      <c r="Q342" s="193" t="s">
        <v>186</v>
      </c>
      <c r="R342" s="193" t="s">
        <v>183</v>
      </c>
      <c r="S342" s="193" t="s">
        <v>179</v>
      </c>
      <c r="T342" s="193">
        <v>18</v>
      </c>
      <c r="U342" s="139"/>
    </row>
    <row r="343" spans="2:21" s="850" customFormat="1" ht="35.1" customHeight="1" thickTop="1">
      <c r="B343" s="837">
        <v>1</v>
      </c>
      <c r="C343" s="1788" t="s">
        <v>1832</v>
      </c>
      <c r="D343" s="911" t="s">
        <v>1690</v>
      </c>
      <c r="E343" s="911" t="s">
        <v>1691</v>
      </c>
      <c r="F343" s="841" t="s">
        <v>40</v>
      </c>
      <c r="G343" s="842">
        <v>12070</v>
      </c>
      <c r="H343" s="842">
        <v>4420</v>
      </c>
      <c r="I343" s="843">
        <f t="shared" ref="I343:I348" si="63">+G343-H343</f>
        <v>7650</v>
      </c>
      <c r="J343" s="844">
        <v>5</v>
      </c>
      <c r="K343" s="845">
        <f t="shared" ref="K343:K348" si="64">I343*J343%</f>
        <v>382.5</v>
      </c>
      <c r="L343" s="845">
        <f t="shared" ref="L343:L348" si="65">I343-K343</f>
        <v>7267.5</v>
      </c>
      <c r="M343" s="971">
        <v>2900</v>
      </c>
      <c r="N343" s="847">
        <f t="shared" ref="N343:N348" si="66">ROUND((L343*M343),0)</f>
        <v>21075750</v>
      </c>
      <c r="O343" s="847">
        <f t="shared" ref="O343:O348" si="67">ROUND(M343*0.5025%,2)</f>
        <v>14.57</v>
      </c>
      <c r="P343" s="847">
        <f t="shared" ref="P343:P348" si="68">M343+O343</f>
        <v>2914.57</v>
      </c>
      <c r="Q343" s="848">
        <f t="shared" ref="Q343:Q348" si="69">ROUND((L343*+P343),0)</f>
        <v>21181637</v>
      </c>
      <c r="R343" s="848">
        <f t="shared" ref="R343:R348" si="70">ROUND((Q343*0.5%),0)</f>
        <v>105908</v>
      </c>
      <c r="S343" s="848">
        <f t="shared" ref="S343:S348" si="71">ROUND((Q343-R343),0)</f>
        <v>21075729</v>
      </c>
      <c r="T343" s="1594" t="s">
        <v>946</v>
      </c>
    </row>
    <row r="344" spans="2:21" s="850" customFormat="1" ht="35.1" customHeight="1">
      <c r="B344" s="837">
        <v>2</v>
      </c>
      <c r="C344" s="1788" t="s">
        <v>1833</v>
      </c>
      <c r="D344" s="911" t="s">
        <v>1492</v>
      </c>
      <c r="E344" s="911" t="s">
        <v>1493</v>
      </c>
      <c r="F344" s="841" t="s">
        <v>40</v>
      </c>
      <c r="G344" s="842">
        <v>11920</v>
      </c>
      <c r="H344" s="842">
        <v>4650</v>
      </c>
      <c r="I344" s="843">
        <f t="shared" si="63"/>
        <v>7270</v>
      </c>
      <c r="J344" s="844">
        <v>6</v>
      </c>
      <c r="K344" s="845">
        <f t="shared" si="64"/>
        <v>436.2</v>
      </c>
      <c r="L344" s="845">
        <f t="shared" si="65"/>
        <v>6833.8</v>
      </c>
      <c r="M344" s="971">
        <v>2900</v>
      </c>
      <c r="N344" s="847">
        <f t="shared" si="66"/>
        <v>19818020</v>
      </c>
      <c r="O344" s="847">
        <f t="shared" si="67"/>
        <v>14.57</v>
      </c>
      <c r="P344" s="847">
        <f t="shared" si="68"/>
        <v>2914.57</v>
      </c>
      <c r="Q344" s="848">
        <f t="shared" si="69"/>
        <v>19917588</v>
      </c>
      <c r="R344" s="848">
        <f t="shared" si="70"/>
        <v>99588</v>
      </c>
      <c r="S344" s="848">
        <f t="shared" si="71"/>
        <v>19818000</v>
      </c>
      <c r="T344" s="1594" t="s">
        <v>946</v>
      </c>
    </row>
    <row r="345" spans="2:21" s="850" customFormat="1" ht="35.1" customHeight="1">
      <c r="B345" s="837">
        <v>3</v>
      </c>
      <c r="C345" s="1788" t="s">
        <v>1834</v>
      </c>
      <c r="D345" s="911" t="s">
        <v>1247</v>
      </c>
      <c r="E345" s="911" t="s">
        <v>1639</v>
      </c>
      <c r="F345" s="841" t="s">
        <v>40</v>
      </c>
      <c r="G345" s="842">
        <v>4070</v>
      </c>
      <c r="H345" s="842">
        <v>1510</v>
      </c>
      <c r="I345" s="843">
        <f t="shared" si="63"/>
        <v>2560</v>
      </c>
      <c r="J345" s="844">
        <v>5</v>
      </c>
      <c r="K345" s="845">
        <f t="shared" si="64"/>
        <v>128</v>
      </c>
      <c r="L345" s="845">
        <f t="shared" si="65"/>
        <v>2432</v>
      </c>
      <c r="M345" s="971">
        <v>2900</v>
      </c>
      <c r="N345" s="847">
        <f t="shared" si="66"/>
        <v>7052800</v>
      </c>
      <c r="O345" s="847">
        <f t="shared" si="67"/>
        <v>14.57</v>
      </c>
      <c r="P345" s="847">
        <f t="shared" si="68"/>
        <v>2914.57</v>
      </c>
      <c r="Q345" s="848">
        <f t="shared" si="69"/>
        <v>7088234</v>
      </c>
      <c r="R345" s="848">
        <f t="shared" si="70"/>
        <v>35441</v>
      </c>
      <c r="S345" s="848">
        <f t="shared" si="71"/>
        <v>7052793</v>
      </c>
      <c r="T345" s="1594" t="s">
        <v>946</v>
      </c>
    </row>
    <row r="346" spans="2:21" s="850" customFormat="1" ht="35.1" customHeight="1">
      <c r="B346" s="837">
        <v>4</v>
      </c>
      <c r="C346" s="1788" t="s">
        <v>1835</v>
      </c>
      <c r="D346" s="911" t="s">
        <v>1247</v>
      </c>
      <c r="E346" s="911" t="s">
        <v>1639</v>
      </c>
      <c r="F346" s="841" t="s">
        <v>40</v>
      </c>
      <c r="G346" s="842">
        <v>5060</v>
      </c>
      <c r="H346" s="842">
        <v>1640</v>
      </c>
      <c r="I346" s="843">
        <f t="shared" si="63"/>
        <v>3420</v>
      </c>
      <c r="J346" s="844">
        <v>5</v>
      </c>
      <c r="K346" s="845">
        <f t="shared" si="64"/>
        <v>171</v>
      </c>
      <c r="L346" s="845">
        <f t="shared" si="65"/>
        <v>3249</v>
      </c>
      <c r="M346" s="971">
        <v>2900</v>
      </c>
      <c r="N346" s="847">
        <f t="shared" si="66"/>
        <v>9422100</v>
      </c>
      <c r="O346" s="847">
        <f t="shared" si="67"/>
        <v>14.57</v>
      </c>
      <c r="P346" s="847">
        <f t="shared" si="68"/>
        <v>2914.57</v>
      </c>
      <c r="Q346" s="848">
        <f t="shared" si="69"/>
        <v>9469438</v>
      </c>
      <c r="R346" s="848">
        <f t="shared" si="70"/>
        <v>47347</v>
      </c>
      <c r="S346" s="848">
        <f t="shared" si="71"/>
        <v>9422091</v>
      </c>
      <c r="T346" s="1594" t="s">
        <v>946</v>
      </c>
    </row>
    <row r="347" spans="2:21" s="850" customFormat="1" ht="35.1" customHeight="1">
      <c r="B347" s="837">
        <v>5</v>
      </c>
      <c r="C347" s="1788" t="s">
        <v>1836</v>
      </c>
      <c r="D347" s="911" t="s">
        <v>1272</v>
      </c>
      <c r="E347" s="911" t="s">
        <v>1703</v>
      </c>
      <c r="F347" s="841" t="s">
        <v>40</v>
      </c>
      <c r="G347" s="842">
        <v>4550</v>
      </c>
      <c r="H347" s="842">
        <v>1660</v>
      </c>
      <c r="I347" s="843">
        <f t="shared" ref="I347" si="72">+G347-H347</f>
        <v>2890</v>
      </c>
      <c r="J347" s="844">
        <v>5</v>
      </c>
      <c r="K347" s="845">
        <f t="shared" ref="K347" si="73">I347*J347%</f>
        <v>144.5</v>
      </c>
      <c r="L347" s="845">
        <f t="shared" ref="L347" si="74">I347-K347</f>
        <v>2745.5</v>
      </c>
      <c r="M347" s="971">
        <v>2900</v>
      </c>
      <c r="N347" s="847">
        <f t="shared" ref="N347" si="75">ROUND((L347*M347),0)</f>
        <v>7961950</v>
      </c>
      <c r="O347" s="847">
        <f t="shared" ref="O347" si="76">ROUND(M347*0.5025%,2)</f>
        <v>14.57</v>
      </c>
      <c r="P347" s="847">
        <f t="shared" ref="P347" si="77">M347+O347</f>
        <v>2914.57</v>
      </c>
      <c r="Q347" s="848">
        <f t="shared" ref="Q347" si="78">ROUND((L347*+P347),0)</f>
        <v>8001952</v>
      </c>
      <c r="R347" s="848">
        <f t="shared" ref="R347" si="79">ROUND((Q347*0.5%),0)</f>
        <v>40010</v>
      </c>
      <c r="S347" s="848">
        <f t="shared" ref="S347" si="80">ROUND((Q347-R347),0)</f>
        <v>7961942</v>
      </c>
      <c r="T347" s="1594" t="s">
        <v>946</v>
      </c>
    </row>
    <row r="348" spans="2:21" s="850" customFormat="1" ht="35.1" customHeight="1">
      <c r="B348" s="837">
        <v>6</v>
      </c>
      <c r="C348" s="1788" t="s">
        <v>1837</v>
      </c>
      <c r="D348" s="911" t="s">
        <v>1693</v>
      </c>
      <c r="E348" s="911" t="s">
        <v>718</v>
      </c>
      <c r="F348" s="841" t="s">
        <v>40</v>
      </c>
      <c r="G348" s="842">
        <v>12260</v>
      </c>
      <c r="H348" s="842">
        <v>4660</v>
      </c>
      <c r="I348" s="843">
        <f t="shared" si="63"/>
        <v>7600</v>
      </c>
      <c r="J348" s="844">
        <v>5</v>
      </c>
      <c r="K348" s="845">
        <f t="shared" si="64"/>
        <v>380</v>
      </c>
      <c r="L348" s="845">
        <f t="shared" si="65"/>
        <v>7220</v>
      </c>
      <c r="M348" s="971">
        <v>2900</v>
      </c>
      <c r="N348" s="847">
        <f t="shared" si="66"/>
        <v>20938000</v>
      </c>
      <c r="O348" s="847">
        <f t="shared" si="67"/>
        <v>14.57</v>
      </c>
      <c r="P348" s="847">
        <f t="shared" si="68"/>
        <v>2914.57</v>
      </c>
      <c r="Q348" s="848">
        <f t="shared" si="69"/>
        <v>21043195</v>
      </c>
      <c r="R348" s="848">
        <f t="shared" si="70"/>
        <v>105216</v>
      </c>
      <c r="S348" s="848">
        <f t="shared" si="71"/>
        <v>20937979</v>
      </c>
      <c r="T348" s="1594" t="s">
        <v>946</v>
      </c>
    </row>
    <row r="349" spans="2:21" s="850" customFormat="1" ht="5.25" customHeight="1">
      <c r="B349" s="837"/>
      <c r="C349" s="852"/>
      <c r="D349" s="853"/>
      <c r="E349" s="854"/>
      <c r="F349" s="855"/>
      <c r="G349" s="856"/>
      <c r="H349" s="856"/>
      <c r="I349" s="857"/>
      <c r="J349" s="844"/>
      <c r="K349" s="857"/>
      <c r="L349" s="857"/>
      <c r="M349" s="846"/>
      <c r="N349" s="859"/>
      <c r="O349" s="887"/>
      <c r="P349" s="887"/>
      <c r="Q349" s="857"/>
      <c r="R349" s="857"/>
      <c r="S349" s="857"/>
      <c r="T349" s="849"/>
    </row>
    <row r="350" spans="2:21" ht="35.1" customHeight="1">
      <c r="B350" s="2288" t="s">
        <v>188</v>
      </c>
      <c r="C350" s="2289"/>
      <c r="D350" s="2289"/>
      <c r="E350" s="2289"/>
      <c r="F350" s="2290"/>
      <c r="G350" s="1012">
        <f>SUM(G343:G349)</f>
        <v>49930</v>
      </c>
      <c r="H350" s="1012">
        <f>SUM(H343:H349)</f>
        <v>18540</v>
      </c>
      <c r="I350" s="1012">
        <f>SUM(I343:I349)</f>
        <v>31390</v>
      </c>
      <c r="J350" s="1012">
        <f>+K350/I350%</f>
        <v>5.2316024211532337</v>
      </c>
      <c r="K350" s="1012">
        <f>SUM(K343:K349)</f>
        <v>1642.2</v>
      </c>
      <c r="L350" s="1012">
        <f>SUM(L343:L349)</f>
        <v>29747.8</v>
      </c>
      <c r="M350" s="1012"/>
      <c r="N350" s="1012">
        <f>SUM(N343:N349)</f>
        <v>86268620</v>
      </c>
      <c r="O350" s="1013"/>
      <c r="P350" s="1507">
        <f>Q350/L350</f>
        <v>2914.5699513913632</v>
      </c>
      <c r="Q350" s="1012">
        <f>SUM(Q343:Q349)</f>
        <v>86702044</v>
      </c>
      <c r="R350" s="1012">
        <f>SUM(R343:R349)</f>
        <v>433510</v>
      </c>
      <c r="S350" s="1012">
        <f>SUM(S343:S349)</f>
        <v>86268534</v>
      </c>
      <c r="T350" s="1012"/>
      <c r="U350" s="139"/>
    </row>
    <row r="351" spans="2:21" ht="9.9499999999999993" customHeight="1">
      <c r="B351" s="306"/>
      <c r="C351" s="308"/>
      <c r="D351" s="308"/>
      <c r="E351" s="308"/>
      <c r="F351" s="308"/>
      <c r="G351" s="233"/>
      <c r="H351" s="308"/>
      <c r="I351" s="308"/>
      <c r="J351" s="315"/>
      <c r="K351" s="315"/>
      <c r="L351" s="316"/>
      <c r="M351" s="308"/>
      <c r="N351" s="308"/>
      <c r="O351" s="308"/>
      <c r="P351" s="307"/>
      <c r="Q351" s="317"/>
      <c r="R351" s="318"/>
      <c r="S351" s="319"/>
      <c r="T351" s="310"/>
      <c r="U351" s="139"/>
    </row>
    <row r="352" spans="2:21" ht="15.75">
      <c r="B352" s="201"/>
      <c r="C352" s="202"/>
      <c r="D352" s="202"/>
      <c r="E352" s="202"/>
      <c r="F352" s="202"/>
      <c r="G352" s="202"/>
      <c r="H352" s="202"/>
      <c r="I352" s="202"/>
      <c r="J352" s="203"/>
      <c r="K352" s="203"/>
      <c r="L352" s="204"/>
      <c r="M352" s="202"/>
      <c r="N352" s="202"/>
      <c r="O352" s="202"/>
      <c r="P352" s="202"/>
      <c r="Q352" s="587" t="s">
        <v>1808</v>
      </c>
      <c r="R352" s="211"/>
      <c r="S352" s="211"/>
      <c r="T352" s="209"/>
      <c r="U352" s="139"/>
    </row>
    <row r="353" spans="2:21" ht="15.75">
      <c r="B353" s="241"/>
      <c r="C353" s="280" t="s">
        <v>80</v>
      </c>
      <c r="D353" s="227"/>
      <c r="E353" s="227"/>
      <c r="F353" s="227"/>
      <c r="G353" s="1921"/>
      <c r="H353" s="1921"/>
      <c r="I353" s="1921" t="s">
        <v>105</v>
      </c>
      <c r="J353" s="1921"/>
      <c r="K353" s="228"/>
      <c r="L353" s="1921"/>
      <c r="M353" s="1921" t="s">
        <v>106</v>
      </c>
      <c r="N353" s="1921"/>
      <c r="O353" s="227"/>
      <c r="P353" s="227"/>
      <c r="Q353" s="227" t="s">
        <v>81</v>
      </c>
      <c r="R353" s="227"/>
      <c r="S353" s="242"/>
      <c r="T353" s="243"/>
      <c r="U353" s="139"/>
    </row>
    <row r="354" spans="2:21" ht="15.75">
      <c r="B354" s="241"/>
      <c r="C354" s="281"/>
      <c r="D354" s="229"/>
      <c r="E354" s="229"/>
      <c r="F354" s="229"/>
      <c r="G354" s="229"/>
      <c r="H354" s="229"/>
      <c r="I354" s="229"/>
      <c r="J354" s="229"/>
      <c r="K354" s="229"/>
      <c r="L354" s="229"/>
      <c r="M354" s="229"/>
      <c r="N354" s="229"/>
      <c r="O354" s="229"/>
      <c r="P354" s="229"/>
      <c r="Q354" s="229"/>
      <c r="R354" s="229"/>
      <c r="S354" s="242"/>
      <c r="T354" s="243"/>
      <c r="U354" s="139"/>
    </row>
    <row r="355" spans="2:21" ht="9.9499999999999993" customHeight="1">
      <c r="B355" s="241"/>
      <c r="C355" s="281"/>
      <c r="D355" s="229"/>
      <c r="E355" s="229"/>
      <c r="F355" s="229"/>
      <c r="G355" s="229"/>
      <c r="H355" s="229"/>
      <c r="I355" s="229"/>
      <c r="J355" s="229"/>
      <c r="K355" s="229"/>
      <c r="L355" s="229"/>
      <c r="M355" s="229"/>
      <c r="N355" s="229"/>
      <c r="O355" s="229"/>
      <c r="P355" s="229"/>
      <c r="Q355" s="229"/>
      <c r="R355" s="229"/>
      <c r="S355" s="242"/>
      <c r="T355" s="243"/>
      <c r="U355" s="139"/>
    </row>
    <row r="356" spans="2:21" ht="9.9499999999999993" customHeight="1">
      <c r="B356" s="241"/>
      <c r="C356" s="281"/>
      <c r="D356" s="229"/>
      <c r="E356" s="229"/>
      <c r="F356" s="229"/>
      <c r="G356" s="229"/>
      <c r="H356" s="229"/>
      <c r="I356" s="229"/>
      <c r="J356" s="229"/>
      <c r="K356" s="229"/>
      <c r="L356" s="229"/>
      <c r="M356" s="229"/>
      <c r="N356" s="229"/>
      <c r="O356" s="229"/>
      <c r="P356" s="229"/>
      <c r="Q356" s="229"/>
      <c r="R356" s="229"/>
      <c r="S356" s="242"/>
      <c r="T356" s="243"/>
      <c r="U356" s="139"/>
    </row>
    <row r="357" spans="2:21" ht="15.75">
      <c r="B357" s="241"/>
      <c r="C357" s="281"/>
      <c r="D357" s="229"/>
      <c r="E357" s="229"/>
      <c r="F357" s="229"/>
      <c r="G357" s="229"/>
      <c r="H357" s="229"/>
      <c r="I357" s="229"/>
      <c r="J357" s="229"/>
      <c r="K357" s="229"/>
      <c r="L357" s="229"/>
      <c r="M357" s="229"/>
      <c r="N357" s="229"/>
      <c r="O357" s="229"/>
      <c r="P357" s="229"/>
      <c r="Q357" s="229"/>
      <c r="R357" s="229"/>
      <c r="S357" s="242"/>
      <c r="T357" s="243"/>
      <c r="U357" s="139"/>
    </row>
    <row r="358" spans="2:21" ht="15.75">
      <c r="B358" s="241"/>
      <c r="C358" s="2195" t="s">
        <v>147</v>
      </c>
      <c r="D358" s="2195"/>
      <c r="E358" s="2195"/>
      <c r="F358" s="1920"/>
      <c r="G358" s="1922"/>
      <c r="H358" s="1922" t="s">
        <v>82</v>
      </c>
      <c r="I358" s="1920"/>
      <c r="J358" s="1922" t="s">
        <v>156</v>
      </c>
      <c r="K358" s="230"/>
      <c r="L358" s="1922"/>
      <c r="M358" s="1922" t="s">
        <v>161</v>
      </c>
      <c r="N358" s="1922"/>
      <c r="O358" s="1920"/>
      <c r="P358" s="1920"/>
      <c r="Q358" s="1920" t="s">
        <v>83</v>
      </c>
      <c r="R358" s="1920"/>
      <c r="S358" s="242"/>
      <c r="T358" s="243"/>
      <c r="U358" s="139"/>
    </row>
    <row r="359" spans="2:21" ht="15.75">
      <c r="B359" s="241"/>
      <c r="C359" s="282"/>
      <c r="D359" s="1920"/>
      <c r="E359" s="1920"/>
      <c r="F359" s="1920"/>
      <c r="G359" s="1922"/>
      <c r="H359" s="1922"/>
      <c r="I359" s="1920"/>
      <c r="J359" s="1922"/>
      <c r="K359" s="230"/>
      <c r="L359" s="1922"/>
      <c r="M359" s="1922"/>
      <c r="N359" s="1922"/>
      <c r="O359" s="1920"/>
      <c r="P359" s="1920"/>
      <c r="Q359" s="1920"/>
      <c r="R359" s="1920"/>
      <c r="S359" s="242"/>
      <c r="T359" s="243"/>
      <c r="U359" s="139"/>
    </row>
    <row r="360" spans="2:21" customFormat="1" ht="15" customHeight="1">
      <c r="B360" s="121" t="s">
        <v>418</v>
      </c>
      <c r="C360" s="284"/>
      <c r="D360" s="122"/>
      <c r="E360" s="122"/>
      <c r="F360" s="122"/>
      <c r="G360" s="122"/>
      <c r="H360" s="122"/>
      <c r="I360" s="122"/>
      <c r="J360" s="123"/>
      <c r="K360" s="122"/>
      <c r="L360" s="124"/>
      <c r="M360" s="122"/>
      <c r="N360" s="122"/>
      <c r="O360" s="122"/>
      <c r="P360" s="122"/>
      <c r="Q360" s="122"/>
      <c r="R360" s="125"/>
      <c r="S360" s="125"/>
      <c r="T360" s="126" t="s">
        <v>417</v>
      </c>
      <c r="U360" s="232"/>
    </row>
    <row r="362" spans="2:21" ht="24.95" customHeight="1">
      <c r="B362" s="2155">
        <v>5</v>
      </c>
      <c r="C362" s="2156"/>
      <c r="D362" s="2156"/>
      <c r="E362" s="2157"/>
      <c r="F362" s="2161" t="s">
        <v>146</v>
      </c>
      <c r="G362" s="2162"/>
      <c r="H362" s="2162"/>
      <c r="I362" s="2162"/>
      <c r="J362" s="2162"/>
      <c r="K362" s="2162"/>
      <c r="L362" s="2162"/>
      <c r="M362" s="2162"/>
      <c r="N362" s="2163"/>
      <c r="O362" s="417" t="s">
        <v>55</v>
      </c>
      <c r="P362" s="418" t="s">
        <v>1586</v>
      </c>
      <c r="Q362" s="92" t="s">
        <v>1605</v>
      </c>
      <c r="R362" s="41"/>
      <c r="S362" s="41"/>
      <c r="T362" s="42" t="s">
        <v>25</v>
      </c>
      <c r="U362" s="139"/>
    </row>
    <row r="363" spans="2:21" ht="24.95" customHeight="1">
      <c r="B363" s="2158"/>
      <c r="C363" s="2159"/>
      <c r="D363" s="2159"/>
      <c r="E363" s="2160"/>
      <c r="F363" s="2164" t="s">
        <v>416</v>
      </c>
      <c r="G363" s="2165"/>
      <c r="H363" s="2165"/>
      <c r="I363" s="2165"/>
      <c r="J363" s="2165"/>
      <c r="K363" s="2165"/>
      <c r="L363" s="2165"/>
      <c r="M363" s="2165"/>
      <c r="N363" s="2166"/>
      <c r="O363" s="419" t="s">
        <v>57</v>
      </c>
      <c r="P363" s="420" t="s">
        <v>58</v>
      </c>
      <c r="Q363" s="94"/>
      <c r="R363" s="45"/>
      <c r="S363" s="45"/>
      <c r="T363" s="46"/>
      <c r="U363" s="139"/>
    </row>
    <row r="364" spans="2:21" ht="9.9499999999999993" customHeight="1">
      <c r="B364" s="47"/>
      <c r="C364" s="48"/>
      <c r="D364" s="48"/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224"/>
      <c r="Q364" s="599"/>
      <c r="R364" s="49"/>
      <c r="S364" s="49"/>
      <c r="T364" s="50"/>
      <c r="U364" s="139"/>
    </row>
    <row r="365" spans="2:21" ht="15.75">
      <c r="B365" s="51"/>
      <c r="C365" s="52" t="s">
        <v>59</v>
      </c>
      <c r="D365" s="55"/>
      <c r="E365" s="55" t="s">
        <v>60</v>
      </c>
      <c r="F365" s="165" t="s">
        <v>1390</v>
      </c>
      <c r="G365" s="55"/>
      <c r="H365" s="229"/>
      <c r="I365" s="354"/>
      <c r="J365" s="55"/>
      <c r="K365" s="55"/>
      <c r="L365" s="55"/>
      <c r="M365" s="55"/>
      <c r="N365" s="118"/>
      <c r="O365" s="56"/>
      <c r="P365" s="54" t="s">
        <v>61</v>
      </c>
      <c r="Q365" s="249" t="s">
        <v>1784</v>
      </c>
      <c r="R365" s="249"/>
      <c r="S365" s="55"/>
      <c r="T365" s="59"/>
      <c r="U365" s="139"/>
    </row>
    <row r="366" spans="2:21" ht="9.9499999999999993" customHeight="1">
      <c r="B366" s="51"/>
      <c r="C366" s="52"/>
      <c r="D366" s="55"/>
      <c r="E366" s="311"/>
      <c r="F366" s="304"/>
      <c r="G366" s="55"/>
      <c r="H366" s="53"/>
      <c r="I366" s="52"/>
      <c r="J366" s="55"/>
      <c r="K366" s="55"/>
      <c r="L366" s="54"/>
      <c r="M366" s="55"/>
      <c r="N366" s="84"/>
      <c r="O366" s="56"/>
      <c r="P366" s="167"/>
      <c r="Q366" s="58"/>
      <c r="R366" s="58"/>
      <c r="S366" s="58"/>
      <c r="T366" s="59"/>
      <c r="U366" s="139"/>
    </row>
    <row r="367" spans="2:21" ht="15" customHeight="1">
      <c r="B367" s="2190" t="s">
        <v>26</v>
      </c>
      <c r="C367" s="174" t="s">
        <v>27</v>
      </c>
      <c r="D367" s="2169" t="s">
        <v>62</v>
      </c>
      <c r="E367" s="175" t="s">
        <v>28</v>
      </c>
      <c r="F367" s="2169" t="s">
        <v>29</v>
      </c>
      <c r="G367" s="174" t="s">
        <v>30</v>
      </c>
      <c r="H367" s="174" t="s">
        <v>30</v>
      </c>
      <c r="I367" s="176" t="s">
        <v>30</v>
      </c>
      <c r="J367" s="2171" t="s">
        <v>31</v>
      </c>
      <c r="K367" s="2172"/>
      <c r="L367" s="174" t="s">
        <v>30</v>
      </c>
      <c r="M367" s="176" t="s">
        <v>32</v>
      </c>
      <c r="N367" s="177" t="s">
        <v>8</v>
      </c>
      <c r="O367" s="2176" t="s">
        <v>182</v>
      </c>
      <c r="P367" s="2178" t="s">
        <v>181</v>
      </c>
      <c r="Q367" s="177" t="s">
        <v>8</v>
      </c>
      <c r="R367" s="2180" t="s">
        <v>44</v>
      </c>
      <c r="S367" s="178" t="s">
        <v>8</v>
      </c>
      <c r="T367" s="2182" t="s">
        <v>10</v>
      </c>
      <c r="U367" s="139"/>
    </row>
    <row r="368" spans="2:21">
      <c r="B368" s="2191"/>
      <c r="C368" s="180" t="s">
        <v>11</v>
      </c>
      <c r="D368" s="2170"/>
      <c r="E368" s="180" t="s">
        <v>12</v>
      </c>
      <c r="F368" s="2170"/>
      <c r="G368" s="180" t="s">
        <v>13</v>
      </c>
      <c r="H368" s="180" t="s">
        <v>14</v>
      </c>
      <c r="I368" s="181" t="s">
        <v>15</v>
      </c>
      <c r="J368" s="182" t="s">
        <v>16</v>
      </c>
      <c r="K368" s="183" t="s">
        <v>17</v>
      </c>
      <c r="L368" s="180" t="s">
        <v>18</v>
      </c>
      <c r="M368" s="184" t="s">
        <v>19</v>
      </c>
      <c r="N368" s="185" t="s">
        <v>177</v>
      </c>
      <c r="O368" s="2177"/>
      <c r="P368" s="2179"/>
      <c r="Q368" s="185" t="s">
        <v>22</v>
      </c>
      <c r="R368" s="2181"/>
      <c r="S368" s="186" t="s">
        <v>45</v>
      </c>
      <c r="T368" s="2183"/>
      <c r="U368" s="139"/>
    </row>
    <row r="369" spans="2:21" ht="16.5" customHeight="1" thickBot="1">
      <c r="B369" s="187">
        <v>1</v>
      </c>
      <c r="C369" s="188">
        <v>2</v>
      </c>
      <c r="D369" s="189">
        <v>3</v>
      </c>
      <c r="E369" s="188">
        <v>4</v>
      </c>
      <c r="F369" s="188">
        <v>5</v>
      </c>
      <c r="G369" s="188">
        <v>6</v>
      </c>
      <c r="H369" s="188">
        <v>7</v>
      </c>
      <c r="I369" s="190" t="s">
        <v>63</v>
      </c>
      <c r="J369" s="191">
        <v>9</v>
      </c>
      <c r="K369" s="192" t="s">
        <v>64</v>
      </c>
      <c r="L369" s="191" t="s">
        <v>65</v>
      </c>
      <c r="M369" s="192">
        <v>12</v>
      </c>
      <c r="N369" s="193" t="s">
        <v>66</v>
      </c>
      <c r="O369" s="252" t="s">
        <v>176</v>
      </c>
      <c r="P369" s="193" t="s">
        <v>178</v>
      </c>
      <c r="Q369" s="193" t="s">
        <v>186</v>
      </c>
      <c r="R369" s="193" t="s">
        <v>183</v>
      </c>
      <c r="S369" s="193" t="s">
        <v>179</v>
      </c>
      <c r="T369" s="193">
        <v>18</v>
      </c>
      <c r="U369" s="139"/>
    </row>
    <row r="370" spans="2:21" s="850" customFormat="1" ht="35.1" customHeight="1" thickTop="1">
      <c r="B370" s="837">
        <v>1</v>
      </c>
      <c r="C370" s="1788" t="s">
        <v>1796</v>
      </c>
      <c r="D370" s="911" t="s">
        <v>109</v>
      </c>
      <c r="E370" s="911" t="s">
        <v>388</v>
      </c>
      <c r="F370" s="841" t="s">
        <v>40</v>
      </c>
      <c r="G370" s="842">
        <v>10330</v>
      </c>
      <c r="H370" s="842">
        <v>4350</v>
      </c>
      <c r="I370" s="843">
        <f t="shared" ref="I370:I375" si="81">+G370-H370</f>
        <v>5980</v>
      </c>
      <c r="J370" s="844">
        <v>5</v>
      </c>
      <c r="K370" s="845">
        <f t="shared" ref="K370:K375" si="82">I370*J370%</f>
        <v>299</v>
      </c>
      <c r="L370" s="845">
        <f t="shared" ref="L370:L375" si="83">I370-K370</f>
        <v>5681</v>
      </c>
      <c r="M370" s="971">
        <v>2900</v>
      </c>
      <c r="N370" s="847">
        <f t="shared" ref="N370:N375" si="84">ROUND((L370*M370),0)</f>
        <v>16474900</v>
      </c>
      <c r="O370" s="847">
        <f t="shared" ref="O370:O375" si="85">ROUND(M370*0.5025%,2)</f>
        <v>14.57</v>
      </c>
      <c r="P370" s="847">
        <f t="shared" ref="P370:P375" si="86">M370+O370</f>
        <v>2914.57</v>
      </c>
      <c r="Q370" s="848">
        <f t="shared" ref="Q370:Q375" si="87">ROUND((L370*+P370),0)</f>
        <v>16557672</v>
      </c>
      <c r="R370" s="848">
        <f t="shared" ref="R370:R375" si="88">ROUND((Q370*0.5%),0)</f>
        <v>82788</v>
      </c>
      <c r="S370" s="848">
        <f t="shared" ref="S370:S375" si="89">ROUND((Q370-R370),0)</f>
        <v>16474884</v>
      </c>
      <c r="T370" s="1594" t="s">
        <v>497</v>
      </c>
    </row>
    <row r="371" spans="2:21" s="850" customFormat="1" ht="35.1" customHeight="1">
      <c r="B371" s="837">
        <v>2</v>
      </c>
      <c r="C371" s="1788" t="s">
        <v>1797</v>
      </c>
      <c r="D371" s="911" t="s">
        <v>1632</v>
      </c>
      <c r="E371" s="911" t="s">
        <v>1751</v>
      </c>
      <c r="F371" s="841" t="s">
        <v>40</v>
      </c>
      <c r="G371" s="842">
        <v>3440</v>
      </c>
      <c r="H371" s="842">
        <v>1570</v>
      </c>
      <c r="I371" s="843">
        <f t="shared" si="81"/>
        <v>1870</v>
      </c>
      <c r="J371" s="844">
        <v>5</v>
      </c>
      <c r="K371" s="845">
        <f t="shared" si="82"/>
        <v>93.5</v>
      </c>
      <c r="L371" s="845">
        <f t="shared" si="83"/>
        <v>1776.5</v>
      </c>
      <c r="M371" s="971">
        <v>2900</v>
      </c>
      <c r="N371" s="847">
        <f t="shared" si="84"/>
        <v>5151850</v>
      </c>
      <c r="O371" s="847">
        <f t="shared" si="85"/>
        <v>14.57</v>
      </c>
      <c r="P371" s="847">
        <f t="shared" si="86"/>
        <v>2914.57</v>
      </c>
      <c r="Q371" s="848">
        <f t="shared" si="87"/>
        <v>5177734</v>
      </c>
      <c r="R371" s="848">
        <f t="shared" si="88"/>
        <v>25889</v>
      </c>
      <c r="S371" s="848">
        <f t="shared" si="89"/>
        <v>5151845</v>
      </c>
      <c r="T371" s="1594" t="s">
        <v>946</v>
      </c>
    </row>
    <row r="372" spans="2:21" s="850" customFormat="1" ht="35.1" customHeight="1">
      <c r="B372" s="837">
        <v>3</v>
      </c>
      <c r="C372" s="1788" t="s">
        <v>1798</v>
      </c>
      <c r="D372" s="911" t="s">
        <v>1272</v>
      </c>
      <c r="E372" s="911" t="s">
        <v>1714</v>
      </c>
      <c r="F372" s="841" t="s">
        <v>40</v>
      </c>
      <c r="G372" s="842">
        <v>13060</v>
      </c>
      <c r="H372" s="842">
        <v>4520</v>
      </c>
      <c r="I372" s="843">
        <f t="shared" si="81"/>
        <v>8540</v>
      </c>
      <c r="J372" s="844">
        <v>5</v>
      </c>
      <c r="K372" s="845">
        <f t="shared" si="82"/>
        <v>427</v>
      </c>
      <c r="L372" s="845">
        <f t="shared" si="83"/>
        <v>8113</v>
      </c>
      <c r="M372" s="971">
        <v>2900</v>
      </c>
      <c r="N372" s="847">
        <f t="shared" si="84"/>
        <v>23527700</v>
      </c>
      <c r="O372" s="847">
        <f t="shared" si="85"/>
        <v>14.57</v>
      </c>
      <c r="P372" s="847">
        <f t="shared" si="86"/>
        <v>2914.57</v>
      </c>
      <c r="Q372" s="848">
        <f t="shared" si="87"/>
        <v>23645906</v>
      </c>
      <c r="R372" s="848">
        <f t="shared" si="88"/>
        <v>118230</v>
      </c>
      <c r="S372" s="848">
        <f t="shared" si="89"/>
        <v>23527676</v>
      </c>
      <c r="T372" s="1594" t="s">
        <v>946</v>
      </c>
    </row>
    <row r="373" spans="2:21" s="850" customFormat="1" ht="35.1" customHeight="1">
      <c r="B373" s="837">
        <v>4</v>
      </c>
      <c r="C373" s="1788" t="s">
        <v>1799</v>
      </c>
      <c r="D373" s="911" t="s">
        <v>384</v>
      </c>
      <c r="E373" s="911" t="s">
        <v>1508</v>
      </c>
      <c r="F373" s="841" t="s">
        <v>40</v>
      </c>
      <c r="G373" s="842">
        <v>13790</v>
      </c>
      <c r="H373" s="842">
        <v>4350</v>
      </c>
      <c r="I373" s="843">
        <f t="shared" si="81"/>
        <v>9440</v>
      </c>
      <c r="J373" s="844">
        <v>5</v>
      </c>
      <c r="K373" s="845">
        <f t="shared" si="82"/>
        <v>472</v>
      </c>
      <c r="L373" s="845">
        <f t="shared" si="83"/>
        <v>8968</v>
      </c>
      <c r="M373" s="971">
        <v>2900</v>
      </c>
      <c r="N373" s="847">
        <f t="shared" si="84"/>
        <v>26007200</v>
      </c>
      <c r="O373" s="847">
        <f t="shared" si="85"/>
        <v>14.57</v>
      </c>
      <c r="P373" s="847">
        <f t="shared" si="86"/>
        <v>2914.57</v>
      </c>
      <c r="Q373" s="848">
        <f t="shared" si="87"/>
        <v>26137864</v>
      </c>
      <c r="R373" s="848">
        <f t="shared" si="88"/>
        <v>130689</v>
      </c>
      <c r="S373" s="848">
        <f t="shared" si="89"/>
        <v>26007175</v>
      </c>
      <c r="T373" s="1594" t="s">
        <v>946</v>
      </c>
    </row>
    <row r="374" spans="2:21" s="850" customFormat="1" ht="35.1" customHeight="1">
      <c r="B374" s="837">
        <v>5</v>
      </c>
      <c r="C374" s="1788" t="s">
        <v>1800</v>
      </c>
      <c r="D374" s="911" t="s">
        <v>1492</v>
      </c>
      <c r="E374" s="911" t="s">
        <v>1493</v>
      </c>
      <c r="F374" s="841" t="s">
        <v>40</v>
      </c>
      <c r="G374" s="842">
        <v>10260</v>
      </c>
      <c r="H374" s="842">
        <v>4680</v>
      </c>
      <c r="I374" s="843">
        <f t="shared" ref="I374" si="90">+G374-H374</f>
        <v>5580</v>
      </c>
      <c r="J374" s="844">
        <v>6</v>
      </c>
      <c r="K374" s="845">
        <f t="shared" ref="K374" si="91">I374*J374%</f>
        <v>334.8</v>
      </c>
      <c r="L374" s="845">
        <f t="shared" ref="L374" si="92">I374-K374</f>
        <v>5245.2</v>
      </c>
      <c r="M374" s="971">
        <v>2900</v>
      </c>
      <c r="N374" s="847">
        <f t="shared" ref="N374" si="93">ROUND((L374*M374),0)</f>
        <v>15211080</v>
      </c>
      <c r="O374" s="847">
        <f t="shared" ref="O374" si="94">ROUND(M374*0.5025%,2)</f>
        <v>14.57</v>
      </c>
      <c r="P374" s="847">
        <f t="shared" ref="P374" si="95">M374+O374</f>
        <v>2914.57</v>
      </c>
      <c r="Q374" s="848">
        <f t="shared" ref="Q374" si="96">ROUND((L374*+P374),0)</f>
        <v>15287503</v>
      </c>
      <c r="R374" s="848">
        <f t="shared" ref="R374" si="97">ROUND((Q374*0.5%),0)</f>
        <v>76438</v>
      </c>
      <c r="S374" s="848">
        <f t="shared" ref="S374" si="98">ROUND((Q374-R374),0)</f>
        <v>15211065</v>
      </c>
      <c r="T374" s="1594" t="s">
        <v>946</v>
      </c>
    </row>
    <row r="375" spans="2:21" s="850" customFormat="1" ht="35.1" customHeight="1">
      <c r="B375" s="837">
        <v>6</v>
      </c>
      <c r="C375" s="1788" t="s">
        <v>1801</v>
      </c>
      <c r="D375" s="911" t="s">
        <v>1587</v>
      </c>
      <c r="E375" s="911" t="s">
        <v>1585</v>
      </c>
      <c r="F375" s="841" t="s">
        <v>40</v>
      </c>
      <c r="G375" s="842">
        <v>8250</v>
      </c>
      <c r="H375" s="842">
        <v>4420</v>
      </c>
      <c r="I375" s="843">
        <f t="shared" si="81"/>
        <v>3830</v>
      </c>
      <c r="J375" s="844">
        <v>5</v>
      </c>
      <c r="K375" s="845">
        <f t="shared" si="82"/>
        <v>191.5</v>
      </c>
      <c r="L375" s="845">
        <f t="shared" si="83"/>
        <v>3638.5</v>
      </c>
      <c r="M375" s="971">
        <v>2900</v>
      </c>
      <c r="N375" s="847">
        <f t="shared" si="84"/>
        <v>10551650</v>
      </c>
      <c r="O375" s="847">
        <f t="shared" si="85"/>
        <v>14.57</v>
      </c>
      <c r="P375" s="847">
        <f t="shared" si="86"/>
        <v>2914.57</v>
      </c>
      <c r="Q375" s="848">
        <f t="shared" si="87"/>
        <v>10604663</v>
      </c>
      <c r="R375" s="848">
        <f t="shared" si="88"/>
        <v>53023</v>
      </c>
      <c r="S375" s="848">
        <f t="shared" si="89"/>
        <v>10551640</v>
      </c>
      <c r="T375" s="1594" t="s">
        <v>946</v>
      </c>
    </row>
    <row r="376" spans="2:21" s="850" customFormat="1" ht="5.25" customHeight="1">
      <c r="B376" s="837"/>
      <c r="C376" s="852"/>
      <c r="D376" s="853"/>
      <c r="E376" s="854"/>
      <c r="F376" s="855"/>
      <c r="G376" s="856"/>
      <c r="H376" s="856"/>
      <c r="I376" s="857"/>
      <c r="J376" s="844"/>
      <c r="K376" s="857"/>
      <c r="L376" s="857"/>
      <c r="M376" s="846"/>
      <c r="N376" s="859"/>
      <c r="O376" s="887"/>
      <c r="P376" s="887"/>
      <c r="Q376" s="857"/>
      <c r="R376" s="857"/>
      <c r="S376" s="857"/>
      <c r="T376" s="849"/>
    </row>
    <row r="377" spans="2:21" ht="35.1" customHeight="1">
      <c r="B377" s="2288" t="s">
        <v>188</v>
      </c>
      <c r="C377" s="2289"/>
      <c r="D377" s="2289"/>
      <c r="E377" s="2289"/>
      <c r="F377" s="2290"/>
      <c r="G377" s="1012">
        <f>SUM(G370:G376)</f>
        <v>59130</v>
      </c>
      <c r="H377" s="1012">
        <f>SUM(H370:H376)</f>
        <v>23890</v>
      </c>
      <c r="I377" s="1012">
        <f>SUM(I370:I376)</f>
        <v>35240</v>
      </c>
      <c r="J377" s="1012">
        <f>+K377/I377%</f>
        <v>5.1583427922814984</v>
      </c>
      <c r="K377" s="1012">
        <f>SUM(K370:K376)</f>
        <v>1817.8</v>
      </c>
      <c r="L377" s="1012">
        <f>SUM(L370:L376)</f>
        <v>33422.199999999997</v>
      </c>
      <c r="M377" s="1012"/>
      <c r="N377" s="1012">
        <f>SUM(N370:N376)</f>
        <v>96924380</v>
      </c>
      <c r="O377" s="1013"/>
      <c r="P377" s="1507">
        <f>Q377/L377</f>
        <v>2914.5700163364472</v>
      </c>
      <c r="Q377" s="1012">
        <f>SUM(Q370:Q376)</f>
        <v>97411342</v>
      </c>
      <c r="R377" s="1012">
        <f>SUM(R370:R376)</f>
        <v>487057</v>
      </c>
      <c r="S377" s="1012">
        <f>SUM(S370:S376)</f>
        <v>96924285</v>
      </c>
      <c r="T377" s="1012"/>
      <c r="U377" s="139"/>
    </row>
    <row r="378" spans="2:21" ht="9.9499999999999993" customHeight="1">
      <c r="B378" s="306"/>
      <c r="C378" s="308"/>
      <c r="D378" s="308"/>
      <c r="E378" s="308"/>
      <c r="F378" s="308"/>
      <c r="G378" s="233"/>
      <c r="H378" s="308"/>
      <c r="I378" s="308"/>
      <c r="J378" s="315"/>
      <c r="K378" s="315"/>
      <c r="L378" s="316"/>
      <c r="M378" s="308"/>
      <c r="N378" s="308"/>
      <c r="O378" s="308"/>
      <c r="P378" s="307"/>
      <c r="Q378" s="317"/>
      <c r="R378" s="318"/>
      <c r="S378" s="319"/>
      <c r="T378" s="310"/>
      <c r="U378" s="139"/>
    </row>
    <row r="379" spans="2:21" ht="15.75">
      <c r="B379" s="201"/>
      <c r="C379" s="202"/>
      <c r="D379" s="202"/>
      <c r="E379" s="202"/>
      <c r="F379" s="202"/>
      <c r="G379" s="202"/>
      <c r="H379" s="202"/>
      <c r="I379" s="202"/>
      <c r="J379" s="203"/>
      <c r="K379" s="203"/>
      <c r="L379" s="204"/>
      <c r="M379" s="202"/>
      <c r="N379" s="202"/>
      <c r="O379" s="202"/>
      <c r="P379" s="202"/>
      <c r="Q379" s="587" t="s">
        <v>1785</v>
      </c>
      <c r="R379" s="211"/>
      <c r="S379" s="211"/>
      <c r="T379" s="209"/>
      <c r="U379" s="139"/>
    </row>
    <row r="380" spans="2:21" ht="15.75">
      <c r="B380" s="241"/>
      <c r="C380" s="280" t="s">
        <v>80</v>
      </c>
      <c r="D380" s="227"/>
      <c r="E380" s="227"/>
      <c r="F380" s="227"/>
      <c r="G380" s="1906"/>
      <c r="H380" s="1906"/>
      <c r="I380" s="1906" t="s">
        <v>105</v>
      </c>
      <c r="J380" s="1906"/>
      <c r="K380" s="228"/>
      <c r="L380" s="1906"/>
      <c r="M380" s="1906" t="s">
        <v>106</v>
      </c>
      <c r="N380" s="1906"/>
      <c r="O380" s="227"/>
      <c r="P380" s="227"/>
      <c r="Q380" s="227" t="s">
        <v>81</v>
      </c>
      <c r="R380" s="227"/>
      <c r="S380" s="242"/>
      <c r="T380" s="243"/>
      <c r="U380" s="139"/>
    </row>
    <row r="381" spans="2:21" ht="15.75">
      <c r="B381" s="241"/>
      <c r="C381" s="281"/>
      <c r="D381" s="229"/>
      <c r="E381" s="229"/>
      <c r="F381" s="229"/>
      <c r="G381" s="229"/>
      <c r="H381" s="229"/>
      <c r="I381" s="229"/>
      <c r="J381" s="229"/>
      <c r="K381" s="229"/>
      <c r="L381" s="229"/>
      <c r="M381" s="229"/>
      <c r="N381" s="229"/>
      <c r="O381" s="229"/>
      <c r="P381" s="229"/>
      <c r="Q381" s="229"/>
      <c r="R381" s="229"/>
      <c r="S381" s="242"/>
      <c r="T381" s="243"/>
      <c r="U381" s="139"/>
    </row>
    <row r="382" spans="2:21" ht="9.9499999999999993" customHeight="1">
      <c r="B382" s="241"/>
      <c r="C382" s="281"/>
      <c r="D382" s="229"/>
      <c r="E382" s="229"/>
      <c r="F382" s="229"/>
      <c r="G382" s="229"/>
      <c r="H382" s="229"/>
      <c r="I382" s="229"/>
      <c r="J382" s="229"/>
      <c r="K382" s="229"/>
      <c r="L382" s="229"/>
      <c r="M382" s="229"/>
      <c r="N382" s="229"/>
      <c r="O382" s="229"/>
      <c r="P382" s="229"/>
      <c r="Q382" s="229"/>
      <c r="R382" s="229"/>
      <c r="S382" s="242"/>
      <c r="T382" s="243"/>
      <c r="U382" s="139"/>
    </row>
    <row r="383" spans="2:21" ht="9.9499999999999993" customHeight="1">
      <c r="B383" s="241"/>
      <c r="C383" s="281"/>
      <c r="D383" s="229"/>
      <c r="E383" s="229"/>
      <c r="F383" s="229"/>
      <c r="G383" s="229"/>
      <c r="H383" s="229"/>
      <c r="I383" s="229"/>
      <c r="J383" s="229"/>
      <c r="K383" s="229"/>
      <c r="L383" s="229"/>
      <c r="M383" s="229"/>
      <c r="N383" s="229"/>
      <c r="O383" s="229"/>
      <c r="P383" s="229"/>
      <c r="Q383" s="229"/>
      <c r="R383" s="229"/>
      <c r="S383" s="242"/>
      <c r="T383" s="243"/>
      <c r="U383" s="139"/>
    </row>
    <row r="384" spans="2:21" ht="15.75">
      <c r="B384" s="241"/>
      <c r="C384" s="281"/>
      <c r="D384" s="229"/>
      <c r="E384" s="229"/>
      <c r="F384" s="229"/>
      <c r="G384" s="229"/>
      <c r="H384" s="229"/>
      <c r="I384" s="229"/>
      <c r="J384" s="229"/>
      <c r="K384" s="229"/>
      <c r="L384" s="229"/>
      <c r="M384" s="229"/>
      <c r="N384" s="229"/>
      <c r="O384" s="229"/>
      <c r="P384" s="229"/>
      <c r="Q384" s="229"/>
      <c r="R384" s="229"/>
      <c r="S384" s="242"/>
      <c r="T384" s="243"/>
      <c r="U384" s="139"/>
    </row>
    <row r="385" spans="2:21" ht="15.75">
      <c r="B385" s="241"/>
      <c r="C385" s="2195" t="s">
        <v>147</v>
      </c>
      <c r="D385" s="2195"/>
      <c r="E385" s="2195"/>
      <c r="F385" s="1903"/>
      <c r="G385" s="1907"/>
      <c r="H385" s="1907" t="s">
        <v>82</v>
      </c>
      <c r="I385" s="1903"/>
      <c r="J385" s="1907" t="s">
        <v>156</v>
      </c>
      <c r="K385" s="230"/>
      <c r="L385" s="1907"/>
      <c r="M385" s="1907" t="s">
        <v>161</v>
      </c>
      <c r="N385" s="1907"/>
      <c r="O385" s="1903"/>
      <c r="P385" s="1903"/>
      <c r="Q385" s="1903" t="s">
        <v>83</v>
      </c>
      <c r="R385" s="1903"/>
      <c r="S385" s="242"/>
      <c r="T385" s="243"/>
      <c r="U385" s="139"/>
    </row>
    <row r="386" spans="2:21" ht="15.75">
      <c r="B386" s="241"/>
      <c r="C386" s="282"/>
      <c r="D386" s="1903"/>
      <c r="E386" s="1903"/>
      <c r="F386" s="1903"/>
      <c r="G386" s="1907"/>
      <c r="H386" s="1907"/>
      <c r="I386" s="1903"/>
      <c r="J386" s="1907"/>
      <c r="K386" s="230"/>
      <c r="L386" s="1907"/>
      <c r="M386" s="1907"/>
      <c r="N386" s="1907"/>
      <c r="O386" s="1903"/>
      <c r="P386" s="1903"/>
      <c r="Q386" s="1903"/>
      <c r="R386" s="1903"/>
      <c r="S386" s="242"/>
      <c r="T386" s="243"/>
      <c r="U386" s="139"/>
    </row>
    <row r="387" spans="2:21" customFormat="1" ht="15" customHeight="1">
      <c r="B387" s="121" t="s">
        <v>418</v>
      </c>
      <c r="C387" s="284"/>
      <c r="D387" s="122"/>
      <c r="E387" s="122"/>
      <c r="F387" s="122"/>
      <c r="G387" s="122"/>
      <c r="H387" s="122"/>
      <c r="I387" s="122"/>
      <c r="J387" s="123"/>
      <c r="K387" s="122"/>
      <c r="L387" s="124"/>
      <c r="M387" s="122"/>
      <c r="N387" s="122"/>
      <c r="O387" s="122"/>
      <c r="P387" s="122"/>
      <c r="Q387" s="122"/>
      <c r="R387" s="125"/>
      <c r="S387" s="125"/>
      <c r="T387" s="126" t="s">
        <v>417</v>
      </c>
      <c r="U387" s="232"/>
    </row>
    <row r="389" spans="2:21" ht="24.95" customHeight="1">
      <c r="B389" s="2155">
        <v>5</v>
      </c>
      <c r="C389" s="2156"/>
      <c r="D389" s="2156"/>
      <c r="E389" s="2157"/>
      <c r="F389" s="2161" t="s">
        <v>146</v>
      </c>
      <c r="G389" s="2162"/>
      <c r="H389" s="2162"/>
      <c r="I389" s="2162"/>
      <c r="J389" s="2162"/>
      <c r="K389" s="2162"/>
      <c r="L389" s="2162"/>
      <c r="M389" s="2162"/>
      <c r="N389" s="2163"/>
      <c r="O389" s="417" t="s">
        <v>55</v>
      </c>
      <c r="P389" s="418" t="s">
        <v>1679</v>
      </c>
      <c r="Q389" s="92" t="s">
        <v>1605</v>
      </c>
      <c r="R389" s="41"/>
      <c r="S389" s="41"/>
      <c r="T389" s="42" t="s">
        <v>25</v>
      </c>
      <c r="U389" s="139"/>
    </row>
    <row r="390" spans="2:21" ht="24.95" customHeight="1">
      <c r="B390" s="2158"/>
      <c r="C390" s="2159"/>
      <c r="D390" s="2159"/>
      <c r="E390" s="2160"/>
      <c r="F390" s="2164" t="s">
        <v>416</v>
      </c>
      <c r="G390" s="2165"/>
      <c r="H390" s="2165"/>
      <c r="I390" s="2165"/>
      <c r="J390" s="2165"/>
      <c r="K390" s="2165"/>
      <c r="L390" s="2165"/>
      <c r="M390" s="2165"/>
      <c r="N390" s="2166"/>
      <c r="O390" s="419" t="s">
        <v>57</v>
      </c>
      <c r="P390" s="420" t="s">
        <v>58</v>
      </c>
      <c r="Q390" s="94"/>
      <c r="R390" s="45"/>
      <c r="S390" s="45"/>
      <c r="T390" s="46"/>
      <c r="U390" s="139"/>
    </row>
    <row r="391" spans="2:21" ht="9.9499999999999993" customHeight="1">
      <c r="B391" s="47"/>
      <c r="C391" s="48"/>
      <c r="D391" s="48"/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224"/>
      <c r="Q391" s="599"/>
      <c r="R391" s="49"/>
      <c r="S391" s="49"/>
      <c r="T391" s="50"/>
      <c r="U391" s="139"/>
    </row>
    <row r="392" spans="2:21" ht="15.75">
      <c r="B392" s="51"/>
      <c r="C392" s="52" t="s">
        <v>59</v>
      </c>
      <c r="D392" s="55"/>
      <c r="E392" s="55" t="s">
        <v>60</v>
      </c>
      <c r="F392" s="165" t="s">
        <v>1390</v>
      </c>
      <c r="G392" s="55"/>
      <c r="H392" s="229"/>
      <c r="I392" s="354"/>
      <c r="J392" s="55"/>
      <c r="K392" s="55"/>
      <c r="L392" s="55"/>
      <c r="M392" s="55"/>
      <c r="N392" s="118"/>
      <c r="O392" s="56"/>
      <c r="P392" s="54" t="s">
        <v>61</v>
      </c>
      <c r="Q392" s="249" t="s">
        <v>1760</v>
      </c>
      <c r="R392" s="249"/>
      <c r="S392" s="55"/>
      <c r="T392" s="59"/>
      <c r="U392" s="139"/>
    </row>
    <row r="393" spans="2:21" ht="9.9499999999999993" customHeight="1">
      <c r="B393" s="51"/>
      <c r="C393" s="52"/>
      <c r="D393" s="55"/>
      <c r="E393" s="311"/>
      <c r="F393" s="304"/>
      <c r="G393" s="55"/>
      <c r="H393" s="53"/>
      <c r="I393" s="52"/>
      <c r="J393" s="55"/>
      <c r="K393" s="55"/>
      <c r="L393" s="54"/>
      <c r="M393" s="55"/>
      <c r="N393" s="84"/>
      <c r="O393" s="56"/>
      <c r="P393" s="167"/>
      <c r="Q393" s="58"/>
      <c r="R393" s="58"/>
      <c r="S393" s="58"/>
      <c r="T393" s="59"/>
      <c r="U393" s="139"/>
    </row>
    <row r="394" spans="2:21" ht="15" customHeight="1">
      <c r="B394" s="2190" t="s">
        <v>26</v>
      </c>
      <c r="C394" s="174" t="s">
        <v>27</v>
      </c>
      <c r="D394" s="2169" t="s">
        <v>62</v>
      </c>
      <c r="E394" s="175" t="s">
        <v>28</v>
      </c>
      <c r="F394" s="2169" t="s">
        <v>29</v>
      </c>
      <c r="G394" s="174" t="s">
        <v>30</v>
      </c>
      <c r="H394" s="174" t="s">
        <v>30</v>
      </c>
      <c r="I394" s="176" t="s">
        <v>30</v>
      </c>
      <c r="J394" s="2171" t="s">
        <v>31</v>
      </c>
      <c r="K394" s="2172"/>
      <c r="L394" s="174" t="s">
        <v>30</v>
      </c>
      <c r="M394" s="176" t="s">
        <v>32</v>
      </c>
      <c r="N394" s="177" t="s">
        <v>8</v>
      </c>
      <c r="O394" s="2176" t="s">
        <v>182</v>
      </c>
      <c r="P394" s="2178" t="s">
        <v>181</v>
      </c>
      <c r="Q394" s="177" t="s">
        <v>8</v>
      </c>
      <c r="R394" s="2180" t="s">
        <v>44</v>
      </c>
      <c r="S394" s="178" t="s">
        <v>8</v>
      </c>
      <c r="T394" s="2182" t="s">
        <v>10</v>
      </c>
      <c r="U394" s="139"/>
    </row>
    <row r="395" spans="2:21">
      <c r="B395" s="2191"/>
      <c r="C395" s="180" t="s">
        <v>11</v>
      </c>
      <c r="D395" s="2170"/>
      <c r="E395" s="180" t="s">
        <v>12</v>
      </c>
      <c r="F395" s="2170"/>
      <c r="G395" s="180" t="s">
        <v>13</v>
      </c>
      <c r="H395" s="180" t="s">
        <v>14</v>
      </c>
      <c r="I395" s="181" t="s">
        <v>15</v>
      </c>
      <c r="J395" s="182" t="s">
        <v>16</v>
      </c>
      <c r="K395" s="183" t="s">
        <v>17</v>
      </c>
      <c r="L395" s="180" t="s">
        <v>18</v>
      </c>
      <c r="M395" s="184" t="s">
        <v>19</v>
      </c>
      <c r="N395" s="185" t="s">
        <v>177</v>
      </c>
      <c r="O395" s="2177"/>
      <c r="P395" s="2179"/>
      <c r="Q395" s="185" t="s">
        <v>22</v>
      </c>
      <c r="R395" s="2181"/>
      <c r="S395" s="186" t="s">
        <v>45</v>
      </c>
      <c r="T395" s="2183"/>
      <c r="U395" s="139"/>
    </row>
    <row r="396" spans="2:21" ht="16.5" customHeight="1" thickBot="1">
      <c r="B396" s="187">
        <v>1</v>
      </c>
      <c r="C396" s="188">
        <v>2</v>
      </c>
      <c r="D396" s="189">
        <v>3</v>
      </c>
      <c r="E396" s="188">
        <v>4</v>
      </c>
      <c r="F396" s="188">
        <v>5</v>
      </c>
      <c r="G396" s="188">
        <v>6</v>
      </c>
      <c r="H396" s="188">
        <v>7</v>
      </c>
      <c r="I396" s="190" t="s">
        <v>63</v>
      </c>
      <c r="J396" s="191">
        <v>9</v>
      </c>
      <c r="K396" s="192" t="s">
        <v>64</v>
      </c>
      <c r="L396" s="191" t="s">
        <v>65</v>
      </c>
      <c r="M396" s="192">
        <v>12</v>
      </c>
      <c r="N396" s="193" t="s">
        <v>66</v>
      </c>
      <c r="O396" s="252" t="s">
        <v>176</v>
      </c>
      <c r="P396" s="193" t="s">
        <v>178</v>
      </c>
      <c r="Q396" s="193" t="s">
        <v>186</v>
      </c>
      <c r="R396" s="193" t="s">
        <v>183</v>
      </c>
      <c r="S396" s="193" t="s">
        <v>179</v>
      </c>
      <c r="T396" s="193">
        <v>18</v>
      </c>
      <c r="U396" s="139"/>
    </row>
    <row r="397" spans="2:21" s="850" customFormat="1" ht="35.1" customHeight="1" thickTop="1">
      <c r="B397" s="837">
        <v>1</v>
      </c>
      <c r="C397" s="1788" t="s">
        <v>1766</v>
      </c>
      <c r="D397" s="911" t="s">
        <v>405</v>
      </c>
      <c r="E397" s="911" t="s">
        <v>406</v>
      </c>
      <c r="F397" s="841" t="s">
        <v>40</v>
      </c>
      <c r="G397" s="842">
        <v>11580</v>
      </c>
      <c r="H397" s="842">
        <v>4340</v>
      </c>
      <c r="I397" s="843">
        <f t="shared" ref="I397:I401" si="99">+G397-H397</f>
        <v>7240</v>
      </c>
      <c r="J397" s="844">
        <v>5</v>
      </c>
      <c r="K397" s="845">
        <f t="shared" ref="K397:K401" si="100">I397*J397%</f>
        <v>362</v>
      </c>
      <c r="L397" s="845">
        <f t="shared" ref="L397:L401" si="101">I397-K397</f>
        <v>6878</v>
      </c>
      <c r="M397" s="971">
        <v>2900</v>
      </c>
      <c r="N397" s="847">
        <f t="shared" ref="N397:N401" si="102">ROUND((L397*M397),0)</f>
        <v>19946200</v>
      </c>
      <c r="O397" s="847">
        <f t="shared" ref="O397:O401" si="103">ROUND(M397*0.5025%,2)</f>
        <v>14.57</v>
      </c>
      <c r="P397" s="847">
        <f t="shared" ref="P397:P401" si="104">M397+O397</f>
        <v>2914.57</v>
      </c>
      <c r="Q397" s="848">
        <f t="shared" ref="Q397:Q401" si="105">ROUND((L397*+P397),0)</f>
        <v>20046412</v>
      </c>
      <c r="R397" s="848">
        <f t="shared" ref="R397:R401" si="106">ROUND((Q397*0.5%),0)</f>
        <v>100232</v>
      </c>
      <c r="S397" s="848">
        <f t="shared" ref="S397:S401" si="107">ROUND((Q397-R397),0)</f>
        <v>19946180</v>
      </c>
      <c r="T397" s="1594" t="s">
        <v>497</v>
      </c>
    </row>
    <row r="398" spans="2:21" s="850" customFormat="1" ht="35.1" customHeight="1">
      <c r="B398" s="837">
        <v>2</v>
      </c>
      <c r="C398" s="1788" t="s">
        <v>1767</v>
      </c>
      <c r="D398" s="911" t="s">
        <v>1247</v>
      </c>
      <c r="E398" s="911" t="s">
        <v>1639</v>
      </c>
      <c r="F398" s="841" t="s">
        <v>40</v>
      </c>
      <c r="G398" s="842">
        <v>4480</v>
      </c>
      <c r="H398" s="842">
        <v>1870</v>
      </c>
      <c r="I398" s="843">
        <f t="shared" si="99"/>
        <v>2610</v>
      </c>
      <c r="J398" s="844">
        <v>5</v>
      </c>
      <c r="K398" s="845">
        <f t="shared" si="100"/>
        <v>130.5</v>
      </c>
      <c r="L398" s="845">
        <f t="shared" si="101"/>
        <v>2479.5</v>
      </c>
      <c r="M398" s="971">
        <v>2900</v>
      </c>
      <c r="N398" s="847">
        <f t="shared" si="102"/>
        <v>7190550</v>
      </c>
      <c r="O398" s="847">
        <f t="shared" si="103"/>
        <v>14.57</v>
      </c>
      <c r="P398" s="847">
        <f t="shared" si="104"/>
        <v>2914.57</v>
      </c>
      <c r="Q398" s="848">
        <f t="shared" si="105"/>
        <v>7226676</v>
      </c>
      <c r="R398" s="848">
        <f t="shared" si="106"/>
        <v>36133</v>
      </c>
      <c r="S398" s="848">
        <f t="shared" si="107"/>
        <v>7190543</v>
      </c>
      <c r="T398" s="1594" t="s">
        <v>497</v>
      </c>
    </row>
    <row r="399" spans="2:21" s="850" customFormat="1" ht="35.1" customHeight="1">
      <c r="B399" s="837">
        <v>3</v>
      </c>
      <c r="C399" s="1788" t="s">
        <v>1768</v>
      </c>
      <c r="D399" s="911" t="s">
        <v>1771</v>
      </c>
      <c r="E399" s="911" t="s">
        <v>1772</v>
      </c>
      <c r="F399" s="841" t="s">
        <v>40</v>
      </c>
      <c r="G399" s="842">
        <v>3760</v>
      </c>
      <c r="H399" s="842">
        <v>2590</v>
      </c>
      <c r="I399" s="843">
        <f t="shared" si="99"/>
        <v>1170</v>
      </c>
      <c r="J399" s="844">
        <v>5</v>
      </c>
      <c r="K399" s="845">
        <f t="shared" si="100"/>
        <v>58.5</v>
      </c>
      <c r="L399" s="845">
        <f t="shared" si="101"/>
        <v>1111.5</v>
      </c>
      <c r="M399" s="971">
        <v>2900</v>
      </c>
      <c r="N399" s="847">
        <f t="shared" si="102"/>
        <v>3223350</v>
      </c>
      <c r="O399" s="847">
        <f t="shared" si="103"/>
        <v>14.57</v>
      </c>
      <c r="P399" s="847">
        <f t="shared" si="104"/>
        <v>2914.57</v>
      </c>
      <c r="Q399" s="848">
        <f t="shared" si="105"/>
        <v>3239545</v>
      </c>
      <c r="R399" s="848">
        <f t="shared" si="106"/>
        <v>16198</v>
      </c>
      <c r="S399" s="848">
        <f t="shared" si="107"/>
        <v>3223347</v>
      </c>
      <c r="T399" s="1594" t="s">
        <v>497</v>
      </c>
    </row>
    <row r="400" spans="2:21" s="850" customFormat="1" ht="35.1" customHeight="1">
      <c r="B400" s="837">
        <v>4</v>
      </c>
      <c r="C400" s="1788" t="s">
        <v>1769</v>
      </c>
      <c r="D400" s="911" t="s">
        <v>1492</v>
      </c>
      <c r="E400" s="911" t="s">
        <v>1493</v>
      </c>
      <c r="F400" s="841" t="s">
        <v>40</v>
      </c>
      <c r="G400" s="842">
        <v>9930</v>
      </c>
      <c r="H400" s="842">
        <v>9570</v>
      </c>
      <c r="I400" s="843">
        <f t="shared" si="99"/>
        <v>360</v>
      </c>
      <c r="J400" s="844">
        <v>5</v>
      </c>
      <c r="K400" s="845">
        <f t="shared" si="100"/>
        <v>18</v>
      </c>
      <c r="L400" s="845">
        <f t="shared" si="101"/>
        <v>342</v>
      </c>
      <c r="M400" s="971">
        <v>2900</v>
      </c>
      <c r="N400" s="847">
        <f t="shared" si="102"/>
        <v>991800</v>
      </c>
      <c r="O400" s="847">
        <f t="shared" si="103"/>
        <v>14.57</v>
      </c>
      <c r="P400" s="847">
        <f t="shared" si="104"/>
        <v>2914.57</v>
      </c>
      <c r="Q400" s="848">
        <f t="shared" si="105"/>
        <v>996783</v>
      </c>
      <c r="R400" s="848">
        <f t="shared" si="106"/>
        <v>4984</v>
      </c>
      <c r="S400" s="848">
        <f t="shared" si="107"/>
        <v>991799</v>
      </c>
      <c r="T400" s="1594" t="s">
        <v>497</v>
      </c>
    </row>
    <row r="401" spans="2:21" s="850" customFormat="1" ht="35.1" customHeight="1">
      <c r="B401" s="837">
        <v>5</v>
      </c>
      <c r="C401" s="1788" t="s">
        <v>1770</v>
      </c>
      <c r="D401" s="911" t="s">
        <v>1272</v>
      </c>
      <c r="E401" s="911" t="s">
        <v>396</v>
      </c>
      <c r="F401" s="841" t="s">
        <v>40</v>
      </c>
      <c r="G401" s="842">
        <v>3760</v>
      </c>
      <c r="H401" s="842">
        <v>1510</v>
      </c>
      <c r="I401" s="843">
        <f t="shared" si="99"/>
        <v>2250</v>
      </c>
      <c r="J401" s="844">
        <v>5</v>
      </c>
      <c r="K401" s="845">
        <f t="shared" si="100"/>
        <v>112.5</v>
      </c>
      <c r="L401" s="845">
        <f t="shared" si="101"/>
        <v>2137.5</v>
      </c>
      <c r="M401" s="971">
        <v>2900</v>
      </c>
      <c r="N401" s="847">
        <f t="shared" si="102"/>
        <v>6198750</v>
      </c>
      <c r="O401" s="847">
        <f t="shared" si="103"/>
        <v>14.57</v>
      </c>
      <c r="P401" s="847">
        <f t="shared" si="104"/>
        <v>2914.57</v>
      </c>
      <c r="Q401" s="848">
        <f t="shared" si="105"/>
        <v>6229893</v>
      </c>
      <c r="R401" s="848">
        <f t="shared" si="106"/>
        <v>31149</v>
      </c>
      <c r="S401" s="848">
        <f t="shared" si="107"/>
        <v>6198744</v>
      </c>
      <c r="T401" s="1594" t="s">
        <v>497</v>
      </c>
    </row>
    <row r="402" spans="2:21" s="850" customFormat="1" ht="5.25" customHeight="1">
      <c r="B402" s="837"/>
      <c r="C402" s="852"/>
      <c r="D402" s="853"/>
      <c r="E402" s="854"/>
      <c r="F402" s="855"/>
      <c r="G402" s="856"/>
      <c r="H402" s="856"/>
      <c r="I402" s="857"/>
      <c r="J402" s="844"/>
      <c r="K402" s="857"/>
      <c r="L402" s="857"/>
      <c r="M402" s="846"/>
      <c r="N402" s="859"/>
      <c r="O402" s="887"/>
      <c r="P402" s="887"/>
      <c r="Q402" s="857"/>
      <c r="R402" s="857"/>
      <c r="S402" s="857"/>
      <c r="T402" s="849"/>
    </row>
    <row r="403" spans="2:21" ht="35.1" customHeight="1">
      <c r="B403" s="2288" t="s">
        <v>188</v>
      </c>
      <c r="C403" s="2289"/>
      <c r="D403" s="2289"/>
      <c r="E403" s="2289"/>
      <c r="F403" s="2290"/>
      <c r="G403" s="1012">
        <f>SUM(G397:G402)</f>
        <v>33510</v>
      </c>
      <c r="H403" s="1012">
        <f>SUM(H397:H402)</f>
        <v>19880</v>
      </c>
      <c r="I403" s="1012">
        <f>SUM(I397:I402)</f>
        <v>13630</v>
      </c>
      <c r="J403" s="1012">
        <f>+K403/I403%</f>
        <v>5</v>
      </c>
      <c r="K403" s="1012">
        <f>SUM(K397:K402)</f>
        <v>681.5</v>
      </c>
      <c r="L403" s="1012">
        <f>SUM(L397:L402)</f>
        <v>12948.5</v>
      </c>
      <c r="M403" s="1012"/>
      <c r="N403" s="1012">
        <f>SUM(N397:N402)</f>
        <v>37550650</v>
      </c>
      <c r="O403" s="1013"/>
      <c r="P403" s="1507">
        <f>Q403/L403</f>
        <v>2914.5699501872805</v>
      </c>
      <c r="Q403" s="1012">
        <f>SUM(Q397:Q402)</f>
        <v>37739309</v>
      </c>
      <c r="R403" s="1012">
        <f>SUM(R397:R402)</f>
        <v>188696</v>
      </c>
      <c r="S403" s="1012">
        <f>SUM(S397:S402)</f>
        <v>37550613</v>
      </c>
      <c r="T403" s="1012"/>
      <c r="U403" s="139"/>
    </row>
    <row r="404" spans="2:21" ht="9.9499999999999993" customHeight="1">
      <c r="B404" s="306"/>
      <c r="C404" s="308"/>
      <c r="D404" s="308"/>
      <c r="E404" s="308"/>
      <c r="F404" s="308"/>
      <c r="G404" s="233"/>
      <c r="H404" s="308"/>
      <c r="I404" s="308"/>
      <c r="J404" s="315"/>
      <c r="K404" s="315"/>
      <c r="L404" s="316"/>
      <c r="M404" s="308"/>
      <c r="N404" s="308"/>
      <c r="O404" s="308"/>
      <c r="P404" s="307"/>
      <c r="Q404" s="317"/>
      <c r="R404" s="318"/>
      <c r="S404" s="319"/>
      <c r="T404" s="310"/>
      <c r="U404" s="139"/>
    </row>
    <row r="405" spans="2:21" ht="15.75">
      <c r="B405" s="201"/>
      <c r="C405" s="202"/>
      <c r="D405" s="202"/>
      <c r="E405" s="202"/>
      <c r="F405" s="202"/>
      <c r="G405" s="202"/>
      <c r="H405" s="202"/>
      <c r="I405" s="202"/>
      <c r="J405" s="203"/>
      <c r="K405" s="203"/>
      <c r="L405" s="204"/>
      <c r="M405" s="202"/>
      <c r="N405" s="202"/>
      <c r="O405" s="202"/>
      <c r="P405" s="202"/>
      <c r="Q405" s="587" t="s">
        <v>1761</v>
      </c>
      <c r="R405" s="211"/>
      <c r="S405" s="211"/>
      <c r="T405" s="209"/>
      <c r="U405" s="139"/>
    </row>
    <row r="406" spans="2:21" ht="15.75">
      <c r="B406" s="241"/>
      <c r="C406" s="280" t="s">
        <v>80</v>
      </c>
      <c r="D406" s="227"/>
      <c r="E406" s="227"/>
      <c r="F406" s="227"/>
      <c r="G406" s="1897"/>
      <c r="H406" s="1897"/>
      <c r="I406" s="1897" t="s">
        <v>105</v>
      </c>
      <c r="J406" s="1897"/>
      <c r="K406" s="228"/>
      <c r="L406" s="1897"/>
      <c r="M406" s="1897" t="s">
        <v>106</v>
      </c>
      <c r="N406" s="1897"/>
      <c r="O406" s="227"/>
      <c r="P406" s="227"/>
      <c r="Q406" s="227" t="s">
        <v>81</v>
      </c>
      <c r="R406" s="227"/>
      <c r="S406" s="242"/>
      <c r="T406" s="243"/>
      <c r="U406" s="139"/>
    </row>
    <row r="407" spans="2:21" ht="15.75">
      <c r="B407" s="241"/>
      <c r="C407" s="281"/>
      <c r="D407" s="229"/>
      <c r="E407" s="229"/>
      <c r="F407" s="229"/>
      <c r="G407" s="229"/>
      <c r="H407" s="229"/>
      <c r="I407" s="229"/>
      <c r="J407" s="229"/>
      <c r="K407" s="229"/>
      <c r="L407" s="229"/>
      <c r="M407" s="229"/>
      <c r="N407" s="229"/>
      <c r="O407" s="229"/>
      <c r="P407" s="229"/>
      <c r="Q407" s="229"/>
      <c r="R407" s="229"/>
      <c r="S407" s="242"/>
      <c r="T407" s="243"/>
      <c r="U407" s="139"/>
    </row>
    <row r="408" spans="2:21" ht="9.9499999999999993" customHeight="1">
      <c r="B408" s="241"/>
      <c r="C408" s="281"/>
      <c r="D408" s="229"/>
      <c r="E408" s="229"/>
      <c r="F408" s="229"/>
      <c r="G408" s="229"/>
      <c r="H408" s="229"/>
      <c r="I408" s="229"/>
      <c r="J408" s="229"/>
      <c r="K408" s="229"/>
      <c r="L408" s="229"/>
      <c r="M408" s="229"/>
      <c r="N408" s="229"/>
      <c r="O408" s="229"/>
      <c r="P408" s="229"/>
      <c r="Q408" s="229"/>
      <c r="R408" s="229"/>
      <c r="S408" s="242"/>
      <c r="T408" s="243"/>
      <c r="U408" s="139"/>
    </row>
    <row r="409" spans="2:21" ht="9.9499999999999993" customHeight="1">
      <c r="B409" s="241"/>
      <c r="C409" s="281"/>
      <c r="D409" s="229"/>
      <c r="E409" s="229"/>
      <c r="F409" s="229"/>
      <c r="G409" s="229"/>
      <c r="H409" s="229"/>
      <c r="I409" s="229"/>
      <c r="J409" s="229"/>
      <c r="K409" s="229"/>
      <c r="L409" s="229"/>
      <c r="M409" s="229"/>
      <c r="N409" s="229"/>
      <c r="O409" s="229"/>
      <c r="P409" s="229"/>
      <c r="Q409" s="229"/>
      <c r="R409" s="229"/>
      <c r="S409" s="242"/>
      <c r="T409" s="243"/>
      <c r="U409" s="139"/>
    </row>
    <row r="410" spans="2:21" ht="15.75">
      <c r="B410" s="241"/>
      <c r="C410" s="281"/>
      <c r="D410" s="229"/>
      <c r="E410" s="229"/>
      <c r="F410" s="229"/>
      <c r="G410" s="229"/>
      <c r="H410" s="229"/>
      <c r="I410" s="229"/>
      <c r="J410" s="229"/>
      <c r="K410" s="229"/>
      <c r="L410" s="229"/>
      <c r="M410" s="229"/>
      <c r="N410" s="229"/>
      <c r="O410" s="229"/>
      <c r="P410" s="229"/>
      <c r="Q410" s="229"/>
      <c r="R410" s="229"/>
      <c r="S410" s="242"/>
      <c r="T410" s="243"/>
      <c r="U410" s="139"/>
    </row>
    <row r="411" spans="2:21" ht="15.75">
      <c r="B411" s="241"/>
      <c r="C411" s="2195" t="s">
        <v>147</v>
      </c>
      <c r="D411" s="2195"/>
      <c r="E411" s="2195"/>
      <c r="F411" s="1896"/>
      <c r="G411" s="1898"/>
      <c r="H411" s="1898" t="s">
        <v>82</v>
      </c>
      <c r="I411" s="1896"/>
      <c r="J411" s="1898" t="s">
        <v>156</v>
      </c>
      <c r="K411" s="230"/>
      <c r="L411" s="1898"/>
      <c r="M411" s="1898" t="s">
        <v>161</v>
      </c>
      <c r="N411" s="1898"/>
      <c r="O411" s="1896"/>
      <c r="P411" s="1896"/>
      <c r="Q411" s="1896" t="s">
        <v>83</v>
      </c>
      <c r="R411" s="1896"/>
      <c r="S411" s="242"/>
      <c r="T411" s="243"/>
      <c r="U411" s="139"/>
    </row>
    <row r="412" spans="2:21" ht="15.75">
      <c r="B412" s="241"/>
      <c r="C412" s="282"/>
      <c r="D412" s="1896"/>
      <c r="E412" s="1896"/>
      <c r="F412" s="1896"/>
      <c r="G412" s="1898"/>
      <c r="H412" s="1898"/>
      <c r="I412" s="1896"/>
      <c r="J412" s="1898"/>
      <c r="K412" s="230"/>
      <c r="L412" s="1898"/>
      <c r="M412" s="1898"/>
      <c r="N412" s="1898"/>
      <c r="O412" s="1896"/>
      <c r="P412" s="1896"/>
      <c r="Q412" s="1896"/>
      <c r="R412" s="1896"/>
      <c r="S412" s="242"/>
      <c r="T412" s="243"/>
      <c r="U412" s="139"/>
    </row>
    <row r="413" spans="2:21" customFormat="1" ht="15" customHeight="1">
      <c r="B413" s="121" t="s">
        <v>418</v>
      </c>
      <c r="C413" s="284"/>
      <c r="D413" s="122"/>
      <c r="E413" s="122"/>
      <c r="F413" s="122"/>
      <c r="G413" s="122"/>
      <c r="H413" s="122"/>
      <c r="I413" s="122"/>
      <c r="J413" s="123"/>
      <c r="K413" s="122"/>
      <c r="L413" s="124"/>
      <c r="M413" s="122"/>
      <c r="N413" s="122"/>
      <c r="O413" s="122"/>
      <c r="P413" s="122"/>
      <c r="Q413" s="122"/>
      <c r="R413" s="125"/>
      <c r="S413" s="125"/>
      <c r="T413" s="126" t="s">
        <v>417</v>
      </c>
      <c r="U413" s="232"/>
    </row>
    <row r="415" spans="2:21" ht="24.95" customHeight="1">
      <c r="B415" s="2155">
        <v>5</v>
      </c>
      <c r="C415" s="2156"/>
      <c r="D415" s="2156"/>
      <c r="E415" s="2157"/>
      <c r="F415" s="2161" t="s">
        <v>146</v>
      </c>
      <c r="G415" s="2162"/>
      <c r="H415" s="2162"/>
      <c r="I415" s="2162"/>
      <c r="J415" s="2162"/>
      <c r="K415" s="2162"/>
      <c r="L415" s="2162"/>
      <c r="M415" s="2162"/>
      <c r="N415" s="2163"/>
      <c r="O415" s="417" t="s">
        <v>55</v>
      </c>
      <c r="P415" s="418" t="s">
        <v>1655</v>
      </c>
      <c r="Q415" s="92" t="s">
        <v>1605</v>
      </c>
      <c r="R415" s="41"/>
      <c r="S415" s="41"/>
      <c r="T415" s="42" t="s">
        <v>25</v>
      </c>
      <c r="U415" s="139"/>
    </row>
    <row r="416" spans="2:21" ht="24.95" customHeight="1">
      <c r="B416" s="2158"/>
      <c r="C416" s="2159"/>
      <c r="D416" s="2159"/>
      <c r="E416" s="2160"/>
      <c r="F416" s="2164" t="s">
        <v>416</v>
      </c>
      <c r="G416" s="2165"/>
      <c r="H416" s="2165"/>
      <c r="I416" s="2165"/>
      <c r="J416" s="2165"/>
      <c r="K416" s="2165"/>
      <c r="L416" s="2165"/>
      <c r="M416" s="2165"/>
      <c r="N416" s="2166"/>
      <c r="O416" s="419" t="s">
        <v>57</v>
      </c>
      <c r="P416" s="420" t="s">
        <v>58</v>
      </c>
      <c r="Q416" s="94"/>
      <c r="R416" s="45"/>
      <c r="S416" s="45"/>
      <c r="T416" s="46"/>
      <c r="U416" s="139"/>
    </row>
    <row r="417" spans="2:21" ht="9.9499999999999993" customHeight="1">
      <c r="B417" s="47"/>
      <c r="C417" s="48"/>
      <c r="D417" s="48"/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224"/>
      <c r="Q417" s="599"/>
      <c r="R417" s="49"/>
      <c r="S417" s="49"/>
      <c r="T417" s="50"/>
      <c r="U417" s="139"/>
    </row>
    <row r="418" spans="2:21" ht="15.75">
      <c r="B418" s="51"/>
      <c r="C418" s="52" t="s">
        <v>59</v>
      </c>
      <c r="D418" s="55"/>
      <c r="E418" s="55" t="s">
        <v>60</v>
      </c>
      <c r="F418" s="165" t="s">
        <v>1390</v>
      </c>
      <c r="G418" s="55"/>
      <c r="H418" s="229"/>
      <c r="I418" s="354"/>
      <c r="J418" s="55"/>
      <c r="K418" s="55"/>
      <c r="L418" s="55"/>
      <c r="M418" s="55"/>
      <c r="N418" s="118"/>
      <c r="O418" s="56"/>
      <c r="P418" s="54" t="s">
        <v>61</v>
      </c>
      <c r="Q418" s="249" t="s">
        <v>1731</v>
      </c>
      <c r="R418" s="249"/>
      <c r="S418" s="55"/>
      <c r="T418" s="59"/>
      <c r="U418" s="139"/>
    </row>
    <row r="419" spans="2:21" ht="9.9499999999999993" customHeight="1">
      <c r="B419" s="51"/>
      <c r="C419" s="52"/>
      <c r="D419" s="55"/>
      <c r="E419" s="311"/>
      <c r="F419" s="304"/>
      <c r="G419" s="55"/>
      <c r="H419" s="53"/>
      <c r="I419" s="52"/>
      <c r="J419" s="55"/>
      <c r="K419" s="55"/>
      <c r="L419" s="54"/>
      <c r="M419" s="55"/>
      <c r="N419" s="84"/>
      <c r="O419" s="56"/>
      <c r="P419" s="167"/>
      <c r="Q419" s="58"/>
      <c r="R419" s="58"/>
      <c r="S419" s="58"/>
      <c r="T419" s="59"/>
      <c r="U419" s="139"/>
    </row>
    <row r="420" spans="2:21" ht="15" customHeight="1">
      <c r="B420" s="2190" t="s">
        <v>26</v>
      </c>
      <c r="C420" s="174" t="s">
        <v>27</v>
      </c>
      <c r="D420" s="2169" t="s">
        <v>62</v>
      </c>
      <c r="E420" s="175" t="s">
        <v>28</v>
      </c>
      <c r="F420" s="2169" t="s">
        <v>29</v>
      </c>
      <c r="G420" s="174" t="s">
        <v>30</v>
      </c>
      <c r="H420" s="174" t="s">
        <v>30</v>
      </c>
      <c r="I420" s="176" t="s">
        <v>30</v>
      </c>
      <c r="J420" s="2171" t="s">
        <v>31</v>
      </c>
      <c r="K420" s="2172"/>
      <c r="L420" s="174" t="s">
        <v>30</v>
      </c>
      <c r="M420" s="176" t="s">
        <v>32</v>
      </c>
      <c r="N420" s="177" t="s">
        <v>8</v>
      </c>
      <c r="O420" s="2176" t="s">
        <v>182</v>
      </c>
      <c r="P420" s="2178" t="s">
        <v>181</v>
      </c>
      <c r="Q420" s="177" t="s">
        <v>8</v>
      </c>
      <c r="R420" s="2180" t="s">
        <v>44</v>
      </c>
      <c r="S420" s="178" t="s">
        <v>8</v>
      </c>
      <c r="T420" s="2182" t="s">
        <v>10</v>
      </c>
      <c r="U420" s="139"/>
    </row>
    <row r="421" spans="2:21">
      <c r="B421" s="2191"/>
      <c r="C421" s="180" t="s">
        <v>11</v>
      </c>
      <c r="D421" s="2170"/>
      <c r="E421" s="180" t="s">
        <v>12</v>
      </c>
      <c r="F421" s="2170"/>
      <c r="G421" s="180" t="s">
        <v>13</v>
      </c>
      <c r="H421" s="180" t="s">
        <v>14</v>
      </c>
      <c r="I421" s="181" t="s">
        <v>15</v>
      </c>
      <c r="J421" s="182" t="s">
        <v>16</v>
      </c>
      <c r="K421" s="183" t="s">
        <v>17</v>
      </c>
      <c r="L421" s="180" t="s">
        <v>18</v>
      </c>
      <c r="M421" s="184" t="s">
        <v>19</v>
      </c>
      <c r="N421" s="185" t="s">
        <v>177</v>
      </c>
      <c r="O421" s="2177"/>
      <c r="P421" s="2179"/>
      <c r="Q421" s="185" t="s">
        <v>22</v>
      </c>
      <c r="R421" s="2181"/>
      <c r="S421" s="186" t="s">
        <v>45</v>
      </c>
      <c r="T421" s="2183"/>
      <c r="U421" s="139"/>
    </row>
    <row r="422" spans="2:21" ht="16.5" customHeight="1" thickBot="1">
      <c r="B422" s="187">
        <v>1</v>
      </c>
      <c r="C422" s="188">
        <v>2</v>
      </c>
      <c r="D422" s="189">
        <v>3</v>
      </c>
      <c r="E422" s="188">
        <v>4</v>
      </c>
      <c r="F422" s="188">
        <v>5</v>
      </c>
      <c r="G422" s="188">
        <v>6</v>
      </c>
      <c r="H422" s="188">
        <v>7</v>
      </c>
      <c r="I422" s="190" t="s">
        <v>63</v>
      </c>
      <c r="J422" s="191">
        <v>9</v>
      </c>
      <c r="K422" s="192" t="s">
        <v>64</v>
      </c>
      <c r="L422" s="191" t="s">
        <v>65</v>
      </c>
      <c r="M422" s="192">
        <v>12</v>
      </c>
      <c r="N422" s="193" t="s">
        <v>66</v>
      </c>
      <c r="O422" s="252" t="s">
        <v>176</v>
      </c>
      <c r="P422" s="193" t="s">
        <v>178</v>
      </c>
      <c r="Q422" s="193" t="s">
        <v>186</v>
      </c>
      <c r="R422" s="193" t="s">
        <v>183</v>
      </c>
      <c r="S422" s="193" t="s">
        <v>179</v>
      </c>
      <c r="T422" s="193">
        <v>18</v>
      </c>
      <c r="U422" s="139"/>
    </row>
    <row r="423" spans="2:21" s="850" customFormat="1" ht="35.1" customHeight="1" thickTop="1">
      <c r="B423" s="837">
        <v>1</v>
      </c>
      <c r="C423" s="1788" t="s">
        <v>1750</v>
      </c>
      <c r="D423" s="911" t="s">
        <v>1632</v>
      </c>
      <c r="E423" s="911" t="s">
        <v>1751</v>
      </c>
      <c r="F423" s="841" t="s">
        <v>40</v>
      </c>
      <c r="G423" s="842">
        <v>2790</v>
      </c>
      <c r="H423" s="842">
        <v>1550</v>
      </c>
      <c r="I423" s="843">
        <f t="shared" ref="I423:I429" si="108">+G423-H423</f>
        <v>1240</v>
      </c>
      <c r="J423" s="844">
        <v>5</v>
      </c>
      <c r="K423" s="845">
        <f t="shared" ref="K423:K429" si="109">I423*J423%</f>
        <v>62</v>
      </c>
      <c r="L423" s="845">
        <f t="shared" ref="L423:L429" si="110">I423-K423</f>
        <v>1178</v>
      </c>
      <c r="M423" s="971">
        <v>2900</v>
      </c>
      <c r="N423" s="847">
        <f t="shared" ref="N423:N429" si="111">ROUND((L423*M423),0)</f>
        <v>3416200</v>
      </c>
      <c r="O423" s="847">
        <f t="shared" ref="O423:O429" si="112">ROUND(M423*0.5025%,2)</f>
        <v>14.57</v>
      </c>
      <c r="P423" s="847">
        <f t="shared" ref="P423:P429" si="113">M423+O423</f>
        <v>2914.57</v>
      </c>
      <c r="Q423" s="848">
        <f t="shared" ref="Q423:Q429" si="114">ROUND((L423*+P423),0)</f>
        <v>3433363</v>
      </c>
      <c r="R423" s="848">
        <f t="shared" ref="R423:R429" si="115">ROUND((Q423*0.5%),0)</f>
        <v>17167</v>
      </c>
      <c r="S423" s="848">
        <f t="shared" ref="S423:S429" si="116">ROUND((Q423-R423),0)</f>
        <v>3416196</v>
      </c>
      <c r="T423" s="1594" t="s">
        <v>497</v>
      </c>
    </row>
    <row r="424" spans="2:21" s="850" customFormat="1" ht="35.1" customHeight="1">
      <c r="B424" s="837">
        <v>2</v>
      </c>
      <c r="C424" s="1788" t="s">
        <v>1752</v>
      </c>
      <c r="D424" s="911" t="s">
        <v>1272</v>
      </c>
      <c r="E424" s="911" t="s">
        <v>1753</v>
      </c>
      <c r="F424" s="841" t="s">
        <v>40</v>
      </c>
      <c r="G424" s="842">
        <v>10260</v>
      </c>
      <c r="H424" s="842">
        <v>4200</v>
      </c>
      <c r="I424" s="843">
        <f t="shared" si="108"/>
        <v>6060</v>
      </c>
      <c r="J424" s="844">
        <v>5</v>
      </c>
      <c r="K424" s="845">
        <f t="shared" si="109"/>
        <v>303</v>
      </c>
      <c r="L424" s="845">
        <f t="shared" si="110"/>
        <v>5757</v>
      </c>
      <c r="M424" s="971">
        <v>2900</v>
      </c>
      <c r="N424" s="847">
        <f t="shared" si="111"/>
        <v>16695300</v>
      </c>
      <c r="O424" s="847">
        <f t="shared" si="112"/>
        <v>14.57</v>
      </c>
      <c r="P424" s="847">
        <f t="shared" si="113"/>
        <v>2914.57</v>
      </c>
      <c r="Q424" s="848">
        <f t="shared" si="114"/>
        <v>16779179</v>
      </c>
      <c r="R424" s="848">
        <f t="shared" si="115"/>
        <v>83896</v>
      </c>
      <c r="S424" s="848">
        <f t="shared" si="116"/>
        <v>16695283</v>
      </c>
      <c r="T424" s="1594" t="s">
        <v>497</v>
      </c>
    </row>
    <row r="425" spans="2:21" s="850" customFormat="1" ht="35.1" customHeight="1">
      <c r="B425" s="837">
        <v>3</v>
      </c>
      <c r="C425" s="1788" t="s">
        <v>1754</v>
      </c>
      <c r="D425" s="911" t="s">
        <v>1272</v>
      </c>
      <c r="E425" s="911" t="s">
        <v>1668</v>
      </c>
      <c r="F425" s="841" t="s">
        <v>40</v>
      </c>
      <c r="G425" s="842">
        <v>3820</v>
      </c>
      <c r="H425" s="842">
        <v>1520</v>
      </c>
      <c r="I425" s="843">
        <f t="shared" ref="I425:I428" si="117">+G425-H425</f>
        <v>2300</v>
      </c>
      <c r="J425" s="844">
        <v>5</v>
      </c>
      <c r="K425" s="845">
        <f t="shared" ref="K425:K428" si="118">I425*J425%</f>
        <v>115</v>
      </c>
      <c r="L425" s="845">
        <f t="shared" ref="L425:L428" si="119">I425-K425</f>
        <v>2185</v>
      </c>
      <c r="M425" s="971">
        <v>2900</v>
      </c>
      <c r="N425" s="847">
        <f t="shared" ref="N425:N428" si="120">ROUND((L425*M425),0)</f>
        <v>6336500</v>
      </c>
      <c r="O425" s="847">
        <f t="shared" ref="O425:O428" si="121">ROUND(M425*0.5025%,2)</f>
        <v>14.57</v>
      </c>
      <c r="P425" s="847">
        <f t="shared" ref="P425:P428" si="122">M425+O425</f>
        <v>2914.57</v>
      </c>
      <c r="Q425" s="848">
        <f t="shared" ref="Q425:Q428" si="123">ROUND((L425*+P425),0)</f>
        <v>6368335</v>
      </c>
      <c r="R425" s="848">
        <f t="shared" ref="R425:R428" si="124">ROUND((Q425*0.5%),0)</f>
        <v>31842</v>
      </c>
      <c r="S425" s="848">
        <f t="shared" ref="S425:S428" si="125">ROUND((Q425-R425),0)</f>
        <v>6336493</v>
      </c>
      <c r="T425" s="1594" t="s">
        <v>497</v>
      </c>
    </row>
    <row r="426" spans="2:21" s="850" customFormat="1" ht="35.1" customHeight="1">
      <c r="B426" s="837">
        <v>4</v>
      </c>
      <c r="C426" s="1788" t="s">
        <v>1755</v>
      </c>
      <c r="D426" s="911" t="s">
        <v>1690</v>
      </c>
      <c r="E426" s="911" t="s">
        <v>1691</v>
      </c>
      <c r="F426" s="841" t="s">
        <v>40</v>
      </c>
      <c r="G426" s="842">
        <v>12040</v>
      </c>
      <c r="H426" s="842">
        <v>4350</v>
      </c>
      <c r="I426" s="843">
        <f t="shared" si="117"/>
        <v>7690</v>
      </c>
      <c r="J426" s="844">
        <v>5</v>
      </c>
      <c r="K426" s="845">
        <f t="shared" si="118"/>
        <v>384.5</v>
      </c>
      <c r="L426" s="845">
        <f t="shared" si="119"/>
        <v>7305.5</v>
      </c>
      <c r="M426" s="971">
        <v>2900</v>
      </c>
      <c r="N426" s="847">
        <f t="shared" si="120"/>
        <v>21185950</v>
      </c>
      <c r="O426" s="847">
        <f t="shared" si="121"/>
        <v>14.57</v>
      </c>
      <c r="P426" s="847">
        <f t="shared" si="122"/>
        <v>2914.57</v>
      </c>
      <c r="Q426" s="848">
        <f t="shared" si="123"/>
        <v>21292391</v>
      </c>
      <c r="R426" s="848">
        <f t="shared" si="124"/>
        <v>106462</v>
      </c>
      <c r="S426" s="848">
        <f t="shared" si="125"/>
        <v>21185929</v>
      </c>
      <c r="T426" s="1594" t="s">
        <v>497</v>
      </c>
    </row>
    <row r="427" spans="2:21" s="850" customFormat="1" ht="35.1" customHeight="1">
      <c r="B427" s="837">
        <v>5</v>
      </c>
      <c r="C427" s="1788" t="s">
        <v>1756</v>
      </c>
      <c r="D427" s="911" t="s">
        <v>1272</v>
      </c>
      <c r="E427" s="911" t="s">
        <v>1757</v>
      </c>
      <c r="F427" s="841" t="s">
        <v>40</v>
      </c>
      <c r="G427" s="842">
        <v>4460</v>
      </c>
      <c r="H427" s="842">
        <v>1510</v>
      </c>
      <c r="I427" s="843">
        <f t="shared" si="117"/>
        <v>2950</v>
      </c>
      <c r="J427" s="844">
        <v>5</v>
      </c>
      <c r="K427" s="845">
        <f t="shared" si="118"/>
        <v>147.5</v>
      </c>
      <c r="L427" s="845">
        <f t="shared" si="119"/>
        <v>2802.5</v>
      </c>
      <c r="M427" s="971">
        <v>2900</v>
      </c>
      <c r="N427" s="847">
        <f t="shared" si="120"/>
        <v>8127250</v>
      </c>
      <c r="O427" s="847">
        <f t="shared" si="121"/>
        <v>14.57</v>
      </c>
      <c r="P427" s="847">
        <f t="shared" si="122"/>
        <v>2914.57</v>
      </c>
      <c r="Q427" s="848">
        <f t="shared" si="123"/>
        <v>8168082</v>
      </c>
      <c r="R427" s="848">
        <f t="shared" si="124"/>
        <v>40840</v>
      </c>
      <c r="S427" s="848">
        <f t="shared" si="125"/>
        <v>8127242</v>
      </c>
      <c r="T427" s="1594" t="s">
        <v>497</v>
      </c>
    </row>
    <row r="428" spans="2:21" s="850" customFormat="1" ht="35.1" customHeight="1">
      <c r="B428" s="837">
        <v>6</v>
      </c>
      <c r="C428" s="1788" t="s">
        <v>1758</v>
      </c>
      <c r="D428" s="911" t="s">
        <v>1272</v>
      </c>
      <c r="E428" s="911" t="s">
        <v>1714</v>
      </c>
      <c r="F428" s="841" t="s">
        <v>40</v>
      </c>
      <c r="G428" s="842">
        <v>12310</v>
      </c>
      <c r="H428" s="842">
        <v>4630</v>
      </c>
      <c r="I428" s="843">
        <f t="shared" si="117"/>
        <v>7680</v>
      </c>
      <c r="J428" s="844">
        <v>5</v>
      </c>
      <c r="K428" s="845">
        <f t="shared" si="118"/>
        <v>384</v>
      </c>
      <c r="L428" s="845">
        <f t="shared" si="119"/>
        <v>7296</v>
      </c>
      <c r="M428" s="971">
        <v>2900</v>
      </c>
      <c r="N428" s="847">
        <f t="shared" si="120"/>
        <v>21158400</v>
      </c>
      <c r="O428" s="847">
        <f t="shared" si="121"/>
        <v>14.57</v>
      </c>
      <c r="P428" s="847">
        <f t="shared" si="122"/>
        <v>2914.57</v>
      </c>
      <c r="Q428" s="848">
        <f t="shared" si="123"/>
        <v>21264703</v>
      </c>
      <c r="R428" s="848">
        <f t="shared" si="124"/>
        <v>106324</v>
      </c>
      <c r="S428" s="848">
        <f t="shared" si="125"/>
        <v>21158379</v>
      </c>
      <c r="T428" s="1594" t="s">
        <v>497</v>
      </c>
    </row>
    <row r="429" spans="2:21" s="850" customFormat="1" ht="35.1" customHeight="1">
      <c r="B429" s="837">
        <v>7</v>
      </c>
      <c r="C429" s="1788" t="s">
        <v>1759</v>
      </c>
      <c r="D429" s="911" t="s">
        <v>1247</v>
      </c>
      <c r="E429" s="911" t="s">
        <v>1639</v>
      </c>
      <c r="F429" s="841" t="s">
        <v>40</v>
      </c>
      <c r="G429" s="842">
        <v>4700</v>
      </c>
      <c r="H429" s="842">
        <v>1570</v>
      </c>
      <c r="I429" s="843">
        <f t="shared" si="108"/>
        <v>3130</v>
      </c>
      <c r="J429" s="844">
        <v>5</v>
      </c>
      <c r="K429" s="845">
        <f t="shared" si="109"/>
        <v>156.5</v>
      </c>
      <c r="L429" s="845">
        <f t="shared" si="110"/>
        <v>2973.5</v>
      </c>
      <c r="M429" s="971">
        <v>2900</v>
      </c>
      <c r="N429" s="847">
        <f t="shared" si="111"/>
        <v>8623150</v>
      </c>
      <c r="O429" s="847">
        <f t="shared" si="112"/>
        <v>14.57</v>
      </c>
      <c r="P429" s="847">
        <f t="shared" si="113"/>
        <v>2914.57</v>
      </c>
      <c r="Q429" s="848">
        <f t="shared" si="114"/>
        <v>8666474</v>
      </c>
      <c r="R429" s="848">
        <f t="shared" si="115"/>
        <v>43332</v>
      </c>
      <c r="S429" s="848">
        <f t="shared" si="116"/>
        <v>8623142</v>
      </c>
      <c r="T429" s="1594" t="s">
        <v>497</v>
      </c>
    </row>
    <row r="430" spans="2:21" s="850" customFormat="1" ht="5.25" customHeight="1">
      <c r="B430" s="837"/>
      <c r="C430" s="852"/>
      <c r="D430" s="853"/>
      <c r="E430" s="854"/>
      <c r="F430" s="855"/>
      <c r="G430" s="856"/>
      <c r="H430" s="856"/>
      <c r="I430" s="857"/>
      <c r="J430" s="844"/>
      <c r="K430" s="857"/>
      <c r="L430" s="857"/>
      <c r="M430" s="846"/>
      <c r="N430" s="859"/>
      <c r="O430" s="887"/>
      <c r="P430" s="887"/>
      <c r="Q430" s="857"/>
      <c r="R430" s="857"/>
      <c r="S430" s="857"/>
      <c r="T430" s="849"/>
    </row>
    <row r="431" spans="2:21" ht="35.1" customHeight="1">
      <c r="B431" s="2288" t="s">
        <v>188</v>
      </c>
      <c r="C431" s="2289"/>
      <c r="D431" s="2289"/>
      <c r="E431" s="2289"/>
      <c r="F431" s="2290"/>
      <c r="G431" s="1012">
        <f>SUM(G423:G430)</f>
        <v>50380</v>
      </c>
      <c r="H431" s="1012">
        <f>SUM(H423:H430)</f>
        <v>19330</v>
      </c>
      <c r="I431" s="1012">
        <f>SUM(I423:I430)</f>
        <v>31050</v>
      </c>
      <c r="J431" s="1012">
        <f>+K431/I431%</f>
        <v>5</v>
      </c>
      <c r="K431" s="1012">
        <f>SUM(K423:K430)</f>
        <v>1552.5</v>
      </c>
      <c r="L431" s="1012">
        <f>SUM(L423:L430)</f>
        <v>29497.5</v>
      </c>
      <c r="M431" s="1012"/>
      <c r="N431" s="1012">
        <f>SUM(N423:N430)</f>
        <v>85542750</v>
      </c>
      <c r="O431" s="1013"/>
      <c r="P431" s="1507">
        <f>Q431/L431</f>
        <v>2914.5699466056444</v>
      </c>
      <c r="Q431" s="1012">
        <f>SUM(Q423:Q430)</f>
        <v>85972527</v>
      </c>
      <c r="R431" s="1012">
        <f>SUM(R423:R430)</f>
        <v>429863</v>
      </c>
      <c r="S431" s="1012">
        <f>SUM(S423:S430)</f>
        <v>85542664</v>
      </c>
      <c r="T431" s="1012"/>
      <c r="U431" s="139"/>
    </row>
    <row r="432" spans="2:21" ht="9.9499999999999993" customHeight="1">
      <c r="B432" s="306"/>
      <c r="C432" s="308"/>
      <c r="D432" s="308"/>
      <c r="E432" s="308"/>
      <c r="F432" s="308"/>
      <c r="G432" s="233"/>
      <c r="H432" s="308"/>
      <c r="I432" s="308"/>
      <c r="J432" s="315"/>
      <c r="K432" s="315"/>
      <c r="L432" s="316"/>
      <c r="M432" s="308"/>
      <c r="N432" s="308"/>
      <c r="O432" s="308"/>
      <c r="P432" s="307"/>
      <c r="Q432" s="317"/>
      <c r="R432" s="318"/>
      <c r="S432" s="319"/>
      <c r="T432" s="310"/>
      <c r="U432" s="139"/>
    </row>
    <row r="433" spans="2:21" ht="15.75">
      <c r="B433" s="201"/>
      <c r="C433" s="202"/>
      <c r="D433" s="202"/>
      <c r="E433" s="202"/>
      <c r="F433" s="202"/>
      <c r="G433" s="202"/>
      <c r="H433" s="202"/>
      <c r="I433" s="202"/>
      <c r="J433" s="203"/>
      <c r="K433" s="203"/>
      <c r="L433" s="204"/>
      <c r="M433" s="202"/>
      <c r="N433" s="202"/>
      <c r="O433" s="202"/>
      <c r="P433" s="202"/>
      <c r="Q433" s="587" t="s">
        <v>1732</v>
      </c>
      <c r="R433" s="211"/>
      <c r="S433" s="211"/>
      <c r="T433" s="209"/>
      <c r="U433" s="139"/>
    </row>
    <row r="434" spans="2:21" ht="15.75">
      <c r="B434" s="241"/>
      <c r="C434" s="280" t="s">
        <v>80</v>
      </c>
      <c r="D434" s="227"/>
      <c r="E434" s="227"/>
      <c r="F434" s="227"/>
      <c r="G434" s="1888"/>
      <c r="H434" s="1888"/>
      <c r="I434" s="1888" t="s">
        <v>105</v>
      </c>
      <c r="J434" s="1888"/>
      <c r="K434" s="228"/>
      <c r="L434" s="1888"/>
      <c r="M434" s="1888" t="s">
        <v>106</v>
      </c>
      <c r="N434" s="1888"/>
      <c r="O434" s="227"/>
      <c r="P434" s="227"/>
      <c r="Q434" s="227" t="s">
        <v>81</v>
      </c>
      <c r="R434" s="227"/>
      <c r="S434" s="242"/>
      <c r="T434" s="243"/>
      <c r="U434" s="139"/>
    </row>
    <row r="435" spans="2:21" ht="15.75">
      <c r="B435" s="241"/>
      <c r="C435" s="281"/>
      <c r="D435" s="229"/>
      <c r="E435" s="229"/>
      <c r="F435" s="229"/>
      <c r="G435" s="229"/>
      <c r="H435" s="229"/>
      <c r="I435" s="229"/>
      <c r="J435" s="229"/>
      <c r="K435" s="229"/>
      <c r="L435" s="229"/>
      <c r="M435" s="229"/>
      <c r="N435" s="229"/>
      <c r="O435" s="229"/>
      <c r="P435" s="229"/>
      <c r="Q435" s="229"/>
      <c r="R435" s="229"/>
      <c r="S435" s="242"/>
      <c r="T435" s="243"/>
      <c r="U435" s="139"/>
    </row>
    <row r="436" spans="2:21" ht="9.9499999999999993" customHeight="1">
      <c r="B436" s="241"/>
      <c r="C436" s="281"/>
      <c r="D436" s="229"/>
      <c r="E436" s="229"/>
      <c r="F436" s="229"/>
      <c r="G436" s="229"/>
      <c r="H436" s="229"/>
      <c r="I436" s="229"/>
      <c r="J436" s="229"/>
      <c r="K436" s="229"/>
      <c r="L436" s="229"/>
      <c r="M436" s="229"/>
      <c r="N436" s="229"/>
      <c r="O436" s="229"/>
      <c r="P436" s="229"/>
      <c r="Q436" s="229"/>
      <c r="R436" s="229"/>
      <c r="S436" s="242"/>
      <c r="T436" s="243"/>
      <c r="U436" s="139"/>
    </row>
    <row r="437" spans="2:21" ht="9.9499999999999993" customHeight="1">
      <c r="B437" s="241"/>
      <c r="C437" s="281"/>
      <c r="D437" s="229"/>
      <c r="E437" s="229"/>
      <c r="F437" s="229"/>
      <c r="G437" s="229"/>
      <c r="H437" s="229"/>
      <c r="I437" s="229"/>
      <c r="J437" s="229"/>
      <c r="K437" s="229"/>
      <c r="L437" s="229"/>
      <c r="M437" s="229"/>
      <c r="N437" s="229"/>
      <c r="O437" s="229"/>
      <c r="P437" s="229"/>
      <c r="Q437" s="229"/>
      <c r="R437" s="229"/>
      <c r="S437" s="242"/>
      <c r="T437" s="243"/>
      <c r="U437" s="139"/>
    </row>
    <row r="438" spans="2:21" ht="15.75">
      <c r="B438" s="241"/>
      <c r="C438" s="281"/>
      <c r="D438" s="229"/>
      <c r="E438" s="229"/>
      <c r="F438" s="229"/>
      <c r="G438" s="229"/>
      <c r="H438" s="229"/>
      <c r="I438" s="229"/>
      <c r="J438" s="229"/>
      <c r="K438" s="229"/>
      <c r="L438" s="229"/>
      <c r="M438" s="229"/>
      <c r="N438" s="229"/>
      <c r="O438" s="229"/>
      <c r="P438" s="229"/>
      <c r="Q438" s="229"/>
      <c r="R438" s="229"/>
      <c r="S438" s="242"/>
      <c r="T438" s="243"/>
      <c r="U438" s="139"/>
    </row>
    <row r="439" spans="2:21" ht="15.75">
      <c r="B439" s="241"/>
      <c r="C439" s="2195" t="s">
        <v>147</v>
      </c>
      <c r="D439" s="2195"/>
      <c r="E439" s="2195"/>
      <c r="F439" s="1887"/>
      <c r="G439" s="1889"/>
      <c r="H439" s="1889" t="s">
        <v>82</v>
      </c>
      <c r="I439" s="1887"/>
      <c r="J439" s="1889" t="s">
        <v>156</v>
      </c>
      <c r="K439" s="230"/>
      <c r="L439" s="1889"/>
      <c r="M439" s="1889" t="s">
        <v>161</v>
      </c>
      <c r="N439" s="1889"/>
      <c r="O439" s="1887"/>
      <c r="P439" s="1887"/>
      <c r="Q439" s="1887" t="s">
        <v>83</v>
      </c>
      <c r="R439" s="1887"/>
      <c r="S439" s="242"/>
      <c r="T439" s="243"/>
      <c r="U439" s="139"/>
    </row>
    <row r="440" spans="2:21" ht="15.75">
      <c r="B440" s="241"/>
      <c r="C440" s="282"/>
      <c r="D440" s="1887"/>
      <c r="E440" s="1887"/>
      <c r="F440" s="1887"/>
      <c r="G440" s="1889"/>
      <c r="H440" s="1889"/>
      <c r="I440" s="1887"/>
      <c r="J440" s="1889"/>
      <c r="K440" s="230"/>
      <c r="L440" s="1889"/>
      <c r="M440" s="1889"/>
      <c r="N440" s="1889"/>
      <c r="O440" s="1887"/>
      <c r="P440" s="1887"/>
      <c r="Q440" s="1887"/>
      <c r="R440" s="1887"/>
      <c r="S440" s="242"/>
      <c r="T440" s="243"/>
      <c r="U440" s="139"/>
    </row>
    <row r="441" spans="2:21" customFormat="1" ht="15" customHeight="1">
      <c r="B441" s="121" t="s">
        <v>418</v>
      </c>
      <c r="C441" s="284"/>
      <c r="D441" s="122"/>
      <c r="E441" s="122"/>
      <c r="F441" s="122"/>
      <c r="G441" s="122"/>
      <c r="H441" s="122"/>
      <c r="I441" s="122"/>
      <c r="J441" s="123"/>
      <c r="K441" s="122"/>
      <c r="L441" s="124"/>
      <c r="M441" s="122"/>
      <c r="N441" s="122"/>
      <c r="O441" s="122"/>
      <c r="P441" s="122"/>
      <c r="Q441" s="122"/>
      <c r="R441" s="125"/>
      <c r="S441" s="125"/>
      <c r="T441" s="126" t="s">
        <v>417</v>
      </c>
      <c r="U441" s="232"/>
    </row>
    <row r="443" spans="2:21" ht="24.95" customHeight="1">
      <c r="B443" s="2155">
        <v>5</v>
      </c>
      <c r="C443" s="2156"/>
      <c r="D443" s="2156"/>
      <c r="E443" s="2157"/>
      <c r="F443" s="2161" t="s">
        <v>146</v>
      </c>
      <c r="G443" s="2162"/>
      <c r="H443" s="2162"/>
      <c r="I443" s="2162"/>
      <c r="J443" s="2162"/>
      <c r="K443" s="2162"/>
      <c r="L443" s="2162"/>
      <c r="M443" s="2162"/>
      <c r="N443" s="2163"/>
      <c r="O443" s="417" t="s">
        <v>55</v>
      </c>
      <c r="P443" s="418" t="s">
        <v>1584</v>
      </c>
      <c r="Q443" s="92" t="s">
        <v>1605</v>
      </c>
      <c r="R443" s="41"/>
      <c r="S443" s="41"/>
      <c r="T443" s="42" t="s">
        <v>25</v>
      </c>
      <c r="U443" s="139"/>
    </row>
    <row r="444" spans="2:21" ht="24.95" customHeight="1">
      <c r="B444" s="2158"/>
      <c r="C444" s="2159"/>
      <c r="D444" s="2159"/>
      <c r="E444" s="2160"/>
      <c r="F444" s="2164" t="s">
        <v>416</v>
      </c>
      <c r="G444" s="2165"/>
      <c r="H444" s="2165"/>
      <c r="I444" s="2165"/>
      <c r="J444" s="2165"/>
      <c r="K444" s="2165"/>
      <c r="L444" s="2165"/>
      <c r="M444" s="2165"/>
      <c r="N444" s="2166"/>
      <c r="O444" s="419" t="s">
        <v>57</v>
      </c>
      <c r="P444" s="420" t="s">
        <v>58</v>
      </c>
      <c r="Q444" s="94"/>
      <c r="R444" s="45"/>
      <c r="S444" s="45"/>
      <c r="T444" s="46"/>
      <c r="U444" s="139"/>
    </row>
    <row r="445" spans="2:21" ht="9.9499999999999993" customHeight="1">
      <c r="B445" s="47"/>
      <c r="C445" s="48"/>
      <c r="D445" s="48"/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224"/>
      <c r="Q445" s="599"/>
      <c r="R445" s="49"/>
      <c r="S445" s="49"/>
      <c r="T445" s="50"/>
      <c r="U445" s="139"/>
    </row>
    <row r="446" spans="2:21" ht="15.75">
      <c r="B446" s="51"/>
      <c r="C446" s="52" t="s">
        <v>59</v>
      </c>
      <c r="D446" s="55"/>
      <c r="E446" s="55" t="s">
        <v>60</v>
      </c>
      <c r="F446" s="165" t="s">
        <v>1390</v>
      </c>
      <c r="G446" s="55"/>
      <c r="H446" s="229"/>
      <c r="I446" s="354"/>
      <c r="J446" s="55"/>
      <c r="K446" s="55"/>
      <c r="L446" s="55"/>
      <c r="M446" s="55"/>
      <c r="N446" s="118"/>
      <c r="O446" s="56"/>
      <c r="P446" s="54" t="s">
        <v>61</v>
      </c>
      <c r="Q446" s="249" t="s">
        <v>1704</v>
      </c>
      <c r="R446" s="249"/>
      <c r="S446" s="55"/>
      <c r="T446" s="59"/>
      <c r="U446" s="139"/>
    </row>
    <row r="447" spans="2:21" ht="9.9499999999999993" customHeight="1">
      <c r="B447" s="51"/>
      <c r="C447" s="52"/>
      <c r="D447" s="55"/>
      <c r="E447" s="311"/>
      <c r="F447" s="304"/>
      <c r="G447" s="55"/>
      <c r="H447" s="53"/>
      <c r="I447" s="52"/>
      <c r="J447" s="55"/>
      <c r="K447" s="55"/>
      <c r="L447" s="54"/>
      <c r="M447" s="55"/>
      <c r="N447" s="84"/>
      <c r="O447" s="56"/>
      <c r="P447" s="167"/>
      <c r="Q447" s="58"/>
      <c r="R447" s="58"/>
      <c r="S447" s="58"/>
      <c r="T447" s="59"/>
      <c r="U447" s="139"/>
    </row>
    <row r="448" spans="2:21" ht="15" customHeight="1">
      <c r="B448" s="2190" t="s">
        <v>26</v>
      </c>
      <c r="C448" s="174" t="s">
        <v>27</v>
      </c>
      <c r="D448" s="2169" t="s">
        <v>62</v>
      </c>
      <c r="E448" s="175" t="s">
        <v>28</v>
      </c>
      <c r="F448" s="2169" t="s">
        <v>29</v>
      </c>
      <c r="G448" s="174" t="s">
        <v>30</v>
      </c>
      <c r="H448" s="174" t="s">
        <v>30</v>
      </c>
      <c r="I448" s="176" t="s">
        <v>30</v>
      </c>
      <c r="J448" s="2171" t="s">
        <v>31</v>
      </c>
      <c r="K448" s="2172"/>
      <c r="L448" s="174" t="s">
        <v>30</v>
      </c>
      <c r="M448" s="176" t="s">
        <v>32</v>
      </c>
      <c r="N448" s="177" t="s">
        <v>8</v>
      </c>
      <c r="O448" s="2176" t="s">
        <v>182</v>
      </c>
      <c r="P448" s="2178" t="s">
        <v>181</v>
      </c>
      <c r="Q448" s="177" t="s">
        <v>8</v>
      </c>
      <c r="R448" s="2180" t="s">
        <v>44</v>
      </c>
      <c r="S448" s="178" t="s">
        <v>8</v>
      </c>
      <c r="T448" s="2182" t="s">
        <v>10</v>
      </c>
      <c r="U448" s="139"/>
    </row>
    <row r="449" spans="2:21">
      <c r="B449" s="2191"/>
      <c r="C449" s="180" t="s">
        <v>11</v>
      </c>
      <c r="D449" s="2170"/>
      <c r="E449" s="180" t="s">
        <v>12</v>
      </c>
      <c r="F449" s="2170"/>
      <c r="G449" s="180" t="s">
        <v>13</v>
      </c>
      <c r="H449" s="180" t="s">
        <v>14</v>
      </c>
      <c r="I449" s="181" t="s">
        <v>15</v>
      </c>
      <c r="J449" s="182" t="s">
        <v>16</v>
      </c>
      <c r="K449" s="183" t="s">
        <v>17</v>
      </c>
      <c r="L449" s="180" t="s">
        <v>18</v>
      </c>
      <c r="M449" s="184" t="s">
        <v>19</v>
      </c>
      <c r="N449" s="185" t="s">
        <v>177</v>
      </c>
      <c r="O449" s="2177"/>
      <c r="P449" s="2179"/>
      <c r="Q449" s="185" t="s">
        <v>22</v>
      </c>
      <c r="R449" s="2181"/>
      <c r="S449" s="186" t="s">
        <v>45</v>
      </c>
      <c r="T449" s="2183"/>
      <c r="U449" s="139"/>
    </row>
    <row r="450" spans="2:21" ht="16.5" customHeight="1" thickBot="1">
      <c r="B450" s="187">
        <v>1</v>
      </c>
      <c r="C450" s="188">
        <v>2</v>
      </c>
      <c r="D450" s="189">
        <v>3</v>
      </c>
      <c r="E450" s="188">
        <v>4</v>
      </c>
      <c r="F450" s="188">
        <v>5</v>
      </c>
      <c r="G450" s="188">
        <v>6</v>
      </c>
      <c r="H450" s="188">
        <v>7</v>
      </c>
      <c r="I450" s="190" t="s">
        <v>63</v>
      </c>
      <c r="J450" s="191">
        <v>9</v>
      </c>
      <c r="K450" s="192" t="s">
        <v>64</v>
      </c>
      <c r="L450" s="191" t="s">
        <v>65</v>
      </c>
      <c r="M450" s="192">
        <v>12</v>
      </c>
      <c r="N450" s="193" t="s">
        <v>66</v>
      </c>
      <c r="O450" s="252" t="s">
        <v>176</v>
      </c>
      <c r="P450" s="193" t="s">
        <v>178</v>
      </c>
      <c r="Q450" s="193" t="s">
        <v>186</v>
      </c>
      <c r="R450" s="193" t="s">
        <v>183</v>
      </c>
      <c r="S450" s="193" t="s">
        <v>179</v>
      </c>
      <c r="T450" s="193">
        <v>18</v>
      </c>
      <c r="U450" s="139"/>
    </row>
    <row r="451" spans="2:21" s="850" customFormat="1" ht="35.1" customHeight="1" thickTop="1">
      <c r="B451" s="837">
        <v>1</v>
      </c>
      <c r="C451" s="1788" t="s">
        <v>1713</v>
      </c>
      <c r="D451" s="911" t="s">
        <v>1272</v>
      </c>
      <c r="E451" s="911" t="s">
        <v>1714</v>
      </c>
      <c r="F451" s="841" t="s">
        <v>40</v>
      </c>
      <c r="G451" s="842">
        <v>12300</v>
      </c>
      <c r="H451" s="842">
        <v>4850</v>
      </c>
      <c r="I451" s="843">
        <f t="shared" ref="I451:I453" si="126">+G451-H451</f>
        <v>7450</v>
      </c>
      <c r="J451" s="844">
        <v>6</v>
      </c>
      <c r="K451" s="845">
        <f t="shared" ref="K451:K453" si="127">I451*J451%</f>
        <v>447</v>
      </c>
      <c r="L451" s="845">
        <f t="shared" ref="L451:L453" si="128">I451-K451</f>
        <v>7003</v>
      </c>
      <c r="M451" s="971">
        <v>2900</v>
      </c>
      <c r="N451" s="847">
        <f t="shared" ref="N451:N453" si="129">ROUND((L451*M451),0)</f>
        <v>20308700</v>
      </c>
      <c r="O451" s="847">
        <f t="shared" ref="O451:O453" si="130">ROUND(M451*0.5025%,2)</f>
        <v>14.57</v>
      </c>
      <c r="P451" s="847">
        <f t="shared" ref="P451:P453" si="131">M451+O451</f>
        <v>2914.57</v>
      </c>
      <c r="Q451" s="848">
        <f t="shared" ref="Q451:Q453" si="132">ROUND((L451*+P451),0)</f>
        <v>20410734</v>
      </c>
      <c r="R451" s="848">
        <f t="shared" ref="R451:R453" si="133">ROUND((Q451*0.5%),0)</f>
        <v>102054</v>
      </c>
      <c r="S451" s="848">
        <f t="shared" ref="S451:S453" si="134">ROUND((Q451-R451),0)</f>
        <v>20308680</v>
      </c>
      <c r="T451" s="1594" t="s">
        <v>497</v>
      </c>
    </row>
    <row r="452" spans="2:21" s="850" customFormat="1" ht="35.1" customHeight="1">
      <c r="B452" s="837">
        <v>2</v>
      </c>
      <c r="C452" s="1788" t="s">
        <v>1715</v>
      </c>
      <c r="D452" s="911" t="s">
        <v>1272</v>
      </c>
      <c r="E452" s="911" t="s">
        <v>1716</v>
      </c>
      <c r="F452" s="841" t="s">
        <v>40</v>
      </c>
      <c r="G452" s="842">
        <v>4010</v>
      </c>
      <c r="H452" s="842">
        <v>1560</v>
      </c>
      <c r="I452" s="843">
        <f t="shared" si="126"/>
        <v>2450</v>
      </c>
      <c r="J452" s="844">
        <v>5</v>
      </c>
      <c r="K452" s="845">
        <f t="shared" si="127"/>
        <v>122.5</v>
      </c>
      <c r="L452" s="845">
        <f t="shared" si="128"/>
        <v>2327.5</v>
      </c>
      <c r="M452" s="971">
        <v>2900</v>
      </c>
      <c r="N452" s="847">
        <f t="shared" si="129"/>
        <v>6749750</v>
      </c>
      <c r="O452" s="847">
        <f t="shared" si="130"/>
        <v>14.57</v>
      </c>
      <c r="P452" s="847">
        <f t="shared" si="131"/>
        <v>2914.57</v>
      </c>
      <c r="Q452" s="848">
        <f t="shared" si="132"/>
        <v>6783662</v>
      </c>
      <c r="R452" s="848">
        <f t="shared" si="133"/>
        <v>33918</v>
      </c>
      <c r="S452" s="848">
        <f t="shared" si="134"/>
        <v>6749744</v>
      </c>
      <c r="T452" s="1594" t="s">
        <v>497</v>
      </c>
    </row>
    <row r="453" spans="2:21" s="850" customFormat="1" ht="35.1" customHeight="1">
      <c r="B453" s="837">
        <v>3</v>
      </c>
      <c r="C453" s="1788" t="s">
        <v>1717</v>
      </c>
      <c r="D453" s="911" t="s">
        <v>1693</v>
      </c>
      <c r="E453" s="911" t="s">
        <v>718</v>
      </c>
      <c r="F453" s="841" t="s">
        <v>40</v>
      </c>
      <c r="G453" s="842">
        <v>9730</v>
      </c>
      <c r="H453" s="842">
        <v>4370</v>
      </c>
      <c r="I453" s="843">
        <f t="shared" si="126"/>
        <v>5360</v>
      </c>
      <c r="J453" s="844">
        <v>5</v>
      </c>
      <c r="K453" s="845">
        <f t="shared" si="127"/>
        <v>268</v>
      </c>
      <c r="L453" s="845">
        <f t="shared" si="128"/>
        <v>5092</v>
      </c>
      <c r="M453" s="971">
        <v>2900</v>
      </c>
      <c r="N453" s="847">
        <f t="shared" si="129"/>
        <v>14766800</v>
      </c>
      <c r="O453" s="847">
        <f t="shared" si="130"/>
        <v>14.57</v>
      </c>
      <c r="P453" s="847">
        <f t="shared" si="131"/>
        <v>2914.57</v>
      </c>
      <c r="Q453" s="848">
        <f t="shared" si="132"/>
        <v>14840990</v>
      </c>
      <c r="R453" s="848">
        <f t="shared" si="133"/>
        <v>74205</v>
      </c>
      <c r="S453" s="848">
        <f t="shared" si="134"/>
        <v>14766785</v>
      </c>
      <c r="T453" s="1594" t="s">
        <v>497</v>
      </c>
    </row>
    <row r="454" spans="2:21" s="850" customFormat="1" ht="5.25" customHeight="1">
      <c r="B454" s="837"/>
      <c r="C454" s="852"/>
      <c r="D454" s="853"/>
      <c r="E454" s="854"/>
      <c r="F454" s="855"/>
      <c r="G454" s="856"/>
      <c r="H454" s="856"/>
      <c r="I454" s="857"/>
      <c r="J454" s="844"/>
      <c r="K454" s="857"/>
      <c r="L454" s="857"/>
      <c r="M454" s="846"/>
      <c r="N454" s="859"/>
      <c r="O454" s="887"/>
      <c r="P454" s="887"/>
      <c r="Q454" s="857"/>
      <c r="R454" s="857"/>
      <c r="S454" s="857"/>
      <c r="T454" s="849"/>
    </row>
    <row r="455" spans="2:21" ht="35.1" customHeight="1">
      <c r="B455" s="2288" t="s">
        <v>188</v>
      </c>
      <c r="C455" s="2289"/>
      <c r="D455" s="2289"/>
      <c r="E455" s="2289"/>
      <c r="F455" s="2290"/>
      <c r="G455" s="1012">
        <f>SUM(G451:G454)</f>
        <v>26040</v>
      </c>
      <c r="H455" s="1012">
        <f>SUM(H451:H454)</f>
        <v>10780</v>
      </c>
      <c r="I455" s="1012">
        <f>SUM(I451:I454)</f>
        <v>15260</v>
      </c>
      <c r="J455" s="1012">
        <f>+K455/I455%</f>
        <v>5.4882044560943646</v>
      </c>
      <c r="K455" s="1012">
        <f>SUM(K451:K454)</f>
        <v>837.5</v>
      </c>
      <c r="L455" s="1012">
        <f>SUM(L451:L454)</f>
        <v>14422.5</v>
      </c>
      <c r="M455" s="1012"/>
      <c r="N455" s="1012">
        <f>SUM(N451:N454)</f>
        <v>41825250</v>
      </c>
      <c r="O455" s="1013"/>
      <c r="P455" s="1507">
        <f>Q455/L455</f>
        <v>2914.5700121338186</v>
      </c>
      <c r="Q455" s="1012">
        <f>SUM(Q451:Q454)</f>
        <v>42035386</v>
      </c>
      <c r="R455" s="1012">
        <f>SUM(R451:R454)</f>
        <v>210177</v>
      </c>
      <c r="S455" s="1012">
        <f>SUM(S451:S454)</f>
        <v>41825209</v>
      </c>
      <c r="T455" s="1012"/>
      <c r="U455" s="139"/>
    </row>
    <row r="456" spans="2:21" ht="9.9499999999999993" customHeight="1">
      <c r="B456" s="306"/>
      <c r="C456" s="308"/>
      <c r="D456" s="308"/>
      <c r="E456" s="308"/>
      <c r="F456" s="308"/>
      <c r="G456" s="233"/>
      <c r="H456" s="308"/>
      <c r="I456" s="308"/>
      <c r="J456" s="315"/>
      <c r="K456" s="315"/>
      <c r="L456" s="316"/>
      <c r="M456" s="308"/>
      <c r="N456" s="308"/>
      <c r="O456" s="308"/>
      <c r="P456" s="307"/>
      <c r="Q456" s="317"/>
      <c r="R456" s="318"/>
      <c r="S456" s="319"/>
      <c r="T456" s="310"/>
      <c r="U456" s="139"/>
    </row>
    <row r="457" spans="2:21" ht="15.75">
      <c r="B457" s="201"/>
      <c r="C457" s="202"/>
      <c r="D457" s="202"/>
      <c r="E457" s="202"/>
      <c r="F457" s="202"/>
      <c r="G457" s="202"/>
      <c r="H457" s="202"/>
      <c r="I457" s="202"/>
      <c r="J457" s="203"/>
      <c r="K457" s="203"/>
      <c r="L457" s="204"/>
      <c r="M457" s="202"/>
      <c r="N457" s="202"/>
      <c r="O457" s="202"/>
      <c r="P457" s="202"/>
      <c r="Q457" s="587" t="s">
        <v>1705</v>
      </c>
      <c r="R457" s="211"/>
      <c r="S457" s="211"/>
      <c r="T457" s="209"/>
      <c r="U457" s="139"/>
    </row>
    <row r="458" spans="2:21" ht="15.75">
      <c r="B458" s="241"/>
      <c r="C458" s="280" t="s">
        <v>80</v>
      </c>
      <c r="D458" s="227"/>
      <c r="E458" s="227"/>
      <c r="F458" s="227"/>
      <c r="G458" s="1873"/>
      <c r="H458" s="1873"/>
      <c r="I458" s="1873" t="s">
        <v>105</v>
      </c>
      <c r="J458" s="1873"/>
      <c r="K458" s="228"/>
      <c r="L458" s="1873"/>
      <c r="M458" s="1873" t="s">
        <v>106</v>
      </c>
      <c r="N458" s="1873"/>
      <c r="O458" s="227"/>
      <c r="P458" s="227"/>
      <c r="Q458" s="227" t="s">
        <v>81</v>
      </c>
      <c r="R458" s="227"/>
      <c r="S458" s="242"/>
      <c r="T458" s="243"/>
      <c r="U458" s="139"/>
    </row>
    <row r="459" spans="2:21" ht="15.75">
      <c r="B459" s="241"/>
      <c r="C459" s="281"/>
      <c r="D459" s="229"/>
      <c r="E459" s="229"/>
      <c r="F459" s="229"/>
      <c r="G459" s="229"/>
      <c r="H459" s="229"/>
      <c r="I459" s="229"/>
      <c r="J459" s="229"/>
      <c r="K459" s="229"/>
      <c r="L459" s="229"/>
      <c r="M459" s="229"/>
      <c r="N459" s="229"/>
      <c r="O459" s="229"/>
      <c r="P459" s="229"/>
      <c r="Q459" s="229"/>
      <c r="R459" s="229"/>
      <c r="S459" s="242"/>
      <c r="T459" s="243"/>
      <c r="U459" s="139"/>
    </row>
    <row r="460" spans="2:21" ht="9.9499999999999993" customHeight="1">
      <c r="B460" s="241"/>
      <c r="C460" s="281"/>
      <c r="D460" s="229"/>
      <c r="E460" s="229"/>
      <c r="F460" s="229"/>
      <c r="G460" s="229"/>
      <c r="H460" s="229"/>
      <c r="I460" s="229"/>
      <c r="J460" s="229"/>
      <c r="K460" s="229"/>
      <c r="L460" s="229"/>
      <c r="M460" s="229"/>
      <c r="N460" s="229"/>
      <c r="O460" s="229"/>
      <c r="P460" s="229"/>
      <c r="Q460" s="229"/>
      <c r="R460" s="229"/>
      <c r="S460" s="242"/>
      <c r="T460" s="243"/>
      <c r="U460" s="139"/>
    </row>
    <row r="461" spans="2:21" ht="9.9499999999999993" customHeight="1">
      <c r="B461" s="241"/>
      <c r="C461" s="281"/>
      <c r="D461" s="229"/>
      <c r="E461" s="229"/>
      <c r="F461" s="229"/>
      <c r="G461" s="229"/>
      <c r="H461" s="229"/>
      <c r="I461" s="229"/>
      <c r="J461" s="229"/>
      <c r="K461" s="229"/>
      <c r="L461" s="229"/>
      <c r="M461" s="229"/>
      <c r="N461" s="229"/>
      <c r="O461" s="229"/>
      <c r="P461" s="229"/>
      <c r="Q461" s="229"/>
      <c r="R461" s="229"/>
      <c r="S461" s="242"/>
      <c r="T461" s="243"/>
      <c r="U461" s="139"/>
    </row>
    <row r="462" spans="2:21" ht="15.75">
      <c r="B462" s="241"/>
      <c r="C462" s="281"/>
      <c r="D462" s="229"/>
      <c r="E462" s="229"/>
      <c r="F462" s="229"/>
      <c r="G462" s="229"/>
      <c r="H462" s="229"/>
      <c r="I462" s="229"/>
      <c r="J462" s="229"/>
      <c r="K462" s="229"/>
      <c r="L462" s="229"/>
      <c r="M462" s="229"/>
      <c r="N462" s="229"/>
      <c r="O462" s="229"/>
      <c r="P462" s="229"/>
      <c r="Q462" s="229"/>
      <c r="R462" s="229"/>
      <c r="S462" s="242"/>
      <c r="T462" s="243"/>
      <c r="U462" s="139"/>
    </row>
    <row r="463" spans="2:21" ht="15.75">
      <c r="B463" s="241"/>
      <c r="C463" s="2195" t="s">
        <v>147</v>
      </c>
      <c r="D463" s="2195"/>
      <c r="E463" s="2195"/>
      <c r="F463" s="1871"/>
      <c r="G463" s="1874"/>
      <c r="H463" s="1874" t="s">
        <v>82</v>
      </c>
      <c r="I463" s="1871"/>
      <c r="J463" s="1874" t="s">
        <v>156</v>
      </c>
      <c r="K463" s="230"/>
      <c r="L463" s="1874"/>
      <c r="M463" s="1874" t="s">
        <v>161</v>
      </c>
      <c r="N463" s="1874"/>
      <c r="O463" s="1871"/>
      <c r="P463" s="1871"/>
      <c r="Q463" s="1871" t="s">
        <v>83</v>
      </c>
      <c r="R463" s="1871"/>
      <c r="S463" s="242"/>
      <c r="T463" s="243"/>
      <c r="U463" s="139"/>
    </row>
    <row r="464" spans="2:21" ht="15.75">
      <c r="B464" s="241"/>
      <c r="C464" s="282"/>
      <c r="D464" s="1871"/>
      <c r="E464" s="1871"/>
      <c r="F464" s="1871"/>
      <c r="G464" s="1874"/>
      <c r="H464" s="1874"/>
      <c r="I464" s="1871"/>
      <c r="J464" s="1874"/>
      <c r="K464" s="230"/>
      <c r="L464" s="1874"/>
      <c r="M464" s="1874"/>
      <c r="N464" s="1874"/>
      <c r="O464" s="1871"/>
      <c r="P464" s="1871"/>
      <c r="Q464" s="1871"/>
      <c r="R464" s="1871"/>
      <c r="S464" s="242"/>
      <c r="T464" s="243"/>
      <c r="U464" s="139"/>
    </row>
    <row r="465" spans="2:21" customFormat="1" ht="15" customHeight="1">
      <c r="B465" s="121" t="s">
        <v>418</v>
      </c>
      <c r="C465" s="284"/>
      <c r="D465" s="122"/>
      <c r="E465" s="122"/>
      <c r="F465" s="122"/>
      <c r="G465" s="122"/>
      <c r="H465" s="122"/>
      <c r="I465" s="122"/>
      <c r="J465" s="123"/>
      <c r="K465" s="122"/>
      <c r="L465" s="124"/>
      <c r="M465" s="122"/>
      <c r="N465" s="122"/>
      <c r="O465" s="122"/>
      <c r="P465" s="122"/>
      <c r="Q465" s="122"/>
      <c r="R465" s="125"/>
      <c r="S465" s="125"/>
      <c r="T465" s="126" t="s">
        <v>417</v>
      </c>
      <c r="U465" s="232"/>
    </row>
    <row r="467" spans="2:21" ht="24.95" customHeight="1">
      <c r="B467" s="2155">
        <v>5</v>
      </c>
      <c r="C467" s="2156"/>
      <c r="D467" s="2156"/>
      <c r="E467" s="2157"/>
      <c r="F467" s="2161" t="s">
        <v>146</v>
      </c>
      <c r="G467" s="2162"/>
      <c r="H467" s="2162"/>
      <c r="I467" s="2162"/>
      <c r="J467" s="2162"/>
      <c r="K467" s="2162"/>
      <c r="L467" s="2162"/>
      <c r="M467" s="2162"/>
      <c r="N467" s="2163"/>
      <c r="O467" s="417" t="s">
        <v>55</v>
      </c>
      <c r="P467" s="418" t="s">
        <v>1578</v>
      </c>
      <c r="Q467" s="92" t="s">
        <v>1605</v>
      </c>
      <c r="R467" s="41"/>
      <c r="S467" s="41"/>
      <c r="T467" s="42" t="s">
        <v>25</v>
      </c>
      <c r="U467" s="139"/>
    </row>
    <row r="468" spans="2:21" ht="24.95" customHeight="1">
      <c r="B468" s="2158"/>
      <c r="C468" s="2159"/>
      <c r="D468" s="2159"/>
      <c r="E468" s="2160"/>
      <c r="F468" s="2164" t="s">
        <v>416</v>
      </c>
      <c r="G468" s="2165"/>
      <c r="H468" s="2165"/>
      <c r="I468" s="2165"/>
      <c r="J468" s="2165"/>
      <c r="K468" s="2165"/>
      <c r="L468" s="2165"/>
      <c r="M468" s="2165"/>
      <c r="N468" s="2166"/>
      <c r="O468" s="419" t="s">
        <v>57</v>
      </c>
      <c r="P468" s="420" t="s">
        <v>58</v>
      </c>
      <c r="Q468" s="94"/>
      <c r="R468" s="45"/>
      <c r="S468" s="45"/>
      <c r="T468" s="46"/>
      <c r="U468" s="139"/>
    </row>
    <row r="469" spans="2:21" ht="9.9499999999999993" customHeight="1">
      <c r="B469" s="47"/>
      <c r="C469" s="48"/>
      <c r="D469" s="48"/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224"/>
      <c r="Q469" s="599"/>
      <c r="R469" s="49"/>
      <c r="S469" s="49"/>
      <c r="T469" s="50"/>
      <c r="U469" s="139"/>
    </row>
    <row r="470" spans="2:21" ht="15.75">
      <c r="B470" s="51"/>
      <c r="C470" s="52" t="s">
        <v>59</v>
      </c>
      <c r="D470" s="55"/>
      <c r="E470" s="55" t="s">
        <v>60</v>
      </c>
      <c r="F470" s="165" t="s">
        <v>1390</v>
      </c>
      <c r="G470" s="55"/>
      <c r="H470" s="229"/>
      <c r="I470" s="354"/>
      <c r="J470" s="55"/>
      <c r="K470" s="55"/>
      <c r="L470" s="55"/>
      <c r="M470" s="55"/>
      <c r="N470" s="118"/>
      <c r="O470" s="56"/>
      <c r="P470" s="54" t="s">
        <v>61</v>
      </c>
      <c r="Q470" s="249" t="s">
        <v>1675</v>
      </c>
      <c r="R470" s="249"/>
      <c r="S470" s="55"/>
      <c r="T470" s="59"/>
      <c r="U470" s="139"/>
    </row>
    <row r="471" spans="2:21" ht="9.9499999999999993" customHeight="1">
      <c r="B471" s="51"/>
      <c r="C471" s="52"/>
      <c r="D471" s="55"/>
      <c r="E471" s="311"/>
      <c r="F471" s="304"/>
      <c r="G471" s="55"/>
      <c r="H471" s="53"/>
      <c r="I471" s="52"/>
      <c r="J471" s="55"/>
      <c r="K471" s="55"/>
      <c r="L471" s="54"/>
      <c r="M471" s="55"/>
      <c r="N471" s="84"/>
      <c r="O471" s="56"/>
      <c r="P471" s="167"/>
      <c r="Q471" s="58"/>
      <c r="R471" s="58"/>
      <c r="S471" s="58"/>
      <c r="T471" s="59"/>
      <c r="U471" s="139"/>
    </row>
    <row r="472" spans="2:21" ht="15" customHeight="1">
      <c r="B472" s="2190" t="s">
        <v>26</v>
      </c>
      <c r="C472" s="174" t="s">
        <v>27</v>
      </c>
      <c r="D472" s="2169" t="s">
        <v>62</v>
      </c>
      <c r="E472" s="175" t="s">
        <v>28</v>
      </c>
      <c r="F472" s="2169" t="s">
        <v>29</v>
      </c>
      <c r="G472" s="174" t="s">
        <v>30</v>
      </c>
      <c r="H472" s="174" t="s">
        <v>30</v>
      </c>
      <c r="I472" s="176" t="s">
        <v>30</v>
      </c>
      <c r="J472" s="2171" t="s">
        <v>31</v>
      </c>
      <c r="K472" s="2172"/>
      <c r="L472" s="174" t="s">
        <v>30</v>
      </c>
      <c r="M472" s="176" t="s">
        <v>32</v>
      </c>
      <c r="N472" s="177" t="s">
        <v>8</v>
      </c>
      <c r="O472" s="2176" t="s">
        <v>182</v>
      </c>
      <c r="P472" s="2178" t="s">
        <v>181</v>
      </c>
      <c r="Q472" s="177" t="s">
        <v>8</v>
      </c>
      <c r="R472" s="2180" t="s">
        <v>44</v>
      </c>
      <c r="S472" s="178" t="s">
        <v>8</v>
      </c>
      <c r="T472" s="2182" t="s">
        <v>10</v>
      </c>
      <c r="U472" s="139"/>
    </row>
    <row r="473" spans="2:21">
      <c r="B473" s="2191"/>
      <c r="C473" s="180" t="s">
        <v>11</v>
      </c>
      <c r="D473" s="2170"/>
      <c r="E473" s="180" t="s">
        <v>12</v>
      </c>
      <c r="F473" s="2170"/>
      <c r="G473" s="180" t="s">
        <v>13</v>
      </c>
      <c r="H473" s="180" t="s">
        <v>14</v>
      </c>
      <c r="I473" s="181" t="s">
        <v>15</v>
      </c>
      <c r="J473" s="182" t="s">
        <v>16</v>
      </c>
      <c r="K473" s="183" t="s">
        <v>17</v>
      </c>
      <c r="L473" s="180" t="s">
        <v>18</v>
      </c>
      <c r="M473" s="184" t="s">
        <v>19</v>
      </c>
      <c r="N473" s="185" t="s">
        <v>177</v>
      </c>
      <c r="O473" s="2177"/>
      <c r="P473" s="2179"/>
      <c r="Q473" s="185" t="s">
        <v>22</v>
      </c>
      <c r="R473" s="2181"/>
      <c r="S473" s="186" t="s">
        <v>45</v>
      </c>
      <c r="T473" s="2183"/>
      <c r="U473" s="139"/>
    </row>
    <row r="474" spans="2:21" ht="16.5" customHeight="1" thickBot="1">
      <c r="B474" s="187">
        <v>1</v>
      </c>
      <c r="C474" s="188">
        <v>2</v>
      </c>
      <c r="D474" s="189">
        <v>3</v>
      </c>
      <c r="E474" s="188">
        <v>4</v>
      </c>
      <c r="F474" s="188">
        <v>5</v>
      </c>
      <c r="G474" s="188">
        <v>6</v>
      </c>
      <c r="H474" s="188">
        <v>7</v>
      </c>
      <c r="I474" s="190" t="s">
        <v>63</v>
      </c>
      <c r="J474" s="191">
        <v>9</v>
      </c>
      <c r="K474" s="192" t="s">
        <v>64</v>
      </c>
      <c r="L474" s="191" t="s">
        <v>65</v>
      </c>
      <c r="M474" s="192">
        <v>12</v>
      </c>
      <c r="N474" s="193" t="s">
        <v>66</v>
      </c>
      <c r="O474" s="252" t="s">
        <v>176</v>
      </c>
      <c r="P474" s="193" t="s">
        <v>178</v>
      </c>
      <c r="Q474" s="193" t="s">
        <v>186</v>
      </c>
      <c r="R474" s="193" t="s">
        <v>183</v>
      </c>
      <c r="S474" s="193" t="s">
        <v>179</v>
      </c>
      <c r="T474" s="193">
        <v>18</v>
      </c>
      <c r="U474" s="139"/>
    </row>
    <row r="475" spans="2:21" s="850" customFormat="1" ht="35.1" customHeight="1" thickTop="1">
      <c r="B475" s="837">
        <v>1</v>
      </c>
      <c r="C475" s="1788" t="s">
        <v>1689</v>
      </c>
      <c r="D475" s="911" t="s">
        <v>1690</v>
      </c>
      <c r="E475" s="911" t="s">
        <v>1691</v>
      </c>
      <c r="F475" s="841" t="s">
        <v>40</v>
      </c>
      <c r="G475" s="842">
        <v>12170</v>
      </c>
      <c r="H475" s="842">
        <v>4220</v>
      </c>
      <c r="I475" s="843">
        <f t="shared" ref="I475:I479" si="135">+G475-H475</f>
        <v>7950</v>
      </c>
      <c r="J475" s="844">
        <v>5</v>
      </c>
      <c r="K475" s="845">
        <f t="shared" ref="K475:K479" si="136">I475*J475%</f>
        <v>397.5</v>
      </c>
      <c r="L475" s="845">
        <f t="shared" ref="L475:L479" si="137">I475-K475</f>
        <v>7552.5</v>
      </c>
      <c r="M475" s="971">
        <v>2900</v>
      </c>
      <c r="N475" s="847">
        <f t="shared" ref="N475:N479" si="138">ROUND((L475*M475),0)</f>
        <v>21902250</v>
      </c>
      <c r="O475" s="847">
        <f t="shared" ref="O475:O479" si="139">ROUND(M475*0.5025%,2)</f>
        <v>14.57</v>
      </c>
      <c r="P475" s="847">
        <f t="shared" ref="P475:P479" si="140">M475+O475</f>
        <v>2914.57</v>
      </c>
      <c r="Q475" s="848">
        <f t="shared" ref="Q475:Q479" si="141">ROUND((L475*+P475),0)</f>
        <v>22012290</v>
      </c>
      <c r="R475" s="848">
        <f t="shared" ref="R475:R479" si="142">ROUND((Q475*0.5%),0)</f>
        <v>110061</v>
      </c>
      <c r="S475" s="848">
        <f t="shared" ref="S475:S479" si="143">ROUND((Q475-R475),0)</f>
        <v>21902229</v>
      </c>
      <c r="T475" s="1594" t="s">
        <v>497</v>
      </c>
    </row>
    <row r="476" spans="2:21" s="850" customFormat="1" ht="35.1" customHeight="1">
      <c r="B476" s="837">
        <v>2</v>
      </c>
      <c r="C476" s="1788" t="s">
        <v>1692</v>
      </c>
      <c r="D476" s="911" t="s">
        <v>1693</v>
      </c>
      <c r="E476" s="911" t="s">
        <v>718</v>
      </c>
      <c r="F476" s="841" t="s">
        <v>40</v>
      </c>
      <c r="G476" s="842">
        <v>9810</v>
      </c>
      <c r="H476" s="842">
        <v>4480</v>
      </c>
      <c r="I476" s="843">
        <f t="shared" si="135"/>
        <v>5330</v>
      </c>
      <c r="J476" s="844">
        <v>5</v>
      </c>
      <c r="K476" s="845">
        <f t="shared" si="136"/>
        <v>266.5</v>
      </c>
      <c r="L476" s="845">
        <f t="shared" si="137"/>
        <v>5063.5</v>
      </c>
      <c r="M476" s="971">
        <v>2900</v>
      </c>
      <c r="N476" s="847">
        <f t="shared" si="138"/>
        <v>14684150</v>
      </c>
      <c r="O476" s="847">
        <f t="shared" si="139"/>
        <v>14.57</v>
      </c>
      <c r="P476" s="847">
        <f t="shared" si="140"/>
        <v>2914.57</v>
      </c>
      <c r="Q476" s="848">
        <f t="shared" si="141"/>
        <v>14757925</v>
      </c>
      <c r="R476" s="848">
        <f t="shared" si="142"/>
        <v>73790</v>
      </c>
      <c r="S476" s="848">
        <f t="shared" si="143"/>
        <v>14684135</v>
      </c>
      <c r="T476" s="1594" t="s">
        <v>497</v>
      </c>
    </row>
    <row r="477" spans="2:21" s="850" customFormat="1" ht="35.1" customHeight="1">
      <c r="B477" s="837">
        <v>3</v>
      </c>
      <c r="C477" s="1788" t="s">
        <v>1694</v>
      </c>
      <c r="D477" s="911" t="s">
        <v>1247</v>
      </c>
      <c r="E477" s="911" t="s">
        <v>1695</v>
      </c>
      <c r="F477" s="841" t="s">
        <v>40</v>
      </c>
      <c r="G477" s="842">
        <v>9530</v>
      </c>
      <c r="H477" s="842">
        <v>4440</v>
      </c>
      <c r="I477" s="843">
        <f t="shared" ref="I477:I478" si="144">+G477-H477</f>
        <v>5090</v>
      </c>
      <c r="J477" s="844">
        <v>5</v>
      </c>
      <c r="K477" s="845">
        <f t="shared" ref="K477:K478" si="145">I477*J477%</f>
        <v>254.5</v>
      </c>
      <c r="L477" s="845">
        <f t="shared" ref="L477:L478" si="146">I477-K477</f>
        <v>4835.5</v>
      </c>
      <c r="M477" s="971">
        <v>2900</v>
      </c>
      <c r="N477" s="847">
        <f t="shared" ref="N477:N478" si="147">ROUND((L477*M477),0)</f>
        <v>14022950</v>
      </c>
      <c r="O477" s="847">
        <f t="shared" ref="O477:O478" si="148">ROUND(M477*0.5025%,2)</f>
        <v>14.57</v>
      </c>
      <c r="P477" s="847">
        <f t="shared" ref="P477:P478" si="149">M477+O477</f>
        <v>2914.57</v>
      </c>
      <c r="Q477" s="848">
        <f t="shared" ref="Q477:Q478" si="150">ROUND((L477*+P477),0)</f>
        <v>14093403</v>
      </c>
      <c r="R477" s="848">
        <f t="shared" ref="R477:R478" si="151">ROUND((Q477*0.5%),0)</f>
        <v>70467</v>
      </c>
      <c r="S477" s="848">
        <f t="shared" ref="S477:S478" si="152">ROUND((Q477-R477),0)</f>
        <v>14022936</v>
      </c>
      <c r="T477" s="1594" t="s">
        <v>497</v>
      </c>
    </row>
    <row r="478" spans="2:21" s="850" customFormat="1" ht="35.1" customHeight="1">
      <c r="B478" s="837">
        <v>4</v>
      </c>
      <c r="C478" s="1788" t="s">
        <v>1696</v>
      </c>
      <c r="D478" s="911" t="s">
        <v>1697</v>
      </c>
      <c r="E478" s="911" t="s">
        <v>1698</v>
      </c>
      <c r="F478" s="841" t="s">
        <v>40</v>
      </c>
      <c r="G478" s="842">
        <v>3590</v>
      </c>
      <c r="H478" s="842">
        <v>1560</v>
      </c>
      <c r="I478" s="843">
        <f t="shared" si="144"/>
        <v>2030</v>
      </c>
      <c r="J478" s="844">
        <v>5</v>
      </c>
      <c r="K478" s="845">
        <f t="shared" si="145"/>
        <v>101.5</v>
      </c>
      <c r="L478" s="845">
        <f t="shared" si="146"/>
        <v>1928.5</v>
      </c>
      <c r="M478" s="971">
        <v>2900</v>
      </c>
      <c r="N478" s="847">
        <f t="shared" si="147"/>
        <v>5592650</v>
      </c>
      <c r="O478" s="847">
        <f t="shared" si="148"/>
        <v>14.57</v>
      </c>
      <c r="P478" s="847">
        <f t="shared" si="149"/>
        <v>2914.57</v>
      </c>
      <c r="Q478" s="848">
        <f t="shared" si="150"/>
        <v>5620748</v>
      </c>
      <c r="R478" s="848">
        <f t="shared" si="151"/>
        <v>28104</v>
      </c>
      <c r="S478" s="848">
        <f t="shared" si="152"/>
        <v>5592644</v>
      </c>
      <c r="T478" s="1594" t="s">
        <v>497</v>
      </c>
    </row>
    <row r="479" spans="2:21" s="850" customFormat="1" ht="35.1" customHeight="1">
      <c r="B479" s="837">
        <v>5</v>
      </c>
      <c r="C479" s="1788" t="s">
        <v>1699</v>
      </c>
      <c r="D479" s="911" t="s">
        <v>1700</v>
      </c>
      <c r="E479" s="911" t="s">
        <v>1701</v>
      </c>
      <c r="F479" s="841" t="s">
        <v>40</v>
      </c>
      <c r="G479" s="842">
        <v>8600</v>
      </c>
      <c r="H479" s="842">
        <v>4150</v>
      </c>
      <c r="I479" s="843">
        <f t="shared" si="135"/>
        <v>4450</v>
      </c>
      <c r="J479" s="844">
        <v>5</v>
      </c>
      <c r="K479" s="845">
        <f t="shared" si="136"/>
        <v>222.5</v>
      </c>
      <c r="L479" s="845">
        <f t="shared" si="137"/>
        <v>4227.5</v>
      </c>
      <c r="M479" s="971">
        <v>2900</v>
      </c>
      <c r="N479" s="847">
        <f t="shared" si="138"/>
        <v>12259750</v>
      </c>
      <c r="O479" s="847">
        <f t="shared" si="139"/>
        <v>14.57</v>
      </c>
      <c r="P479" s="847">
        <f t="shared" si="140"/>
        <v>2914.57</v>
      </c>
      <c r="Q479" s="848">
        <f t="shared" si="141"/>
        <v>12321345</v>
      </c>
      <c r="R479" s="848">
        <f t="shared" si="142"/>
        <v>61607</v>
      </c>
      <c r="S479" s="848">
        <f t="shared" si="143"/>
        <v>12259738</v>
      </c>
      <c r="T479" s="1594" t="s">
        <v>497</v>
      </c>
    </row>
    <row r="480" spans="2:21" s="850" customFormat="1" ht="5.25" customHeight="1">
      <c r="B480" s="837"/>
      <c r="C480" s="852"/>
      <c r="D480" s="853"/>
      <c r="E480" s="854"/>
      <c r="F480" s="855"/>
      <c r="G480" s="856"/>
      <c r="H480" s="856"/>
      <c r="I480" s="857"/>
      <c r="J480" s="844"/>
      <c r="K480" s="857"/>
      <c r="L480" s="857"/>
      <c r="M480" s="846"/>
      <c r="N480" s="859"/>
      <c r="O480" s="887"/>
      <c r="P480" s="887"/>
      <c r="Q480" s="857"/>
      <c r="R480" s="857"/>
      <c r="S480" s="857"/>
      <c r="T480" s="849"/>
    </row>
    <row r="481" spans="2:21" ht="35.1" customHeight="1">
      <c r="B481" s="2288" t="s">
        <v>188</v>
      </c>
      <c r="C481" s="2289"/>
      <c r="D481" s="2289"/>
      <c r="E481" s="2289"/>
      <c r="F481" s="2290"/>
      <c r="G481" s="1012">
        <f>SUM(G475:G480)</f>
        <v>43700</v>
      </c>
      <c r="H481" s="1012">
        <f>SUM(H475:H480)</f>
        <v>18850</v>
      </c>
      <c r="I481" s="1012">
        <f>SUM(I475:I480)</f>
        <v>24850</v>
      </c>
      <c r="J481" s="1012">
        <f>+K481/I481%</f>
        <v>5</v>
      </c>
      <c r="K481" s="1012">
        <f>SUM(K475:K480)</f>
        <v>1242.5</v>
      </c>
      <c r="L481" s="1012">
        <f>SUM(L475:L480)</f>
        <v>23607.5</v>
      </c>
      <c r="M481" s="1012"/>
      <c r="N481" s="1012">
        <f>SUM(N475:N480)</f>
        <v>68461750</v>
      </c>
      <c r="O481" s="1013"/>
      <c r="P481" s="1507">
        <f>Q481/L481</f>
        <v>2914.5699883511597</v>
      </c>
      <c r="Q481" s="1012">
        <f>SUM(Q475:Q480)</f>
        <v>68805711</v>
      </c>
      <c r="R481" s="1012">
        <f>SUM(R475:R480)</f>
        <v>344029</v>
      </c>
      <c r="S481" s="1012">
        <f>SUM(S475:S480)</f>
        <v>68461682</v>
      </c>
      <c r="T481" s="1012"/>
      <c r="U481" s="139"/>
    </row>
    <row r="482" spans="2:21" ht="9.9499999999999993" customHeight="1">
      <c r="B482" s="306"/>
      <c r="C482" s="308"/>
      <c r="D482" s="308"/>
      <c r="E482" s="308"/>
      <c r="F482" s="308"/>
      <c r="G482" s="233"/>
      <c r="H482" s="308"/>
      <c r="I482" s="308"/>
      <c r="J482" s="315"/>
      <c r="K482" s="315"/>
      <c r="L482" s="316"/>
      <c r="M482" s="308"/>
      <c r="N482" s="308"/>
      <c r="O482" s="308"/>
      <c r="P482" s="307"/>
      <c r="Q482" s="317"/>
      <c r="R482" s="318"/>
      <c r="S482" s="319"/>
      <c r="T482" s="310"/>
      <c r="U482" s="139"/>
    </row>
    <row r="483" spans="2:21" ht="15.75">
      <c r="B483" s="201"/>
      <c r="C483" s="202"/>
      <c r="D483" s="202"/>
      <c r="E483" s="202"/>
      <c r="F483" s="202"/>
      <c r="G483" s="202"/>
      <c r="H483" s="202"/>
      <c r="I483" s="202"/>
      <c r="J483" s="203"/>
      <c r="K483" s="203"/>
      <c r="L483" s="204"/>
      <c r="M483" s="202"/>
      <c r="N483" s="202"/>
      <c r="O483" s="202"/>
      <c r="P483" s="202"/>
      <c r="Q483" s="587" t="s">
        <v>1676</v>
      </c>
      <c r="R483" s="211"/>
      <c r="S483" s="211"/>
      <c r="T483" s="209"/>
      <c r="U483" s="139"/>
    </row>
    <row r="484" spans="2:21" ht="15.75">
      <c r="B484" s="241"/>
      <c r="C484" s="280" t="s">
        <v>80</v>
      </c>
      <c r="D484" s="227"/>
      <c r="E484" s="227"/>
      <c r="F484" s="227"/>
      <c r="G484" s="1860"/>
      <c r="H484" s="1860"/>
      <c r="I484" s="1860" t="s">
        <v>105</v>
      </c>
      <c r="J484" s="1860"/>
      <c r="K484" s="228"/>
      <c r="L484" s="1860"/>
      <c r="M484" s="1860" t="s">
        <v>106</v>
      </c>
      <c r="N484" s="1860"/>
      <c r="O484" s="227"/>
      <c r="P484" s="227"/>
      <c r="Q484" s="227" t="s">
        <v>81</v>
      </c>
      <c r="R484" s="227"/>
      <c r="S484" s="242"/>
      <c r="T484" s="243"/>
      <c r="U484" s="139"/>
    </row>
    <row r="485" spans="2:21" ht="15.75">
      <c r="B485" s="241"/>
      <c r="C485" s="281"/>
      <c r="D485" s="229"/>
      <c r="E485" s="229"/>
      <c r="F485" s="229"/>
      <c r="G485" s="229"/>
      <c r="H485" s="229"/>
      <c r="I485" s="229"/>
      <c r="J485" s="229"/>
      <c r="K485" s="229"/>
      <c r="L485" s="229"/>
      <c r="M485" s="229"/>
      <c r="N485" s="229"/>
      <c r="O485" s="229"/>
      <c r="P485" s="229"/>
      <c r="Q485" s="229"/>
      <c r="R485" s="229"/>
      <c r="S485" s="242"/>
      <c r="T485" s="243"/>
      <c r="U485" s="139"/>
    </row>
    <row r="486" spans="2:21" ht="9.9499999999999993" customHeight="1">
      <c r="B486" s="241"/>
      <c r="C486" s="281"/>
      <c r="D486" s="229"/>
      <c r="E486" s="229"/>
      <c r="F486" s="229"/>
      <c r="G486" s="229"/>
      <c r="H486" s="229"/>
      <c r="I486" s="229"/>
      <c r="J486" s="229"/>
      <c r="K486" s="229"/>
      <c r="L486" s="229"/>
      <c r="M486" s="229"/>
      <c r="N486" s="229"/>
      <c r="O486" s="229"/>
      <c r="P486" s="229"/>
      <c r="Q486" s="229"/>
      <c r="R486" s="229"/>
      <c r="S486" s="242"/>
      <c r="T486" s="243"/>
      <c r="U486" s="139"/>
    </row>
    <row r="487" spans="2:21" ht="9.9499999999999993" customHeight="1">
      <c r="B487" s="241"/>
      <c r="C487" s="281"/>
      <c r="D487" s="229"/>
      <c r="E487" s="229"/>
      <c r="F487" s="229"/>
      <c r="G487" s="229"/>
      <c r="H487" s="229"/>
      <c r="I487" s="229"/>
      <c r="J487" s="229"/>
      <c r="K487" s="229"/>
      <c r="L487" s="229"/>
      <c r="M487" s="229"/>
      <c r="N487" s="229"/>
      <c r="O487" s="229"/>
      <c r="P487" s="229"/>
      <c r="Q487" s="229"/>
      <c r="R487" s="229"/>
      <c r="S487" s="242"/>
      <c r="T487" s="243"/>
      <c r="U487" s="139"/>
    </row>
    <row r="488" spans="2:21" ht="15.75">
      <c r="B488" s="241"/>
      <c r="C488" s="281"/>
      <c r="D488" s="229"/>
      <c r="E488" s="229"/>
      <c r="F488" s="229"/>
      <c r="G488" s="229"/>
      <c r="H488" s="229"/>
      <c r="I488" s="229"/>
      <c r="J488" s="229"/>
      <c r="K488" s="229"/>
      <c r="L488" s="229"/>
      <c r="M488" s="229"/>
      <c r="N488" s="229"/>
      <c r="O488" s="229"/>
      <c r="P488" s="229"/>
      <c r="Q488" s="229"/>
      <c r="R488" s="229"/>
      <c r="S488" s="242"/>
      <c r="T488" s="243"/>
      <c r="U488" s="139"/>
    </row>
    <row r="489" spans="2:21" ht="15.75">
      <c r="B489" s="241"/>
      <c r="C489" s="2195" t="s">
        <v>147</v>
      </c>
      <c r="D489" s="2195"/>
      <c r="E489" s="2195"/>
      <c r="F489" s="1857"/>
      <c r="G489" s="1861"/>
      <c r="H489" s="1861" t="s">
        <v>82</v>
      </c>
      <c r="I489" s="1857"/>
      <c r="J489" s="1861" t="s">
        <v>156</v>
      </c>
      <c r="K489" s="230"/>
      <c r="L489" s="1861"/>
      <c r="M489" s="1861" t="s">
        <v>161</v>
      </c>
      <c r="N489" s="1861"/>
      <c r="O489" s="1857"/>
      <c r="P489" s="1857"/>
      <c r="Q489" s="1857" t="s">
        <v>83</v>
      </c>
      <c r="R489" s="1857"/>
      <c r="S489" s="242"/>
      <c r="T489" s="243"/>
      <c r="U489" s="139"/>
    </row>
    <row r="490" spans="2:21" ht="15.75">
      <c r="B490" s="241"/>
      <c r="C490" s="282"/>
      <c r="D490" s="1857"/>
      <c r="E490" s="1857"/>
      <c r="F490" s="1857"/>
      <c r="G490" s="1861"/>
      <c r="H490" s="1861"/>
      <c r="I490" s="1857"/>
      <c r="J490" s="1861"/>
      <c r="K490" s="230"/>
      <c r="L490" s="1861"/>
      <c r="M490" s="1861"/>
      <c r="N490" s="1861"/>
      <c r="O490" s="1857"/>
      <c r="P490" s="1857"/>
      <c r="Q490" s="1857"/>
      <c r="R490" s="1857"/>
      <c r="S490" s="242"/>
      <c r="T490" s="243"/>
      <c r="U490" s="139"/>
    </row>
    <row r="491" spans="2:21" customFormat="1" ht="15" customHeight="1">
      <c r="B491" s="121" t="s">
        <v>418</v>
      </c>
      <c r="C491" s="284"/>
      <c r="D491" s="122"/>
      <c r="E491" s="122"/>
      <c r="F491" s="122"/>
      <c r="G491" s="122"/>
      <c r="H491" s="122"/>
      <c r="I491" s="122"/>
      <c r="J491" s="123"/>
      <c r="K491" s="122"/>
      <c r="L491" s="124"/>
      <c r="M491" s="122"/>
      <c r="N491" s="122"/>
      <c r="O491" s="122"/>
      <c r="P491" s="122"/>
      <c r="Q491" s="122"/>
      <c r="R491" s="125"/>
      <c r="S491" s="125"/>
      <c r="T491" s="126" t="s">
        <v>417</v>
      </c>
      <c r="U491" s="232"/>
    </row>
    <row r="493" spans="2:21" ht="24.95" customHeight="1">
      <c r="B493" s="2155">
        <v>5</v>
      </c>
      <c r="C493" s="2156"/>
      <c r="D493" s="2156"/>
      <c r="E493" s="2157"/>
      <c r="F493" s="2161" t="s">
        <v>146</v>
      </c>
      <c r="G493" s="2162"/>
      <c r="H493" s="2162"/>
      <c r="I493" s="2162"/>
      <c r="J493" s="2162"/>
      <c r="K493" s="2162"/>
      <c r="L493" s="2162"/>
      <c r="M493" s="2162"/>
      <c r="N493" s="2163"/>
      <c r="O493" s="417" t="s">
        <v>55</v>
      </c>
      <c r="P493" s="418" t="s">
        <v>1653</v>
      </c>
      <c r="Q493" s="92" t="s">
        <v>1605</v>
      </c>
      <c r="R493" s="41"/>
      <c r="S493" s="41"/>
      <c r="T493" s="42" t="s">
        <v>25</v>
      </c>
      <c r="U493" s="139"/>
    </row>
    <row r="494" spans="2:21" ht="24.95" customHeight="1">
      <c r="B494" s="2158"/>
      <c r="C494" s="2159"/>
      <c r="D494" s="2159"/>
      <c r="E494" s="2160"/>
      <c r="F494" s="2164" t="s">
        <v>416</v>
      </c>
      <c r="G494" s="2165"/>
      <c r="H494" s="2165"/>
      <c r="I494" s="2165"/>
      <c r="J494" s="2165"/>
      <c r="K494" s="2165"/>
      <c r="L494" s="2165"/>
      <c r="M494" s="2165"/>
      <c r="N494" s="2166"/>
      <c r="O494" s="419" t="s">
        <v>57</v>
      </c>
      <c r="P494" s="420" t="s">
        <v>58</v>
      </c>
      <c r="Q494" s="94"/>
      <c r="R494" s="45"/>
      <c r="S494" s="45"/>
      <c r="T494" s="46"/>
      <c r="U494" s="139"/>
    </row>
    <row r="495" spans="2:21" ht="9.9499999999999993" customHeight="1">
      <c r="B495" s="47"/>
      <c r="C495" s="48"/>
      <c r="D495" s="48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224"/>
      <c r="Q495" s="599"/>
      <c r="R495" s="49"/>
      <c r="S495" s="49"/>
      <c r="T495" s="50"/>
      <c r="U495" s="139"/>
    </row>
    <row r="496" spans="2:21" ht="15.75">
      <c r="B496" s="51"/>
      <c r="C496" s="52" t="s">
        <v>59</v>
      </c>
      <c r="D496" s="55"/>
      <c r="E496" s="55" t="s">
        <v>60</v>
      </c>
      <c r="F496" s="165" t="s">
        <v>1390</v>
      </c>
      <c r="G496" s="55"/>
      <c r="H496" s="229"/>
      <c r="I496" s="354"/>
      <c r="J496" s="55"/>
      <c r="K496" s="55"/>
      <c r="L496" s="55"/>
      <c r="M496" s="55"/>
      <c r="N496" s="118"/>
      <c r="O496" s="56"/>
      <c r="P496" s="54" t="s">
        <v>61</v>
      </c>
      <c r="Q496" s="249" t="s">
        <v>1649</v>
      </c>
      <c r="R496" s="249"/>
      <c r="S496" s="55"/>
      <c r="T496" s="59"/>
      <c r="U496" s="139"/>
    </row>
    <row r="497" spans="2:21" ht="9.9499999999999993" customHeight="1">
      <c r="B497" s="51"/>
      <c r="C497" s="52"/>
      <c r="D497" s="55"/>
      <c r="E497" s="311"/>
      <c r="F497" s="304"/>
      <c r="G497" s="55"/>
      <c r="H497" s="53"/>
      <c r="I497" s="52"/>
      <c r="J497" s="55"/>
      <c r="K497" s="55"/>
      <c r="L497" s="54"/>
      <c r="M497" s="55"/>
      <c r="N497" s="84"/>
      <c r="O497" s="56"/>
      <c r="P497" s="167"/>
      <c r="Q497" s="58"/>
      <c r="R497" s="58"/>
      <c r="S497" s="58"/>
      <c r="T497" s="59"/>
      <c r="U497" s="139"/>
    </row>
    <row r="498" spans="2:21" ht="15" customHeight="1">
      <c r="B498" s="2190" t="s">
        <v>26</v>
      </c>
      <c r="C498" s="174" t="s">
        <v>27</v>
      </c>
      <c r="D498" s="2169" t="s">
        <v>62</v>
      </c>
      <c r="E498" s="175" t="s">
        <v>28</v>
      </c>
      <c r="F498" s="2169" t="s">
        <v>29</v>
      </c>
      <c r="G498" s="174" t="s">
        <v>30</v>
      </c>
      <c r="H498" s="174" t="s">
        <v>30</v>
      </c>
      <c r="I498" s="176" t="s">
        <v>30</v>
      </c>
      <c r="J498" s="2171" t="s">
        <v>31</v>
      </c>
      <c r="K498" s="2172"/>
      <c r="L498" s="174" t="s">
        <v>30</v>
      </c>
      <c r="M498" s="176" t="s">
        <v>32</v>
      </c>
      <c r="N498" s="177" t="s">
        <v>8</v>
      </c>
      <c r="O498" s="2176" t="s">
        <v>182</v>
      </c>
      <c r="P498" s="2178" t="s">
        <v>181</v>
      </c>
      <c r="Q498" s="177" t="s">
        <v>8</v>
      </c>
      <c r="R498" s="2180" t="s">
        <v>44</v>
      </c>
      <c r="S498" s="178" t="s">
        <v>8</v>
      </c>
      <c r="T498" s="2182" t="s">
        <v>10</v>
      </c>
      <c r="U498" s="139"/>
    </row>
    <row r="499" spans="2:21">
      <c r="B499" s="2191"/>
      <c r="C499" s="180" t="s">
        <v>11</v>
      </c>
      <c r="D499" s="2170"/>
      <c r="E499" s="180" t="s">
        <v>12</v>
      </c>
      <c r="F499" s="2170"/>
      <c r="G499" s="180" t="s">
        <v>13</v>
      </c>
      <c r="H499" s="180" t="s">
        <v>14</v>
      </c>
      <c r="I499" s="181" t="s">
        <v>15</v>
      </c>
      <c r="J499" s="182" t="s">
        <v>16</v>
      </c>
      <c r="K499" s="183" t="s">
        <v>17</v>
      </c>
      <c r="L499" s="180" t="s">
        <v>18</v>
      </c>
      <c r="M499" s="184" t="s">
        <v>19</v>
      </c>
      <c r="N499" s="185" t="s">
        <v>177</v>
      </c>
      <c r="O499" s="2177"/>
      <c r="P499" s="2179"/>
      <c r="Q499" s="185" t="s">
        <v>22</v>
      </c>
      <c r="R499" s="2181"/>
      <c r="S499" s="186" t="s">
        <v>45</v>
      </c>
      <c r="T499" s="2183"/>
      <c r="U499" s="139"/>
    </row>
    <row r="500" spans="2:21" ht="16.5" customHeight="1" thickBot="1">
      <c r="B500" s="187">
        <v>1</v>
      </c>
      <c r="C500" s="188">
        <v>2</v>
      </c>
      <c r="D500" s="189">
        <v>3</v>
      </c>
      <c r="E500" s="188">
        <v>4</v>
      </c>
      <c r="F500" s="188">
        <v>5</v>
      </c>
      <c r="G500" s="188">
        <v>6</v>
      </c>
      <c r="H500" s="188">
        <v>7</v>
      </c>
      <c r="I500" s="190" t="s">
        <v>63</v>
      </c>
      <c r="J500" s="191">
        <v>9</v>
      </c>
      <c r="K500" s="192" t="s">
        <v>64</v>
      </c>
      <c r="L500" s="191" t="s">
        <v>65</v>
      </c>
      <c r="M500" s="192">
        <v>12</v>
      </c>
      <c r="N500" s="193" t="s">
        <v>66</v>
      </c>
      <c r="O500" s="252" t="s">
        <v>176</v>
      </c>
      <c r="P500" s="193" t="s">
        <v>178</v>
      </c>
      <c r="Q500" s="193" t="s">
        <v>186</v>
      </c>
      <c r="R500" s="193" t="s">
        <v>183</v>
      </c>
      <c r="S500" s="193" t="s">
        <v>179</v>
      </c>
      <c r="T500" s="193">
        <v>18</v>
      </c>
      <c r="U500" s="139"/>
    </row>
    <row r="501" spans="2:21" s="850" customFormat="1" ht="35.1" customHeight="1" thickTop="1">
      <c r="B501" s="837">
        <v>1</v>
      </c>
      <c r="C501" s="1788" t="s">
        <v>1667</v>
      </c>
      <c r="D501" s="911" t="s">
        <v>1272</v>
      </c>
      <c r="E501" s="911" t="s">
        <v>1668</v>
      </c>
      <c r="F501" s="841" t="s">
        <v>40</v>
      </c>
      <c r="G501" s="842">
        <v>4380</v>
      </c>
      <c r="H501" s="842">
        <v>1480</v>
      </c>
      <c r="I501" s="843">
        <f t="shared" ref="I501:I503" si="153">+G501-H501</f>
        <v>2900</v>
      </c>
      <c r="J501" s="844">
        <v>5</v>
      </c>
      <c r="K501" s="845">
        <f t="shared" ref="K501:K503" si="154">I501*J501%</f>
        <v>145</v>
      </c>
      <c r="L501" s="845">
        <f t="shared" ref="L501:L503" si="155">I501-K501</f>
        <v>2755</v>
      </c>
      <c r="M501" s="971">
        <v>2900</v>
      </c>
      <c r="N501" s="847">
        <f t="shared" ref="N501:N503" si="156">ROUND((L501*M501),0)</f>
        <v>7989500</v>
      </c>
      <c r="O501" s="847">
        <f t="shared" ref="O501:O503" si="157">ROUND(M501*0.5025%,2)</f>
        <v>14.57</v>
      </c>
      <c r="P501" s="847">
        <f t="shared" ref="P501:P503" si="158">M501+O501</f>
        <v>2914.57</v>
      </c>
      <c r="Q501" s="848">
        <f t="shared" ref="Q501:Q503" si="159">ROUND((L501*+P501),0)</f>
        <v>8029640</v>
      </c>
      <c r="R501" s="848">
        <f t="shared" ref="R501:R503" si="160">ROUND((Q501*0.5%),0)</f>
        <v>40148</v>
      </c>
      <c r="S501" s="848">
        <f t="shared" ref="S501:S503" si="161">ROUND((Q501-R501),0)</f>
        <v>7989492</v>
      </c>
      <c r="T501" s="1594" t="s">
        <v>497</v>
      </c>
    </row>
    <row r="502" spans="2:21" s="850" customFormat="1" ht="35.1" customHeight="1">
      <c r="B502" s="837">
        <v>2</v>
      </c>
      <c r="C502" s="1788" t="s">
        <v>1669</v>
      </c>
      <c r="D502" s="911" t="s">
        <v>109</v>
      </c>
      <c r="E502" s="911" t="s">
        <v>388</v>
      </c>
      <c r="F502" s="841" t="s">
        <v>40</v>
      </c>
      <c r="G502" s="842">
        <v>10900</v>
      </c>
      <c r="H502" s="842">
        <v>4330</v>
      </c>
      <c r="I502" s="843">
        <f t="shared" si="153"/>
        <v>6570</v>
      </c>
      <c r="J502" s="844">
        <v>5</v>
      </c>
      <c r="K502" s="845">
        <f t="shared" si="154"/>
        <v>328.5</v>
      </c>
      <c r="L502" s="845">
        <f t="shared" si="155"/>
        <v>6241.5</v>
      </c>
      <c r="M502" s="971">
        <v>2900</v>
      </c>
      <c r="N502" s="847">
        <f t="shared" si="156"/>
        <v>18100350</v>
      </c>
      <c r="O502" s="847">
        <f t="shared" si="157"/>
        <v>14.57</v>
      </c>
      <c r="P502" s="847">
        <f t="shared" si="158"/>
        <v>2914.57</v>
      </c>
      <c r="Q502" s="848">
        <f t="shared" si="159"/>
        <v>18191289</v>
      </c>
      <c r="R502" s="848">
        <f t="shared" si="160"/>
        <v>90956</v>
      </c>
      <c r="S502" s="848">
        <f t="shared" si="161"/>
        <v>18100333</v>
      </c>
      <c r="T502" s="1594" t="s">
        <v>497</v>
      </c>
    </row>
    <row r="503" spans="2:21" s="850" customFormat="1" ht="35.1" customHeight="1">
      <c r="B503" s="837">
        <v>3</v>
      </c>
      <c r="C503" s="1788" t="s">
        <v>1670</v>
      </c>
      <c r="D503" s="911" t="s">
        <v>1587</v>
      </c>
      <c r="E503" s="911" t="s">
        <v>1585</v>
      </c>
      <c r="F503" s="841" t="s">
        <v>40</v>
      </c>
      <c r="G503" s="842">
        <v>11280</v>
      </c>
      <c r="H503" s="842">
        <v>4450</v>
      </c>
      <c r="I503" s="843">
        <f t="shared" si="153"/>
        <v>6830</v>
      </c>
      <c r="J503" s="844">
        <v>5</v>
      </c>
      <c r="K503" s="845">
        <f t="shared" si="154"/>
        <v>341.5</v>
      </c>
      <c r="L503" s="845">
        <f t="shared" si="155"/>
        <v>6488.5</v>
      </c>
      <c r="M503" s="971">
        <v>2900</v>
      </c>
      <c r="N503" s="847">
        <f t="shared" si="156"/>
        <v>18816650</v>
      </c>
      <c r="O503" s="847">
        <f t="shared" si="157"/>
        <v>14.57</v>
      </c>
      <c r="P503" s="847">
        <f t="shared" si="158"/>
        <v>2914.57</v>
      </c>
      <c r="Q503" s="848">
        <f t="shared" si="159"/>
        <v>18911187</v>
      </c>
      <c r="R503" s="848">
        <f t="shared" si="160"/>
        <v>94556</v>
      </c>
      <c r="S503" s="848">
        <f t="shared" si="161"/>
        <v>18816631</v>
      </c>
      <c r="T503" s="1594" t="s">
        <v>497</v>
      </c>
    </row>
    <row r="504" spans="2:21" s="850" customFormat="1" ht="5.25" customHeight="1">
      <c r="B504" s="837"/>
      <c r="C504" s="852"/>
      <c r="D504" s="853"/>
      <c r="E504" s="854"/>
      <c r="F504" s="855"/>
      <c r="G504" s="856"/>
      <c r="H504" s="856"/>
      <c r="I504" s="857"/>
      <c r="J504" s="844"/>
      <c r="K504" s="857"/>
      <c r="L504" s="857"/>
      <c r="M504" s="846"/>
      <c r="N504" s="859"/>
      <c r="O504" s="887"/>
      <c r="P504" s="887"/>
      <c r="Q504" s="857"/>
      <c r="R504" s="857"/>
      <c r="S504" s="857"/>
      <c r="T504" s="849"/>
    </row>
    <row r="505" spans="2:21" ht="35.1" customHeight="1">
      <c r="B505" s="2288" t="s">
        <v>188</v>
      </c>
      <c r="C505" s="2289"/>
      <c r="D505" s="2289"/>
      <c r="E505" s="2289"/>
      <c r="F505" s="2290"/>
      <c r="G505" s="1012">
        <f>SUM(G501:G504)</f>
        <v>26560</v>
      </c>
      <c r="H505" s="1012">
        <f>SUM(H501:H504)</f>
        <v>10260</v>
      </c>
      <c r="I505" s="1012">
        <f>SUM(I501:I504)</f>
        <v>16300</v>
      </c>
      <c r="J505" s="1012">
        <f>+K505/I505%</f>
        <v>5</v>
      </c>
      <c r="K505" s="1012">
        <f>SUM(K501:K504)</f>
        <v>815</v>
      </c>
      <c r="L505" s="1012">
        <f>SUM(L501:L504)</f>
        <v>15485</v>
      </c>
      <c r="M505" s="1012"/>
      <c r="N505" s="1012">
        <f>SUM(N501:N504)</f>
        <v>44906500</v>
      </c>
      <c r="O505" s="1013"/>
      <c r="P505" s="1507">
        <f>Q505/L505</f>
        <v>2914.569970939619</v>
      </c>
      <c r="Q505" s="1012">
        <f>SUM(Q501:Q504)</f>
        <v>45132116</v>
      </c>
      <c r="R505" s="1012">
        <f>SUM(R501:R504)</f>
        <v>225660</v>
      </c>
      <c r="S505" s="1012">
        <f>SUM(S501:S504)</f>
        <v>44906456</v>
      </c>
      <c r="T505" s="1012"/>
      <c r="U505" s="139"/>
    </row>
    <row r="506" spans="2:21" ht="9.9499999999999993" customHeight="1">
      <c r="B506" s="306"/>
      <c r="C506" s="308"/>
      <c r="D506" s="308"/>
      <c r="E506" s="308"/>
      <c r="F506" s="308"/>
      <c r="G506" s="233"/>
      <c r="H506" s="308"/>
      <c r="I506" s="308"/>
      <c r="J506" s="315"/>
      <c r="K506" s="315"/>
      <c r="L506" s="316"/>
      <c r="M506" s="308"/>
      <c r="N506" s="308"/>
      <c r="O506" s="308"/>
      <c r="P506" s="307"/>
      <c r="Q506" s="317"/>
      <c r="R506" s="318"/>
      <c r="S506" s="319"/>
      <c r="T506" s="310"/>
      <c r="U506" s="139"/>
    </row>
    <row r="507" spans="2:21" ht="15.75">
      <c r="B507" s="201"/>
      <c r="C507" s="202"/>
      <c r="D507" s="202"/>
      <c r="E507" s="202"/>
      <c r="F507" s="202"/>
      <c r="G507" s="202"/>
      <c r="H507" s="202"/>
      <c r="I507" s="202"/>
      <c r="J507" s="203"/>
      <c r="K507" s="203"/>
      <c r="L507" s="204"/>
      <c r="M507" s="202"/>
      <c r="N507" s="202"/>
      <c r="O507" s="202"/>
      <c r="P507" s="202"/>
      <c r="Q507" s="587" t="s">
        <v>1650</v>
      </c>
      <c r="R507" s="211"/>
      <c r="S507" s="211"/>
      <c r="T507" s="209"/>
      <c r="U507" s="139"/>
    </row>
    <row r="508" spans="2:21" ht="15.75">
      <c r="B508" s="241"/>
      <c r="C508" s="280" t="s">
        <v>80</v>
      </c>
      <c r="D508" s="227"/>
      <c r="E508" s="227"/>
      <c r="F508" s="227"/>
      <c r="G508" s="1851"/>
      <c r="H508" s="1851"/>
      <c r="I508" s="1851" t="s">
        <v>105</v>
      </c>
      <c r="J508" s="1851"/>
      <c r="K508" s="228"/>
      <c r="L508" s="1851"/>
      <c r="M508" s="1851" t="s">
        <v>106</v>
      </c>
      <c r="N508" s="1851"/>
      <c r="O508" s="227"/>
      <c r="P508" s="227"/>
      <c r="Q508" s="227" t="s">
        <v>81</v>
      </c>
      <c r="R508" s="227"/>
      <c r="S508" s="242"/>
      <c r="T508" s="243"/>
      <c r="U508" s="139"/>
    </row>
    <row r="509" spans="2:21" ht="15.75">
      <c r="B509" s="241"/>
      <c r="C509" s="281"/>
      <c r="D509" s="229"/>
      <c r="E509" s="229"/>
      <c r="F509" s="229"/>
      <c r="G509" s="229"/>
      <c r="H509" s="229"/>
      <c r="I509" s="229"/>
      <c r="J509" s="229"/>
      <c r="K509" s="229"/>
      <c r="L509" s="229"/>
      <c r="M509" s="229"/>
      <c r="N509" s="229"/>
      <c r="O509" s="229"/>
      <c r="P509" s="229"/>
      <c r="Q509" s="229"/>
      <c r="R509" s="229"/>
      <c r="S509" s="242"/>
      <c r="T509" s="243"/>
      <c r="U509" s="139"/>
    </row>
    <row r="510" spans="2:21" ht="9.9499999999999993" customHeight="1">
      <c r="B510" s="241"/>
      <c r="C510" s="281"/>
      <c r="D510" s="229"/>
      <c r="E510" s="229"/>
      <c r="F510" s="229"/>
      <c r="G510" s="229"/>
      <c r="H510" s="229"/>
      <c r="I510" s="229"/>
      <c r="J510" s="229"/>
      <c r="K510" s="229"/>
      <c r="L510" s="229"/>
      <c r="M510" s="229"/>
      <c r="N510" s="229"/>
      <c r="O510" s="229"/>
      <c r="P510" s="229"/>
      <c r="Q510" s="229"/>
      <c r="R510" s="229"/>
      <c r="S510" s="242"/>
      <c r="T510" s="243"/>
      <c r="U510" s="139"/>
    </row>
    <row r="511" spans="2:21" ht="9.9499999999999993" customHeight="1">
      <c r="B511" s="241"/>
      <c r="C511" s="281"/>
      <c r="D511" s="229"/>
      <c r="E511" s="229"/>
      <c r="F511" s="229"/>
      <c r="G511" s="229"/>
      <c r="H511" s="229"/>
      <c r="I511" s="229"/>
      <c r="J511" s="229"/>
      <c r="K511" s="229"/>
      <c r="L511" s="229"/>
      <c r="M511" s="229"/>
      <c r="N511" s="229"/>
      <c r="O511" s="229"/>
      <c r="P511" s="229"/>
      <c r="Q511" s="229"/>
      <c r="R511" s="229"/>
      <c r="S511" s="242"/>
      <c r="T511" s="243"/>
      <c r="U511" s="139"/>
    </row>
    <row r="512" spans="2:21" ht="15.75">
      <c r="B512" s="241"/>
      <c r="C512" s="281"/>
      <c r="D512" s="229"/>
      <c r="E512" s="229"/>
      <c r="F512" s="229"/>
      <c r="G512" s="229"/>
      <c r="H512" s="229"/>
      <c r="I512" s="229"/>
      <c r="J512" s="229"/>
      <c r="K512" s="229"/>
      <c r="L512" s="229"/>
      <c r="M512" s="229"/>
      <c r="N512" s="229"/>
      <c r="O512" s="229"/>
      <c r="P512" s="229"/>
      <c r="Q512" s="229"/>
      <c r="R512" s="229"/>
      <c r="S512" s="242"/>
      <c r="T512" s="243"/>
      <c r="U512" s="139"/>
    </row>
    <row r="513" spans="2:21" ht="15.75">
      <c r="B513" s="241"/>
      <c r="C513" s="2195" t="s">
        <v>147</v>
      </c>
      <c r="D513" s="2195"/>
      <c r="E513" s="2195"/>
      <c r="F513" s="1848"/>
      <c r="G513" s="1852"/>
      <c r="H513" s="1852" t="s">
        <v>82</v>
      </c>
      <c r="I513" s="1848"/>
      <c r="J513" s="1852" t="s">
        <v>156</v>
      </c>
      <c r="K513" s="230"/>
      <c r="L513" s="1852"/>
      <c r="M513" s="1852" t="s">
        <v>161</v>
      </c>
      <c r="N513" s="1852"/>
      <c r="O513" s="1848"/>
      <c r="P513" s="1848"/>
      <c r="Q513" s="1848" t="s">
        <v>83</v>
      </c>
      <c r="R513" s="1848"/>
      <c r="S513" s="242"/>
      <c r="T513" s="243"/>
      <c r="U513" s="139"/>
    </row>
    <row r="514" spans="2:21" ht="15.75">
      <c r="B514" s="241"/>
      <c r="C514" s="282"/>
      <c r="D514" s="1848"/>
      <c r="E514" s="1848"/>
      <c r="F514" s="1848"/>
      <c r="G514" s="1852"/>
      <c r="H514" s="1852"/>
      <c r="I514" s="1848"/>
      <c r="J514" s="1852"/>
      <c r="K514" s="230"/>
      <c r="L514" s="1852"/>
      <c r="M514" s="1852"/>
      <c r="N514" s="1852"/>
      <c r="O514" s="1848"/>
      <c r="P514" s="1848"/>
      <c r="Q514" s="1848"/>
      <c r="R514" s="1848"/>
      <c r="S514" s="242"/>
      <c r="T514" s="243"/>
      <c r="U514" s="139"/>
    </row>
    <row r="515" spans="2:21" customFormat="1" ht="15" customHeight="1">
      <c r="B515" s="121" t="s">
        <v>418</v>
      </c>
      <c r="C515" s="284"/>
      <c r="D515" s="122"/>
      <c r="E515" s="122"/>
      <c r="F515" s="122"/>
      <c r="G515" s="122"/>
      <c r="H515" s="122"/>
      <c r="I515" s="122"/>
      <c r="J515" s="123"/>
      <c r="K515" s="122"/>
      <c r="L515" s="124"/>
      <c r="M515" s="122"/>
      <c r="N515" s="122"/>
      <c r="O515" s="122"/>
      <c r="P515" s="122"/>
      <c r="Q515" s="122"/>
      <c r="R515" s="125"/>
      <c r="S515" s="125"/>
      <c r="T515" s="126" t="s">
        <v>417</v>
      </c>
      <c r="U515" s="232"/>
    </row>
    <row r="517" spans="2:21" ht="24.95" customHeight="1">
      <c r="B517" s="2155">
        <v>5</v>
      </c>
      <c r="C517" s="2156"/>
      <c r="D517" s="2156"/>
      <c r="E517" s="2157"/>
      <c r="F517" s="2161" t="s">
        <v>146</v>
      </c>
      <c r="G517" s="2162"/>
      <c r="H517" s="2162"/>
      <c r="I517" s="2162"/>
      <c r="J517" s="2162"/>
      <c r="K517" s="2162"/>
      <c r="L517" s="2162"/>
      <c r="M517" s="2162"/>
      <c r="N517" s="2163"/>
      <c r="O517" s="417" t="s">
        <v>55</v>
      </c>
      <c r="P517" s="418" t="s">
        <v>1418</v>
      </c>
      <c r="Q517" s="92" t="s">
        <v>1605</v>
      </c>
      <c r="R517" s="41"/>
      <c r="S517" s="41"/>
      <c r="T517" s="42" t="s">
        <v>25</v>
      </c>
      <c r="U517" s="139"/>
    </row>
    <row r="518" spans="2:21" ht="24.95" customHeight="1">
      <c r="B518" s="2158"/>
      <c r="C518" s="2159"/>
      <c r="D518" s="2159"/>
      <c r="E518" s="2160"/>
      <c r="F518" s="2164" t="s">
        <v>416</v>
      </c>
      <c r="G518" s="2165"/>
      <c r="H518" s="2165"/>
      <c r="I518" s="2165"/>
      <c r="J518" s="2165"/>
      <c r="K518" s="2165"/>
      <c r="L518" s="2165"/>
      <c r="M518" s="2165"/>
      <c r="N518" s="2166"/>
      <c r="O518" s="419" t="s">
        <v>57</v>
      </c>
      <c r="P518" s="420" t="s">
        <v>58</v>
      </c>
      <c r="Q518" s="94"/>
      <c r="R518" s="45"/>
      <c r="S518" s="45"/>
      <c r="T518" s="46"/>
      <c r="U518" s="139"/>
    </row>
    <row r="519" spans="2:21" ht="9.9499999999999993" customHeight="1">
      <c r="B519" s="47"/>
      <c r="C519" s="48"/>
      <c r="D519" s="48"/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224"/>
      <c r="Q519" s="599"/>
      <c r="R519" s="49"/>
      <c r="S519" s="49"/>
      <c r="T519" s="50"/>
      <c r="U519" s="139"/>
    </row>
    <row r="520" spans="2:21" ht="15.75">
      <c r="B520" s="51"/>
      <c r="C520" s="52" t="s">
        <v>59</v>
      </c>
      <c r="D520" s="55"/>
      <c r="E520" s="55" t="s">
        <v>60</v>
      </c>
      <c r="F520" s="165" t="s">
        <v>1390</v>
      </c>
      <c r="G520" s="55"/>
      <c r="H520" s="229"/>
      <c r="I520" s="354"/>
      <c r="J520" s="55"/>
      <c r="K520" s="55"/>
      <c r="L520" s="55"/>
      <c r="M520" s="55"/>
      <c r="N520" s="118"/>
      <c r="O520" s="56"/>
      <c r="P520" s="54" t="s">
        <v>61</v>
      </c>
      <c r="Q520" s="249" t="s">
        <v>1614</v>
      </c>
      <c r="R520" s="249"/>
      <c r="S520" s="55"/>
      <c r="T520" s="59"/>
      <c r="U520" s="139"/>
    </row>
    <row r="521" spans="2:21" ht="9.9499999999999993" customHeight="1">
      <c r="B521" s="51"/>
      <c r="C521" s="52"/>
      <c r="D521" s="55"/>
      <c r="E521" s="311"/>
      <c r="F521" s="304"/>
      <c r="G521" s="55"/>
      <c r="H521" s="53"/>
      <c r="I521" s="52"/>
      <c r="J521" s="55"/>
      <c r="K521" s="55"/>
      <c r="L521" s="54"/>
      <c r="M521" s="55"/>
      <c r="N521" s="84"/>
      <c r="O521" s="56"/>
      <c r="P521" s="167"/>
      <c r="Q521" s="58"/>
      <c r="R521" s="58"/>
      <c r="S521" s="58"/>
      <c r="T521" s="59"/>
      <c r="U521" s="139"/>
    </row>
    <row r="522" spans="2:21" ht="15" customHeight="1">
      <c r="B522" s="2190" t="s">
        <v>26</v>
      </c>
      <c r="C522" s="174" t="s">
        <v>27</v>
      </c>
      <c r="D522" s="2169" t="s">
        <v>62</v>
      </c>
      <c r="E522" s="175" t="s">
        <v>28</v>
      </c>
      <c r="F522" s="2169" t="s">
        <v>29</v>
      </c>
      <c r="G522" s="174" t="s">
        <v>30</v>
      </c>
      <c r="H522" s="174" t="s">
        <v>30</v>
      </c>
      <c r="I522" s="176" t="s">
        <v>30</v>
      </c>
      <c r="J522" s="2171" t="s">
        <v>31</v>
      </c>
      <c r="K522" s="2172"/>
      <c r="L522" s="174" t="s">
        <v>30</v>
      </c>
      <c r="M522" s="176" t="s">
        <v>32</v>
      </c>
      <c r="N522" s="177" t="s">
        <v>8</v>
      </c>
      <c r="O522" s="2176" t="s">
        <v>182</v>
      </c>
      <c r="P522" s="2178" t="s">
        <v>181</v>
      </c>
      <c r="Q522" s="177" t="s">
        <v>8</v>
      </c>
      <c r="R522" s="2180" t="s">
        <v>44</v>
      </c>
      <c r="S522" s="178" t="s">
        <v>8</v>
      </c>
      <c r="T522" s="2182" t="s">
        <v>10</v>
      </c>
      <c r="U522" s="139"/>
    </row>
    <row r="523" spans="2:21">
      <c r="B523" s="2191"/>
      <c r="C523" s="180" t="s">
        <v>11</v>
      </c>
      <c r="D523" s="2170"/>
      <c r="E523" s="180" t="s">
        <v>12</v>
      </c>
      <c r="F523" s="2170"/>
      <c r="G523" s="180" t="s">
        <v>13</v>
      </c>
      <c r="H523" s="180" t="s">
        <v>14</v>
      </c>
      <c r="I523" s="181" t="s">
        <v>15</v>
      </c>
      <c r="J523" s="182" t="s">
        <v>16</v>
      </c>
      <c r="K523" s="183" t="s">
        <v>17</v>
      </c>
      <c r="L523" s="180" t="s">
        <v>18</v>
      </c>
      <c r="M523" s="184" t="s">
        <v>19</v>
      </c>
      <c r="N523" s="185" t="s">
        <v>177</v>
      </c>
      <c r="O523" s="2177"/>
      <c r="P523" s="2179"/>
      <c r="Q523" s="185" t="s">
        <v>22</v>
      </c>
      <c r="R523" s="2181"/>
      <c r="S523" s="186" t="s">
        <v>45</v>
      </c>
      <c r="T523" s="2183"/>
      <c r="U523" s="139"/>
    </row>
    <row r="524" spans="2:21" ht="16.5" customHeight="1" thickBot="1">
      <c r="B524" s="187">
        <v>1</v>
      </c>
      <c r="C524" s="188">
        <v>2</v>
      </c>
      <c r="D524" s="189">
        <v>3</v>
      </c>
      <c r="E524" s="188">
        <v>4</v>
      </c>
      <c r="F524" s="188">
        <v>5</v>
      </c>
      <c r="G524" s="188">
        <v>6</v>
      </c>
      <c r="H524" s="188">
        <v>7</v>
      </c>
      <c r="I524" s="190" t="s">
        <v>63</v>
      </c>
      <c r="J524" s="191">
        <v>9</v>
      </c>
      <c r="K524" s="192" t="s">
        <v>64</v>
      </c>
      <c r="L524" s="191" t="s">
        <v>65</v>
      </c>
      <c r="M524" s="192">
        <v>12</v>
      </c>
      <c r="N524" s="193" t="s">
        <v>66</v>
      </c>
      <c r="O524" s="252" t="s">
        <v>176</v>
      </c>
      <c r="P524" s="193" t="s">
        <v>178</v>
      </c>
      <c r="Q524" s="193" t="s">
        <v>186</v>
      </c>
      <c r="R524" s="193" t="s">
        <v>183</v>
      </c>
      <c r="S524" s="193" t="s">
        <v>179</v>
      </c>
      <c r="T524" s="193">
        <v>18</v>
      </c>
      <c r="U524" s="139"/>
    </row>
    <row r="525" spans="2:21" s="850" customFormat="1" ht="35.1" customHeight="1" thickTop="1">
      <c r="B525" s="837">
        <v>1</v>
      </c>
      <c r="C525" s="1788" t="s">
        <v>1637</v>
      </c>
      <c r="D525" s="911" t="s">
        <v>1492</v>
      </c>
      <c r="E525" s="911" t="s">
        <v>1493</v>
      </c>
      <c r="F525" s="841" t="s">
        <v>40</v>
      </c>
      <c r="G525" s="842">
        <v>10810</v>
      </c>
      <c r="H525" s="842">
        <v>4360</v>
      </c>
      <c r="I525" s="843">
        <f t="shared" ref="I525:I530" si="162">+G525-H525</f>
        <v>6450</v>
      </c>
      <c r="J525" s="844">
        <v>5</v>
      </c>
      <c r="K525" s="845">
        <f t="shared" ref="K525:K530" si="163">I525*J525%</f>
        <v>322.5</v>
      </c>
      <c r="L525" s="845">
        <f t="shared" ref="L525:L530" si="164">I525-K525</f>
        <v>6127.5</v>
      </c>
      <c r="M525" s="971">
        <v>2900</v>
      </c>
      <c r="N525" s="847">
        <f t="shared" ref="N525:N530" si="165">ROUND((L525*M525),0)</f>
        <v>17769750</v>
      </c>
      <c r="O525" s="847">
        <f t="shared" ref="O525:O530" si="166">ROUND(M525*0.5025%,2)</f>
        <v>14.57</v>
      </c>
      <c r="P525" s="847">
        <f t="shared" ref="P525:P530" si="167">M525+O525</f>
        <v>2914.57</v>
      </c>
      <c r="Q525" s="848">
        <f t="shared" ref="Q525:Q530" si="168">ROUND((L525*+P525),0)</f>
        <v>17859028</v>
      </c>
      <c r="R525" s="848">
        <f t="shared" ref="R525:R530" si="169">ROUND((Q525*0.5%),0)</f>
        <v>89295</v>
      </c>
      <c r="S525" s="848">
        <f t="shared" ref="S525:S530" si="170">ROUND((Q525-R525),0)</f>
        <v>17769733</v>
      </c>
      <c r="T525" s="1594" t="s">
        <v>497</v>
      </c>
    </row>
    <row r="526" spans="2:21" s="850" customFormat="1" ht="35.1" customHeight="1">
      <c r="B526" s="837">
        <v>2</v>
      </c>
      <c r="C526" s="1788" t="s">
        <v>1638</v>
      </c>
      <c r="D526" s="911" t="s">
        <v>1247</v>
      </c>
      <c r="E526" s="911" t="s">
        <v>1639</v>
      </c>
      <c r="F526" s="841" t="s">
        <v>40</v>
      </c>
      <c r="G526" s="842">
        <v>4660</v>
      </c>
      <c r="H526" s="842">
        <v>1570</v>
      </c>
      <c r="I526" s="843">
        <f t="shared" si="162"/>
        <v>3090</v>
      </c>
      <c r="J526" s="844">
        <v>5</v>
      </c>
      <c r="K526" s="845">
        <f t="shared" si="163"/>
        <v>154.5</v>
      </c>
      <c r="L526" s="845">
        <f t="shared" si="164"/>
        <v>2935.5</v>
      </c>
      <c r="M526" s="971">
        <v>2900</v>
      </c>
      <c r="N526" s="847">
        <f t="shared" si="165"/>
        <v>8512950</v>
      </c>
      <c r="O526" s="847">
        <f t="shared" si="166"/>
        <v>14.57</v>
      </c>
      <c r="P526" s="847">
        <f t="shared" si="167"/>
        <v>2914.57</v>
      </c>
      <c r="Q526" s="848">
        <f t="shared" si="168"/>
        <v>8555720</v>
      </c>
      <c r="R526" s="848">
        <f t="shared" si="169"/>
        <v>42779</v>
      </c>
      <c r="S526" s="848">
        <f t="shared" si="170"/>
        <v>8512941</v>
      </c>
      <c r="T526" s="1594" t="s">
        <v>497</v>
      </c>
    </row>
    <row r="527" spans="2:21" s="850" customFormat="1" ht="35.1" customHeight="1">
      <c r="B527" s="837">
        <v>3</v>
      </c>
      <c r="C527" s="1788" t="s">
        <v>1640</v>
      </c>
      <c r="D527" s="911" t="s">
        <v>1272</v>
      </c>
      <c r="E527" s="911" t="s">
        <v>718</v>
      </c>
      <c r="F527" s="841" t="s">
        <v>40</v>
      </c>
      <c r="G527" s="842">
        <v>10720</v>
      </c>
      <c r="H527" s="842">
        <v>4270</v>
      </c>
      <c r="I527" s="843">
        <f t="shared" si="162"/>
        <v>6450</v>
      </c>
      <c r="J527" s="844">
        <v>5</v>
      </c>
      <c r="K527" s="845">
        <f t="shared" si="163"/>
        <v>322.5</v>
      </c>
      <c r="L527" s="845">
        <f t="shared" si="164"/>
        <v>6127.5</v>
      </c>
      <c r="M527" s="971">
        <v>2900</v>
      </c>
      <c r="N527" s="847">
        <f t="shared" si="165"/>
        <v>17769750</v>
      </c>
      <c r="O527" s="847">
        <f t="shared" si="166"/>
        <v>14.57</v>
      </c>
      <c r="P527" s="847">
        <f t="shared" si="167"/>
        <v>2914.57</v>
      </c>
      <c r="Q527" s="848">
        <f t="shared" si="168"/>
        <v>17859028</v>
      </c>
      <c r="R527" s="848">
        <f t="shared" si="169"/>
        <v>89295</v>
      </c>
      <c r="S527" s="848">
        <f t="shared" si="170"/>
        <v>17769733</v>
      </c>
      <c r="T527" s="1594" t="s">
        <v>497</v>
      </c>
    </row>
    <row r="528" spans="2:21" s="850" customFormat="1" ht="35.1" customHeight="1">
      <c r="B528" s="837">
        <v>4</v>
      </c>
      <c r="C528" s="1788" t="s">
        <v>1641</v>
      </c>
      <c r="D528" s="911" t="s">
        <v>1247</v>
      </c>
      <c r="E528" s="911" t="s">
        <v>1639</v>
      </c>
      <c r="F528" s="841" t="s">
        <v>40</v>
      </c>
      <c r="G528" s="842">
        <v>4340</v>
      </c>
      <c r="H528" s="842">
        <v>1570</v>
      </c>
      <c r="I528" s="843">
        <f t="shared" ref="I528" si="171">+G528-H528</f>
        <v>2770</v>
      </c>
      <c r="J528" s="844">
        <v>5</v>
      </c>
      <c r="K528" s="845">
        <f t="shared" ref="K528" si="172">I528*J528%</f>
        <v>138.5</v>
      </c>
      <c r="L528" s="845">
        <f t="shared" ref="L528" si="173">I528-K528</f>
        <v>2631.5</v>
      </c>
      <c r="M528" s="971">
        <v>2900</v>
      </c>
      <c r="N528" s="847">
        <f t="shared" ref="N528" si="174">ROUND((L528*M528),0)</f>
        <v>7631350</v>
      </c>
      <c r="O528" s="847">
        <f t="shared" ref="O528" si="175">ROUND(M528*0.5025%,2)</f>
        <v>14.57</v>
      </c>
      <c r="P528" s="847">
        <f t="shared" ref="P528" si="176">M528+O528</f>
        <v>2914.57</v>
      </c>
      <c r="Q528" s="848">
        <f t="shared" ref="Q528" si="177">ROUND((L528*+P528),0)</f>
        <v>7669691</v>
      </c>
      <c r="R528" s="848">
        <f t="shared" ref="R528" si="178">ROUND((Q528*0.5%),0)</f>
        <v>38348</v>
      </c>
      <c r="S528" s="848">
        <f t="shared" ref="S528" si="179">ROUND((Q528-R528),0)</f>
        <v>7631343</v>
      </c>
      <c r="T528" s="1594" t="s">
        <v>497</v>
      </c>
    </row>
    <row r="529" spans="2:21" s="850" customFormat="1" ht="35.1" customHeight="1">
      <c r="B529" s="837">
        <v>5</v>
      </c>
      <c r="C529" s="1788" t="s">
        <v>1642</v>
      </c>
      <c r="D529" s="911" t="s">
        <v>384</v>
      </c>
      <c r="E529" s="911" t="s">
        <v>1508</v>
      </c>
      <c r="F529" s="841" t="s">
        <v>40</v>
      </c>
      <c r="G529" s="842">
        <v>14060</v>
      </c>
      <c r="H529" s="842">
        <v>4360</v>
      </c>
      <c r="I529" s="843">
        <f t="shared" ref="I529" si="180">+G529-H529</f>
        <v>9700</v>
      </c>
      <c r="J529" s="844">
        <v>5</v>
      </c>
      <c r="K529" s="845">
        <f t="shared" ref="K529" si="181">I529*J529%</f>
        <v>485</v>
      </c>
      <c r="L529" s="845">
        <f t="shared" ref="L529" si="182">I529-K529</f>
        <v>9215</v>
      </c>
      <c r="M529" s="971">
        <v>2900</v>
      </c>
      <c r="N529" s="847">
        <f t="shared" ref="N529" si="183">ROUND((L529*M529),0)</f>
        <v>26723500</v>
      </c>
      <c r="O529" s="847">
        <f t="shared" ref="O529" si="184">ROUND(M529*0.5025%,2)</f>
        <v>14.57</v>
      </c>
      <c r="P529" s="847">
        <f t="shared" ref="P529" si="185">M529+O529</f>
        <v>2914.57</v>
      </c>
      <c r="Q529" s="848">
        <f t="shared" ref="Q529" si="186">ROUND((L529*+P529),0)</f>
        <v>26857763</v>
      </c>
      <c r="R529" s="848">
        <f t="shared" ref="R529" si="187">ROUND((Q529*0.5%),0)</f>
        <v>134289</v>
      </c>
      <c r="S529" s="848">
        <f t="shared" ref="S529" si="188">ROUND((Q529-R529),0)</f>
        <v>26723474</v>
      </c>
      <c r="T529" s="1594" t="s">
        <v>497</v>
      </c>
    </row>
    <row r="530" spans="2:21" s="850" customFormat="1" ht="35.1" customHeight="1">
      <c r="B530" s="837">
        <v>6</v>
      </c>
      <c r="C530" s="1788" t="s">
        <v>1643</v>
      </c>
      <c r="D530" s="911" t="s">
        <v>1272</v>
      </c>
      <c r="E530" s="911" t="s">
        <v>1570</v>
      </c>
      <c r="F530" s="841" t="s">
        <v>40</v>
      </c>
      <c r="G530" s="842">
        <v>8020</v>
      </c>
      <c r="H530" s="842">
        <v>4260</v>
      </c>
      <c r="I530" s="843">
        <f t="shared" si="162"/>
        <v>3760</v>
      </c>
      <c r="J530" s="844">
        <v>5</v>
      </c>
      <c r="K530" s="845">
        <f t="shared" si="163"/>
        <v>188</v>
      </c>
      <c r="L530" s="845">
        <f t="shared" si="164"/>
        <v>3572</v>
      </c>
      <c r="M530" s="971">
        <v>2900</v>
      </c>
      <c r="N530" s="847">
        <f t="shared" si="165"/>
        <v>10358800</v>
      </c>
      <c r="O530" s="847">
        <f t="shared" si="166"/>
        <v>14.57</v>
      </c>
      <c r="P530" s="847">
        <f t="shared" si="167"/>
        <v>2914.57</v>
      </c>
      <c r="Q530" s="848">
        <f t="shared" si="168"/>
        <v>10410844</v>
      </c>
      <c r="R530" s="848">
        <f t="shared" si="169"/>
        <v>52054</v>
      </c>
      <c r="S530" s="848">
        <f t="shared" si="170"/>
        <v>10358790</v>
      </c>
      <c r="T530" s="1594" t="s">
        <v>497</v>
      </c>
    </row>
    <row r="531" spans="2:21" s="850" customFormat="1" ht="5.25" customHeight="1">
      <c r="B531" s="837"/>
      <c r="C531" s="852"/>
      <c r="D531" s="853"/>
      <c r="E531" s="854"/>
      <c r="F531" s="855"/>
      <c r="G531" s="856"/>
      <c r="H531" s="856"/>
      <c r="I531" s="857"/>
      <c r="J531" s="844"/>
      <c r="K531" s="857"/>
      <c r="L531" s="857"/>
      <c r="M531" s="846"/>
      <c r="N531" s="859"/>
      <c r="O531" s="887"/>
      <c r="P531" s="887"/>
      <c r="Q531" s="857"/>
      <c r="R531" s="857"/>
      <c r="S531" s="857"/>
      <c r="T531" s="849"/>
    </row>
    <row r="532" spans="2:21" ht="35.1" customHeight="1">
      <c r="B532" s="2288" t="s">
        <v>188</v>
      </c>
      <c r="C532" s="2289"/>
      <c r="D532" s="2289"/>
      <c r="E532" s="2289"/>
      <c r="F532" s="2290"/>
      <c r="G532" s="1012">
        <f>SUM(G525:G531)</f>
        <v>52610</v>
      </c>
      <c r="H532" s="1012">
        <f>SUM(H525:H531)</f>
        <v>20390</v>
      </c>
      <c r="I532" s="1012">
        <f>SUM(I525:I531)</f>
        <v>32220</v>
      </c>
      <c r="J532" s="1012">
        <f>+K532/I532%</f>
        <v>5</v>
      </c>
      <c r="K532" s="1012">
        <f>SUM(K525:K531)</f>
        <v>1611</v>
      </c>
      <c r="L532" s="1012">
        <f>SUM(L525:L531)</f>
        <v>30609</v>
      </c>
      <c r="M532" s="1012"/>
      <c r="N532" s="1012">
        <f>SUM(N525:N531)</f>
        <v>88766100</v>
      </c>
      <c r="O532" s="1013"/>
      <c r="P532" s="1507">
        <f>Q532/L532</f>
        <v>2914.5700284230129</v>
      </c>
      <c r="Q532" s="1012">
        <f>SUM(Q525:Q531)</f>
        <v>89212074</v>
      </c>
      <c r="R532" s="1012">
        <f>SUM(R525:R531)</f>
        <v>446060</v>
      </c>
      <c r="S532" s="1012">
        <f>SUM(S525:S531)</f>
        <v>88766014</v>
      </c>
      <c r="T532" s="1012"/>
      <c r="U532" s="139"/>
    </row>
    <row r="533" spans="2:21" ht="9.9499999999999993" customHeight="1">
      <c r="B533" s="306"/>
      <c r="C533" s="308"/>
      <c r="D533" s="308"/>
      <c r="E533" s="308"/>
      <c r="F533" s="308"/>
      <c r="G533" s="233"/>
      <c r="H533" s="308"/>
      <c r="I533" s="308"/>
      <c r="J533" s="315"/>
      <c r="K533" s="315"/>
      <c r="L533" s="316"/>
      <c r="M533" s="308"/>
      <c r="N533" s="308"/>
      <c r="O533" s="308"/>
      <c r="P533" s="307"/>
      <c r="Q533" s="317"/>
      <c r="R533" s="318"/>
      <c r="S533" s="319"/>
      <c r="T533" s="310"/>
      <c r="U533" s="139"/>
    </row>
    <row r="534" spans="2:21" ht="15.75">
      <c r="B534" s="201"/>
      <c r="C534" s="202"/>
      <c r="D534" s="202"/>
      <c r="E534" s="202"/>
      <c r="F534" s="202"/>
      <c r="G534" s="202"/>
      <c r="H534" s="202"/>
      <c r="I534" s="202"/>
      <c r="J534" s="203"/>
      <c r="K534" s="203"/>
      <c r="L534" s="204"/>
      <c r="M534" s="202"/>
      <c r="N534" s="202"/>
      <c r="O534" s="202"/>
      <c r="P534" s="202"/>
      <c r="Q534" s="587" t="s">
        <v>1615</v>
      </c>
      <c r="R534" s="211"/>
      <c r="S534" s="211"/>
      <c r="T534" s="209"/>
      <c r="U534" s="139"/>
    </row>
    <row r="535" spans="2:21" ht="15.75">
      <c r="B535" s="241"/>
      <c r="C535" s="280" t="s">
        <v>80</v>
      </c>
      <c r="D535" s="227"/>
      <c r="E535" s="227"/>
      <c r="F535" s="227"/>
      <c r="G535" s="1805"/>
      <c r="H535" s="1805"/>
      <c r="I535" s="1805" t="s">
        <v>105</v>
      </c>
      <c r="J535" s="1805"/>
      <c r="K535" s="228"/>
      <c r="L535" s="1805"/>
      <c r="M535" s="1805" t="s">
        <v>106</v>
      </c>
      <c r="N535" s="1805"/>
      <c r="O535" s="227"/>
      <c r="P535" s="227"/>
      <c r="Q535" s="227" t="s">
        <v>81</v>
      </c>
      <c r="R535" s="227"/>
      <c r="S535" s="242"/>
      <c r="T535" s="243"/>
      <c r="U535" s="139"/>
    </row>
    <row r="536" spans="2:21" ht="15.75">
      <c r="B536" s="241"/>
      <c r="C536" s="281"/>
      <c r="D536" s="229"/>
      <c r="E536" s="229"/>
      <c r="F536" s="229"/>
      <c r="G536" s="229"/>
      <c r="H536" s="229"/>
      <c r="I536" s="229"/>
      <c r="J536" s="229"/>
      <c r="K536" s="229"/>
      <c r="L536" s="229"/>
      <c r="M536" s="229"/>
      <c r="N536" s="229"/>
      <c r="O536" s="229"/>
      <c r="P536" s="229"/>
      <c r="Q536" s="229"/>
      <c r="R536" s="229"/>
      <c r="S536" s="242"/>
      <c r="T536" s="243"/>
      <c r="U536" s="139"/>
    </row>
    <row r="537" spans="2:21" ht="9.9499999999999993" customHeight="1">
      <c r="B537" s="241"/>
      <c r="C537" s="281"/>
      <c r="D537" s="229"/>
      <c r="E537" s="229"/>
      <c r="F537" s="229"/>
      <c r="G537" s="229"/>
      <c r="H537" s="229"/>
      <c r="I537" s="229"/>
      <c r="J537" s="229"/>
      <c r="K537" s="229"/>
      <c r="L537" s="229"/>
      <c r="M537" s="229"/>
      <c r="N537" s="229"/>
      <c r="O537" s="229"/>
      <c r="P537" s="229"/>
      <c r="Q537" s="229"/>
      <c r="R537" s="229"/>
      <c r="S537" s="242"/>
      <c r="T537" s="243"/>
      <c r="U537" s="139"/>
    </row>
    <row r="538" spans="2:21" ht="9.9499999999999993" customHeight="1">
      <c r="B538" s="241"/>
      <c r="C538" s="281"/>
      <c r="D538" s="229"/>
      <c r="E538" s="229"/>
      <c r="F538" s="229"/>
      <c r="G538" s="229"/>
      <c r="H538" s="229"/>
      <c r="I538" s="229"/>
      <c r="J538" s="229"/>
      <c r="K538" s="229"/>
      <c r="L538" s="229"/>
      <c r="M538" s="229"/>
      <c r="N538" s="229"/>
      <c r="O538" s="229"/>
      <c r="P538" s="229"/>
      <c r="Q538" s="229"/>
      <c r="R538" s="229"/>
      <c r="S538" s="242"/>
      <c r="T538" s="243"/>
      <c r="U538" s="139"/>
    </row>
    <row r="539" spans="2:21" ht="15.75">
      <c r="B539" s="241"/>
      <c r="C539" s="281"/>
      <c r="D539" s="229"/>
      <c r="E539" s="229"/>
      <c r="F539" s="229"/>
      <c r="G539" s="229"/>
      <c r="H539" s="229"/>
      <c r="I539" s="229"/>
      <c r="J539" s="229"/>
      <c r="K539" s="229"/>
      <c r="L539" s="229"/>
      <c r="M539" s="229"/>
      <c r="N539" s="229"/>
      <c r="O539" s="229"/>
      <c r="P539" s="229"/>
      <c r="Q539" s="229"/>
      <c r="R539" s="229"/>
      <c r="S539" s="242"/>
      <c r="T539" s="243"/>
      <c r="U539" s="139"/>
    </row>
    <row r="540" spans="2:21" ht="15.75">
      <c r="B540" s="241"/>
      <c r="C540" s="2195" t="s">
        <v>147</v>
      </c>
      <c r="D540" s="2195"/>
      <c r="E540" s="2195"/>
      <c r="F540" s="1804"/>
      <c r="G540" s="1806"/>
      <c r="H540" s="1806" t="s">
        <v>82</v>
      </c>
      <c r="I540" s="1804"/>
      <c r="J540" s="1806" t="s">
        <v>156</v>
      </c>
      <c r="K540" s="230"/>
      <c r="L540" s="1806"/>
      <c r="M540" s="1806" t="s">
        <v>161</v>
      </c>
      <c r="N540" s="1806"/>
      <c r="O540" s="1804"/>
      <c r="P540" s="1804"/>
      <c r="Q540" s="1804" t="s">
        <v>83</v>
      </c>
      <c r="R540" s="1804"/>
      <c r="S540" s="242"/>
      <c r="T540" s="243"/>
      <c r="U540" s="139"/>
    </row>
    <row r="541" spans="2:21" ht="15.75">
      <c r="B541" s="241"/>
      <c r="C541" s="282"/>
      <c r="D541" s="1804"/>
      <c r="E541" s="1804"/>
      <c r="F541" s="1804"/>
      <c r="G541" s="1806"/>
      <c r="H541" s="1806"/>
      <c r="I541" s="1804"/>
      <c r="J541" s="1806"/>
      <c r="K541" s="230"/>
      <c r="L541" s="1806"/>
      <c r="M541" s="1806"/>
      <c r="N541" s="1806"/>
      <c r="O541" s="1804"/>
      <c r="P541" s="1804"/>
      <c r="Q541" s="1804"/>
      <c r="R541" s="1804"/>
      <c r="S541" s="242"/>
      <c r="T541" s="243"/>
      <c r="U541" s="139"/>
    </row>
    <row r="542" spans="2:21" customFormat="1" ht="15" customHeight="1">
      <c r="B542" s="121" t="s">
        <v>418</v>
      </c>
      <c r="C542" s="284"/>
      <c r="D542" s="122"/>
      <c r="E542" s="122"/>
      <c r="F542" s="122"/>
      <c r="G542" s="122"/>
      <c r="H542" s="122"/>
      <c r="I542" s="122"/>
      <c r="J542" s="123"/>
      <c r="K542" s="122"/>
      <c r="L542" s="124"/>
      <c r="M542" s="122"/>
      <c r="N542" s="122"/>
      <c r="O542" s="122"/>
      <c r="P542" s="122"/>
      <c r="Q542" s="122"/>
      <c r="R542" s="125"/>
      <c r="S542" s="125"/>
      <c r="T542" s="126" t="s">
        <v>417</v>
      </c>
      <c r="U542" s="232"/>
    </row>
  </sheetData>
  <sortState ref="B10:T12">
    <sortCondition ref="C10:C12"/>
  </sortState>
  <mergeCells count="286">
    <mergeCell ref="R7:R8"/>
    <mergeCell ref="T7:T8"/>
    <mergeCell ref="B13:F13"/>
    <mergeCell ref="C21:E21"/>
    <mergeCell ref="B2:E3"/>
    <mergeCell ref="F2:N2"/>
    <mergeCell ref="F3:N3"/>
    <mergeCell ref="B7:B8"/>
    <mergeCell ref="D7:D8"/>
    <mergeCell ref="F7:F8"/>
    <mergeCell ref="J7:K7"/>
    <mergeCell ref="O7:O8"/>
    <mergeCell ref="P7:P8"/>
    <mergeCell ref="R30:R31"/>
    <mergeCell ref="T30:T31"/>
    <mergeCell ref="B35:F35"/>
    <mergeCell ref="C43:E43"/>
    <mergeCell ref="B25:E26"/>
    <mergeCell ref="F25:N25"/>
    <mergeCell ref="F26:N26"/>
    <mergeCell ref="B30:B31"/>
    <mergeCell ref="D30:D31"/>
    <mergeCell ref="F30:F31"/>
    <mergeCell ref="J30:K30"/>
    <mergeCell ref="O30:O31"/>
    <mergeCell ref="P30:P31"/>
    <mergeCell ref="R52:R53"/>
    <mergeCell ref="T52:T53"/>
    <mergeCell ref="B57:F57"/>
    <mergeCell ref="C65:E65"/>
    <mergeCell ref="B47:E48"/>
    <mergeCell ref="F47:N47"/>
    <mergeCell ref="F48:N48"/>
    <mergeCell ref="B52:B53"/>
    <mergeCell ref="D52:D53"/>
    <mergeCell ref="F52:F53"/>
    <mergeCell ref="J52:K52"/>
    <mergeCell ref="O52:O53"/>
    <mergeCell ref="P52:P53"/>
    <mergeCell ref="R74:R75"/>
    <mergeCell ref="T74:T75"/>
    <mergeCell ref="B80:F80"/>
    <mergeCell ref="C88:E88"/>
    <mergeCell ref="B69:E70"/>
    <mergeCell ref="F69:N69"/>
    <mergeCell ref="F70:N70"/>
    <mergeCell ref="B74:B75"/>
    <mergeCell ref="D74:D75"/>
    <mergeCell ref="F74:F75"/>
    <mergeCell ref="J74:K74"/>
    <mergeCell ref="O74:O75"/>
    <mergeCell ref="P74:P75"/>
    <mergeCell ref="R97:R98"/>
    <mergeCell ref="T97:T98"/>
    <mergeCell ref="B103:F103"/>
    <mergeCell ref="C111:E111"/>
    <mergeCell ref="B92:E93"/>
    <mergeCell ref="F92:N92"/>
    <mergeCell ref="F93:N93"/>
    <mergeCell ref="B97:B98"/>
    <mergeCell ref="D97:D98"/>
    <mergeCell ref="F97:F98"/>
    <mergeCell ref="J97:K97"/>
    <mergeCell ref="O97:O98"/>
    <mergeCell ref="P97:P98"/>
    <mergeCell ref="R210:R211"/>
    <mergeCell ref="T210:T211"/>
    <mergeCell ref="B221:F221"/>
    <mergeCell ref="C229:E229"/>
    <mergeCell ref="B205:E206"/>
    <mergeCell ref="F205:N205"/>
    <mergeCell ref="F206:N206"/>
    <mergeCell ref="B210:B211"/>
    <mergeCell ref="D210:D211"/>
    <mergeCell ref="F210:F211"/>
    <mergeCell ref="J210:K210"/>
    <mergeCell ref="O210:O211"/>
    <mergeCell ref="P210:P211"/>
    <mergeCell ref="R238:R239"/>
    <mergeCell ref="T238:T239"/>
    <mergeCell ref="B251:F251"/>
    <mergeCell ref="C259:E259"/>
    <mergeCell ref="B161:E162"/>
    <mergeCell ref="F161:N161"/>
    <mergeCell ref="F162:N162"/>
    <mergeCell ref="B166:B167"/>
    <mergeCell ref="D166:D167"/>
    <mergeCell ref="F166:F167"/>
    <mergeCell ref="J166:K166"/>
    <mergeCell ref="O166:O167"/>
    <mergeCell ref="P166:P167"/>
    <mergeCell ref="R166:R167"/>
    <mergeCell ref="T166:T167"/>
    <mergeCell ref="B171:F171"/>
    <mergeCell ref="C179:E179"/>
    <mergeCell ref="B233:E234"/>
    <mergeCell ref="F233:N233"/>
    <mergeCell ref="F234:N234"/>
    <mergeCell ref="B238:B239"/>
    <mergeCell ref="D238:D239"/>
    <mergeCell ref="F238:F239"/>
    <mergeCell ref="J238:K238"/>
    <mergeCell ref="O238:O239"/>
    <mergeCell ref="P238:P239"/>
    <mergeCell ref="P367:P368"/>
    <mergeCell ref="R367:R368"/>
    <mergeCell ref="T367:T368"/>
    <mergeCell ref="B377:F377"/>
    <mergeCell ref="B362:E363"/>
    <mergeCell ref="F362:N362"/>
    <mergeCell ref="F363:N363"/>
    <mergeCell ref="B367:B368"/>
    <mergeCell ref="D367:D368"/>
    <mergeCell ref="F367:F368"/>
    <mergeCell ref="J367:K367"/>
    <mergeCell ref="C358:E358"/>
    <mergeCell ref="O340:O341"/>
    <mergeCell ref="P340:P341"/>
    <mergeCell ref="R340:R341"/>
    <mergeCell ref="T340:T341"/>
    <mergeCell ref="B350:F350"/>
    <mergeCell ref="B335:E336"/>
    <mergeCell ref="F335:N335"/>
    <mergeCell ref="F336:N336"/>
    <mergeCell ref="B340:B341"/>
    <mergeCell ref="D340:D341"/>
    <mergeCell ref="C385:E385"/>
    <mergeCell ref="O367:O368"/>
    <mergeCell ref="P498:P499"/>
    <mergeCell ref="R498:R499"/>
    <mergeCell ref="T498:T499"/>
    <mergeCell ref="B505:F505"/>
    <mergeCell ref="B467:E468"/>
    <mergeCell ref="F467:N467"/>
    <mergeCell ref="F468:N468"/>
    <mergeCell ref="B472:B473"/>
    <mergeCell ref="D472:D473"/>
    <mergeCell ref="F472:F473"/>
    <mergeCell ref="J472:K472"/>
    <mergeCell ref="C489:E489"/>
    <mergeCell ref="O472:O473"/>
    <mergeCell ref="P472:P473"/>
    <mergeCell ref="R472:R473"/>
    <mergeCell ref="T472:T473"/>
    <mergeCell ref="B481:F481"/>
    <mergeCell ref="B493:E494"/>
    <mergeCell ref="F493:N493"/>
    <mergeCell ref="F494:N494"/>
    <mergeCell ref="B498:B499"/>
    <mergeCell ref="D498:D499"/>
    <mergeCell ref="F498:F499"/>
    <mergeCell ref="J498:K498"/>
    <mergeCell ref="C513:E513"/>
    <mergeCell ref="O498:O499"/>
    <mergeCell ref="R522:R523"/>
    <mergeCell ref="T522:T523"/>
    <mergeCell ref="B532:F532"/>
    <mergeCell ref="C540:E540"/>
    <mergeCell ref="B517:E518"/>
    <mergeCell ref="F517:N517"/>
    <mergeCell ref="F518:N518"/>
    <mergeCell ref="B522:B523"/>
    <mergeCell ref="D522:D523"/>
    <mergeCell ref="F522:F523"/>
    <mergeCell ref="J522:K522"/>
    <mergeCell ref="O522:O523"/>
    <mergeCell ref="P522:P523"/>
    <mergeCell ref="C463:E463"/>
    <mergeCell ref="O448:O449"/>
    <mergeCell ref="P448:P449"/>
    <mergeCell ref="R448:R449"/>
    <mergeCell ref="T448:T449"/>
    <mergeCell ref="B455:F455"/>
    <mergeCell ref="B443:E444"/>
    <mergeCell ref="F443:N443"/>
    <mergeCell ref="F444:N444"/>
    <mergeCell ref="B448:B449"/>
    <mergeCell ref="D448:D449"/>
    <mergeCell ref="F448:F449"/>
    <mergeCell ref="J448:K448"/>
    <mergeCell ref="C439:E439"/>
    <mergeCell ref="O420:O421"/>
    <mergeCell ref="P420:P421"/>
    <mergeCell ref="R420:R421"/>
    <mergeCell ref="T420:T421"/>
    <mergeCell ref="B431:F431"/>
    <mergeCell ref="B415:E416"/>
    <mergeCell ref="F415:N415"/>
    <mergeCell ref="F416:N416"/>
    <mergeCell ref="B420:B421"/>
    <mergeCell ref="D420:D421"/>
    <mergeCell ref="F420:F421"/>
    <mergeCell ref="J420:K420"/>
    <mergeCell ref="C411:E411"/>
    <mergeCell ref="O394:O395"/>
    <mergeCell ref="P394:P395"/>
    <mergeCell ref="R394:R395"/>
    <mergeCell ref="T394:T395"/>
    <mergeCell ref="B403:F403"/>
    <mergeCell ref="B389:E390"/>
    <mergeCell ref="F389:N389"/>
    <mergeCell ref="F390:N390"/>
    <mergeCell ref="B394:B395"/>
    <mergeCell ref="D394:D395"/>
    <mergeCell ref="F394:F395"/>
    <mergeCell ref="J394:K394"/>
    <mergeCell ref="F340:F341"/>
    <mergeCell ref="J340:K340"/>
    <mergeCell ref="R316:R317"/>
    <mergeCell ref="T316:T317"/>
    <mergeCell ref="B323:F323"/>
    <mergeCell ref="C331:E331"/>
    <mergeCell ref="B311:E312"/>
    <mergeCell ref="F311:N311"/>
    <mergeCell ref="F312:N312"/>
    <mergeCell ref="B316:B317"/>
    <mergeCell ref="D316:D317"/>
    <mergeCell ref="F316:F317"/>
    <mergeCell ref="J316:K316"/>
    <mergeCell ref="O316:O317"/>
    <mergeCell ref="P316:P317"/>
    <mergeCell ref="R291:R292"/>
    <mergeCell ref="T291:T292"/>
    <mergeCell ref="B299:F299"/>
    <mergeCell ref="C307:E307"/>
    <mergeCell ref="B286:E287"/>
    <mergeCell ref="F286:N286"/>
    <mergeCell ref="F287:N287"/>
    <mergeCell ref="B291:B292"/>
    <mergeCell ref="D291:D292"/>
    <mergeCell ref="F291:F292"/>
    <mergeCell ref="J291:K291"/>
    <mergeCell ref="O291:O292"/>
    <mergeCell ref="P291:P292"/>
    <mergeCell ref="R268:R269"/>
    <mergeCell ref="T268:T269"/>
    <mergeCell ref="B274:F274"/>
    <mergeCell ref="C282:E282"/>
    <mergeCell ref="B263:E264"/>
    <mergeCell ref="F263:N263"/>
    <mergeCell ref="F264:N264"/>
    <mergeCell ref="B268:B269"/>
    <mergeCell ref="D268:D269"/>
    <mergeCell ref="F268:F269"/>
    <mergeCell ref="J268:K268"/>
    <mergeCell ref="O268:O269"/>
    <mergeCell ref="P268:P269"/>
    <mergeCell ref="R188:R189"/>
    <mergeCell ref="T188:T189"/>
    <mergeCell ref="B193:F193"/>
    <mergeCell ref="C201:E201"/>
    <mergeCell ref="B183:E184"/>
    <mergeCell ref="F183:N183"/>
    <mergeCell ref="F184:N184"/>
    <mergeCell ref="B188:B189"/>
    <mergeCell ref="D188:D189"/>
    <mergeCell ref="F188:F189"/>
    <mergeCell ref="J188:K188"/>
    <mergeCell ref="O188:O189"/>
    <mergeCell ref="P188:P189"/>
    <mergeCell ref="R144:R145"/>
    <mergeCell ref="T144:T145"/>
    <mergeCell ref="B149:F149"/>
    <mergeCell ref="C157:E157"/>
    <mergeCell ref="B139:E140"/>
    <mergeCell ref="F139:N139"/>
    <mergeCell ref="F140:N140"/>
    <mergeCell ref="B144:B145"/>
    <mergeCell ref="D144:D145"/>
    <mergeCell ref="F144:F145"/>
    <mergeCell ref="J144:K144"/>
    <mergeCell ref="O144:O145"/>
    <mergeCell ref="P144:P145"/>
    <mergeCell ref="R120:R121"/>
    <mergeCell ref="T120:T121"/>
    <mergeCell ref="B127:F127"/>
    <mergeCell ref="C135:E135"/>
    <mergeCell ref="B115:E116"/>
    <mergeCell ref="F115:N115"/>
    <mergeCell ref="F116:N116"/>
    <mergeCell ref="B120:B121"/>
    <mergeCell ref="D120:D121"/>
    <mergeCell ref="F120:F121"/>
    <mergeCell ref="J120:K120"/>
    <mergeCell ref="O120:O121"/>
    <mergeCell ref="P120:P121"/>
  </mergeCells>
  <pageMargins left="0.03" right="0.03" top="0.75" bottom="0.05" header="0.5" footer="0.11"/>
  <pageSetup paperSize="9" scale="60" orientation="landscape" horizontalDpi="4294967294" verticalDpi="180" r:id="rId1"/>
  <headerFooter alignWithMargins="0"/>
  <colBreaks count="1" manualBreakCount="1">
    <brk id="1" max="1048575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>
  <sheetPr codeName="Sheet59"/>
  <dimension ref="B1:U22"/>
  <sheetViews>
    <sheetView zoomScale="80" zoomScaleNormal="80" workbookViewId="0">
      <selection activeCell="A16" sqref="A16"/>
    </sheetView>
  </sheetViews>
  <sheetFormatPr defaultRowHeight="15"/>
  <cols>
    <col min="1" max="1" width="1.85546875" style="139" customWidth="1"/>
    <col min="2" max="2" width="3.7109375" style="139" customWidth="1"/>
    <col min="3" max="3" width="7.5703125" style="139" customWidth="1"/>
    <col min="4" max="4" width="10.85546875" style="139" customWidth="1"/>
    <col min="5" max="5" width="12" style="139" customWidth="1"/>
    <col min="6" max="6" width="8.140625" style="139" customWidth="1"/>
    <col min="7" max="7" width="13.42578125" style="139" customWidth="1"/>
    <col min="8" max="8" width="13.85546875" style="139" customWidth="1"/>
    <col min="9" max="9" width="13.42578125" style="139" customWidth="1"/>
    <col min="10" max="10" width="7.85546875" style="139" customWidth="1"/>
    <col min="11" max="11" width="12" style="139" customWidth="1"/>
    <col min="12" max="12" width="14.140625" style="139" customWidth="1"/>
    <col min="13" max="13" width="10" style="139" customWidth="1"/>
    <col min="14" max="14" width="17.5703125" style="139" customWidth="1"/>
    <col min="15" max="15" width="8.140625" style="139" customWidth="1"/>
    <col min="16" max="16" width="12.85546875" style="225" customWidth="1"/>
    <col min="17" max="17" width="17.7109375" style="139" customWidth="1"/>
    <col min="18" max="18" width="15.42578125" style="139" customWidth="1"/>
    <col min="19" max="19" width="17.42578125" style="139" customWidth="1"/>
    <col min="20" max="20" width="9.5703125" style="139" customWidth="1"/>
    <col min="21" max="21" width="8.42578125" style="158" customWidth="1"/>
    <col min="22" max="22" width="22" style="139" bestFit="1" customWidth="1"/>
    <col min="23" max="23" width="15.7109375" style="139" bestFit="1" customWidth="1"/>
    <col min="24" max="24" width="14.7109375" style="139" bestFit="1" customWidth="1"/>
    <col min="25" max="16384" width="9.140625" style="139"/>
  </cols>
  <sheetData>
    <row r="1" spans="2:21" ht="13.5" customHeight="1"/>
    <row r="2" spans="2:21" ht="24.95" customHeight="1">
      <c r="B2" s="2155" t="s">
        <v>159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417" t="s">
        <v>55</v>
      </c>
      <c r="P2" s="418" t="s">
        <v>1399</v>
      </c>
      <c r="Q2" s="92" t="s">
        <v>1405</v>
      </c>
      <c r="R2" s="41"/>
      <c r="S2" s="41"/>
      <c r="T2" s="42" t="s">
        <v>25</v>
      </c>
      <c r="U2" s="139"/>
    </row>
    <row r="3" spans="2:21" ht="24.9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419" t="s">
        <v>57</v>
      </c>
      <c r="P3" s="420" t="s">
        <v>58</v>
      </c>
      <c r="Q3" s="94"/>
      <c r="R3" s="45"/>
      <c r="S3" s="45"/>
      <c r="T3" s="46"/>
      <c r="U3" s="139"/>
    </row>
    <row r="4" spans="2:21" ht="9.9499999999999993" customHeight="1">
      <c r="B4" s="47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224"/>
      <c r="Q4" s="599"/>
      <c r="R4" s="49"/>
      <c r="S4" s="49"/>
      <c r="T4" s="50"/>
      <c r="U4" s="139"/>
    </row>
    <row r="5" spans="2:21" ht="15.75">
      <c r="B5" s="51"/>
      <c r="C5" s="52" t="s">
        <v>59</v>
      </c>
      <c r="D5" s="55"/>
      <c r="E5" s="55" t="s">
        <v>60</v>
      </c>
      <c r="F5" s="165" t="s">
        <v>358</v>
      </c>
      <c r="G5" s="55"/>
      <c r="H5" s="229"/>
      <c r="I5" s="354"/>
      <c r="J5" s="55"/>
      <c r="K5" s="55"/>
      <c r="L5" s="55"/>
      <c r="M5" s="55"/>
      <c r="N5" s="118"/>
      <c r="O5" s="56"/>
      <c r="P5" s="54" t="s">
        <v>61</v>
      </c>
      <c r="Q5" s="249" t="s">
        <v>1407</v>
      </c>
      <c r="R5" s="249"/>
      <c r="S5" s="55"/>
      <c r="T5" s="59"/>
      <c r="U5" s="139"/>
    </row>
    <row r="6" spans="2:21" ht="9.9499999999999993" customHeight="1">
      <c r="B6" s="51"/>
      <c r="C6" s="52"/>
      <c r="D6" s="55"/>
      <c r="E6" s="311"/>
      <c r="F6" s="304"/>
      <c r="G6" s="55"/>
      <c r="H6" s="53"/>
      <c r="I6" s="52"/>
      <c r="J6" s="55"/>
      <c r="K6" s="55"/>
      <c r="L6" s="54"/>
      <c r="M6" s="55"/>
      <c r="N6" s="84"/>
      <c r="O6" s="56"/>
      <c r="P6" s="167"/>
      <c r="Q6" s="58"/>
      <c r="R6" s="58"/>
      <c r="S6" s="58"/>
      <c r="T6" s="59"/>
      <c r="U6" s="139"/>
    </row>
    <row r="7" spans="2:21" ht="15" customHeight="1">
      <c r="B7" s="2190" t="s">
        <v>26</v>
      </c>
      <c r="C7" s="174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  <c r="U7" s="139"/>
    </row>
    <row r="8" spans="2:21">
      <c r="B8" s="2191"/>
      <c r="C8" s="180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  <c r="U8" s="139"/>
    </row>
    <row r="9" spans="2:21" ht="16.5" customHeight="1" thickBot="1">
      <c r="B9" s="187">
        <v>1</v>
      </c>
      <c r="C9" s="188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  <c r="U9" s="139"/>
    </row>
    <row r="10" spans="2:21" s="850" customFormat="1" ht="30" customHeight="1" thickTop="1">
      <c r="B10" s="837">
        <v>1</v>
      </c>
      <c r="C10" s="1011"/>
      <c r="D10" s="911" t="s">
        <v>1398</v>
      </c>
      <c r="E10" s="911" t="s">
        <v>1400</v>
      </c>
      <c r="F10" s="841" t="s">
        <v>117</v>
      </c>
      <c r="G10" s="842"/>
      <c r="H10" s="842"/>
      <c r="I10" s="843">
        <f t="shared" ref="I10" si="0">+G10-H10</f>
        <v>0</v>
      </c>
      <c r="J10" s="844"/>
      <c r="K10" s="845">
        <f>I10*J10%</f>
        <v>0</v>
      </c>
      <c r="L10" s="845">
        <f>I10-K10</f>
        <v>0</v>
      </c>
      <c r="M10" s="846">
        <v>1450</v>
      </c>
      <c r="N10" s="847">
        <f>ROUND((L10*M10),0)</f>
        <v>0</v>
      </c>
      <c r="O10" s="847">
        <f>ROUND(M10*0.5025%,2)</f>
        <v>7.29</v>
      </c>
      <c r="P10" s="847">
        <f>M10+O10</f>
        <v>1457.29</v>
      </c>
      <c r="Q10" s="848">
        <f>ROUND((L10*+P10),0)</f>
        <v>0</v>
      </c>
      <c r="R10" s="848">
        <f>ROUND((Q10*0.5%),0)</f>
        <v>0</v>
      </c>
      <c r="S10" s="848">
        <f>ROUND((Q10-R10),0)</f>
        <v>0</v>
      </c>
      <c r="T10" s="849" t="s">
        <v>77</v>
      </c>
    </row>
    <row r="11" spans="2:21" s="850" customFormat="1" ht="5.0999999999999996" customHeight="1">
      <c r="B11" s="837"/>
      <c r="C11" s="852"/>
      <c r="D11" s="853"/>
      <c r="E11" s="854"/>
      <c r="F11" s="855"/>
      <c r="G11" s="856"/>
      <c r="H11" s="856"/>
      <c r="I11" s="857"/>
      <c r="J11" s="844"/>
      <c r="K11" s="857"/>
      <c r="L11" s="857"/>
      <c r="M11" s="859"/>
      <c r="N11" s="859"/>
      <c r="O11" s="887"/>
      <c r="P11" s="887"/>
      <c r="Q11" s="857"/>
      <c r="R11" s="857"/>
      <c r="S11" s="857"/>
      <c r="T11" s="849"/>
    </row>
    <row r="12" spans="2:21" ht="30" customHeight="1">
      <c r="B12" s="2173" t="s">
        <v>188</v>
      </c>
      <c r="C12" s="2174"/>
      <c r="D12" s="2174"/>
      <c r="E12" s="2174"/>
      <c r="F12" s="2175"/>
      <c r="G12" s="1012">
        <f>SUM(G10:G11)</f>
        <v>0</v>
      </c>
      <c r="H12" s="1012">
        <f>SUM(H10:H11)</f>
        <v>0</v>
      </c>
      <c r="I12" s="1012">
        <f>SUM(I10:I11)</f>
        <v>0</v>
      </c>
      <c r="J12" s="1012" t="e">
        <f>+K12/I12%</f>
        <v>#DIV/0!</v>
      </c>
      <c r="K12" s="1012">
        <f>SUM(K10:K11)</f>
        <v>0</v>
      </c>
      <c r="L12" s="1012">
        <f>SUM(L10:L11)</f>
        <v>0</v>
      </c>
      <c r="M12" s="1012"/>
      <c r="N12" s="1012">
        <f>SUM(N10:N11)</f>
        <v>0</v>
      </c>
      <c r="O12" s="1013"/>
      <c r="P12" s="1507" t="e">
        <f>Q12/L12</f>
        <v>#DIV/0!</v>
      </c>
      <c r="Q12" s="1012">
        <f>SUM(Q10:Q11)</f>
        <v>0</v>
      </c>
      <c r="R12" s="1012">
        <f>SUM(R10:R11)</f>
        <v>0</v>
      </c>
      <c r="S12" s="1012">
        <f>SUM(S10:S11)</f>
        <v>0</v>
      </c>
      <c r="T12" s="402"/>
      <c r="U12" s="139"/>
    </row>
    <row r="13" spans="2:21" ht="9.9499999999999993" customHeight="1">
      <c r="B13" s="306"/>
      <c r="C13" s="308"/>
      <c r="D13" s="308"/>
      <c r="E13" s="308"/>
      <c r="F13" s="308"/>
      <c r="G13" s="233"/>
      <c r="H13" s="308"/>
      <c r="I13" s="308"/>
      <c r="J13" s="315"/>
      <c r="K13" s="315"/>
      <c r="L13" s="316"/>
      <c r="M13" s="308"/>
      <c r="N13" s="308"/>
      <c r="O13" s="308"/>
      <c r="P13" s="307"/>
      <c r="Q13" s="317"/>
      <c r="R13" s="318"/>
      <c r="S13" s="319"/>
      <c r="T13" s="310"/>
      <c r="U13" s="139"/>
    </row>
    <row r="14" spans="2:21" ht="15.75">
      <c r="B14" s="201"/>
      <c r="C14" s="202"/>
      <c r="D14" s="202"/>
      <c r="E14" s="202"/>
      <c r="F14" s="202"/>
      <c r="G14" s="202"/>
      <c r="H14" s="202"/>
      <c r="I14" s="202"/>
      <c r="J14" s="203"/>
      <c r="K14" s="203"/>
      <c r="L14" s="204"/>
      <c r="M14" s="202"/>
      <c r="N14" s="202"/>
      <c r="O14" s="202"/>
      <c r="P14" s="202"/>
      <c r="Q14" s="587" t="s">
        <v>1408</v>
      </c>
      <c r="R14" s="211"/>
      <c r="S14" s="211"/>
      <c r="T14" s="209"/>
      <c r="U14" s="139"/>
    </row>
    <row r="15" spans="2:21" ht="15.75">
      <c r="B15" s="241"/>
      <c r="C15" s="280" t="s">
        <v>80</v>
      </c>
      <c r="D15" s="227"/>
      <c r="E15" s="227"/>
      <c r="F15" s="227"/>
      <c r="G15" s="1525"/>
      <c r="H15" s="1525"/>
      <c r="I15" s="1525" t="s">
        <v>105</v>
      </c>
      <c r="J15" s="1525"/>
      <c r="K15" s="228"/>
      <c r="L15" s="1525"/>
      <c r="M15" s="1525" t="s">
        <v>106</v>
      </c>
      <c r="N15" s="1525"/>
      <c r="O15" s="227"/>
      <c r="P15" s="227"/>
      <c r="Q15" s="227" t="s">
        <v>81</v>
      </c>
      <c r="R15" s="227"/>
      <c r="S15" s="242"/>
      <c r="T15" s="243"/>
      <c r="U15" s="139"/>
    </row>
    <row r="16" spans="2:21" ht="15.75">
      <c r="B16" s="241"/>
      <c r="C16" s="281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242"/>
      <c r="T16" s="243"/>
      <c r="U16" s="139"/>
    </row>
    <row r="17" spans="2:21" ht="9.9499999999999993" customHeight="1">
      <c r="B17" s="241"/>
      <c r="C17" s="281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42"/>
      <c r="T17" s="243"/>
      <c r="U17" s="139"/>
    </row>
    <row r="18" spans="2:21" ht="9.9499999999999993" customHeight="1">
      <c r="B18" s="241"/>
      <c r="C18" s="281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42"/>
      <c r="T18" s="243"/>
      <c r="U18" s="139"/>
    </row>
    <row r="19" spans="2:21" ht="15.75">
      <c r="B19" s="241"/>
      <c r="C19" s="281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42"/>
      <c r="T19" s="243"/>
      <c r="U19" s="139"/>
    </row>
    <row r="20" spans="2:21" ht="15.75">
      <c r="B20" s="241"/>
      <c r="C20" s="2195" t="s">
        <v>147</v>
      </c>
      <c r="D20" s="2195"/>
      <c r="E20" s="2195"/>
      <c r="F20" s="1524"/>
      <c r="G20" s="1526"/>
      <c r="H20" s="1526" t="s">
        <v>82</v>
      </c>
      <c r="I20" s="1524"/>
      <c r="J20" s="1526" t="s">
        <v>156</v>
      </c>
      <c r="K20" s="230"/>
      <c r="L20" s="1526"/>
      <c r="M20" s="1526" t="s">
        <v>161</v>
      </c>
      <c r="N20" s="1526"/>
      <c r="O20" s="1524"/>
      <c r="P20" s="1524"/>
      <c r="Q20" s="1524" t="s">
        <v>83</v>
      </c>
      <c r="R20" s="1524"/>
      <c r="S20" s="242"/>
      <c r="T20" s="243"/>
      <c r="U20" s="139"/>
    </row>
    <row r="21" spans="2:21" ht="15.75">
      <c r="B21" s="241"/>
      <c r="C21" s="282"/>
      <c r="D21" s="1524"/>
      <c r="E21" s="1524"/>
      <c r="F21" s="1524"/>
      <c r="G21" s="1526"/>
      <c r="H21" s="1526"/>
      <c r="I21" s="1524"/>
      <c r="J21" s="1526"/>
      <c r="K21" s="230"/>
      <c r="L21" s="1526"/>
      <c r="M21" s="1526"/>
      <c r="N21" s="1526"/>
      <c r="O21" s="1524"/>
      <c r="P21" s="1524"/>
      <c r="Q21" s="1524"/>
      <c r="R21" s="1524"/>
      <c r="S21" s="242"/>
      <c r="T21" s="243"/>
      <c r="U21" s="139"/>
    </row>
    <row r="22" spans="2:21" customFormat="1" ht="15" customHeight="1">
      <c r="B22" s="121" t="s">
        <v>418</v>
      </c>
      <c r="C22" s="284"/>
      <c r="D22" s="122"/>
      <c r="E22" s="122"/>
      <c r="F22" s="122"/>
      <c r="G22" s="122"/>
      <c r="H22" s="122"/>
      <c r="I22" s="122"/>
      <c r="J22" s="123"/>
      <c r="K22" s="122"/>
      <c r="L22" s="124"/>
      <c r="M22" s="122"/>
      <c r="N22" s="122"/>
      <c r="O22" s="122"/>
      <c r="P22" s="122"/>
      <c r="Q22" s="122"/>
      <c r="R22" s="125"/>
      <c r="S22" s="125"/>
      <c r="T22" s="126" t="s">
        <v>417</v>
      </c>
      <c r="U22" s="232"/>
    </row>
  </sheetData>
  <sortState ref="C10:T14">
    <sortCondition ref="C10:C14"/>
  </sortState>
  <mergeCells count="13">
    <mergeCell ref="B2:E3"/>
    <mergeCell ref="F2:N2"/>
    <mergeCell ref="F3:N3"/>
    <mergeCell ref="B7:B8"/>
    <mergeCell ref="D7:D8"/>
    <mergeCell ref="F7:F8"/>
    <mergeCell ref="J7:K7"/>
    <mergeCell ref="P7:P8"/>
    <mergeCell ref="R7:R8"/>
    <mergeCell ref="T7:T8"/>
    <mergeCell ref="B12:F12"/>
    <mergeCell ref="C20:E20"/>
    <mergeCell ref="O7:O8"/>
  </mergeCells>
  <pageMargins left="0.03" right="0.03" top="0.75" bottom="0.05" header="0.5" footer="0.11"/>
  <pageSetup paperSize="9" scale="65" orientation="landscape" horizontalDpi="4294967294" verticalDpi="180" r:id="rId1"/>
  <headerFooter alignWithMargins="0"/>
  <colBreaks count="1" manualBreakCount="1">
    <brk id="1" max="1048575" man="1"/>
  </colBreaks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>
  <sheetPr codeName="Sheet7"/>
  <dimension ref="B2:U21"/>
  <sheetViews>
    <sheetView zoomScale="80" zoomScaleNormal="80" workbookViewId="0">
      <selection activeCell="Q5" sqref="Q5"/>
    </sheetView>
  </sheetViews>
  <sheetFormatPr defaultRowHeight="15"/>
  <cols>
    <col min="1" max="1" width="1.85546875" style="1" customWidth="1"/>
    <col min="2" max="2" width="3.42578125" style="1" customWidth="1"/>
    <col min="3" max="3" width="7.5703125" style="285" customWidth="1"/>
    <col min="4" max="4" width="9.7109375" style="1" customWidth="1"/>
    <col min="5" max="5" width="10.5703125" style="1" customWidth="1"/>
    <col min="6" max="6" width="9" style="1" customWidth="1"/>
    <col min="7" max="7" width="12.140625" style="1" customWidth="1"/>
    <col min="8" max="8" width="11" style="1" customWidth="1"/>
    <col min="9" max="9" width="11.42578125" style="1" customWidth="1"/>
    <col min="10" max="10" width="8.140625" style="1" customWidth="1"/>
    <col min="11" max="11" width="11.28515625" style="1" customWidth="1"/>
    <col min="12" max="12" width="11.7109375" style="1" customWidth="1"/>
    <col min="13" max="13" width="10.5703125" style="1" customWidth="1"/>
    <col min="14" max="14" width="16" style="1" customWidth="1"/>
    <col min="15" max="15" width="9.28515625" style="1" customWidth="1"/>
    <col min="16" max="16" width="11.42578125" style="1" customWidth="1"/>
    <col min="17" max="17" width="15.5703125" style="1" customWidth="1"/>
    <col min="18" max="18" width="14.140625" style="1" customWidth="1"/>
    <col min="19" max="19" width="16.28515625" style="1" customWidth="1"/>
    <col min="20" max="20" width="10" style="1" customWidth="1"/>
    <col min="21" max="21" width="2.28515625" style="1" customWidth="1"/>
    <col min="22" max="22" width="11.140625" style="1" customWidth="1"/>
    <col min="23" max="23" width="15.7109375" style="1" bestFit="1" customWidth="1"/>
    <col min="24" max="24" width="14.7109375" style="1" bestFit="1" customWidth="1"/>
    <col min="25" max="16384" width="9.140625" style="1"/>
  </cols>
  <sheetData>
    <row r="2" spans="2:20" ht="24.95" customHeight="1">
      <c r="B2" s="2155" t="s">
        <v>159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979" t="s">
        <v>55</v>
      </c>
      <c r="P2" s="980" t="s">
        <v>752</v>
      </c>
      <c r="Q2" s="530" t="s">
        <v>1432</v>
      </c>
      <c r="R2" s="530"/>
      <c r="S2" s="530"/>
      <c r="T2" s="531" t="s">
        <v>25</v>
      </c>
    </row>
    <row r="3" spans="2:20" ht="24.9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981" t="s">
        <v>57</v>
      </c>
      <c r="P3" s="982" t="s">
        <v>58</v>
      </c>
      <c r="Q3" s="532"/>
      <c r="R3" s="532"/>
      <c r="S3" s="532"/>
      <c r="T3" s="533"/>
    </row>
    <row r="4" spans="2:20" ht="9.9499999999999993" customHeight="1">
      <c r="B4" s="534"/>
      <c r="C4" s="535"/>
      <c r="D4" s="536"/>
      <c r="E4" s="536"/>
      <c r="F4" s="536"/>
      <c r="G4" s="536"/>
      <c r="H4" s="536"/>
      <c r="I4" s="536"/>
      <c r="J4" s="536" t="s">
        <v>25</v>
      </c>
      <c r="K4" s="536"/>
      <c r="L4" s="536"/>
      <c r="M4" s="536"/>
      <c r="N4" s="536"/>
      <c r="O4" s="536"/>
      <c r="P4" s="537" t="s">
        <v>25</v>
      </c>
      <c r="Q4" s="537"/>
      <c r="R4" s="537"/>
      <c r="S4" s="537"/>
      <c r="T4" s="538"/>
    </row>
    <row r="5" spans="2:20" ht="15.75">
      <c r="B5" s="539"/>
      <c r="C5" s="540" t="s">
        <v>59</v>
      </c>
      <c r="D5" s="13"/>
      <c r="E5" s="13" t="s">
        <v>60</v>
      </c>
      <c r="F5" s="541" t="s">
        <v>1422</v>
      </c>
      <c r="G5" s="13"/>
      <c r="H5" s="542"/>
      <c r="I5" s="543"/>
      <c r="J5" s="13"/>
      <c r="K5" s="13"/>
      <c r="L5" s="147"/>
      <c r="M5" s="544"/>
      <c r="N5" s="148"/>
      <c r="O5" s="545"/>
      <c r="P5" s="54" t="s">
        <v>61</v>
      </c>
      <c r="Q5" s="249" t="s">
        <v>1435</v>
      </c>
      <c r="R5" s="249"/>
      <c r="S5" s="547"/>
      <c r="T5" s="548"/>
    </row>
    <row r="6" spans="2:20" ht="15.75">
      <c r="B6" s="539"/>
      <c r="C6" s="540"/>
      <c r="D6" s="13"/>
      <c r="E6" s="13"/>
      <c r="F6" s="11"/>
      <c r="G6" s="549"/>
      <c r="H6" s="18"/>
      <c r="I6" s="542"/>
      <c r="J6" s="543"/>
      <c r="K6" s="13"/>
      <c r="L6" s="135"/>
      <c r="M6" s="550"/>
      <c r="N6" s="136"/>
      <c r="O6" s="551"/>
      <c r="P6" s="552"/>
      <c r="Q6" s="553"/>
      <c r="R6" s="249"/>
      <c r="S6" s="547"/>
      <c r="T6" s="548"/>
    </row>
    <row r="7" spans="2:20" ht="15" customHeight="1">
      <c r="B7" s="2259" t="s">
        <v>26</v>
      </c>
      <c r="C7" s="554" t="s">
        <v>27</v>
      </c>
      <c r="D7" s="2261" t="s">
        <v>62</v>
      </c>
      <c r="E7" s="555" t="s">
        <v>28</v>
      </c>
      <c r="F7" s="2261" t="s">
        <v>29</v>
      </c>
      <c r="G7" s="556" t="s">
        <v>30</v>
      </c>
      <c r="H7" s="556" t="s">
        <v>30</v>
      </c>
      <c r="I7" s="557" t="s">
        <v>30</v>
      </c>
      <c r="J7" s="2238" t="s">
        <v>31</v>
      </c>
      <c r="K7" s="2239"/>
      <c r="L7" s="556" t="s">
        <v>30</v>
      </c>
      <c r="M7" s="557" t="s">
        <v>32</v>
      </c>
      <c r="N7" s="558" t="s">
        <v>8</v>
      </c>
      <c r="O7" s="2253" t="s">
        <v>928</v>
      </c>
      <c r="P7" s="2254" t="s">
        <v>181</v>
      </c>
      <c r="Q7" s="558" t="s">
        <v>8</v>
      </c>
      <c r="R7" s="2255" t="s">
        <v>44</v>
      </c>
      <c r="S7" s="559"/>
      <c r="T7" s="2256" t="s">
        <v>10</v>
      </c>
    </row>
    <row r="8" spans="2:20">
      <c r="B8" s="2260"/>
      <c r="C8" s="560" t="s">
        <v>11</v>
      </c>
      <c r="D8" s="2237"/>
      <c r="E8" s="561" t="s">
        <v>12</v>
      </c>
      <c r="F8" s="2237"/>
      <c r="G8" s="561" t="s">
        <v>13</v>
      </c>
      <c r="H8" s="561" t="s">
        <v>14</v>
      </c>
      <c r="I8" s="562" t="s">
        <v>15</v>
      </c>
      <c r="J8" s="563" t="s">
        <v>16</v>
      </c>
      <c r="K8" s="564" t="s">
        <v>17</v>
      </c>
      <c r="L8" s="561" t="s">
        <v>18</v>
      </c>
      <c r="M8" s="565" t="s">
        <v>19</v>
      </c>
      <c r="N8" s="566" t="s">
        <v>177</v>
      </c>
      <c r="O8" s="2245"/>
      <c r="P8" s="2247"/>
      <c r="Q8" s="566" t="s">
        <v>22</v>
      </c>
      <c r="R8" s="2249"/>
      <c r="S8" s="567" t="s">
        <v>45</v>
      </c>
      <c r="T8" s="2220"/>
    </row>
    <row r="9" spans="2:20" ht="15.75" thickBot="1">
      <c r="B9" s="568">
        <v>1</v>
      </c>
      <c r="C9" s="569">
        <v>2</v>
      </c>
      <c r="D9" s="570">
        <v>3</v>
      </c>
      <c r="E9" s="571"/>
      <c r="F9" s="571">
        <v>5</v>
      </c>
      <c r="G9" s="571">
        <v>6</v>
      </c>
      <c r="H9" s="571">
        <v>7</v>
      </c>
      <c r="I9" s="572" t="s">
        <v>63</v>
      </c>
      <c r="J9" s="573">
        <v>9</v>
      </c>
      <c r="K9" s="574" t="s">
        <v>64</v>
      </c>
      <c r="L9" s="573" t="s">
        <v>65</v>
      </c>
      <c r="M9" s="574">
        <v>12</v>
      </c>
      <c r="N9" s="575" t="s">
        <v>66</v>
      </c>
      <c r="O9" s="576" t="s">
        <v>927</v>
      </c>
      <c r="P9" s="575" t="s">
        <v>178</v>
      </c>
      <c r="Q9" s="575" t="s">
        <v>186</v>
      </c>
      <c r="R9" s="575" t="s">
        <v>929</v>
      </c>
      <c r="S9" s="575" t="s">
        <v>179</v>
      </c>
      <c r="T9" s="575">
        <v>18</v>
      </c>
    </row>
    <row r="10" spans="2:20" s="865" customFormat="1" ht="30" customHeight="1" thickTop="1">
      <c r="B10" s="861">
        <v>1</v>
      </c>
      <c r="C10" s="901"/>
      <c r="D10" s="889" t="s">
        <v>89</v>
      </c>
      <c r="E10" s="890" t="s">
        <v>1254</v>
      </c>
      <c r="F10" s="891" t="s">
        <v>896</v>
      </c>
      <c r="G10" s="892"/>
      <c r="H10" s="892"/>
      <c r="I10" s="893">
        <f>+G10-H10</f>
        <v>0</v>
      </c>
      <c r="J10" s="894">
        <v>6</v>
      </c>
      <c r="K10" s="895">
        <f>I10*J10%</f>
        <v>0</v>
      </c>
      <c r="L10" s="895">
        <f>I10-K10</f>
        <v>0</v>
      </c>
      <c r="M10" s="896">
        <v>1600</v>
      </c>
      <c r="N10" s="897">
        <f>ROUND((L10*M10),0)</f>
        <v>0</v>
      </c>
      <c r="O10" s="897">
        <f>ROUND(M10*0.25%,2)</f>
        <v>4</v>
      </c>
      <c r="P10" s="897">
        <f>M10+O10</f>
        <v>1604</v>
      </c>
      <c r="Q10" s="898">
        <f>ROUND((L10*+P10),0)</f>
        <v>0</v>
      </c>
      <c r="R10" s="898">
        <f>ROUND((Q10*0.25%),0)</f>
        <v>0</v>
      </c>
      <c r="S10" s="898">
        <f>ROUND((Q10-R10),0)</f>
        <v>0</v>
      </c>
      <c r="T10" s="899" t="s">
        <v>77</v>
      </c>
    </row>
    <row r="11" spans="2:20" s="865" customFormat="1" ht="5.0999999999999996" customHeight="1">
      <c r="B11" s="866"/>
      <c r="C11" s="867"/>
      <c r="D11" s="868"/>
      <c r="E11" s="869"/>
      <c r="F11" s="870"/>
      <c r="G11" s="871"/>
      <c r="H11" s="871"/>
      <c r="I11" s="872"/>
      <c r="J11" s="862"/>
      <c r="K11" s="872"/>
      <c r="L11" s="872"/>
      <c r="M11" s="863"/>
      <c r="N11" s="873"/>
      <c r="O11" s="2291"/>
      <c r="P11" s="2292"/>
      <c r="Q11" s="872"/>
      <c r="R11" s="872"/>
      <c r="S11" s="872"/>
      <c r="T11" s="864"/>
    </row>
    <row r="12" spans="2:20" ht="30" customHeight="1">
      <c r="B12" s="2240" t="s">
        <v>187</v>
      </c>
      <c r="C12" s="2241"/>
      <c r="D12" s="2241"/>
      <c r="E12" s="2241"/>
      <c r="F12" s="2242"/>
      <c r="G12" s="1018">
        <f>SUM(G10:G11)</f>
        <v>0</v>
      </c>
      <c r="H12" s="1018">
        <f>SUM(H10:H11)</f>
        <v>0</v>
      </c>
      <c r="I12" s="1018">
        <f>SUM(I10:I11)</f>
        <v>0</v>
      </c>
      <c r="J12" s="1018" t="e">
        <f>+K12/I12%</f>
        <v>#DIV/0!</v>
      </c>
      <c r="K12" s="1018">
        <f>SUM(K10:K11)</f>
        <v>0</v>
      </c>
      <c r="L12" s="1018">
        <f>SUM(L10:L11)</f>
        <v>0</v>
      </c>
      <c r="M12" s="1018"/>
      <c r="N12" s="1018">
        <f>SUM(N10:N11)</f>
        <v>0</v>
      </c>
      <c r="O12" s="1019"/>
      <c r="P12" s="1018" t="e">
        <f>Q12/L12</f>
        <v>#DIV/0!</v>
      </c>
      <c r="Q12" s="1018">
        <f>SUM(Q10:Q11)</f>
        <v>0</v>
      </c>
      <c r="R12" s="1018">
        <f>SUM(R10:R11)</f>
        <v>0</v>
      </c>
      <c r="S12" s="1018">
        <f>SUM(S10:S11)</f>
        <v>0</v>
      </c>
      <c r="T12" s="577"/>
    </row>
    <row r="13" spans="2:20">
      <c r="B13" s="578"/>
      <c r="C13" s="579"/>
      <c r="D13" s="579"/>
      <c r="E13" s="579"/>
      <c r="F13" s="579"/>
      <c r="G13" s="580"/>
      <c r="H13" s="580"/>
      <c r="I13" s="580"/>
      <c r="J13" s="580"/>
      <c r="K13" s="580"/>
      <c r="L13" s="580"/>
      <c r="M13" s="580"/>
      <c r="N13" s="580"/>
      <c r="O13" s="580"/>
      <c r="P13" s="580"/>
      <c r="Q13" s="580"/>
      <c r="R13" s="580"/>
      <c r="S13" s="580"/>
      <c r="T13" s="581"/>
    </row>
    <row r="14" spans="2:20" ht="15.75">
      <c r="B14" s="582"/>
      <c r="C14" s="583"/>
      <c r="D14" s="584"/>
      <c r="E14" s="584"/>
      <c r="F14" s="584"/>
      <c r="G14" s="584"/>
      <c r="H14" s="584"/>
      <c r="I14" s="584"/>
      <c r="J14" s="585"/>
      <c r="K14" s="585"/>
      <c r="L14" s="586"/>
      <c r="M14" s="584"/>
      <c r="N14" s="584"/>
      <c r="O14" s="584"/>
      <c r="P14" s="584"/>
      <c r="Q14" s="587" t="s">
        <v>1436</v>
      </c>
      <c r="R14" s="587"/>
      <c r="S14" s="588"/>
      <c r="T14" s="589"/>
    </row>
    <row r="15" spans="2:20" ht="15.75">
      <c r="B15" s="590"/>
      <c r="C15" s="280" t="s">
        <v>80</v>
      </c>
      <c r="D15" s="227"/>
      <c r="E15" s="227"/>
      <c r="F15" s="227"/>
      <c r="G15" s="1588"/>
      <c r="H15" s="1588"/>
      <c r="I15" s="1588" t="s">
        <v>105</v>
      </c>
      <c r="J15" s="1588"/>
      <c r="K15" s="228"/>
      <c r="L15" s="1588"/>
      <c r="M15" s="1588" t="s">
        <v>106</v>
      </c>
      <c r="N15" s="1588"/>
      <c r="O15" s="227"/>
      <c r="P15" s="227"/>
      <c r="Q15" s="227" t="s">
        <v>81</v>
      </c>
      <c r="R15" s="227"/>
      <c r="S15" s="591"/>
      <c r="T15" s="592"/>
    </row>
    <row r="16" spans="2:20" ht="9.9499999999999993" customHeight="1">
      <c r="B16" s="590"/>
      <c r="C16" s="281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591"/>
      <c r="T16" s="592"/>
    </row>
    <row r="17" spans="2:21" ht="15.75">
      <c r="B17" s="590"/>
      <c r="C17" s="281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591"/>
      <c r="T17" s="592"/>
    </row>
    <row r="18" spans="2:21" ht="15.75">
      <c r="B18" s="590"/>
      <c r="C18" s="281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591"/>
      <c r="T18" s="592"/>
    </row>
    <row r="19" spans="2:21" ht="15.75">
      <c r="B19" s="590"/>
      <c r="C19" s="2195" t="s">
        <v>147</v>
      </c>
      <c r="D19" s="2195"/>
      <c r="E19" s="2195"/>
      <c r="F19" s="1586"/>
      <c r="G19" s="1589"/>
      <c r="H19" s="1589" t="s">
        <v>82</v>
      </c>
      <c r="I19" s="1586"/>
      <c r="J19" s="1589" t="s">
        <v>156</v>
      </c>
      <c r="K19" s="230"/>
      <c r="L19" s="1589"/>
      <c r="M19" s="1589" t="s">
        <v>161</v>
      </c>
      <c r="N19" s="1589"/>
      <c r="O19" s="1586"/>
      <c r="P19" s="1586"/>
      <c r="Q19" s="1586" t="s">
        <v>83</v>
      </c>
      <c r="R19" s="1586"/>
      <c r="S19" s="591"/>
      <c r="T19" s="592"/>
    </row>
    <row r="20" spans="2:21" ht="15.75">
      <c r="B20" s="593"/>
      <c r="C20" s="283"/>
      <c r="D20" s="231"/>
      <c r="E20" s="231"/>
      <c r="F20" s="231"/>
      <c r="G20" s="1587"/>
      <c r="H20" s="231"/>
      <c r="I20" s="1587"/>
      <c r="J20" s="594"/>
      <c r="K20" s="594"/>
      <c r="L20" s="1587"/>
      <c r="M20" s="1587"/>
      <c r="N20" s="1587"/>
      <c r="O20" s="231"/>
      <c r="P20" s="231"/>
      <c r="Q20" s="231"/>
      <c r="R20" s="231"/>
      <c r="S20" s="595"/>
      <c r="T20" s="596"/>
    </row>
    <row r="21" spans="2:21" customFormat="1" ht="15" customHeight="1">
      <c r="B21" s="121" t="s">
        <v>418</v>
      </c>
      <c r="C21" s="284"/>
      <c r="D21" s="122"/>
      <c r="E21" s="122"/>
      <c r="F21" s="122"/>
      <c r="G21" s="122"/>
      <c r="H21" s="122"/>
      <c r="I21" s="122"/>
      <c r="J21" s="123"/>
      <c r="K21" s="122"/>
      <c r="L21" s="124"/>
      <c r="M21" s="122"/>
      <c r="N21" s="122"/>
      <c r="O21" s="122"/>
      <c r="P21" s="122"/>
      <c r="Q21" s="122"/>
      <c r="R21" s="125"/>
      <c r="S21" s="125"/>
      <c r="T21" s="126" t="s">
        <v>417</v>
      </c>
      <c r="U21" s="232"/>
    </row>
  </sheetData>
  <mergeCells count="14">
    <mergeCell ref="B12:F12"/>
    <mergeCell ref="C19:E19"/>
    <mergeCell ref="O7:O8"/>
    <mergeCell ref="P7:P8"/>
    <mergeCell ref="R7:R8"/>
    <mergeCell ref="T7:T8"/>
    <mergeCell ref="O11:P11"/>
    <mergeCell ref="B2:E3"/>
    <mergeCell ref="F2:N2"/>
    <mergeCell ref="F3:N3"/>
    <mergeCell ref="B7:B8"/>
    <mergeCell ref="D7:D8"/>
    <mergeCell ref="F7:F8"/>
    <mergeCell ref="J7:K7"/>
  </mergeCells>
  <pageMargins left="0.05" right="0.03" top="0.5" bottom="0.05" header="0.5" footer="0.5"/>
  <pageSetup paperSize="256" scale="65" orientation="landscape" horizontalDpi="4294967294" verticalDpi="180" r:id="rId1"/>
  <headerFooter alignWithMargins="0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>
  <sheetPr codeName="Sheet106"/>
  <dimension ref="B2:T37"/>
  <sheetViews>
    <sheetView zoomScale="90" zoomScaleNormal="90" workbookViewId="0">
      <selection activeCell="F13" sqref="F13"/>
    </sheetView>
  </sheetViews>
  <sheetFormatPr defaultRowHeight="15"/>
  <cols>
    <col min="1" max="1" width="1.85546875" style="139" customWidth="1"/>
    <col min="2" max="2" width="3.7109375" style="139" customWidth="1"/>
    <col min="3" max="3" width="7.140625" style="139" customWidth="1"/>
    <col min="4" max="4" width="8.140625" style="139" customWidth="1"/>
    <col min="5" max="5" width="11.85546875" style="139" customWidth="1"/>
    <col min="6" max="6" width="8.42578125" style="139" customWidth="1"/>
    <col min="7" max="7" width="12.42578125" style="139" customWidth="1"/>
    <col min="8" max="8" width="11.7109375" style="139" customWidth="1"/>
    <col min="9" max="9" width="12.42578125" style="139" customWidth="1"/>
    <col min="10" max="10" width="8.28515625" style="139" customWidth="1"/>
    <col min="11" max="11" width="10.7109375" style="139" customWidth="1"/>
    <col min="12" max="12" width="12.28515625" style="139" customWidth="1"/>
    <col min="13" max="13" width="10.42578125" style="139" customWidth="1"/>
    <col min="14" max="14" width="16.5703125" style="139" customWidth="1"/>
    <col min="15" max="15" width="7.42578125" style="139" customWidth="1"/>
    <col min="16" max="16" width="11.140625" style="139" customWidth="1"/>
    <col min="17" max="17" width="16.42578125" style="139" customWidth="1"/>
    <col min="18" max="18" width="13.7109375" style="139" customWidth="1"/>
    <col min="19" max="19" width="16.28515625" style="139" customWidth="1"/>
    <col min="20" max="20" width="8.85546875" style="139" customWidth="1"/>
    <col min="21" max="21" width="8.42578125" style="139" customWidth="1"/>
    <col min="22" max="22" width="16.42578125" style="139" bestFit="1" customWidth="1"/>
    <col min="23" max="23" width="15.7109375" style="139" bestFit="1" customWidth="1"/>
    <col min="24" max="24" width="14.7109375" style="139" bestFit="1" customWidth="1"/>
    <col min="25" max="16384" width="9.140625" style="139"/>
  </cols>
  <sheetData>
    <row r="2" spans="2:20" ht="24.95" customHeight="1">
      <c r="B2" s="2155"/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39" t="s">
        <v>55</v>
      </c>
      <c r="P2" s="40" t="s">
        <v>377</v>
      </c>
      <c r="Q2" s="41" t="s">
        <v>415</v>
      </c>
      <c r="R2" s="41"/>
      <c r="S2" s="41"/>
      <c r="T2" s="42" t="s">
        <v>25</v>
      </c>
    </row>
    <row r="3" spans="2:20" ht="24.75" customHeight="1">
      <c r="B3" s="2158"/>
      <c r="C3" s="2159"/>
      <c r="D3" s="2159"/>
      <c r="E3" s="2160"/>
      <c r="F3" s="2164" t="s">
        <v>56</v>
      </c>
      <c r="G3" s="2165"/>
      <c r="H3" s="2165"/>
      <c r="I3" s="2165"/>
      <c r="J3" s="2165"/>
      <c r="K3" s="2165"/>
      <c r="L3" s="2165"/>
      <c r="M3" s="2165"/>
      <c r="N3" s="2166"/>
      <c r="O3" s="43" t="s">
        <v>57</v>
      </c>
      <c r="P3" s="44" t="s">
        <v>58</v>
      </c>
      <c r="Q3" s="45"/>
      <c r="R3" s="45"/>
      <c r="S3" s="45"/>
      <c r="T3" s="46"/>
    </row>
    <row r="4" spans="2:20" ht="9.75" customHeight="1">
      <c r="B4" s="47"/>
      <c r="C4" s="48"/>
      <c r="D4" s="48"/>
      <c r="E4" s="48"/>
      <c r="F4" s="48"/>
      <c r="G4" s="48"/>
      <c r="H4" s="48"/>
      <c r="I4" s="48"/>
      <c r="J4" s="48" t="s">
        <v>25</v>
      </c>
      <c r="K4" s="48"/>
      <c r="L4" s="48"/>
      <c r="M4" s="48"/>
      <c r="N4" s="48"/>
      <c r="O4" s="48"/>
      <c r="P4" s="49"/>
      <c r="Q4" s="49"/>
      <c r="R4" s="49"/>
      <c r="S4" s="49"/>
      <c r="T4" s="50"/>
    </row>
    <row r="5" spans="2:20" ht="15.75">
      <c r="B5" s="51"/>
      <c r="C5" s="52" t="s">
        <v>59</v>
      </c>
      <c r="D5" s="38"/>
      <c r="E5" s="38" t="s">
        <v>60</v>
      </c>
      <c r="F5" s="623" t="s">
        <v>338</v>
      </c>
      <c r="G5" s="38"/>
      <c r="H5" s="53"/>
      <c r="I5" s="52"/>
      <c r="J5" s="38"/>
      <c r="K5" s="38"/>
      <c r="L5" s="54"/>
      <c r="M5" s="55"/>
      <c r="N5" s="85"/>
      <c r="O5" s="56"/>
      <c r="P5" s="54"/>
      <c r="Q5" s="54" t="s">
        <v>61</v>
      </c>
      <c r="R5" s="249" t="s">
        <v>413</v>
      </c>
      <c r="S5" s="85"/>
      <c r="T5" s="59"/>
    </row>
    <row r="6" spans="2:20" ht="12.95" customHeight="1">
      <c r="B6" s="51"/>
      <c r="C6" s="52"/>
      <c r="D6" s="38"/>
      <c r="E6" s="38"/>
      <c r="F6" s="623"/>
      <c r="G6" s="38"/>
      <c r="H6" s="53"/>
      <c r="I6" s="52"/>
      <c r="J6" s="38"/>
      <c r="K6" s="38"/>
      <c r="L6" s="54"/>
      <c r="M6" s="55"/>
      <c r="N6" s="60"/>
      <c r="O6" s="56"/>
      <c r="P6" s="57"/>
      <c r="Q6" s="58"/>
      <c r="R6" s="58"/>
      <c r="S6" s="58"/>
      <c r="T6" s="59"/>
    </row>
    <row r="7" spans="2:20" ht="15" customHeight="1">
      <c r="B7" s="2190" t="s">
        <v>26</v>
      </c>
      <c r="C7" s="275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</row>
    <row r="8" spans="2:20">
      <c r="B8" s="2191"/>
      <c r="C8" s="276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</row>
    <row r="9" spans="2:20" ht="15.75" thickBot="1">
      <c r="B9" s="187">
        <v>1</v>
      </c>
      <c r="C9" s="277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88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2:20" ht="24.95" customHeight="1" thickTop="1">
      <c r="B10" s="432">
        <v>1</v>
      </c>
      <c r="C10" s="438"/>
      <c r="D10" s="254" t="s">
        <v>368</v>
      </c>
      <c r="E10" s="430" t="s">
        <v>369</v>
      </c>
      <c r="F10" s="431" t="s">
        <v>36</v>
      </c>
      <c r="G10" s="86"/>
      <c r="H10" s="86"/>
      <c r="I10" s="117">
        <f t="shared" ref="I10:I13" si="0">+G10-H10</f>
        <v>0</v>
      </c>
      <c r="J10" s="88"/>
      <c r="K10" s="87">
        <f t="shared" ref="K10:K13" si="1">I10*J10%</f>
        <v>0</v>
      </c>
      <c r="L10" s="87">
        <f t="shared" ref="L10:L13" si="2">I10-K10</f>
        <v>0</v>
      </c>
      <c r="M10" s="89">
        <v>2450</v>
      </c>
      <c r="N10" s="237">
        <f t="shared" ref="N10:N13" si="3">ROUND((L10*M10),0)</f>
        <v>0</v>
      </c>
      <c r="O10" s="237">
        <f t="shared" ref="O10:O13" si="4">ROUND(M10*0.5025%,2)</f>
        <v>12.31</v>
      </c>
      <c r="P10" s="237">
        <f t="shared" ref="P10:P13" si="5">M10+O10</f>
        <v>2462.31</v>
      </c>
      <c r="Q10" s="238">
        <f t="shared" ref="Q10:Q13" si="6">ROUND((L10*+P10),0)</f>
        <v>0</v>
      </c>
      <c r="R10" s="238">
        <f t="shared" ref="R10:R13" si="7">ROUND((Q10*0.5%),0)</f>
        <v>0</v>
      </c>
      <c r="S10" s="238">
        <f t="shared" ref="S10:S13" si="8">ROUND((Q10-R10),0)</f>
        <v>0</v>
      </c>
      <c r="T10" s="257" t="s">
        <v>199</v>
      </c>
    </row>
    <row r="11" spans="2:20" ht="24.95" customHeight="1">
      <c r="B11" s="432">
        <v>2</v>
      </c>
      <c r="C11" s="438"/>
      <c r="D11" s="254" t="s">
        <v>109</v>
      </c>
      <c r="E11" s="430" t="s">
        <v>385</v>
      </c>
      <c r="F11" s="431" t="s">
        <v>36</v>
      </c>
      <c r="G11" s="86"/>
      <c r="H11" s="86"/>
      <c r="I11" s="117">
        <f t="shared" si="0"/>
        <v>0</v>
      </c>
      <c r="J11" s="88"/>
      <c r="K11" s="87">
        <f t="shared" si="1"/>
        <v>0</v>
      </c>
      <c r="L11" s="87">
        <f t="shared" si="2"/>
        <v>0</v>
      </c>
      <c r="M11" s="89">
        <v>2450</v>
      </c>
      <c r="N11" s="237">
        <f t="shared" si="3"/>
        <v>0</v>
      </c>
      <c r="O11" s="237">
        <f t="shared" si="4"/>
        <v>12.31</v>
      </c>
      <c r="P11" s="237">
        <f t="shared" si="5"/>
        <v>2462.31</v>
      </c>
      <c r="Q11" s="238">
        <f t="shared" si="6"/>
        <v>0</v>
      </c>
      <c r="R11" s="238">
        <f t="shared" si="7"/>
        <v>0</v>
      </c>
      <c r="S11" s="238">
        <f t="shared" si="8"/>
        <v>0</v>
      </c>
      <c r="T11" s="257" t="s">
        <v>389</v>
      </c>
    </row>
    <row r="12" spans="2:20" ht="24.95" customHeight="1">
      <c r="B12" s="432">
        <v>3</v>
      </c>
      <c r="C12" s="438"/>
      <c r="D12" s="254" t="s">
        <v>387</v>
      </c>
      <c r="E12" s="430" t="s">
        <v>388</v>
      </c>
      <c r="F12" s="431" t="s">
        <v>36</v>
      </c>
      <c r="G12" s="86"/>
      <c r="H12" s="86"/>
      <c r="I12" s="117">
        <f t="shared" ref="I12" si="9">+G12-H12</f>
        <v>0</v>
      </c>
      <c r="J12" s="88"/>
      <c r="K12" s="87">
        <f t="shared" ref="K12" si="10">I12*J12%</f>
        <v>0</v>
      </c>
      <c r="L12" s="87">
        <f t="shared" ref="L12" si="11">I12-K12</f>
        <v>0</v>
      </c>
      <c r="M12" s="89">
        <v>2450</v>
      </c>
      <c r="N12" s="237">
        <f t="shared" ref="N12" si="12">ROUND((L12*M12),0)</f>
        <v>0</v>
      </c>
      <c r="O12" s="237">
        <f t="shared" ref="O12" si="13">ROUND(M12*0.5025%,2)</f>
        <v>12.31</v>
      </c>
      <c r="P12" s="237">
        <f t="shared" ref="P12" si="14">M12+O12</f>
        <v>2462.31</v>
      </c>
      <c r="Q12" s="238">
        <f t="shared" ref="Q12" si="15">ROUND((L12*+P12),0)</f>
        <v>0</v>
      </c>
      <c r="R12" s="238">
        <f t="shared" ref="R12" si="16">ROUND((Q12*0.5%),0)</f>
        <v>0</v>
      </c>
      <c r="S12" s="238">
        <f t="shared" ref="S12" si="17">ROUND((Q12-R12),0)</f>
        <v>0</v>
      </c>
      <c r="T12" s="257" t="s">
        <v>389</v>
      </c>
    </row>
    <row r="13" spans="2:20" ht="24.95" customHeight="1">
      <c r="B13" s="432">
        <v>4</v>
      </c>
      <c r="C13" s="438"/>
      <c r="D13" s="254" t="s">
        <v>382</v>
      </c>
      <c r="E13" s="430" t="s">
        <v>383</v>
      </c>
      <c r="F13" s="431" t="s">
        <v>36</v>
      </c>
      <c r="G13" s="86"/>
      <c r="H13" s="86"/>
      <c r="I13" s="117">
        <f t="shared" si="0"/>
        <v>0</v>
      </c>
      <c r="J13" s="88"/>
      <c r="K13" s="87">
        <f t="shared" si="1"/>
        <v>0</v>
      </c>
      <c r="L13" s="87">
        <f t="shared" si="2"/>
        <v>0</v>
      </c>
      <c r="M13" s="89">
        <v>2450</v>
      </c>
      <c r="N13" s="237">
        <f t="shared" si="3"/>
        <v>0</v>
      </c>
      <c r="O13" s="237">
        <f t="shared" si="4"/>
        <v>12.31</v>
      </c>
      <c r="P13" s="237">
        <f t="shared" si="5"/>
        <v>2462.31</v>
      </c>
      <c r="Q13" s="238">
        <f t="shared" si="6"/>
        <v>0</v>
      </c>
      <c r="R13" s="238">
        <f t="shared" si="7"/>
        <v>0</v>
      </c>
      <c r="S13" s="238">
        <f t="shared" si="8"/>
        <v>0</v>
      </c>
      <c r="T13" s="257" t="s">
        <v>199</v>
      </c>
    </row>
    <row r="14" spans="2:20" ht="9.9499999999999993" customHeight="1">
      <c r="B14" s="195"/>
      <c r="C14" s="278"/>
      <c r="D14" s="197"/>
      <c r="E14" s="198"/>
      <c r="F14" s="199"/>
      <c r="G14" s="258"/>
      <c r="H14" s="258"/>
      <c r="I14" s="259"/>
      <c r="J14" s="131"/>
      <c r="K14" s="259"/>
      <c r="L14" s="259"/>
      <c r="M14" s="260"/>
      <c r="N14" s="260"/>
      <c r="O14" s="239"/>
      <c r="P14" s="271"/>
      <c r="Q14" s="259"/>
      <c r="R14" s="259"/>
      <c r="S14" s="259"/>
      <c r="T14" s="200"/>
    </row>
    <row r="15" spans="2:20" ht="24.95" customHeight="1">
      <c r="B15" s="2192" t="s">
        <v>204</v>
      </c>
      <c r="C15" s="2193"/>
      <c r="D15" s="2193"/>
      <c r="E15" s="2193"/>
      <c r="F15" s="2194"/>
      <c r="G15" s="406">
        <f>SUM(G10:G14)</f>
        <v>0</v>
      </c>
      <c r="H15" s="406">
        <f>SUM(H10:H14)</f>
        <v>0</v>
      </c>
      <c r="I15" s="406">
        <f>SUM(I10:I14)</f>
        <v>0</v>
      </c>
      <c r="J15" s="406" t="e">
        <f>+K15/I15%</f>
        <v>#DIV/0!</v>
      </c>
      <c r="K15" s="406">
        <f>SUM(K10:K14)</f>
        <v>0</v>
      </c>
      <c r="L15" s="406">
        <f>SUM(L10:L14)</f>
        <v>0</v>
      </c>
      <c r="M15" s="406"/>
      <c r="N15" s="406">
        <f>SUM(N10:N14)</f>
        <v>0</v>
      </c>
      <c r="O15" s="406"/>
      <c r="P15" s="406" t="e">
        <f>+Q15/L15</f>
        <v>#DIV/0!</v>
      </c>
      <c r="Q15" s="406">
        <f>SUM(Q10:Q14)</f>
        <v>0</v>
      </c>
      <c r="R15" s="406">
        <f>SUM(R10:R14)</f>
        <v>0</v>
      </c>
      <c r="S15" s="406">
        <f>SUM(S10:S14)</f>
        <v>0</v>
      </c>
      <c r="T15" s="261"/>
    </row>
    <row r="16" spans="2:20" ht="9.75" customHeight="1">
      <c r="B16" s="47"/>
      <c r="C16" s="48"/>
      <c r="D16" s="48"/>
      <c r="E16" s="48"/>
      <c r="F16" s="48"/>
      <c r="G16" s="48"/>
      <c r="H16" s="48"/>
      <c r="I16" s="48"/>
      <c r="J16" s="48" t="s">
        <v>25</v>
      </c>
      <c r="K16" s="48"/>
      <c r="L16" s="48"/>
      <c r="M16" s="48"/>
      <c r="N16" s="48"/>
      <c r="O16" s="48"/>
      <c r="P16" s="49"/>
      <c r="Q16" s="49"/>
      <c r="R16" s="49"/>
      <c r="S16" s="49"/>
      <c r="T16" s="50"/>
    </row>
    <row r="17" spans="2:20" ht="15.75">
      <c r="B17" s="51"/>
      <c r="C17" s="52" t="s">
        <v>59</v>
      </c>
      <c r="D17" s="38"/>
      <c r="E17" s="38" t="s">
        <v>60</v>
      </c>
      <c r="F17" s="623" t="s">
        <v>390</v>
      </c>
      <c r="G17" s="38"/>
      <c r="H17" s="53"/>
      <c r="I17" s="52"/>
      <c r="J17" s="38"/>
      <c r="K17" s="38"/>
      <c r="L17" s="54"/>
      <c r="M17" s="55"/>
      <c r="N17" s="85"/>
      <c r="O17" s="56"/>
      <c r="P17" s="54"/>
      <c r="Q17" s="54"/>
      <c r="R17" s="249"/>
      <c r="S17" s="85"/>
      <c r="T17" s="59"/>
    </row>
    <row r="18" spans="2:20" ht="12.95" customHeight="1">
      <c r="B18" s="51"/>
      <c r="C18" s="52"/>
      <c r="D18" s="38"/>
      <c r="E18" s="38"/>
      <c r="F18" s="623"/>
      <c r="G18" s="38"/>
      <c r="H18" s="53"/>
      <c r="I18" s="52"/>
      <c r="J18" s="38"/>
      <c r="K18" s="38"/>
      <c r="L18" s="54"/>
      <c r="M18" s="55"/>
      <c r="N18" s="60"/>
      <c r="O18" s="56"/>
      <c r="P18" s="57"/>
      <c r="Q18" s="58"/>
      <c r="R18" s="58"/>
      <c r="S18" s="58"/>
      <c r="T18" s="59"/>
    </row>
    <row r="19" spans="2:20" ht="15" customHeight="1">
      <c r="B19" s="2190" t="s">
        <v>26</v>
      </c>
      <c r="C19" s="275" t="s">
        <v>27</v>
      </c>
      <c r="D19" s="2169" t="s">
        <v>62</v>
      </c>
      <c r="E19" s="175" t="s">
        <v>28</v>
      </c>
      <c r="F19" s="2169" t="s">
        <v>29</v>
      </c>
      <c r="G19" s="174" t="s">
        <v>30</v>
      </c>
      <c r="H19" s="174" t="s">
        <v>30</v>
      </c>
      <c r="I19" s="176" t="s">
        <v>30</v>
      </c>
      <c r="J19" s="2171" t="s">
        <v>31</v>
      </c>
      <c r="K19" s="2172"/>
      <c r="L19" s="174" t="s">
        <v>30</v>
      </c>
      <c r="M19" s="176" t="s">
        <v>32</v>
      </c>
      <c r="N19" s="177" t="s">
        <v>8</v>
      </c>
      <c r="O19" s="2176" t="s">
        <v>182</v>
      </c>
      <c r="P19" s="2178" t="s">
        <v>181</v>
      </c>
      <c r="Q19" s="177" t="s">
        <v>8</v>
      </c>
      <c r="R19" s="2180" t="s">
        <v>44</v>
      </c>
      <c r="S19" s="178" t="s">
        <v>8</v>
      </c>
      <c r="T19" s="2182" t="s">
        <v>10</v>
      </c>
    </row>
    <row r="20" spans="2:20">
      <c r="B20" s="2191"/>
      <c r="C20" s="276" t="s">
        <v>11</v>
      </c>
      <c r="D20" s="2170"/>
      <c r="E20" s="180" t="s">
        <v>12</v>
      </c>
      <c r="F20" s="2170"/>
      <c r="G20" s="180" t="s">
        <v>13</v>
      </c>
      <c r="H20" s="180" t="s">
        <v>14</v>
      </c>
      <c r="I20" s="181" t="s">
        <v>15</v>
      </c>
      <c r="J20" s="182" t="s">
        <v>16</v>
      </c>
      <c r="K20" s="183" t="s">
        <v>17</v>
      </c>
      <c r="L20" s="180" t="s">
        <v>18</v>
      </c>
      <c r="M20" s="184" t="s">
        <v>19</v>
      </c>
      <c r="N20" s="185" t="s">
        <v>177</v>
      </c>
      <c r="O20" s="2177"/>
      <c r="P20" s="2179"/>
      <c r="Q20" s="185" t="s">
        <v>22</v>
      </c>
      <c r="R20" s="2181"/>
      <c r="S20" s="186" t="s">
        <v>45</v>
      </c>
      <c r="T20" s="2183"/>
    </row>
    <row r="21" spans="2:20" ht="15.75" thickBot="1">
      <c r="B21" s="187">
        <v>1</v>
      </c>
      <c r="C21" s="277">
        <v>2</v>
      </c>
      <c r="D21" s="189">
        <v>3</v>
      </c>
      <c r="E21" s="188">
        <v>4</v>
      </c>
      <c r="F21" s="188">
        <v>5</v>
      </c>
      <c r="G21" s="188">
        <v>6</v>
      </c>
      <c r="H21" s="188">
        <v>7</v>
      </c>
      <c r="I21" s="190" t="s">
        <v>63</v>
      </c>
      <c r="J21" s="188">
        <v>9</v>
      </c>
      <c r="K21" s="192" t="s">
        <v>64</v>
      </c>
      <c r="L21" s="191" t="s">
        <v>65</v>
      </c>
      <c r="M21" s="192">
        <v>12</v>
      </c>
      <c r="N21" s="193" t="s">
        <v>66</v>
      </c>
      <c r="O21" s="252" t="s">
        <v>176</v>
      </c>
      <c r="P21" s="193" t="s">
        <v>178</v>
      </c>
      <c r="Q21" s="193" t="s">
        <v>186</v>
      </c>
      <c r="R21" s="193" t="s">
        <v>183</v>
      </c>
      <c r="S21" s="193" t="s">
        <v>179</v>
      </c>
      <c r="T21" s="193">
        <v>18</v>
      </c>
    </row>
    <row r="22" spans="2:20" ht="24.95" customHeight="1" thickTop="1">
      <c r="B22" s="432">
        <v>1</v>
      </c>
      <c r="C22" s="438"/>
      <c r="D22" s="254" t="s">
        <v>76</v>
      </c>
      <c r="E22" s="430" t="s">
        <v>79</v>
      </c>
      <c r="F22" s="431" t="s">
        <v>36</v>
      </c>
      <c r="G22" s="86"/>
      <c r="H22" s="86"/>
      <c r="I22" s="117">
        <f t="shared" ref="I22:I24" si="18">+G22-H22</f>
        <v>0</v>
      </c>
      <c r="J22" s="88"/>
      <c r="K22" s="87">
        <f t="shared" ref="K22:K24" si="19">I22*J22%</f>
        <v>0</v>
      </c>
      <c r="L22" s="87">
        <f t="shared" ref="L22:L24" si="20">I22-K22</f>
        <v>0</v>
      </c>
      <c r="M22" s="89">
        <v>2500</v>
      </c>
      <c r="N22" s="237">
        <f t="shared" ref="N22:N24" si="21">ROUND((L22*M22),0)</f>
        <v>0</v>
      </c>
      <c r="O22" s="237">
        <f t="shared" ref="O22:O24" si="22">ROUND(M22*0.5025%,2)</f>
        <v>12.56</v>
      </c>
      <c r="P22" s="237">
        <f t="shared" ref="P22:P24" si="23">M22+O22</f>
        <v>2512.56</v>
      </c>
      <c r="Q22" s="238">
        <f t="shared" ref="Q22:Q24" si="24">ROUND((L22*+P22),0)</f>
        <v>0</v>
      </c>
      <c r="R22" s="238">
        <f t="shared" ref="R22:R24" si="25">ROUND((Q22*0.5%),0)</f>
        <v>0</v>
      </c>
      <c r="S22" s="238">
        <f t="shared" ref="S22:S24" si="26">ROUND((Q22-R22),0)</f>
        <v>0</v>
      </c>
      <c r="T22" s="257" t="s">
        <v>77</v>
      </c>
    </row>
    <row r="23" spans="2:20" ht="24.95" customHeight="1">
      <c r="B23" s="432">
        <v>2</v>
      </c>
      <c r="C23" s="438"/>
      <c r="D23" s="254" t="s">
        <v>378</v>
      </c>
      <c r="E23" s="430" t="s">
        <v>70</v>
      </c>
      <c r="F23" s="431" t="s">
        <v>36</v>
      </c>
      <c r="G23" s="86"/>
      <c r="H23" s="86"/>
      <c r="I23" s="117">
        <f t="shared" si="18"/>
        <v>0</v>
      </c>
      <c r="J23" s="88"/>
      <c r="K23" s="87">
        <f t="shared" si="19"/>
        <v>0</v>
      </c>
      <c r="L23" s="87">
        <f t="shared" si="20"/>
        <v>0</v>
      </c>
      <c r="M23" s="89">
        <v>2500</v>
      </c>
      <c r="N23" s="237">
        <f t="shared" si="21"/>
        <v>0</v>
      </c>
      <c r="O23" s="237">
        <f t="shared" si="22"/>
        <v>12.56</v>
      </c>
      <c r="P23" s="237">
        <f t="shared" si="23"/>
        <v>2512.56</v>
      </c>
      <c r="Q23" s="238">
        <f t="shared" si="24"/>
        <v>0</v>
      </c>
      <c r="R23" s="238">
        <f t="shared" si="25"/>
        <v>0</v>
      </c>
      <c r="S23" s="238">
        <f t="shared" si="26"/>
        <v>0</v>
      </c>
      <c r="T23" s="257" t="s">
        <v>77</v>
      </c>
    </row>
    <row r="24" spans="2:20" ht="24.95" customHeight="1">
      <c r="B24" s="432">
        <v>3</v>
      </c>
      <c r="C24" s="438"/>
      <c r="D24" s="254" t="s">
        <v>67</v>
      </c>
      <c r="E24" s="430" t="s">
        <v>92</v>
      </c>
      <c r="F24" s="431" t="s">
        <v>36</v>
      </c>
      <c r="G24" s="86"/>
      <c r="H24" s="86"/>
      <c r="I24" s="117">
        <f t="shared" si="18"/>
        <v>0</v>
      </c>
      <c r="J24" s="88"/>
      <c r="K24" s="87">
        <f t="shared" si="19"/>
        <v>0</v>
      </c>
      <c r="L24" s="87">
        <f t="shared" si="20"/>
        <v>0</v>
      </c>
      <c r="M24" s="89">
        <v>2500</v>
      </c>
      <c r="N24" s="237">
        <f t="shared" si="21"/>
        <v>0</v>
      </c>
      <c r="O24" s="237">
        <f t="shared" si="22"/>
        <v>12.56</v>
      </c>
      <c r="P24" s="237">
        <f t="shared" si="23"/>
        <v>2512.56</v>
      </c>
      <c r="Q24" s="238">
        <f t="shared" si="24"/>
        <v>0</v>
      </c>
      <c r="R24" s="238">
        <f t="shared" si="25"/>
        <v>0</v>
      </c>
      <c r="S24" s="238">
        <f t="shared" si="26"/>
        <v>0</v>
      </c>
      <c r="T24" s="257" t="s">
        <v>77</v>
      </c>
    </row>
    <row r="25" spans="2:20" ht="24.95" customHeight="1">
      <c r="B25" s="432">
        <v>4</v>
      </c>
      <c r="C25" s="438"/>
      <c r="D25" s="254" t="s">
        <v>336</v>
      </c>
      <c r="E25" s="430" t="s">
        <v>74</v>
      </c>
      <c r="F25" s="431" t="s">
        <v>36</v>
      </c>
      <c r="G25" s="86"/>
      <c r="H25" s="86"/>
      <c r="I25" s="117">
        <f t="shared" ref="I25" si="27">+G25-H25</f>
        <v>0</v>
      </c>
      <c r="J25" s="88"/>
      <c r="K25" s="87">
        <f t="shared" ref="K25" si="28">I25*J25%</f>
        <v>0</v>
      </c>
      <c r="L25" s="87">
        <f t="shared" ref="L25" si="29">I25-K25</f>
        <v>0</v>
      </c>
      <c r="M25" s="89">
        <v>2500</v>
      </c>
      <c r="N25" s="237">
        <f t="shared" ref="N25" si="30">ROUND((L25*M25),0)</f>
        <v>0</v>
      </c>
      <c r="O25" s="237">
        <f t="shared" ref="O25" si="31">ROUND(M25*0.5025%,2)</f>
        <v>12.56</v>
      </c>
      <c r="P25" s="237">
        <f t="shared" ref="P25" si="32">M25+O25</f>
        <v>2512.56</v>
      </c>
      <c r="Q25" s="238">
        <f t="shared" ref="Q25" si="33">ROUND((L25*+P25),0)</f>
        <v>0</v>
      </c>
      <c r="R25" s="238">
        <f t="shared" ref="R25" si="34">ROUND((Q25*0.5%),0)</f>
        <v>0</v>
      </c>
      <c r="S25" s="238">
        <f t="shared" ref="S25" si="35">ROUND((Q25-R25),0)</f>
        <v>0</v>
      </c>
      <c r="T25" s="257" t="s">
        <v>77</v>
      </c>
    </row>
    <row r="26" spans="2:20" ht="9.9499999999999993" customHeight="1">
      <c r="B26" s="195"/>
      <c r="C26" s="278"/>
      <c r="D26" s="197"/>
      <c r="E26" s="198"/>
      <c r="F26" s="199"/>
      <c r="G26" s="258"/>
      <c r="H26" s="258"/>
      <c r="I26" s="259"/>
      <c r="J26" s="131"/>
      <c r="K26" s="259"/>
      <c r="L26" s="259"/>
      <c r="M26" s="260"/>
      <c r="N26" s="260"/>
      <c r="O26" s="239"/>
      <c r="P26" s="271"/>
      <c r="Q26" s="259"/>
      <c r="R26" s="259"/>
      <c r="S26" s="259"/>
      <c r="T26" s="200"/>
    </row>
    <row r="27" spans="2:20" ht="24.95" customHeight="1">
      <c r="B27" s="2192" t="s">
        <v>202</v>
      </c>
      <c r="C27" s="2193"/>
      <c r="D27" s="2193"/>
      <c r="E27" s="2193"/>
      <c r="F27" s="2194"/>
      <c r="G27" s="406">
        <f>SUM(G22:G26)</f>
        <v>0</v>
      </c>
      <c r="H27" s="406">
        <f>SUM(H22:H26)</f>
        <v>0</v>
      </c>
      <c r="I27" s="406">
        <f>SUM(I22:I26)</f>
        <v>0</v>
      </c>
      <c r="J27" s="406" t="e">
        <f>+K27/I27%</f>
        <v>#DIV/0!</v>
      </c>
      <c r="K27" s="406">
        <f>SUM(K22:K26)</f>
        <v>0</v>
      </c>
      <c r="L27" s="406">
        <f>SUM(L22:L26)</f>
        <v>0</v>
      </c>
      <c r="M27" s="406"/>
      <c r="N27" s="406">
        <f>SUM(N22:N26)</f>
        <v>0</v>
      </c>
      <c r="O27" s="406"/>
      <c r="P27" s="406" t="e">
        <f>+Q27/L27</f>
        <v>#DIV/0!</v>
      </c>
      <c r="Q27" s="406">
        <f>SUM(Q22:Q26)</f>
        <v>0</v>
      </c>
      <c r="R27" s="406">
        <f>SUM(R22:R26)</f>
        <v>0</v>
      </c>
      <c r="S27" s="406">
        <f>SUM(S22:S26)</f>
        <v>0</v>
      </c>
      <c r="T27" s="261"/>
    </row>
    <row r="28" spans="2:20" ht="24.95" customHeight="1">
      <c r="B28" s="2192" t="s">
        <v>391</v>
      </c>
      <c r="C28" s="2193"/>
      <c r="D28" s="2193"/>
      <c r="E28" s="2193"/>
      <c r="F28" s="2194"/>
      <c r="G28" s="406">
        <f>SUM(G27+G15)</f>
        <v>0</v>
      </c>
      <c r="H28" s="406">
        <f>SUM(H27+H15)</f>
        <v>0</v>
      </c>
      <c r="I28" s="406">
        <f>SUM(I27+I15)</f>
        <v>0</v>
      </c>
      <c r="J28" s="406" t="e">
        <f>+K28/I28%</f>
        <v>#DIV/0!</v>
      </c>
      <c r="K28" s="406">
        <f>SUM(K27+K15)</f>
        <v>0</v>
      </c>
      <c r="L28" s="406">
        <f>SUM(L27+L15)</f>
        <v>0</v>
      </c>
      <c r="M28" s="406"/>
      <c r="N28" s="406">
        <f>SUM(N27+N15)</f>
        <v>0</v>
      </c>
      <c r="O28" s="406"/>
      <c r="P28" s="406" t="e">
        <f>+Q28/L28</f>
        <v>#DIV/0!</v>
      </c>
      <c r="Q28" s="406">
        <f>SUM(Q27+Q15)</f>
        <v>0</v>
      </c>
      <c r="R28" s="406">
        <f>SUM(R27+R15)</f>
        <v>0</v>
      </c>
      <c r="S28" s="406">
        <f>SUM(S27+S15)</f>
        <v>0</v>
      </c>
      <c r="T28" s="261"/>
    </row>
    <row r="29" spans="2:20" ht="9.9499999999999993" customHeight="1">
      <c r="B29" s="263"/>
      <c r="C29" s="264"/>
      <c r="D29" s="264"/>
      <c r="E29" s="264"/>
      <c r="F29" s="264"/>
      <c r="G29" s="265"/>
      <c r="H29" s="265"/>
      <c r="I29" s="459"/>
      <c r="J29" s="459"/>
      <c r="K29" s="459"/>
      <c r="L29" s="459"/>
      <c r="M29" s="459"/>
      <c r="N29" s="459"/>
      <c r="O29" s="459"/>
      <c r="P29" s="459"/>
      <c r="Q29" s="459"/>
      <c r="R29" s="459"/>
      <c r="S29" s="459"/>
      <c r="T29" s="266"/>
    </row>
    <row r="30" spans="2:20" ht="15.75">
      <c r="B30" s="201"/>
      <c r="C30" s="205"/>
      <c r="D30" s="202"/>
      <c r="E30" s="202"/>
      <c r="F30" s="202"/>
      <c r="G30" s="202"/>
      <c r="H30" s="202"/>
      <c r="I30" s="202"/>
      <c r="J30" s="203"/>
      <c r="K30" s="203"/>
      <c r="L30" s="204"/>
      <c r="M30" s="202"/>
      <c r="N30" s="202"/>
      <c r="O30" s="202"/>
      <c r="P30" s="202"/>
      <c r="Q30" s="211" t="s">
        <v>414</v>
      </c>
      <c r="R30" s="211"/>
      <c r="S30" s="211"/>
      <c r="T30" s="209"/>
    </row>
    <row r="31" spans="2:20" ht="15.75">
      <c r="B31" s="241"/>
      <c r="C31" s="280" t="s">
        <v>80</v>
      </c>
      <c r="D31" s="227"/>
      <c r="E31" s="227"/>
      <c r="F31" s="227"/>
      <c r="G31" s="631"/>
      <c r="H31" s="631"/>
      <c r="I31" s="631" t="s">
        <v>105</v>
      </c>
      <c r="J31" s="631"/>
      <c r="K31" s="228"/>
      <c r="L31" s="631"/>
      <c r="M31" s="631" t="s">
        <v>106</v>
      </c>
      <c r="N31" s="631"/>
      <c r="O31" s="227"/>
      <c r="P31" s="227"/>
      <c r="Q31" s="227" t="s">
        <v>81</v>
      </c>
      <c r="R31" s="227"/>
      <c r="S31" s="242"/>
      <c r="T31" s="243"/>
    </row>
    <row r="32" spans="2:20" ht="15.75">
      <c r="B32" s="241"/>
      <c r="C32" s="281"/>
      <c r="D32" s="229"/>
      <c r="E32" s="229"/>
      <c r="F32" s="229"/>
      <c r="G32" s="229"/>
      <c r="H32" s="229"/>
      <c r="I32" s="229"/>
      <c r="J32" s="229"/>
      <c r="K32" s="229"/>
      <c r="L32" s="229"/>
      <c r="M32" s="229"/>
      <c r="N32" s="229"/>
      <c r="O32" s="229"/>
      <c r="P32" s="229"/>
      <c r="Q32" s="229"/>
      <c r="R32" s="229"/>
      <c r="S32" s="242"/>
      <c r="T32" s="243"/>
    </row>
    <row r="33" spans="2:20" ht="12" customHeight="1">
      <c r="B33" s="241"/>
      <c r="C33" s="281"/>
      <c r="D33" s="229"/>
      <c r="E33" s="229"/>
      <c r="F33" s="229"/>
      <c r="G33" s="229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29"/>
      <c r="S33" s="242"/>
      <c r="T33" s="243"/>
    </row>
    <row r="34" spans="2:20" ht="15.75">
      <c r="B34" s="241"/>
      <c r="C34" s="281"/>
      <c r="D34" s="229"/>
      <c r="E34" s="229"/>
      <c r="F34" s="229"/>
      <c r="G34" s="229"/>
      <c r="H34" s="229"/>
      <c r="I34" s="229"/>
      <c r="J34" s="229"/>
      <c r="K34" s="229"/>
      <c r="L34" s="229"/>
      <c r="M34" s="229"/>
      <c r="N34" s="229"/>
      <c r="O34" s="229"/>
      <c r="P34" s="229"/>
      <c r="Q34" s="229"/>
      <c r="R34" s="229"/>
      <c r="S34" s="242"/>
      <c r="T34" s="243"/>
    </row>
    <row r="35" spans="2:20" ht="15.75">
      <c r="B35" s="241"/>
      <c r="C35" s="2195" t="s">
        <v>147</v>
      </c>
      <c r="D35" s="2195"/>
      <c r="E35" s="2195"/>
      <c r="F35" s="630"/>
      <c r="G35" s="632"/>
      <c r="H35" s="632" t="s">
        <v>82</v>
      </c>
      <c r="I35" s="630"/>
      <c r="J35" s="632" t="s">
        <v>156</v>
      </c>
      <c r="K35" s="230"/>
      <c r="L35" s="632"/>
      <c r="M35" s="632" t="s">
        <v>161</v>
      </c>
      <c r="N35" s="632"/>
      <c r="O35" s="630"/>
      <c r="P35" s="630"/>
      <c r="Q35" s="630" t="s">
        <v>83</v>
      </c>
      <c r="R35" s="630"/>
      <c r="S35" s="242"/>
      <c r="T35" s="243"/>
    </row>
    <row r="36" spans="2:20" ht="15.75">
      <c r="B36" s="241"/>
      <c r="C36" s="282"/>
      <c r="D36" s="630"/>
      <c r="E36" s="630"/>
      <c r="F36" s="630"/>
      <c r="G36" s="632"/>
      <c r="H36" s="632"/>
      <c r="I36" s="630"/>
      <c r="J36" s="632"/>
      <c r="K36" s="230"/>
      <c r="L36" s="632"/>
      <c r="M36" s="632"/>
      <c r="N36" s="632"/>
      <c r="O36" s="630"/>
      <c r="P36" s="630"/>
      <c r="Q36" s="630"/>
      <c r="R36" s="630"/>
      <c r="S36" s="242"/>
      <c r="T36" s="243"/>
    </row>
    <row r="37" spans="2:20">
      <c r="B37" s="121" t="s">
        <v>84</v>
      </c>
      <c r="C37" s="284"/>
      <c r="D37" s="122"/>
      <c r="E37" s="122"/>
      <c r="F37" s="122"/>
      <c r="G37" s="122"/>
      <c r="H37" s="122"/>
      <c r="I37" s="122"/>
      <c r="J37" s="123"/>
      <c r="K37" s="122"/>
      <c r="L37" s="124"/>
      <c r="M37" s="122"/>
      <c r="N37" s="122"/>
      <c r="O37" s="122"/>
      <c r="P37" s="122"/>
      <c r="Q37" s="122"/>
      <c r="R37" s="125"/>
      <c r="S37" s="125"/>
      <c r="T37" s="126" t="s">
        <v>85</v>
      </c>
    </row>
  </sheetData>
  <sortState ref="C20:T25">
    <sortCondition ref="C20:C25"/>
  </sortState>
  <mergeCells count="23">
    <mergeCell ref="T19:T20"/>
    <mergeCell ref="B27:F27"/>
    <mergeCell ref="B28:F28"/>
    <mergeCell ref="B2:E3"/>
    <mergeCell ref="F2:N2"/>
    <mergeCell ref="F3:N3"/>
    <mergeCell ref="B7:B8"/>
    <mergeCell ref="D7:D8"/>
    <mergeCell ref="F7:F8"/>
    <mergeCell ref="J7:K7"/>
    <mergeCell ref="O7:O8"/>
    <mergeCell ref="P7:P8"/>
    <mergeCell ref="R7:R8"/>
    <mergeCell ref="T7:T8"/>
    <mergeCell ref="B15:F15"/>
    <mergeCell ref="O19:O20"/>
    <mergeCell ref="P19:P20"/>
    <mergeCell ref="R19:R20"/>
    <mergeCell ref="C35:E35"/>
    <mergeCell ref="B19:B20"/>
    <mergeCell ref="D19:D20"/>
    <mergeCell ref="F19:F20"/>
    <mergeCell ref="J19:K19"/>
  </mergeCells>
  <pageMargins left="0.03" right="0.03" top="0.5" bottom="0.05" header="0.5" footer="0.5"/>
  <pageSetup paperSize="9" scale="67" orientation="landscape" horizontalDpi="4294967294" verticalDpi="180" r:id="rId1"/>
  <headerFooter alignWithMargins="0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>
  <sheetPr codeName="Sheet11"/>
  <dimension ref="B2:U25"/>
  <sheetViews>
    <sheetView topLeftCell="D4" zoomScale="80" zoomScaleNormal="80" workbookViewId="0">
      <selection activeCell="J12" sqref="J12"/>
    </sheetView>
  </sheetViews>
  <sheetFormatPr defaultRowHeight="15"/>
  <cols>
    <col min="1" max="1" width="1.85546875" style="1" customWidth="1"/>
    <col min="2" max="2" width="4.28515625" style="1" customWidth="1"/>
    <col min="3" max="3" width="7.5703125" style="285" customWidth="1"/>
    <col min="4" max="4" width="11" style="1" customWidth="1"/>
    <col min="5" max="5" width="11.28515625" style="1" customWidth="1"/>
    <col min="6" max="6" width="13.42578125" style="1" customWidth="1"/>
    <col min="7" max="7" width="12.28515625" style="1" customWidth="1"/>
    <col min="8" max="8" width="11.85546875" style="1" customWidth="1"/>
    <col min="9" max="9" width="12.140625" style="1" customWidth="1"/>
    <col min="10" max="10" width="8.7109375" style="1" customWidth="1"/>
    <col min="11" max="11" width="10.85546875" style="1" customWidth="1"/>
    <col min="12" max="12" width="12.140625" style="1" customWidth="1"/>
    <col min="13" max="13" width="10.5703125" style="1" customWidth="1"/>
    <col min="14" max="14" width="15.85546875" style="1" customWidth="1"/>
    <col min="15" max="15" width="9.7109375" style="1" customWidth="1"/>
    <col min="16" max="16" width="14.85546875" style="1" customWidth="1"/>
    <col min="17" max="17" width="16.5703125" style="1" customWidth="1"/>
    <col min="18" max="18" width="14.140625" style="1" customWidth="1"/>
    <col min="19" max="19" width="15.7109375" style="1" customWidth="1"/>
    <col min="20" max="20" width="9.85546875" style="1" customWidth="1"/>
    <col min="21" max="21" width="8.42578125" style="296" customWidth="1"/>
    <col min="22" max="22" width="11.140625" style="1" customWidth="1"/>
    <col min="23" max="23" width="15.7109375" style="1" bestFit="1" customWidth="1"/>
    <col min="24" max="24" width="14.7109375" style="1" bestFit="1" customWidth="1"/>
    <col min="25" max="16384" width="9.140625" style="1"/>
  </cols>
  <sheetData>
    <row r="2" spans="2:20" ht="30" customHeight="1">
      <c r="B2" s="2155"/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25" t="s">
        <v>55</v>
      </c>
      <c r="P2" s="412" t="s">
        <v>460</v>
      </c>
      <c r="Q2" s="12" t="s">
        <v>635</v>
      </c>
      <c r="R2" s="27"/>
      <c r="S2" s="27"/>
      <c r="T2" s="28" t="s">
        <v>25</v>
      </c>
    </row>
    <row r="3" spans="2:20" ht="30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29" t="s">
        <v>57</v>
      </c>
      <c r="P3" s="30" t="s">
        <v>58</v>
      </c>
      <c r="Q3" s="31"/>
      <c r="R3" s="31"/>
      <c r="S3" s="31"/>
      <c r="T3" s="32"/>
    </row>
    <row r="4" spans="2:20" ht="18">
      <c r="B4" s="33"/>
      <c r="C4" s="286"/>
      <c r="D4" s="34"/>
      <c r="E4" s="34"/>
      <c r="F4" s="34"/>
      <c r="G4" s="34"/>
      <c r="H4" s="34"/>
      <c r="I4" s="34"/>
      <c r="J4" s="34" t="s">
        <v>25</v>
      </c>
      <c r="K4" s="34"/>
      <c r="L4" s="34"/>
      <c r="M4" s="34"/>
      <c r="N4" s="34"/>
      <c r="O4" s="34"/>
      <c r="P4" s="14"/>
      <c r="Q4" s="14"/>
      <c r="R4" s="14"/>
      <c r="S4" s="14"/>
      <c r="T4" s="35"/>
    </row>
    <row r="5" spans="2:20" ht="15.75">
      <c r="B5" s="2"/>
      <c r="C5" s="287" t="s">
        <v>59</v>
      </c>
      <c r="D5" s="216"/>
      <c r="E5" s="216" t="s">
        <v>60</v>
      </c>
      <c r="F5" s="272" t="s">
        <v>332</v>
      </c>
      <c r="G5" s="272"/>
      <c r="H5" s="272"/>
      <c r="I5" s="272"/>
      <c r="J5" s="272"/>
      <c r="K5" s="272"/>
      <c r="L5" s="156"/>
      <c r="M5" s="157"/>
      <c r="N5" s="156"/>
      <c r="O5" s="8"/>
      <c r="P5" s="248" t="s">
        <v>61</v>
      </c>
      <c r="Q5" s="249" t="s">
        <v>890</v>
      </c>
      <c r="R5" s="85"/>
      <c r="S5" s="216"/>
      <c r="T5" s="10"/>
    </row>
    <row r="6" spans="2:20" ht="15.75">
      <c r="B6" s="2"/>
      <c r="C6" s="287"/>
      <c r="D6" s="216"/>
      <c r="E6" s="216"/>
      <c r="F6" s="298"/>
      <c r="G6" s="4"/>
      <c r="H6" s="299"/>
      <c r="I6" s="5"/>
      <c r="J6" s="3"/>
      <c r="K6" s="300"/>
      <c r="L6" s="222"/>
      <c r="M6" s="301"/>
      <c r="N6" s="302"/>
      <c r="O6" s="16"/>
      <c r="P6" s="17"/>
      <c r="Q6" s="17"/>
      <c r="R6" s="17"/>
      <c r="S6" s="95"/>
      <c r="T6" s="10"/>
    </row>
    <row r="7" spans="2:20" ht="15" customHeight="1">
      <c r="B7" s="2190" t="s">
        <v>26</v>
      </c>
      <c r="C7" s="275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</row>
    <row r="8" spans="2:20">
      <c r="B8" s="2191"/>
      <c r="C8" s="276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</row>
    <row r="9" spans="2:20" ht="15.75" thickBot="1">
      <c r="B9" s="187">
        <v>1</v>
      </c>
      <c r="C9" s="277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2:20" ht="39.950000000000003" customHeight="1" thickTop="1">
      <c r="B10" s="432">
        <v>1</v>
      </c>
      <c r="C10" s="439"/>
      <c r="D10" s="355" t="s">
        <v>370</v>
      </c>
      <c r="E10" s="356" t="s">
        <v>371</v>
      </c>
      <c r="F10" s="357" t="s">
        <v>120</v>
      </c>
      <c r="G10" s="462"/>
      <c r="H10" s="462"/>
      <c r="I10" s="463">
        <f>+G10-H10</f>
        <v>0</v>
      </c>
      <c r="J10" s="464"/>
      <c r="K10" s="465">
        <f>I10*J10%</f>
        <v>0</v>
      </c>
      <c r="L10" s="465">
        <f>I10-K10</f>
        <v>0</v>
      </c>
      <c r="M10" s="466">
        <v>2650</v>
      </c>
      <c r="N10" s="467">
        <f>ROUND((L10*M10),0)</f>
        <v>0</v>
      </c>
      <c r="O10" s="467">
        <f>ROUND(M10*0.5025%,2)</f>
        <v>13.32</v>
      </c>
      <c r="P10" s="467">
        <f>M10+O10</f>
        <v>2663.32</v>
      </c>
      <c r="Q10" s="468">
        <f>ROUND((L10*+P10),0)</f>
        <v>0</v>
      </c>
      <c r="R10" s="468">
        <f>ROUND((Q10*0.5%),0)</f>
        <v>0</v>
      </c>
      <c r="S10" s="468">
        <f>ROUND((Q10-R10),0)</f>
        <v>0</v>
      </c>
      <c r="T10" s="469" t="s">
        <v>386</v>
      </c>
    </row>
    <row r="11" spans="2:20" ht="39.950000000000003" customHeight="1">
      <c r="B11" s="432">
        <f>+B10+1</f>
        <v>2</v>
      </c>
      <c r="C11" s="439"/>
      <c r="D11" s="355" t="s">
        <v>370</v>
      </c>
      <c r="E11" s="356" t="s">
        <v>371</v>
      </c>
      <c r="F11" s="357" t="s">
        <v>120</v>
      </c>
      <c r="G11" s="462"/>
      <c r="H11" s="462"/>
      <c r="I11" s="463">
        <f t="shared" ref="I11:I12" si="0">+G11-H11</f>
        <v>0</v>
      </c>
      <c r="J11" s="464"/>
      <c r="K11" s="465">
        <f t="shared" ref="K11:K12" si="1">I11*J11%</f>
        <v>0</v>
      </c>
      <c r="L11" s="465">
        <f t="shared" ref="L11:L12" si="2">I11-K11</f>
        <v>0</v>
      </c>
      <c r="M11" s="466">
        <v>2650</v>
      </c>
      <c r="N11" s="467">
        <f t="shared" ref="N11:N12" si="3">ROUND((L11*M11),0)</f>
        <v>0</v>
      </c>
      <c r="O11" s="467">
        <f t="shared" ref="O11:O12" si="4">ROUND(M11*0.5025%,2)</f>
        <v>13.32</v>
      </c>
      <c r="P11" s="467">
        <f t="shared" ref="P11:P12" si="5">M11+O11</f>
        <v>2663.32</v>
      </c>
      <c r="Q11" s="468">
        <f t="shared" ref="Q11:Q12" si="6">ROUND((L11*+P11),0)</f>
        <v>0</v>
      </c>
      <c r="R11" s="468">
        <f t="shared" ref="R11:R12" si="7">ROUND((Q11*0.5%),0)</f>
        <v>0</v>
      </c>
      <c r="S11" s="468">
        <f t="shared" ref="S11:S12" si="8">ROUND((Q11-R11),0)</f>
        <v>0</v>
      </c>
      <c r="T11" s="469" t="s">
        <v>386</v>
      </c>
    </row>
    <row r="12" spans="2:20" ht="39.950000000000003" customHeight="1">
      <c r="B12" s="432">
        <f t="shared" ref="B12" si="9">+B11+1</f>
        <v>3</v>
      </c>
      <c r="C12" s="439"/>
      <c r="D12" s="355" t="s">
        <v>370</v>
      </c>
      <c r="E12" s="356" t="s">
        <v>371</v>
      </c>
      <c r="F12" s="357" t="s">
        <v>120</v>
      </c>
      <c r="G12" s="462"/>
      <c r="H12" s="462"/>
      <c r="I12" s="463">
        <f t="shared" si="0"/>
        <v>0</v>
      </c>
      <c r="J12" s="464"/>
      <c r="K12" s="465">
        <f t="shared" si="1"/>
        <v>0</v>
      </c>
      <c r="L12" s="465">
        <f t="shared" si="2"/>
        <v>0</v>
      </c>
      <c r="M12" s="466">
        <v>2650</v>
      </c>
      <c r="N12" s="467">
        <f t="shared" si="3"/>
        <v>0</v>
      </c>
      <c r="O12" s="467">
        <f t="shared" si="4"/>
        <v>13.32</v>
      </c>
      <c r="P12" s="467">
        <f t="shared" si="5"/>
        <v>2663.32</v>
      </c>
      <c r="Q12" s="468">
        <f t="shared" si="6"/>
        <v>0</v>
      </c>
      <c r="R12" s="468">
        <f t="shared" si="7"/>
        <v>0</v>
      </c>
      <c r="S12" s="468">
        <f t="shared" si="8"/>
        <v>0</v>
      </c>
      <c r="T12" s="469" t="s">
        <v>386</v>
      </c>
    </row>
    <row r="13" spans="2:20" ht="15" customHeight="1">
      <c r="B13" s="392"/>
      <c r="C13" s="413"/>
      <c r="D13" s="394"/>
      <c r="E13" s="395"/>
      <c r="F13" s="396"/>
      <c r="G13" s="397"/>
      <c r="H13" s="397"/>
      <c r="I13" s="398"/>
      <c r="J13" s="399"/>
      <c r="K13" s="398"/>
      <c r="L13" s="398"/>
      <c r="M13" s="400"/>
      <c r="N13" s="400"/>
      <c r="O13" s="414"/>
      <c r="P13" s="401"/>
      <c r="Q13" s="398"/>
      <c r="R13" s="398"/>
      <c r="S13" s="398"/>
      <c r="T13" s="415"/>
    </row>
    <row r="14" spans="2:20" ht="39.950000000000003" customHeight="1">
      <c r="B14" s="2173" t="s">
        <v>187</v>
      </c>
      <c r="C14" s="2174"/>
      <c r="D14" s="2174"/>
      <c r="E14" s="2174"/>
      <c r="F14" s="2175"/>
      <c r="G14" s="406">
        <f>SUM(G10:G13)</f>
        <v>0</v>
      </c>
      <c r="H14" s="406">
        <f>SUM(H10:H13)</f>
        <v>0</v>
      </c>
      <c r="I14" s="406">
        <f>SUM(I10:I13)</f>
        <v>0</v>
      </c>
      <c r="J14" s="406" t="e">
        <f>+K14/I14%</f>
        <v>#DIV/0!</v>
      </c>
      <c r="K14" s="406">
        <f>SUM(K10:K13)</f>
        <v>0</v>
      </c>
      <c r="L14" s="406">
        <f>SUM(L10:L13)</f>
        <v>0</v>
      </c>
      <c r="M14" s="406"/>
      <c r="N14" s="406">
        <f>SUM(N10:N13)</f>
        <v>0</v>
      </c>
      <c r="O14" s="453"/>
      <c r="P14" s="442" t="e">
        <f>Q14/L14</f>
        <v>#DIV/0!</v>
      </c>
      <c r="Q14" s="406">
        <f>SUM(Q10:Q13)</f>
        <v>0</v>
      </c>
      <c r="R14" s="406">
        <f>SUM(R10:R13)</f>
        <v>0</v>
      </c>
      <c r="S14" s="406">
        <f>SUM(S10:S13)</f>
        <v>0</v>
      </c>
      <c r="T14" s="402"/>
    </row>
    <row r="15" spans="2:20">
      <c r="B15" s="263"/>
      <c r="C15" s="279"/>
      <c r="D15" s="264"/>
      <c r="E15" s="264"/>
      <c r="F15" s="264"/>
      <c r="G15" s="265"/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6"/>
    </row>
    <row r="16" spans="2:20">
      <c r="B16" s="263"/>
      <c r="C16" s="279"/>
      <c r="D16" s="264"/>
      <c r="E16" s="264"/>
      <c r="F16" s="264"/>
      <c r="G16" s="265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6"/>
    </row>
    <row r="17" spans="2:21" ht="15.75">
      <c r="B17" s="201"/>
      <c r="C17" s="205"/>
      <c r="D17" s="202"/>
      <c r="E17" s="202"/>
      <c r="F17" s="202"/>
      <c r="G17" s="202"/>
      <c r="H17" s="202"/>
      <c r="I17" s="202"/>
      <c r="J17" s="203"/>
      <c r="K17" s="203"/>
      <c r="L17" s="204"/>
      <c r="M17" s="202"/>
      <c r="N17" s="202"/>
      <c r="O17" s="202"/>
      <c r="P17" s="202"/>
      <c r="Q17" s="211" t="s">
        <v>891</v>
      </c>
      <c r="R17" s="211"/>
      <c r="S17" s="208"/>
      <c r="T17" s="209"/>
    </row>
    <row r="18" spans="2:21" ht="15.75">
      <c r="B18" s="241"/>
      <c r="C18" s="280" t="s">
        <v>80</v>
      </c>
      <c r="D18" s="227"/>
      <c r="E18" s="227"/>
      <c r="F18" s="227"/>
      <c r="G18" s="627"/>
      <c r="H18" s="627"/>
      <c r="I18" s="627" t="s">
        <v>105</v>
      </c>
      <c r="J18" s="627"/>
      <c r="K18" s="627"/>
      <c r="L18" s="627"/>
      <c r="M18" s="627" t="s">
        <v>106</v>
      </c>
      <c r="N18" s="627"/>
      <c r="O18" s="227"/>
      <c r="P18" s="227"/>
      <c r="Q18" s="227" t="s">
        <v>81</v>
      </c>
      <c r="R18" s="227"/>
      <c r="S18" s="242"/>
      <c r="T18" s="243"/>
    </row>
    <row r="19" spans="2:21" ht="15.75">
      <c r="B19" s="241"/>
      <c r="C19" s="281"/>
      <c r="D19" s="229"/>
      <c r="E19" s="229"/>
      <c r="F19" s="229"/>
      <c r="G19" s="229"/>
      <c r="H19" s="229"/>
      <c r="I19" s="229" t="s">
        <v>136</v>
      </c>
      <c r="J19" s="229"/>
      <c r="K19" s="229"/>
      <c r="L19" s="229"/>
      <c r="M19" s="229"/>
      <c r="N19" s="229"/>
      <c r="O19" s="229"/>
      <c r="P19" s="229"/>
      <c r="Q19" s="229"/>
      <c r="R19" s="229"/>
      <c r="S19" s="242"/>
      <c r="T19" s="243"/>
    </row>
    <row r="20" spans="2:21" ht="15.75">
      <c r="B20" s="241"/>
      <c r="C20" s="281"/>
      <c r="D20" s="229"/>
      <c r="E20" s="229"/>
      <c r="F20" s="229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42"/>
      <c r="T20" s="243"/>
    </row>
    <row r="21" spans="2:21" ht="15.75">
      <c r="B21" s="241"/>
      <c r="C21" s="281"/>
      <c r="D21" s="229"/>
      <c r="E21" s="229"/>
      <c r="F21" s="229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42"/>
      <c r="T21" s="243"/>
    </row>
    <row r="22" spans="2:21" ht="15.75">
      <c r="B22" s="241"/>
      <c r="C22" s="281"/>
      <c r="D22" s="229"/>
      <c r="E22" s="229"/>
      <c r="F22" s="229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242"/>
      <c r="T22" s="243"/>
    </row>
    <row r="23" spans="2:21" ht="15.75">
      <c r="B23" s="241"/>
      <c r="C23" s="2195" t="s">
        <v>147</v>
      </c>
      <c r="D23" s="2195"/>
      <c r="E23" s="2195"/>
      <c r="F23" s="625"/>
      <c r="G23" s="626"/>
      <c r="H23" s="626" t="s">
        <v>82</v>
      </c>
      <c r="I23" s="625"/>
      <c r="J23" s="626" t="s">
        <v>156</v>
      </c>
      <c r="K23" s="230"/>
      <c r="L23" s="626"/>
      <c r="M23" s="626" t="s">
        <v>161</v>
      </c>
      <c r="N23" s="626"/>
      <c r="O23" s="625"/>
      <c r="P23" s="625"/>
      <c r="Q23" s="625" t="s">
        <v>83</v>
      </c>
      <c r="R23" s="625"/>
      <c r="S23" s="242"/>
      <c r="T23" s="243"/>
    </row>
    <row r="24" spans="2:21" ht="15.75">
      <c r="B24" s="612"/>
      <c r="C24" s="625"/>
      <c r="D24" s="625"/>
      <c r="E24" s="625"/>
      <c r="F24" s="625"/>
      <c r="G24" s="626"/>
      <c r="H24" s="626"/>
      <c r="I24" s="625"/>
      <c r="J24" s="626"/>
      <c r="K24" s="230"/>
      <c r="L24" s="626"/>
      <c r="M24" s="626"/>
      <c r="N24" s="626"/>
      <c r="O24" s="625"/>
      <c r="P24" s="625"/>
      <c r="Q24" s="625"/>
      <c r="R24" s="625"/>
      <c r="S24" s="242"/>
      <c r="T24" s="243"/>
    </row>
    <row r="25" spans="2:21" customFormat="1" ht="15" customHeight="1">
      <c r="B25" s="121" t="s">
        <v>418</v>
      </c>
      <c r="C25" s="284"/>
      <c r="D25" s="122"/>
      <c r="E25" s="122"/>
      <c r="F25" s="122"/>
      <c r="G25" s="122"/>
      <c r="H25" s="122"/>
      <c r="I25" s="122"/>
      <c r="J25" s="123"/>
      <c r="K25" s="122"/>
      <c r="L25" s="124"/>
      <c r="M25" s="122"/>
      <c r="N25" s="122"/>
      <c r="O25" s="122"/>
      <c r="P25" s="122"/>
      <c r="Q25" s="122"/>
      <c r="R25" s="125"/>
      <c r="S25" s="125"/>
      <c r="T25" s="126" t="s">
        <v>417</v>
      </c>
      <c r="U25" s="232"/>
    </row>
  </sheetData>
  <mergeCells count="13">
    <mergeCell ref="C23:E23"/>
    <mergeCell ref="O7:O8"/>
    <mergeCell ref="P7:P8"/>
    <mergeCell ref="R7:R8"/>
    <mergeCell ref="T7:T8"/>
    <mergeCell ref="B14:F14"/>
    <mergeCell ref="B2:E3"/>
    <mergeCell ref="F2:N2"/>
    <mergeCell ref="F3:N3"/>
    <mergeCell ref="B7:B8"/>
    <mergeCell ref="D7:D8"/>
    <mergeCell ref="F7:F8"/>
    <mergeCell ref="J7:K7"/>
  </mergeCells>
  <pageMargins left="0.03" right="0.03" top="0.3" bottom="0.05" header="0.5" footer="0.5"/>
  <pageSetup paperSize="9" scale="65" orientation="landscape" horizontalDpi="4294967294" verticalDpi="180" r:id="rId1"/>
  <headerFooter alignWithMargins="0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>
  <sheetPr codeName="Sheet45" enableFormatConditionsCalculation="0"/>
  <dimension ref="A1:V264"/>
  <sheetViews>
    <sheetView zoomScale="80" zoomScaleNormal="80" workbookViewId="0">
      <selection activeCell="Q16" sqref="Q16"/>
    </sheetView>
  </sheetViews>
  <sheetFormatPr defaultRowHeight="15"/>
  <cols>
    <col min="1" max="1" width="1.85546875" style="1" customWidth="1"/>
    <col min="2" max="2" width="4.5703125" style="1" customWidth="1"/>
    <col min="3" max="3" width="8" style="1" customWidth="1"/>
    <col min="4" max="4" width="12" style="1" customWidth="1"/>
    <col min="5" max="5" width="11" style="1" customWidth="1"/>
    <col min="6" max="6" width="10.85546875" style="1" customWidth="1"/>
    <col min="7" max="7" width="13" style="1" customWidth="1"/>
    <col min="8" max="8" width="12.85546875" style="1" customWidth="1"/>
    <col min="9" max="9" width="13.5703125" style="1" customWidth="1"/>
    <col min="10" max="10" width="9.28515625" style="1" customWidth="1"/>
    <col min="11" max="11" width="12" style="1" customWidth="1"/>
    <col min="12" max="12" width="13.42578125" style="1" customWidth="1"/>
    <col min="13" max="13" width="10" style="1" customWidth="1"/>
    <col min="14" max="14" width="17.5703125" style="1" customWidth="1"/>
    <col min="15" max="15" width="9.28515625" style="1" customWidth="1"/>
    <col min="16" max="16" width="11.85546875" style="1" customWidth="1"/>
    <col min="17" max="17" width="19" style="1" customWidth="1"/>
    <col min="18" max="18" width="15.140625" style="1" customWidth="1"/>
    <col min="19" max="19" width="17.28515625" style="1" customWidth="1"/>
    <col min="20" max="20" width="9.140625" style="1" customWidth="1"/>
    <col min="21" max="21" width="10.7109375" style="296" customWidth="1"/>
    <col min="22" max="22" width="15.7109375" style="1" bestFit="1" customWidth="1"/>
    <col min="23" max="23" width="14.7109375" style="1" bestFit="1" customWidth="1"/>
    <col min="24" max="16384" width="9.140625" style="1"/>
  </cols>
  <sheetData>
    <row r="1" spans="2:22" ht="24" customHeight="1"/>
    <row r="2" spans="2:22" ht="24.95" customHeight="1">
      <c r="B2" s="2155" t="s">
        <v>25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417" t="s">
        <v>138</v>
      </c>
      <c r="P2" s="428">
        <v>224</v>
      </c>
      <c r="Q2" s="92" t="s">
        <v>1263</v>
      </c>
      <c r="R2" s="92"/>
      <c r="S2" s="92"/>
      <c r="T2" s="42"/>
    </row>
    <row r="3" spans="2:22" ht="26.2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419" t="s">
        <v>139</v>
      </c>
      <c r="P3" s="429" t="s">
        <v>58</v>
      </c>
      <c r="Q3" s="94"/>
      <c r="R3" s="94"/>
      <c r="S3" s="94"/>
      <c r="T3" s="46"/>
    </row>
    <row r="4" spans="2:22" ht="9.9499999999999993" customHeight="1">
      <c r="B4" s="263"/>
      <c r="C4" s="264"/>
      <c r="D4" s="264"/>
      <c r="E4" s="264"/>
      <c r="F4" s="264"/>
      <c r="G4" s="265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6"/>
    </row>
    <row r="5" spans="2:22" ht="15.75">
      <c r="B5" s="51"/>
      <c r="C5" s="52" t="s">
        <v>59</v>
      </c>
      <c r="D5" s="15"/>
      <c r="E5" s="15" t="s">
        <v>60</v>
      </c>
      <c r="F5" s="623" t="s">
        <v>180</v>
      </c>
      <c r="G5" s="15"/>
      <c r="H5" s="362"/>
      <c r="I5" s="360"/>
      <c r="J5" s="15"/>
      <c r="K5" s="15"/>
      <c r="L5" s="152"/>
      <c r="M5" s="153"/>
      <c r="N5" s="152"/>
      <c r="O5" s="140"/>
      <c r="P5" s="57"/>
      <c r="Q5" s="57" t="s">
        <v>61</v>
      </c>
      <c r="R5" s="249" t="s">
        <v>1360</v>
      </c>
      <c r="S5" s="58"/>
      <c r="T5" s="59"/>
    </row>
    <row r="6" spans="2:22" ht="9.9499999999999993" customHeight="1">
      <c r="B6" s="51"/>
      <c r="C6" s="52"/>
      <c r="D6" s="15"/>
      <c r="E6" s="343"/>
      <c r="F6" s="304"/>
      <c r="G6" s="15"/>
      <c r="H6" s="303"/>
      <c r="I6" s="52"/>
      <c r="J6" s="15"/>
      <c r="K6" s="15"/>
      <c r="L6" s="152"/>
      <c r="M6" s="267"/>
      <c r="N6" s="152"/>
      <c r="O6" s="149"/>
      <c r="P6" s="57"/>
      <c r="Q6" s="58"/>
      <c r="R6" s="58"/>
      <c r="S6" s="58"/>
      <c r="T6" s="59"/>
    </row>
    <row r="7" spans="2:22" ht="15" customHeight="1">
      <c r="B7" s="1331" t="s">
        <v>26</v>
      </c>
      <c r="C7" s="174" t="s">
        <v>27</v>
      </c>
      <c r="D7" s="2169" t="s">
        <v>62</v>
      </c>
      <c r="E7" s="175" t="s">
        <v>28</v>
      </c>
      <c r="F7" s="1328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1326" t="s">
        <v>10</v>
      </c>
    </row>
    <row r="8" spans="2:22">
      <c r="B8" s="1332"/>
      <c r="C8" s="180" t="s">
        <v>11</v>
      </c>
      <c r="D8" s="2170"/>
      <c r="E8" s="180" t="s">
        <v>12</v>
      </c>
      <c r="F8" s="1329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1327"/>
    </row>
    <row r="9" spans="2:22" ht="15.75" thickBot="1">
      <c r="B9" s="187">
        <v>1</v>
      </c>
      <c r="C9" s="188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88">
        <v>9</v>
      </c>
      <c r="K9" s="192" t="s">
        <v>64</v>
      </c>
      <c r="L9" s="191" t="s">
        <v>65</v>
      </c>
      <c r="M9" s="193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2:22" s="865" customFormat="1" ht="30" customHeight="1" thickTop="1">
      <c r="B10" s="912">
        <v>1</v>
      </c>
      <c r="C10" s="1246"/>
      <c r="D10" s="1043" t="s">
        <v>1269</v>
      </c>
      <c r="E10" s="1044" t="s">
        <v>1288</v>
      </c>
      <c r="F10" s="1045" t="s">
        <v>48</v>
      </c>
      <c r="G10" s="1066"/>
      <c r="H10" s="1066"/>
      <c r="I10" s="843">
        <f t="shared" ref="I10:I11" si="0">+G10-H10</f>
        <v>0</v>
      </c>
      <c r="J10" s="931"/>
      <c r="K10" s="919">
        <f t="shared" ref="K10" si="1">I10*J10%</f>
        <v>0</v>
      </c>
      <c r="L10" s="919">
        <f t="shared" ref="L10:L11" si="2">I10-K10</f>
        <v>0</v>
      </c>
      <c r="M10" s="971">
        <v>1250</v>
      </c>
      <c r="N10" s="921">
        <f t="shared" ref="N10:N11" si="3">ROUND((L10*M10),0)</f>
        <v>0</v>
      </c>
      <c r="O10" s="921">
        <f t="shared" ref="O10:O11" si="4">ROUND(M10*0.5025%,2)</f>
        <v>6.28</v>
      </c>
      <c r="P10" s="921">
        <f t="shared" ref="P10:P11" si="5">M10+O10</f>
        <v>1256.28</v>
      </c>
      <c r="Q10" s="922">
        <f t="shared" ref="Q10:Q11" si="6">ROUND((L10*+P10),0)</f>
        <v>0</v>
      </c>
      <c r="R10" s="922">
        <f t="shared" ref="R10:R11" si="7">ROUND((Q10*0.5%),0)</f>
        <v>0</v>
      </c>
      <c r="S10" s="922">
        <f t="shared" ref="S10:S11" si="8">ROUND((Q10-R10),0)</f>
        <v>0</v>
      </c>
      <c r="T10" s="1007" t="s">
        <v>497</v>
      </c>
      <c r="U10" s="972"/>
    </row>
    <row r="11" spans="2:22" s="865" customFormat="1" ht="30" customHeight="1">
      <c r="B11" s="912">
        <v>2</v>
      </c>
      <c r="C11" s="1246"/>
      <c r="D11" s="1043" t="s">
        <v>985</v>
      </c>
      <c r="E11" s="1044" t="s">
        <v>1257</v>
      </c>
      <c r="F11" s="1045" t="s">
        <v>48</v>
      </c>
      <c r="G11" s="1066"/>
      <c r="H11" s="1066"/>
      <c r="I11" s="843">
        <f t="shared" si="0"/>
        <v>0</v>
      </c>
      <c r="J11" s="931"/>
      <c r="K11" s="919">
        <f>I11*J11%</f>
        <v>0</v>
      </c>
      <c r="L11" s="919">
        <f t="shared" si="2"/>
        <v>0</v>
      </c>
      <c r="M11" s="971">
        <v>1250</v>
      </c>
      <c r="N11" s="921">
        <f t="shared" si="3"/>
        <v>0</v>
      </c>
      <c r="O11" s="921">
        <f t="shared" si="4"/>
        <v>6.28</v>
      </c>
      <c r="P11" s="921">
        <f t="shared" si="5"/>
        <v>1256.28</v>
      </c>
      <c r="Q11" s="922">
        <f t="shared" si="6"/>
        <v>0</v>
      </c>
      <c r="R11" s="922">
        <f t="shared" si="7"/>
        <v>0</v>
      </c>
      <c r="S11" s="922">
        <f t="shared" si="8"/>
        <v>0</v>
      </c>
      <c r="T11" s="1007" t="s">
        <v>497</v>
      </c>
      <c r="U11" s="972"/>
    </row>
    <row r="12" spans="2:22" ht="5.0999999999999996" customHeight="1">
      <c r="B12" s="392"/>
      <c r="C12" s="393"/>
      <c r="D12" s="394"/>
      <c r="E12" s="395"/>
      <c r="F12" s="396"/>
      <c r="G12" s="397"/>
      <c r="H12" s="397"/>
      <c r="I12" s="398"/>
      <c r="J12" s="931"/>
      <c r="K12" s="398"/>
      <c r="L12" s="398"/>
      <c r="M12" s="400"/>
      <c r="N12" s="400"/>
      <c r="O12" s="617"/>
      <c r="P12" s="617"/>
      <c r="Q12" s="398"/>
      <c r="R12" s="398"/>
      <c r="S12" s="398"/>
      <c r="T12" s="1007"/>
    </row>
    <row r="13" spans="2:22" ht="30" customHeight="1">
      <c r="B13" s="2173" t="s">
        <v>187</v>
      </c>
      <c r="C13" s="2174"/>
      <c r="D13" s="2174"/>
      <c r="E13" s="2174"/>
      <c r="F13" s="2175"/>
      <c r="G13" s="402">
        <f>SUM(G10:G12)</f>
        <v>0</v>
      </c>
      <c r="H13" s="402">
        <f>SUM(H10:H12)</f>
        <v>0</v>
      </c>
      <c r="I13" s="402">
        <f>SUM(I10:I12)</f>
        <v>0</v>
      </c>
      <c r="J13" s="402" t="e">
        <f>+K13/I13%</f>
        <v>#DIV/0!</v>
      </c>
      <c r="K13" s="402">
        <f>SUM(K10:K12)</f>
        <v>0</v>
      </c>
      <c r="L13" s="402">
        <f>SUM(L10:L12)</f>
        <v>0</v>
      </c>
      <c r="M13" s="402"/>
      <c r="N13" s="402">
        <f>SUM(N10:N12)</f>
        <v>0</v>
      </c>
      <c r="O13" s="403"/>
      <c r="P13" s="402" t="e">
        <f>+Q13/L13</f>
        <v>#DIV/0!</v>
      </c>
      <c r="Q13" s="402">
        <f>SUM(Q10:Q12)</f>
        <v>0</v>
      </c>
      <c r="R13" s="402">
        <f>SUM(R10:R12)</f>
        <v>0</v>
      </c>
      <c r="S13" s="402">
        <f>SUM(S10:S12)</f>
        <v>0</v>
      </c>
      <c r="T13" s="402"/>
      <c r="V13" s="1" t="s">
        <v>25</v>
      </c>
    </row>
    <row r="14" spans="2:22" ht="27" customHeight="1">
      <c r="B14" s="603"/>
      <c r="C14" s="458"/>
      <c r="D14" s="458"/>
      <c r="E14" s="458"/>
      <c r="F14" s="458"/>
      <c r="G14" s="597"/>
      <c r="H14" s="597"/>
      <c r="I14" s="597"/>
      <c r="J14" s="1232"/>
      <c r="K14" s="597"/>
      <c r="L14" s="597"/>
      <c r="M14" s="597"/>
      <c r="N14" s="597"/>
      <c r="O14" s="597"/>
      <c r="P14" s="597"/>
      <c r="Q14" s="597"/>
      <c r="R14" s="597"/>
      <c r="S14" s="597"/>
      <c r="T14" s="460"/>
      <c r="U14" s="1"/>
    </row>
    <row r="15" spans="2:22" ht="15.75">
      <c r="B15" s="363"/>
      <c r="C15" s="364"/>
      <c r="D15" s="364"/>
      <c r="E15" s="364"/>
      <c r="F15" s="364"/>
      <c r="G15" s="265"/>
      <c r="H15" s="364"/>
      <c r="I15" s="202"/>
      <c r="J15" s="203"/>
      <c r="K15" s="203"/>
      <c r="L15" s="204"/>
      <c r="M15" s="202"/>
      <c r="N15" s="202"/>
      <c r="O15" s="202"/>
      <c r="P15" s="202"/>
      <c r="Q15" s="211" t="s">
        <v>1361</v>
      </c>
      <c r="R15" s="211"/>
      <c r="S15" s="208"/>
      <c r="T15" s="209"/>
      <c r="U15" s="1"/>
    </row>
    <row r="16" spans="2:22" ht="15.75">
      <c r="B16" s="365"/>
      <c r="C16" s="280" t="s">
        <v>80</v>
      </c>
      <c r="D16" s="227"/>
      <c r="E16" s="227"/>
      <c r="F16" s="227"/>
      <c r="G16" s="1333"/>
      <c r="H16" s="1333"/>
      <c r="I16" s="1333" t="s">
        <v>105</v>
      </c>
      <c r="J16" s="1333"/>
      <c r="K16" s="228"/>
      <c r="L16" s="1333"/>
      <c r="M16" s="1333" t="s">
        <v>106</v>
      </c>
      <c r="N16" s="1333"/>
      <c r="O16" s="227"/>
      <c r="P16" s="227"/>
      <c r="Q16" s="227" t="s">
        <v>81</v>
      </c>
      <c r="R16" s="227"/>
      <c r="S16" s="242"/>
      <c r="T16" s="243"/>
      <c r="U16" s="1"/>
    </row>
    <row r="17" spans="1:21" ht="15.75">
      <c r="B17" s="241"/>
      <c r="C17" s="281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42"/>
      <c r="T17" s="243"/>
      <c r="U17" s="1"/>
    </row>
    <row r="18" spans="1:21" ht="9.9499999999999993" customHeight="1">
      <c r="B18" s="241"/>
      <c r="C18" s="281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42"/>
      <c r="T18" s="243"/>
      <c r="U18" s="1"/>
    </row>
    <row r="19" spans="1:21" ht="9.9499999999999993" customHeight="1">
      <c r="B19" s="241"/>
      <c r="C19" s="281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42"/>
      <c r="T19" s="243"/>
      <c r="U19" s="1"/>
    </row>
    <row r="20" spans="1:21" ht="15.75">
      <c r="B20" s="241"/>
      <c r="C20" s="281"/>
      <c r="D20" s="229"/>
      <c r="E20" s="229"/>
      <c r="F20" s="229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42"/>
      <c r="T20" s="243"/>
      <c r="U20" s="1"/>
    </row>
    <row r="21" spans="1:21" ht="15.75">
      <c r="B21" s="241"/>
      <c r="C21" s="1330" t="s">
        <v>147</v>
      </c>
      <c r="D21" s="1330"/>
      <c r="E21" s="1330"/>
      <c r="F21" s="1330"/>
      <c r="G21" s="1334"/>
      <c r="H21" s="1334" t="s">
        <v>82</v>
      </c>
      <c r="I21" s="1330"/>
      <c r="J21" s="1334" t="s">
        <v>156</v>
      </c>
      <c r="K21" s="230"/>
      <c r="L21" s="1334"/>
      <c r="M21" s="1334" t="s">
        <v>161</v>
      </c>
      <c r="N21" s="1334"/>
      <c r="O21" s="1330"/>
      <c r="P21" s="1330"/>
      <c r="Q21" s="1330" t="s">
        <v>83</v>
      </c>
      <c r="R21" s="1330"/>
      <c r="S21" s="242"/>
      <c r="T21" s="243"/>
      <c r="U21" s="1"/>
    </row>
    <row r="22" spans="1:21" ht="15.75">
      <c r="B22" s="612"/>
      <c r="C22" s="1330"/>
      <c r="D22" s="1330"/>
      <c r="E22" s="1330"/>
      <c r="F22" s="1330"/>
      <c r="G22" s="1334"/>
      <c r="H22" s="1334"/>
      <c r="I22" s="1330"/>
      <c r="J22" s="1334"/>
      <c r="K22" s="230"/>
      <c r="L22" s="1334"/>
      <c r="M22" s="1334"/>
      <c r="N22" s="1334"/>
      <c r="O22" s="1330"/>
      <c r="P22" s="1330"/>
      <c r="Q22" s="1330"/>
      <c r="R22" s="1330"/>
      <c r="S22" s="242"/>
      <c r="T22" s="243"/>
      <c r="U22" s="1"/>
    </row>
    <row r="23" spans="1:21" customFormat="1" ht="15" customHeight="1">
      <c r="A23" t="s">
        <v>25</v>
      </c>
      <c r="B23" s="121" t="s">
        <v>418</v>
      </c>
      <c r="C23" s="284"/>
      <c r="D23" s="122"/>
      <c r="E23" s="122"/>
      <c r="F23" s="122"/>
      <c r="G23" s="122"/>
      <c r="H23" s="122"/>
      <c r="I23" s="122"/>
      <c r="J23" s="123"/>
      <c r="K23" s="122"/>
      <c r="L23" s="124"/>
      <c r="M23" s="122"/>
      <c r="N23" s="122"/>
      <c r="O23" s="122"/>
      <c r="P23" s="122"/>
      <c r="Q23" s="122"/>
      <c r="R23" s="125"/>
      <c r="S23" s="125"/>
      <c r="T23" s="126" t="s">
        <v>417</v>
      </c>
      <c r="U23" s="232"/>
    </row>
    <row r="24" spans="1:21" ht="24" customHeight="1"/>
    <row r="25" spans="1:21" ht="24.95" customHeight="1">
      <c r="B25" s="2155" t="s">
        <v>25</v>
      </c>
      <c r="C25" s="2156"/>
      <c r="D25" s="2156"/>
      <c r="E25" s="2157"/>
      <c r="F25" s="2161" t="s">
        <v>146</v>
      </c>
      <c r="G25" s="2162"/>
      <c r="H25" s="2162"/>
      <c r="I25" s="2162"/>
      <c r="J25" s="2162"/>
      <c r="K25" s="2162"/>
      <c r="L25" s="2162"/>
      <c r="M25" s="2162"/>
      <c r="N25" s="2163"/>
      <c r="O25" s="417" t="s">
        <v>138</v>
      </c>
      <c r="P25" s="428" t="s">
        <v>1359</v>
      </c>
      <c r="Q25" s="92" t="s">
        <v>1263</v>
      </c>
      <c r="R25" s="92"/>
      <c r="S25" s="92"/>
      <c r="T25" s="42"/>
    </row>
    <row r="26" spans="1:21" ht="26.25" customHeight="1">
      <c r="B26" s="2158"/>
      <c r="C26" s="2159"/>
      <c r="D26" s="2159"/>
      <c r="E26" s="2160"/>
      <c r="F26" s="2164" t="s">
        <v>416</v>
      </c>
      <c r="G26" s="2165"/>
      <c r="H26" s="2165"/>
      <c r="I26" s="2165"/>
      <c r="J26" s="2165"/>
      <c r="K26" s="2165"/>
      <c r="L26" s="2165"/>
      <c r="M26" s="2165"/>
      <c r="N26" s="2166"/>
      <c r="O26" s="419" t="s">
        <v>139</v>
      </c>
      <c r="P26" s="429" t="s">
        <v>58</v>
      </c>
      <c r="Q26" s="94"/>
      <c r="R26" s="94"/>
      <c r="S26" s="94"/>
      <c r="T26" s="46"/>
    </row>
    <row r="27" spans="1:21" ht="9.9499999999999993" customHeight="1">
      <c r="B27" s="263"/>
      <c r="C27" s="264"/>
      <c r="D27" s="264"/>
      <c r="E27" s="264"/>
      <c r="F27" s="264"/>
      <c r="G27" s="265"/>
      <c r="H27" s="265"/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6"/>
    </row>
    <row r="28" spans="1:21" ht="15.75">
      <c r="B28" s="51"/>
      <c r="C28" s="52" t="s">
        <v>59</v>
      </c>
      <c r="D28" s="15"/>
      <c r="E28" s="15" t="s">
        <v>60</v>
      </c>
      <c r="F28" s="623" t="s">
        <v>180</v>
      </c>
      <c r="G28" s="15"/>
      <c r="H28" s="362"/>
      <c r="I28" s="360"/>
      <c r="J28" s="15"/>
      <c r="K28" s="15"/>
      <c r="L28" s="152"/>
      <c r="M28" s="153"/>
      <c r="N28" s="152"/>
      <c r="O28" s="140"/>
      <c r="P28" s="57"/>
      <c r="Q28" s="57" t="s">
        <v>61</v>
      </c>
      <c r="R28" s="249" t="s">
        <v>1354</v>
      </c>
      <c r="S28" s="58"/>
      <c r="T28" s="59"/>
    </row>
    <row r="29" spans="1:21" ht="9.9499999999999993" customHeight="1">
      <c r="B29" s="51"/>
      <c r="C29" s="52"/>
      <c r="D29" s="15"/>
      <c r="E29" s="343"/>
      <c r="F29" s="304"/>
      <c r="G29" s="15"/>
      <c r="H29" s="303"/>
      <c r="I29" s="52"/>
      <c r="J29" s="15"/>
      <c r="K29" s="15"/>
      <c r="L29" s="152"/>
      <c r="M29" s="267"/>
      <c r="N29" s="152"/>
      <c r="O29" s="149"/>
      <c r="P29" s="57"/>
      <c r="Q29" s="58"/>
      <c r="R29" s="58"/>
      <c r="S29" s="58"/>
      <c r="T29" s="59"/>
    </row>
    <row r="30" spans="1:21" ht="15" customHeight="1">
      <c r="B30" s="1322" t="s">
        <v>26</v>
      </c>
      <c r="C30" s="174" t="s">
        <v>27</v>
      </c>
      <c r="D30" s="2169" t="s">
        <v>62</v>
      </c>
      <c r="E30" s="175" t="s">
        <v>28</v>
      </c>
      <c r="F30" s="1319" t="s">
        <v>29</v>
      </c>
      <c r="G30" s="174" t="s">
        <v>30</v>
      </c>
      <c r="H30" s="174" t="s">
        <v>30</v>
      </c>
      <c r="I30" s="176" t="s">
        <v>30</v>
      </c>
      <c r="J30" s="2171" t="s">
        <v>31</v>
      </c>
      <c r="K30" s="2172"/>
      <c r="L30" s="174" t="s">
        <v>30</v>
      </c>
      <c r="M30" s="176" t="s">
        <v>32</v>
      </c>
      <c r="N30" s="177" t="s">
        <v>8</v>
      </c>
      <c r="O30" s="2176" t="s">
        <v>182</v>
      </c>
      <c r="P30" s="2178" t="s">
        <v>181</v>
      </c>
      <c r="Q30" s="177" t="s">
        <v>8</v>
      </c>
      <c r="R30" s="2180" t="s">
        <v>44</v>
      </c>
      <c r="S30" s="178" t="s">
        <v>8</v>
      </c>
      <c r="T30" s="1317" t="s">
        <v>10</v>
      </c>
    </row>
    <row r="31" spans="1:21">
      <c r="B31" s="1323"/>
      <c r="C31" s="180" t="s">
        <v>11</v>
      </c>
      <c r="D31" s="2170"/>
      <c r="E31" s="180" t="s">
        <v>12</v>
      </c>
      <c r="F31" s="1320"/>
      <c r="G31" s="180" t="s">
        <v>13</v>
      </c>
      <c r="H31" s="180" t="s">
        <v>14</v>
      </c>
      <c r="I31" s="181" t="s">
        <v>15</v>
      </c>
      <c r="J31" s="182" t="s">
        <v>16</v>
      </c>
      <c r="K31" s="183" t="s">
        <v>17</v>
      </c>
      <c r="L31" s="180" t="s">
        <v>18</v>
      </c>
      <c r="M31" s="184" t="s">
        <v>19</v>
      </c>
      <c r="N31" s="185" t="s">
        <v>177</v>
      </c>
      <c r="O31" s="2177"/>
      <c r="P31" s="2179"/>
      <c r="Q31" s="185" t="s">
        <v>22</v>
      </c>
      <c r="R31" s="2181"/>
      <c r="S31" s="186" t="s">
        <v>45</v>
      </c>
      <c r="T31" s="1318"/>
    </row>
    <row r="32" spans="1:21" ht="15.75" thickBot="1">
      <c r="B32" s="187">
        <v>1</v>
      </c>
      <c r="C32" s="188">
        <v>2</v>
      </c>
      <c r="D32" s="189">
        <v>3</v>
      </c>
      <c r="E32" s="188">
        <v>4</v>
      </c>
      <c r="F32" s="188">
        <v>5</v>
      </c>
      <c r="G32" s="188">
        <v>6</v>
      </c>
      <c r="H32" s="188">
        <v>7</v>
      </c>
      <c r="I32" s="190" t="s">
        <v>63</v>
      </c>
      <c r="J32" s="188">
        <v>9</v>
      </c>
      <c r="K32" s="192" t="s">
        <v>64</v>
      </c>
      <c r="L32" s="191" t="s">
        <v>65</v>
      </c>
      <c r="M32" s="193">
        <v>12</v>
      </c>
      <c r="N32" s="193" t="s">
        <v>66</v>
      </c>
      <c r="O32" s="252" t="s">
        <v>176</v>
      </c>
      <c r="P32" s="193" t="s">
        <v>178</v>
      </c>
      <c r="Q32" s="193" t="s">
        <v>186</v>
      </c>
      <c r="R32" s="193" t="s">
        <v>183</v>
      </c>
      <c r="S32" s="193" t="s">
        <v>179</v>
      </c>
      <c r="T32" s="193">
        <v>18</v>
      </c>
    </row>
    <row r="33" spans="1:22" s="865" customFormat="1" ht="30" customHeight="1" thickTop="1">
      <c r="B33" s="912">
        <v>1</v>
      </c>
      <c r="C33" s="1246" t="s">
        <v>1357</v>
      </c>
      <c r="D33" s="1043" t="s">
        <v>1269</v>
      </c>
      <c r="E33" s="1044" t="s">
        <v>1288</v>
      </c>
      <c r="F33" s="1045" t="s">
        <v>48</v>
      </c>
      <c r="G33" s="1066">
        <v>4290</v>
      </c>
      <c r="H33" s="1066">
        <v>1520</v>
      </c>
      <c r="I33" s="843">
        <f t="shared" ref="I33:I34" si="9">+G33-H33</f>
        <v>2770</v>
      </c>
      <c r="J33" s="931">
        <v>5</v>
      </c>
      <c r="K33" s="919">
        <f t="shared" ref="K33" si="10">I33*J33%</f>
        <v>138.5</v>
      </c>
      <c r="L33" s="919">
        <f t="shared" ref="L33:L34" si="11">I33-K33</f>
        <v>2631.5</v>
      </c>
      <c r="M33" s="971">
        <v>1250</v>
      </c>
      <c r="N33" s="921">
        <f t="shared" ref="N33:N34" si="12">ROUND((L33*M33),0)</f>
        <v>3289375</v>
      </c>
      <c r="O33" s="921">
        <f t="shared" ref="O33:O34" si="13">ROUND(M33*0.5025%,2)</f>
        <v>6.28</v>
      </c>
      <c r="P33" s="921">
        <f t="shared" ref="P33:P34" si="14">M33+O33</f>
        <v>1256.28</v>
      </c>
      <c r="Q33" s="922">
        <f t="shared" ref="Q33:Q34" si="15">ROUND((L33*+P33),0)</f>
        <v>3305901</v>
      </c>
      <c r="R33" s="922">
        <f t="shared" ref="R33:R34" si="16">ROUND((Q33*0.5%),0)</f>
        <v>16530</v>
      </c>
      <c r="S33" s="922">
        <f t="shared" ref="S33:S34" si="17">ROUND((Q33-R33),0)</f>
        <v>3289371</v>
      </c>
      <c r="T33" s="1007" t="s">
        <v>497</v>
      </c>
      <c r="U33" s="972"/>
    </row>
    <row r="34" spans="1:22" s="865" customFormat="1" ht="30" customHeight="1">
      <c r="B34" s="912">
        <v>2</v>
      </c>
      <c r="C34" s="1246" t="s">
        <v>1358</v>
      </c>
      <c r="D34" s="1043" t="s">
        <v>985</v>
      </c>
      <c r="E34" s="1044" t="s">
        <v>1257</v>
      </c>
      <c r="F34" s="1045" t="s">
        <v>48</v>
      </c>
      <c r="G34" s="1066">
        <v>3680</v>
      </c>
      <c r="H34" s="1066">
        <v>1500</v>
      </c>
      <c r="I34" s="843">
        <f t="shared" si="9"/>
        <v>2180</v>
      </c>
      <c r="J34" s="931">
        <v>5</v>
      </c>
      <c r="K34" s="919">
        <f>I34*J34%</f>
        <v>109</v>
      </c>
      <c r="L34" s="919">
        <f t="shared" si="11"/>
        <v>2071</v>
      </c>
      <c r="M34" s="971">
        <v>1250</v>
      </c>
      <c r="N34" s="921">
        <f t="shared" si="12"/>
        <v>2588750</v>
      </c>
      <c r="O34" s="921">
        <f t="shared" si="13"/>
        <v>6.28</v>
      </c>
      <c r="P34" s="921">
        <f t="shared" si="14"/>
        <v>1256.28</v>
      </c>
      <c r="Q34" s="922">
        <f t="shared" si="15"/>
        <v>2601756</v>
      </c>
      <c r="R34" s="922">
        <f t="shared" si="16"/>
        <v>13009</v>
      </c>
      <c r="S34" s="922">
        <f t="shared" si="17"/>
        <v>2588747</v>
      </c>
      <c r="T34" s="1007" t="s">
        <v>497</v>
      </c>
      <c r="U34" s="972"/>
    </row>
    <row r="35" spans="1:22" ht="5.0999999999999996" customHeight="1">
      <c r="B35" s="392"/>
      <c r="C35" s="393"/>
      <c r="D35" s="394"/>
      <c r="E35" s="395"/>
      <c r="F35" s="396"/>
      <c r="G35" s="397"/>
      <c r="H35" s="397"/>
      <c r="I35" s="398"/>
      <c r="J35" s="931"/>
      <c r="K35" s="398"/>
      <c r="L35" s="398"/>
      <c r="M35" s="400"/>
      <c r="N35" s="400"/>
      <c r="O35" s="617"/>
      <c r="P35" s="617"/>
      <c r="Q35" s="398"/>
      <c r="R35" s="398"/>
      <c r="S35" s="398"/>
      <c r="T35" s="1007"/>
    </row>
    <row r="36" spans="1:22" ht="30" customHeight="1">
      <c r="B36" s="2173" t="s">
        <v>187</v>
      </c>
      <c r="C36" s="2174"/>
      <c r="D36" s="2174"/>
      <c r="E36" s="2174"/>
      <c r="F36" s="2175"/>
      <c r="G36" s="402">
        <f>SUM(G33:G35)</f>
        <v>7970</v>
      </c>
      <c r="H36" s="402">
        <f>SUM(H33:H35)</f>
        <v>3020</v>
      </c>
      <c r="I36" s="402">
        <f>SUM(I33:I35)</f>
        <v>4950</v>
      </c>
      <c r="J36" s="402">
        <f>+K36/I36%</f>
        <v>5</v>
      </c>
      <c r="K36" s="402">
        <f>SUM(K33:K35)</f>
        <v>247.5</v>
      </c>
      <c r="L36" s="402">
        <f>SUM(L33:L35)</f>
        <v>4702.5</v>
      </c>
      <c r="M36" s="402"/>
      <c r="N36" s="402">
        <f>SUM(N33:N35)</f>
        <v>5878125</v>
      </c>
      <c r="O36" s="403"/>
      <c r="P36" s="402">
        <f>+Q36/L36</f>
        <v>1256.2800637958533</v>
      </c>
      <c r="Q36" s="402">
        <f>SUM(Q33:Q35)</f>
        <v>5907657</v>
      </c>
      <c r="R36" s="402">
        <f>SUM(R33:R35)</f>
        <v>29539</v>
      </c>
      <c r="S36" s="402">
        <f>SUM(S33:S35)</f>
        <v>5878118</v>
      </c>
      <c r="T36" s="402"/>
      <c r="V36" s="1" t="s">
        <v>25</v>
      </c>
    </row>
    <row r="37" spans="1:22" ht="27" customHeight="1">
      <c r="B37" s="603"/>
      <c r="C37" s="458"/>
      <c r="D37" s="458"/>
      <c r="E37" s="458"/>
      <c r="F37" s="458"/>
      <c r="G37" s="597"/>
      <c r="H37" s="597"/>
      <c r="I37" s="597"/>
      <c r="J37" s="1232"/>
      <c r="K37" s="597"/>
      <c r="L37" s="597"/>
      <c r="M37" s="597"/>
      <c r="N37" s="597"/>
      <c r="O37" s="597"/>
      <c r="P37" s="597"/>
      <c r="Q37" s="597"/>
      <c r="R37" s="597"/>
      <c r="S37" s="597"/>
      <c r="T37" s="460"/>
      <c r="U37" s="1"/>
    </row>
    <row r="38" spans="1:22" ht="15.75">
      <c r="B38" s="363"/>
      <c r="C38" s="364"/>
      <c r="D38" s="364"/>
      <c r="E38" s="364"/>
      <c r="F38" s="364"/>
      <c r="G38" s="265"/>
      <c r="H38" s="364"/>
      <c r="I38" s="202"/>
      <c r="J38" s="203"/>
      <c r="K38" s="203"/>
      <c r="L38" s="204"/>
      <c r="M38" s="202"/>
      <c r="N38" s="202"/>
      <c r="O38" s="202"/>
      <c r="P38" s="202"/>
      <c r="Q38" s="211" t="s">
        <v>1355</v>
      </c>
      <c r="R38" s="211"/>
      <c r="S38" s="208"/>
      <c r="T38" s="209"/>
      <c r="U38" s="1"/>
    </row>
    <row r="39" spans="1:22" ht="15.75">
      <c r="B39" s="365"/>
      <c r="C39" s="280" t="s">
        <v>80</v>
      </c>
      <c r="D39" s="227"/>
      <c r="E39" s="227"/>
      <c r="F39" s="227"/>
      <c r="G39" s="1324"/>
      <c r="H39" s="1324"/>
      <c r="I39" s="1324" t="s">
        <v>105</v>
      </c>
      <c r="J39" s="1324"/>
      <c r="K39" s="228"/>
      <c r="L39" s="1324"/>
      <c r="M39" s="1324" t="s">
        <v>106</v>
      </c>
      <c r="N39" s="1324"/>
      <c r="O39" s="227"/>
      <c r="P39" s="227"/>
      <c r="Q39" s="227" t="s">
        <v>81</v>
      </c>
      <c r="R39" s="227"/>
      <c r="S39" s="242"/>
      <c r="T39" s="243"/>
      <c r="U39" s="1"/>
    </row>
    <row r="40" spans="1:22" ht="15.75">
      <c r="B40" s="241"/>
      <c r="C40" s="281"/>
      <c r="D40" s="229"/>
      <c r="E40" s="229"/>
      <c r="F40" s="229"/>
      <c r="G40" s="229"/>
      <c r="H40" s="229"/>
      <c r="I40" s="229"/>
      <c r="J40" s="229"/>
      <c r="K40" s="229"/>
      <c r="L40" s="229"/>
      <c r="M40" s="229"/>
      <c r="N40" s="229"/>
      <c r="O40" s="229"/>
      <c r="P40" s="229"/>
      <c r="Q40" s="229"/>
      <c r="R40" s="229"/>
      <c r="S40" s="242"/>
      <c r="T40" s="243"/>
      <c r="U40" s="1"/>
    </row>
    <row r="41" spans="1:22" ht="9.9499999999999993" customHeight="1">
      <c r="B41" s="241"/>
      <c r="C41" s="281"/>
      <c r="D41" s="229"/>
      <c r="E41" s="229"/>
      <c r="F41" s="229"/>
      <c r="G41" s="229"/>
      <c r="H41" s="229"/>
      <c r="I41" s="229"/>
      <c r="J41" s="229"/>
      <c r="K41" s="229"/>
      <c r="L41" s="229"/>
      <c r="M41" s="229"/>
      <c r="N41" s="229"/>
      <c r="O41" s="229"/>
      <c r="P41" s="229"/>
      <c r="Q41" s="229"/>
      <c r="R41" s="229"/>
      <c r="S41" s="242"/>
      <c r="T41" s="243"/>
      <c r="U41" s="1"/>
    </row>
    <row r="42" spans="1:22" ht="9.9499999999999993" customHeight="1">
      <c r="B42" s="241"/>
      <c r="C42" s="281"/>
      <c r="D42" s="229"/>
      <c r="E42" s="229"/>
      <c r="F42" s="229"/>
      <c r="G42" s="229"/>
      <c r="H42" s="229"/>
      <c r="I42" s="229"/>
      <c r="J42" s="229"/>
      <c r="K42" s="229"/>
      <c r="L42" s="229"/>
      <c r="M42" s="229"/>
      <c r="N42" s="229"/>
      <c r="O42" s="229"/>
      <c r="P42" s="229"/>
      <c r="Q42" s="229"/>
      <c r="R42" s="229"/>
      <c r="S42" s="242"/>
      <c r="T42" s="243"/>
      <c r="U42" s="1"/>
    </row>
    <row r="43" spans="1:22" ht="15.75">
      <c r="B43" s="241"/>
      <c r="C43" s="281"/>
      <c r="D43" s="229"/>
      <c r="E43" s="229"/>
      <c r="F43" s="229"/>
      <c r="G43" s="229"/>
      <c r="H43" s="229"/>
      <c r="I43" s="229"/>
      <c r="J43" s="229"/>
      <c r="K43" s="229"/>
      <c r="L43" s="229"/>
      <c r="M43" s="229"/>
      <c r="N43" s="229"/>
      <c r="O43" s="229"/>
      <c r="P43" s="229"/>
      <c r="Q43" s="229"/>
      <c r="R43" s="229"/>
      <c r="S43" s="242"/>
      <c r="T43" s="243"/>
      <c r="U43" s="1"/>
    </row>
    <row r="44" spans="1:22" ht="15.75">
      <c r="B44" s="241"/>
      <c r="C44" s="1321" t="s">
        <v>147</v>
      </c>
      <c r="D44" s="1321"/>
      <c r="E44" s="1321"/>
      <c r="F44" s="1321"/>
      <c r="G44" s="1325"/>
      <c r="H44" s="1325" t="s">
        <v>82</v>
      </c>
      <c r="I44" s="1321"/>
      <c r="J44" s="1325" t="s">
        <v>156</v>
      </c>
      <c r="K44" s="230"/>
      <c r="L44" s="1325"/>
      <c r="M44" s="1325" t="s">
        <v>161</v>
      </c>
      <c r="N44" s="1325"/>
      <c r="O44" s="1321"/>
      <c r="P44" s="1321"/>
      <c r="Q44" s="1321" t="s">
        <v>83</v>
      </c>
      <c r="R44" s="1321"/>
      <c r="S44" s="242"/>
      <c r="T44" s="243"/>
      <c r="U44" s="1"/>
    </row>
    <row r="45" spans="1:22" ht="15.75">
      <c r="B45" s="612"/>
      <c r="C45" s="1321"/>
      <c r="D45" s="1321"/>
      <c r="E45" s="1321"/>
      <c r="F45" s="1321"/>
      <c r="G45" s="1325"/>
      <c r="H45" s="1325"/>
      <c r="I45" s="1321"/>
      <c r="J45" s="1325"/>
      <c r="K45" s="230"/>
      <c r="L45" s="1325"/>
      <c r="M45" s="1325"/>
      <c r="N45" s="1325"/>
      <c r="O45" s="1321"/>
      <c r="P45" s="1321"/>
      <c r="Q45" s="1321"/>
      <c r="R45" s="1321"/>
      <c r="S45" s="242"/>
      <c r="T45" s="243"/>
      <c r="U45" s="1"/>
    </row>
    <row r="46" spans="1:22" customFormat="1" ht="15" customHeight="1">
      <c r="A46" t="s">
        <v>25</v>
      </c>
      <c r="B46" s="121" t="s">
        <v>418</v>
      </c>
      <c r="C46" s="284"/>
      <c r="D46" s="122"/>
      <c r="E46" s="122"/>
      <c r="F46" s="122"/>
      <c r="G46" s="122"/>
      <c r="H46" s="122"/>
      <c r="I46" s="122"/>
      <c r="J46" s="123"/>
      <c r="K46" s="122"/>
      <c r="L46" s="124"/>
      <c r="M46" s="122"/>
      <c r="N46" s="122"/>
      <c r="O46" s="122"/>
      <c r="P46" s="122"/>
      <c r="Q46" s="122"/>
      <c r="R46" s="125"/>
      <c r="S46" s="125"/>
      <c r="T46" s="126" t="s">
        <v>417</v>
      </c>
      <c r="U46" s="232"/>
    </row>
    <row r="47" spans="1:22" ht="24" customHeight="1"/>
    <row r="48" spans="1:22" ht="24.95" customHeight="1">
      <c r="B48" s="2155" t="s">
        <v>25</v>
      </c>
      <c r="C48" s="2156"/>
      <c r="D48" s="2156"/>
      <c r="E48" s="2157"/>
      <c r="F48" s="2161" t="s">
        <v>146</v>
      </c>
      <c r="G48" s="2162"/>
      <c r="H48" s="2162"/>
      <c r="I48" s="2162"/>
      <c r="J48" s="2162"/>
      <c r="K48" s="2162"/>
      <c r="L48" s="2162"/>
      <c r="M48" s="2162"/>
      <c r="N48" s="2163"/>
      <c r="O48" s="417" t="s">
        <v>138</v>
      </c>
      <c r="P48" s="428">
        <v>232</v>
      </c>
      <c r="Q48" s="92" t="s">
        <v>1263</v>
      </c>
      <c r="R48" s="92"/>
      <c r="S48" s="92"/>
      <c r="T48" s="42"/>
    </row>
    <row r="49" spans="2:22" ht="26.25" customHeight="1">
      <c r="B49" s="2158"/>
      <c r="C49" s="2159"/>
      <c r="D49" s="2159"/>
      <c r="E49" s="2160"/>
      <c r="F49" s="2164" t="s">
        <v>416</v>
      </c>
      <c r="G49" s="2165"/>
      <c r="H49" s="2165"/>
      <c r="I49" s="2165"/>
      <c r="J49" s="2165"/>
      <c r="K49" s="2165"/>
      <c r="L49" s="2165"/>
      <c r="M49" s="2165"/>
      <c r="N49" s="2166"/>
      <c r="O49" s="419" t="s">
        <v>139</v>
      </c>
      <c r="P49" s="429" t="s">
        <v>58</v>
      </c>
      <c r="Q49" s="94"/>
      <c r="R49" s="94"/>
      <c r="S49" s="94"/>
      <c r="T49" s="46"/>
    </row>
    <row r="50" spans="2:22" ht="9.9499999999999993" customHeight="1">
      <c r="B50" s="263"/>
      <c r="C50" s="264"/>
      <c r="D50" s="264"/>
      <c r="E50" s="264"/>
      <c r="F50" s="264"/>
      <c r="G50" s="265"/>
      <c r="H50" s="265"/>
      <c r="I50" s="265"/>
      <c r="J50" s="265"/>
      <c r="K50" s="265"/>
      <c r="L50" s="265"/>
      <c r="M50" s="265"/>
      <c r="N50" s="265"/>
      <c r="O50" s="265"/>
      <c r="P50" s="265"/>
      <c r="Q50" s="265"/>
      <c r="R50" s="265"/>
      <c r="S50" s="265"/>
      <c r="T50" s="266"/>
    </row>
    <row r="51" spans="2:22" ht="15.75">
      <c r="B51" s="51"/>
      <c r="C51" s="52" t="s">
        <v>59</v>
      </c>
      <c r="D51" s="15"/>
      <c r="E51" s="15" t="s">
        <v>60</v>
      </c>
      <c r="F51" s="623" t="s">
        <v>180</v>
      </c>
      <c r="G51" s="15"/>
      <c r="H51" s="362"/>
      <c r="I51" s="360"/>
      <c r="J51" s="15"/>
      <c r="K51" s="15"/>
      <c r="L51" s="152"/>
      <c r="M51" s="153"/>
      <c r="N51" s="152"/>
      <c r="O51" s="140"/>
      <c r="P51" s="57"/>
      <c r="Q51" s="57" t="s">
        <v>61</v>
      </c>
      <c r="R51" s="249" t="s">
        <v>1346</v>
      </c>
      <c r="S51" s="58"/>
      <c r="T51" s="59"/>
    </row>
    <row r="52" spans="2:22" ht="9.9499999999999993" customHeight="1">
      <c r="B52" s="51"/>
      <c r="C52" s="52"/>
      <c r="D52" s="15"/>
      <c r="E52" s="343"/>
      <c r="F52" s="304"/>
      <c r="G52" s="15"/>
      <c r="H52" s="303"/>
      <c r="I52" s="52"/>
      <c r="J52" s="15"/>
      <c r="K52" s="15"/>
      <c r="L52" s="152"/>
      <c r="M52" s="267"/>
      <c r="N52" s="152"/>
      <c r="O52" s="149"/>
      <c r="P52" s="57"/>
      <c r="Q52" s="58"/>
      <c r="R52" s="58"/>
      <c r="S52" s="58"/>
      <c r="T52" s="59"/>
    </row>
    <row r="53" spans="2:22" ht="15" customHeight="1">
      <c r="B53" s="1312" t="s">
        <v>26</v>
      </c>
      <c r="C53" s="174" t="s">
        <v>27</v>
      </c>
      <c r="D53" s="2169" t="s">
        <v>62</v>
      </c>
      <c r="E53" s="175" t="s">
        <v>28</v>
      </c>
      <c r="F53" s="1308" t="s">
        <v>29</v>
      </c>
      <c r="G53" s="174" t="s">
        <v>30</v>
      </c>
      <c r="H53" s="174" t="s">
        <v>30</v>
      </c>
      <c r="I53" s="176" t="s">
        <v>30</v>
      </c>
      <c r="J53" s="2171" t="s">
        <v>31</v>
      </c>
      <c r="K53" s="2172"/>
      <c r="L53" s="174" t="s">
        <v>30</v>
      </c>
      <c r="M53" s="176" t="s">
        <v>32</v>
      </c>
      <c r="N53" s="177" t="s">
        <v>8</v>
      </c>
      <c r="O53" s="2176" t="s">
        <v>182</v>
      </c>
      <c r="P53" s="2178" t="s">
        <v>181</v>
      </c>
      <c r="Q53" s="177" t="s">
        <v>8</v>
      </c>
      <c r="R53" s="2180" t="s">
        <v>44</v>
      </c>
      <c r="S53" s="178" t="s">
        <v>8</v>
      </c>
      <c r="T53" s="1310" t="s">
        <v>10</v>
      </c>
    </row>
    <row r="54" spans="2:22">
      <c r="B54" s="1313"/>
      <c r="C54" s="180" t="s">
        <v>11</v>
      </c>
      <c r="D54" s="2170"/>
      <c r="E54" s="180" t="s">
        <v>12</v>
      </c>
      <c r="F54" s="1309"/>
      <c r="G54" s="180" t="s">
        <v>13</v>
      </c>
      <c r="H54" s="180" t="s">
        <v>14</v>
      </c>
      <c r="I54" s="181" t="s">
        <v>15</v>
      </c>
      <c r="J54" s="182" t="s">
        <v>16</v>
      </c>
      <c r="K54" s="183" t="s">
        <v>17</v>
      </c>
      <c r="L54" s="180" t="s">
        <v>18</v>
      </c>
      <c r="M54" s="184" t="s">
        <v>19</v>
      </c>
      <c r="N54" s="185" t="s">
        <v>177</v>
      </c>
      <c r="O54" s="2177"/>
      <c r="P54" s="2179"/>
      <c r="Q54" s="185" t="s">
        <v>22</v>
      </c>
      <c r="R54" s="2181"/>
      <c r="S54" s="186" t="s">
        <v>45</v>
      </c>
      <c r="T54" s="1311"/>
    </row>
    <row r="55" spans="2:22" ht="15.75" thickBot="1">
      <c r="B55" s="187">
        <v>1</v>
      </c>
      <c r="C55" s="188">
        <v>2</v>
      </c>
      <c r="D55" s="189">
        <v>3</v>
      </c>
      <c r="E55" s="188">
        <v>4</v>
      </c>
      <c r="F55" s="188">
        <v>5</v>
      </c>
      <c r="G55" s="188">
        <v>6</v>
      </c>
      <c r="H55" s="188">
        <v>7</v>
      </c>
      <c r="I55" s="190" t="s">
        <v>63</v>
      </c>
      <c r="J55" s="188">
        <v>9</v>
      </c>
      <c r="K55" s="192" t="s">
        <v>64</v>
      </c>
      <c r="L55" s="191" t="s">
        <v>65</v>
      </c>
      <c r="M55" s="193">
        <v>12</v>
      </c>
      <c r="N55" s="193" t="s">
        <v>66</v>
      </c>
      <c r="O55" s="252" t="s">
        <v>176</v>
      </c>
      <c r="P55" s="193" t="s">
        <v>178</v>
      </c>
      <c r="Q55" s="193" t="s">
        <v>186</v>
      </c>
      <c r="R55" s="193" t="s">
        <v>183</v>
      </c>
      <c r="S55" s="193" t="s">
        <v>179</v>
      </c>
      <c r="T55" s="193">
        <v>18</v>
      </c>
    </row>
    <row r="56" spans="2:22" s="865" customFormat="1" ht="30" customHeight="1" thickTop="1">
      <c r="B56" s="912">
        <v>1</v>
      </c>
      <c r="C56" s="1246" t="s">
        <v>1348</v>
      </c>
      <c r="D56" s="1043" t="s">
        <v>1086</v>
      </c>
      <c r="E56" s="1044" t="s">
        <v>1258</v>
      </c>
      <c r="F56" s="1045" t="s">
        <v>48</v>
      </c>
      <c r="G56" s="1066">
        <v>4320</v>
      </c>
      <c r="H56" s="1066">
        <v>1570</v>
      </c>
      <c r="I56" s="843">
        <f t="shared" ref="I56:I58" si="18">+G56-H56</f>
        <v>2750</v>
      </c>
      <c r="J56" s="931">
        <v>5</v>
      </c>
      <c r="K56" s="919">
        <f t="shared" ref="K56" si="19">I56*J56%</f>
        <v>137.5</v>
      </c>
      <c r="L56" s="919">
        <f t="shared" ref="L56:L58" si="20">I56-K56</f>
        <v>2612.5</v>
      </c>
      <c r="M56" s="971">
        <v>1250</v>
      </c>
      <c r="N56" s="921">
        <f t="shared" ref="N56:N58" si="21">ROUND((L56*M56),0)</f>
        <v>3265625</v>
      </c>
      <c r="O56" s="921">
        <f t="shared" ref="O56:O58" si="22">ROUND(M56*0.5025%,2)</f>
        <v>6.28</v>
      </c>
      <c r="P56" s="921">
        <f t="shared" ref="P56:P58" si="23">M56+O56</f>
        <v>1256.28</v>
      </c>
      <c r="Q56" s="922">
        <f t="shared" ref="Q56:Q58" si="24">ROUND((L56*+P56),0)</f>
        <v>3282032</v>
      </c>
      <c r="R56" s="922">
        <f t="shared" ref="R56:R58" si="25">ROUND((Q56*0.5%),0)</f>
        <v>16410</v>
      </c>
      <c r="S56" s="922">
        <f t="shared" ref="S56:S58" si="26">ROUND((Q56-R56),0)</f>
        <v>3265622</v>
      </c>
      <c r="T56" s="1007" t="s">
        <v>335</v>
      </c>
      <c r="U56" s="972"/>
    </row>
    <row r="57" spans="2:22" s="865" customFormat="1" ht="30" customHeight="1">
      <c r="B57" s="912">
        <v>2</v>
      </c>
      <c r="C57" s="1246" t="s">
        <v>1349</v>
      </c>
      <c r="D57" s="1043" t="s">
        <v>1269</v>
      </c>
      <c r="E57" s="1044" t="s">
        <v>1288</v>
      </c>
      <c r="F57" s="1045" t="s">
        <v>48</v>
      </c>
      <c r="G57" s="1066">
        <v>4520</v>
      </c>
      <c r="H57" s="1066">
        <v>1560</v>
      </c>
      <c r="I57" s="843">
        <f t="shared" si="18"/>
        <v>2960</v>
      </c>
      <c r="J57" s="931">
        <v>5</v>
      </c>
      <c r="K57" s="919">
        <f>I57*J57%</f>
        <v>148</v>
      </c>
      <c r="L57" s="919">
        <f t="shared" si="20"/>
        <v>2812</v>
      </c>
      <c r="M57" s="971">
        <v>1250</v>
      </c>
      <c r="N57" s="921">
        <f t="shared" si="21"/>
        <v>3515000</v>
      </c>
      <c r="O57" s="921">
        <f t="shared" si="22"/>
        <v>6.28</v>
      </c>
      <c r="P57" s="921">
        <f t="shared" si="23"/>
        <v>1256.28</v>
      </c>
      <c r="Q57" s="922">
        <f t="shared" si="24"/>
        <v>3532659</v>
      </c>
      <c r="R57" s="922">
        <f t="shared" si="25"/>
        <v>17663</v>
      </c>
      <c r="S57" s="922">
        <f t="shared" si="26"/>
        <v>3514996</v>
      </c>
      <c r="T57" s="1007" t="s">
        <v>335</v>
      </c>
      <c r="U57" s="972"/>
    </row>
    <row r="58" spans="2:22" s="865" customFormat="1" ht="30" customHeight="1">
      <c r="B58" s="912">
        <v>3</v>
      </c>
      <c r="C58" s="1246" t="s">
        <v>1350</v>
      </c>
      <c r="D58" s="1043" t="s">
        <v>395</v>
      </c>
      <c r="E58" s="1044" t="s">
        <v>1250</v>
      </c>
      <c r="F58" s="1045" t="s">
        <v>48</v>
      </c>
      <c r="G58" s="1066">
        <v>11740</v>
      </c>
      <c r="H58" s="1066">
        <v>4300</v>
      </c>
      <c r="I58" s="843">
        <f t="shared" si="18"/>
        <v>7440</v>
      </c>
      <c r="J58" s="931">
        <v>5</v>
      </c>
      <c r="K58" s="919">
        <f t="shared" ref="K58" si="27">I58*J58%</f>
        <v>372</v>
      </c>
      <c r="L58" s="919">
        <f t="shared" si="20"/>
        <v>7068</v>
      </c>
      <c r="M58" s="971">
        <v>1250</v>
      </c>
      <c r="N58" s="921">
        <f t="shared" si="21"/>
        <v>8835000</v>
      </c>
      <c r="O58" s="921">
        <f t="shared" si="22"/>
        <v>6.28</v>
      </c>
      <c r="P58" s="921">
        <f t="shared" si="23"/>
        <v>1256.28</v>
      </c>
      <c r="Q58" s="922">
        <f t="shared" si="24"/>
        <v>8879387</v>
      </c>
      <c r="R58" s="922">
        <f t="shared" si="25"/>
        <v>44397</v>
      </c>
      <c r="S58" s="922">
        <f t="shared" si="26"/>
        <v>8834990</v>
      </c>
      <c r="T58" s="1007" t="s">
        <v>412</v>
      </c>
      <c r="U58" s="972"/>
    </row>
    <row r="59" spans="2:22" s="865" customFormat="1" ht="30" customHeight="1">
      <c r="B59" s="912">
        <v>4</v>
      </c>
      <c r="C59" s="1246" t="s">
        <v>1351</v>
      </c>
      <c r="D59" s="1043" t="s">
        <v>1062</v>
      </c>
      <c r="E59" s="1044" t="s">
        <v>1032</v>
      </c>
      <c r="F59" s="1045" t="s">
        <v>48</v>
      </c>
      <c r="G59" s="1066">
        <v>3400</v>
      </c>
      <c r="H59" s="1066">
        <v>1580</v>
      </c>
      <c r="I59" s="843">
        <f t="shared" ref="I59:I61" si="28">+G59-H59</f>
        <v>1820</v>
      </c>
      <c r="J59" s="931">
        <v>5</v>
      </c>
      <c r="K59" s="919">
        <f t="shared" ref="K59:K61" si="29">I59*J59%</f>
        <v>91</v>
      </c>
      <c r="L59" s="919">
        <f t="shared" ref="L59:L61" si="30">I59-K59</f>
        <v>1729</v>
      </c>
      <c r="M59" s="971">
        <v>1250</v>
      </c>
      <c r="N59" s="921">
        <f t="shared" ref="N59:N61" si="31">ROUND((L59*M59),0)</f>
        <v>2161250</v>
      </c>
      <c r="O59" s="921">
        <f t="shared" ref="O59:O61" si="32">ROUND(M59*0.5025%,2)</f>
        <v>6.28</v>
      </c>
      <c r="P59" s="921">
        <f t="shared" ref="P59:P61" si="33">M59+O59</f>
        <v>1256.28</v>
      </c>
      <c r="Q59" s="922">
        <f t="shared" ref="Q59:Q61" si="34">ROUND((L59*+P59),0)</f>
        <v>2172108</v>
      </c>
      <c r="R59" s="922">
        <f t="shared" ref="R59:R61" si="35">ROUND((Q59*0.5%),0)</f>
        <v>10861</v>
      </c>
      <c r="S59" s="922">
        <f t="shared" ref="S59:S61" si="36">ROUND((Q59-R59),0)</f>
        <v>2161247</v>
      </c>
      <c r="T59" s="1007" t="s">
        <v>335</v>
      </c>
      <c r="U59" s="972"/>
    </row>
    <row r="60" spans="2:22" s="865" customFormat="1" ht="30" customHeight="1">
      <c r="B60" s="912">
        <v>5</v>
      </c>
      <c r="C60" s="1246" t="s">
        <v>1352</v>
      </c>
      <c r="D60" s="1043" t="s">
        <v>1328</v>
      </c>
      <c r="E60" s="1044" t="s">
        <v>1329</v>
      </c>
      <c r="F60" s="1045" t="s">
        <v>48</v>
      </c>
      <c r="G60" s="1066">
        <v>3620</v>
      </c>
      <c r="H60" s="1066">
        <v>1470</v>
      </c>
      <c r="I60" s="843">
        <f t="shared" si="28"/>
        <v>2150</v>
      </c>
      <c r="J60" s="931">
        <v>5</v>
      </c>
      <c r="K60" s="919">
        <f t="shared" si="29"/>
        <v>107.5</v>
      </c>
      <c r="L60" s="919">
        <f t="shared" si="30"/>
        <v>2042.5</v>
      </c>
      <c r="M60" s="971">
        <v>1250</v>
      </c>
      <c r="N60" s="921">
        <f t="shared" si="31"/>
        <v>2553125</v>
      </c>
      <c r="O60" s="921">
        <f t="shared" si="32"/>
        <v>6.28</v>
      </c>
      <c r="P60" s="921">
        <f t="shared" si="33"/>
        <v>1256.28</v>
      </c>
      <c r="Q60" s="922">
        <f t="shared" si="34"/>
        <v>2565952</v>
      </c>
      <c r="R60" s="922">
        <f t="shared" si="35"/>
        <v>12830</v>
      </c>
      <c r="S60" s="922">
        <f t="shared" si="36"/>
        <v>2553122</v>
      </c>
      <c r="T60" s="1007" t="s">
        <v>335</v>
      </c>
      <c r="U60" s="972"/>
    </row>
    <row r="61" spans="2:22" s="865" customFormat="1" ht="30" customHeight="1">
      <c r="B61" s="912">
        <v>6</v>
      </c>
      <c r="C61" s="1246" t="s">
        <v>1353</v>
      </c>
      <c r="D61" s="1043" t="s">
        <v>1207</v>
      </c>
      <c r="E61" s="1044" t="s">
        <v>1280</v>
      </c>
      <c r="F61" s="1045" t="s">
        <v>48</v>
      </c>
      <c r="G61" s="1066">
        <v>3300</v>
      </c>
      <c r="H61" s="1066">
        <v>1510</v>
      </c>
      <c r="I61" s="843">
        <f t="shared" si="28"/>
        <v>1790</v>
      </c>
      <c r="J61" s="931">
        <v>5</v>
      </c>
      <c r="K61" s="919">
        <f t="shared" si="29"/>
        <v>89.5</v>
      </c>
      <c r="L61" s="919">
        <f t="shared" si="30"/>
        <v>1700.5</v>
      </c>
      <c r="M61" s="971">
        <v>1250</v>
      </c>
      <c r="N61" s="921">
        <f t="shared" si="31"/>
        <v>2125625</v>
      </c>
      <c r="O61" s="921">
        <f t="shared" si="32"/>
        <v>6.28</v>
      </c>
      <c r="P61" s="921">
        <f t="shared" si="33"/>
        <v>1256.28</v>
      </c>
      <c r="Q61" s="922">
        <f t="shared" si="34"/>
        <v>2136304</v>
      </c>
      <c r="R61" s="922">
        <f t="shared" si="35"/>
        <v>10682</v>
      </c>
      <c r="S61" s="922">
        <f t="shared" si="36"/>
        <v>2125622</v>
      </c>
      <c r="T61" s="1007" t="s">
        <v>335</v>
      </c>
      <c r="U61" s="972"/>
    </row>
    <row r="62" spans="2:22" ht="5.0999999999999996" customHeight="1">
      <c r="B62" s="392"/>
      <c r="C62" s="393"/>
      <c r="D62" s="394"/>
      <c r="E62" s="395"/>
      <c r="F62" s="396"/>
      <c r="G62" s="397"/>
      <c r="H62" s="397"/>
      <c r="I62" s="398"/>
      <c r="J62" s="931"/>
      <c r="K62" s="398"/>
      <c r="L62" s="398"/>
      <c r="M62" s="400"/>
      <c r="N62" s="400"/>
      <c r="O62" s="617"/>
      <c r="P62" s="617"/>
      <c r="Q62" s="398"/>
      <c r="R62" s="398"/>
      <c r="S62" s="398"/>
      <c r="T62" s="1007"/>
    </row>
    <row r="63" spans="2:22" ht="30" customHeight="1">
      <c r="B63" s="2173" t="s">
        <v>187</v>
      </c>
      <c r="C63" s="2174"/>
      <c r="D63" s="2174"/>
      <c r="E63" s="2174"/>
      <c r="F63" s="2175"/>
      <c r="G63" s="402">
        <f>SUM(G56:G62)</f>
        <v>30900</v>
      </c>
      <c r="H63" s="402">
        <f>SUM(H56:H62)</f>
        <v>11990</v>
      </c>
      <c r="I63" s="402">
        <f>SUM(I56:I62)</f>
        <v>18910</v>
      </c>
      <c r="J63" s="402">
        <f>+K63/I63%</f>
        <v>5</v>
      </c>
      <c r="K63" s="402">
        <f>SUM(K56:K62)</f>
        <v>945.5</v>
      </c>
      <c r="L63" s="402">
        <f>SUM(L56:L62)</f>
        <v>17964.5</v>
      </c>
      <c r="M63" s="402"/>
      <c r="N63" s="402">
        <f>SUM(N56:N62)</f>
        <v>22455625</v>
      </c>
      <c r="O63" s="403"/>
      <c r="P63" s="402">
        <f>+Q63/L63</f>
        <v>1256.2799966600796</v>
      </c>
      <c r="Q63" s="402">
        <f>SUM(Q56:Q62)</f>
        <v>22568442</v>
      </c>
      <c r="R63" s="402">
        <f>SUM(R56:R62)</f>
        <v>112843</v>
      </c>
      <c r="S63" s="402">
        <f>SUM(S56:S62)</f>
        <v>22455599</v>
      </c>
      <c r="T63" s="402"/>
      <c r="V63" s="1" t="s">
        <v>25</v>
      </c>
    </row>
    <row r="64" spans="2:22" ht="27" customHeight="1">
      <c r="B64" s="603"/>
      <c r="C64" s="458"/>
      <c r="D64" s="458"/>
      <c r="E64" s="458"/>
      <c r="F64" s="458"/>
      <c r="G64" s="597"/>
      <c r="H64" s="597"/>
      <c r="I64" s="597"/>
      <c r="J64" s="1232"/>
      <c r="K64" s="597"/>
      <c r="L64" s="597"/>
      <c r="M64" s="597"/>
      <c r="N64" s="597"/>
      <c r="O64" s="597"/>
      <c r="P64" s="597"/>
      <c r="Q64" s="597"/>
      <c r="R64" s="597"/>
      <c r="S64" s="597"/>
      <c r="T64" s="460"/>
      <c r="U64" s="1"/>
    </row>
    <row r="65" spans="1:21" ht="15.75">
      <c r="B65" s="363"/>
      <c r="C65" s="364"/>
      <c r="D65" s="364"/>
      <c r="E65" s="364"/>
      <c r="F65" s="364"/>
      <c r="G65" s="265"/>
      <c r="H65" s="364"/>
      <c r="I65" s="202"/>
      <c r="J65" s="203"/>
      <c r="K65" s="203"/>
      <c r="L65" s="204"/>
      <c r="M65" s="202"/>
      <c r="N65" s="202"/>
      <c r="O65" s="202"/>
      <c r="P65" s="202"/>
      <c r="Q65" s="211" t="s">
        <v>1347</v>
      </c>
      <c r="R65" s="211"/>
      <c r="S65" s="208"/>
      <c r="T65" s="209"/>
      <c r="U65" s="1"/>
    </row>
    <row r="66" spans="1:21" ht="15.75">
      <c r="B66" s="365"/>
      <c r="C66" s="280" t="s">
        <v>80</v>
      </c>
      <c r="D66" s="227"/>
      <c r="E66" s="227"/>
      <c r="F66" s="227"/>
      <c r="G66" s="1315"/>
      <c r="H66" s="1315"/>
      <c r="I66" s="1315" t="s">
        <v>105</v>
      </c>
      <c r="J66" s="1315"/>
      <c r="K66" s="228"/>
      <c r="L66" s="1315"/>
      <c r="M66" s="1315" t="s">
        <v>106</v>
      </c>
      <c r="N66" s="1315"/>
      <c r="O66" s="227"/>
      <c r="P66" s="227"/>
      <c r="Q66" s="227" t="s">
        <v>81</v>
      </c>
      <c r="R66" s="227"/>
      <c r="S66" s="242"/>
      <c r="T66" s="243"/>
      <c r="U66" s="1"/>
    </row>
    <row r="67" spans="1:21" ht="15.75">
      <c r="B67" s="241"/>
      <c r="C67" s="281"/>
      <c r="D67" s="229"/>
      <c r="E67" s="229"/>
      <c r="F67" s="229"/>
      <c r="G67" s="229"/>
      <c r="H67" s="229"/>
      <c r="I67" s="229"/>
      <c r="J67" s="229"/>
      <c r="K67" s="229"/>
      <c r="L67" s="229"/>
      <c r="M67" s="229"/>
      <c r="N67" s="229"/>
      <c r="O67" s="229"/>
      <c r="P67" s="229"/>
      <c r="Q67" s="229"/>
      <c r="R67" s="229"/>
      <c r="S67" s="242"/>
      <c r="T67" s="243"/>
      <c r="U67" s="1"/>
    </row>
    <row r="68" spans="1:21" ht="9.9499999999999993" customHeight="1">
      <c r="B68" s="241"/>
      <c r="C68" s="281"/>
      <c r="D68" s="229"/>
      <c r="E68" s="229"/>
      <c r="F68" s="229"/>
      <c r="G68" s="229"/>
      <c r="H68" s="229"/>
      <c r="I68" s="229"/>
      <c r="J68" s="229"/>
      <c r="K68" s="229"/>
      <c r="L68" s="229"/>
      <c r="M68" s="229"/>
      <c r="N68" s="229"/>
      <c r="O68" s="229"/>
      <c r="P68" s="229"/>
      <c r="Q68" s="229"/>
      <c r="R68" s="229"/>
      <c r="S68" s="242"/>
      <c r="T68" s="243"/>
      <c r="U68" s="1"/>
    </row>
    <row r="69" spans="1:21" ht="9.9499999999999993" customHeight="1">
      <c r="B69" s="241"/>
      <c r="C69" s="281"/>
      <c r="D69" s="229"/>
      <c r="E69" s="229"/>
      <c r="F69" s="229"/>
      <c r="G69" s="229"/>
      <c r="H69" s="229"/>
      <c r="I69" s="229"/>
      <c r="J69" s="229"/>
      <c r="K69" s="229"/>
      <c r="L69" s="229"/>
      <c r="M69" s="229"/>
      <c r="N69" s="229"/>
      <c r="O69" s="229"/>
      <c r="P69" s="229"/>
      <c r="Q69" s="229"/>
      <c r="R69" s="229"/>
      <c r="S69" s="242"/>
      <c r="T69" s="243"/>
      <c r="U69" s="1"/>
    </row>
    <row r="70" spans="1:21" ht="15.75">
      <c r="B70" s="241"/>
      <c r="C70" s="281"/>
      <c r="D70" s="229"/>
      <c r="E70" s="229"/>
      <c r="F70" s="229"/>
      <c r="G70" s="229"/>
      <c r="H70" s="229"/>
      <c r="I70" s="229"/>
      <c r="J70" s="229"/>
      <c r="K70" s="229"/>
      <c r="L70" s="229"/>
      <c r="M70" s="229"/>
      <c r="N70" s="229"/>
      <c r="O70" s="229"/>
      <c r="P70" s="229"/>
      <c r="Q70" s="229"/>
      <c r="R70" s="229"/>
      <c r="S70" s="242"/>
      <c r="T70" s="243"/>
      <c r="U70" s="1"/>
    </row>
    <row r="71" spans="1:21" ht="15.75">
      <c r="B71" s="241"/>
      <c r="C71" s="1314" t="s">
        <v>147</v>
      </c>
      <c r="D71" s="1314"/>
      <c r="E71" s="1314"/>
      <c r="F71" s="1314"/>
      <c r="G71" s="1316"/>
      <c r="H71" s="1316" t="s">
        <v>82</v>
      </c>
      <c r="I71" s="1314"/>
      <c r="J71" s="1316" t="s">
        <v>156</v>
      </c>
      <c r="K71" s="230"/>
      <c r="L71" s="1316"/>
      <c r="M71" s="1316" t="s">
        <v>161</v>
      </c>
      <c r="N71" s="1316"/>
      <c r="O71" s="1314"/>
      <c r="P71" s="1314"/>
      <c r="Q71" s="1314" t="s">
        <v>83</v>
      </c>
      <c r="R71" s="1314"/>
      <c r="S71" s="242"/>
      <c r="T71" s="243"/>
      <c r="U71" s="1"/>
    </row>
    <row r="72" spans="1:21" ht="15.75">
      <c r="B72" s="612"/>
      <c r="C72" s="1314"/>
      <c r="D72" s="1314"/>
      <c r="E72" s="1314"/>
      <c r="F72" s="1314"/>
      <c r="G72" s="1316"/>
      <c r="H72" s="1316"/>
      <c r="I72" s="1314"/>
      <c r="J72" s="1316"/>
      <c r="K72" s="230"/>
      <c r="L72" s="1316"/>
      <c r="M72" s="1316"/>
      <c r="N72" s="1316"/>
      <c r="O72" s="1314"/>
      <c r="P72" s="1314"/>
      <c r="Q72" s="1314"/>
      <c r="R72" s="1314"/>
      <c r="S72" s="242"/>
      <c r="T72" s="243"/>
      <c r="U72" s="1"/>
    </row>
    <row r="73" spans="1:21" customFormat="1" ht="15" customHeight="1">
      <c r="A73" t="s">
        <v>25</v>
      </c>
      <c r="B73" s="121" t="s">
        <v>418</v>
      </c>
      <c r="C73" s="284"/>
      <c r="D73" s="122"/>
      <c r="E73" s="122"/>
      <c r="F73" s="122"/>
      <c r="G73" s="122"/>
      <c r="H73" s="122"/>
      <c r="I73" s="122"/>
      <c r="J73" s="123"/>
      <c r="K73" s="122"/>
      <c r="L73" s="124"/>
      <c r="M73" s="122"/>
      <c r="N73" s="122"/>
      <c r="O73" s="122"/>
      <c r="P73" s="122"/>
      <c r="Q73" s="122"/>
      <c r="R73" s="125"/>
      <c r="S73" s="125"/>
      <c r="T73" s="126" t="s">
        <v>417</v>
      </c>
      <c r="U73" s="232"/>
    </row>
    <row r="74" spans="1:21" ht="24" customHeight="1"/>
    <row r="75" spans="1:21" ht="24.95" customHeight="1">
      <c r="B75" s="2155" t="s">
        <v>25</v>
      </c>
      <c r="C75" s="2156"/>
      <c r="D75" s="2156"/>
      <c r="E75" s="2157"/>
      <c r="F75" s="2161" t="s">
        <v>146</v>
      </c>
      <c r="G75" s="2162"/>
      <c r="H75" s="2162"/>
      <c r="I75" s="2162"/>
      <c r="J75" s="2162"/>
      <c r="K75" s="2162"/>
      <c r="L75" s="2162"/>
      <c r="M75" s="2162"/>
      <c r="N75" s="2163"/>
      <c r="O75" s="417" t="s">
        <v>138</v>
      </c>
      <c r="P75" s="428">
        <v>231</v>
      </c>
      <c r="Q75" s="92" t="s">
        <v>1263</v>
      </c>
      <c r="R75" s="92"/>
      <c r="S75" s="92"/>
      <c r="T75" s="42"/>
    </row>
    <row r="76" spans="1:21" ht="26.25" customHeight="1">
      <c r="B76" s="2158"/>
      <c r="C76" s="2159"/>
      <c r="D76" s="2159"/>
      <c r="E76" s="2160"/>
      <c r="F76" s="2164" t="s">
        <v>416</v>
      </c>
      <c r="G76" s="2165"/>
      <c r="H76" s="2165"/>
      <c r="I76" s="2165"/>
      <c r="J76" s="2165"/>
      <c r="K76" s="2165"/>
      <c r="L76" s="2165"/>
      <c r="M76" s="2165"/>
      <c r="N76" s="2166"/>
      <c r="O76" s="419" t="s">
        <v>139</v>
      </c>
      <c r="P76" s="429" t="s">
        <v>58</v>
      </c>
      <c r="Q76" s="94"/>
      <c r="R76" s="94"/>
      <c r="S76" s="94"/>
      <c r="T76" s="46"/>
    </row>
    <row r="77" spans="1:21" ht="9.9499999999999993" customHeight="1">
      <c r="B77" s="263"/>
      <c r="C77" s="264"/>
      <c r="D77" s="264"/>
      <c r="E77" s="264"/>
      <c r="F77" s="264"/>
      <c r="G77" s="265"/>
      <c r="H77" s="265"/>
      <c r="I77" s="265"/>
      <c r="J77" s="265"/>
      <c r="K77" s="265"/>
      <c r="L77" s="265"/>
      <c r="M77" s="265"/>
      <c r="N77" s="265"/>
      <c r="O77" s="265"/>
      <c r="P77" s="265"/>
      <c r="Q77" s="265"/>
      <c r="R77" s="265"/>
      <c r="S77" s="265"/>
      <c r="T77" s="266"/>
    </row>
    <row r="78" spans="1:21" ht="15.75">
      <c r="B78" s="51"/>
      <c r="C78" s="52" t="s">
        <v>59</v>
      </c>
      <c r="D78" s="15"/>
      <c r="E78" s="15" t="s">
        <v>60</v>
      </c>
      <c r="F78" s="623" t="s">
        <v>180</v>
      </c>
      <c r="G78" s="15"/>
      <c r="H78" s="362"/>
      <c r="I78" s="360"/>
      <c r="J78" s="15"/>
      <c r="K78" s="15"/>
      <c r="L78" s="152"/>
      <c r="M78" s="153"/>
      <c r="N78" s="152"/>
      <c r="O78" s="140"/>
      <c r="P78" s="57"/>
      <c r="Q78" s="57" t="s">
        <v>61</v>
      </c>
      <c r="R78" s="249" t="s">
        <v>1337</v>
      </c>
      <c r="S78" s="58"/>
      <c r="T78" s="59"/>
    </row>
    <row r="79" spans="1:21" ht="9.9499999999999993" customHeight="1">
      <c r="B79" s="51"/>
      <c r="C79" s="52"/>
      <c r="D79" s="15"/>
      <c r="E79" s="343"/>
      <c r="F79" s="304"/>
      <c r="G79" s="15"/>
      <c r="H79" s="303"/>
      <c r="I79" s="52"/>
      <c r="J79" s="15"/>
      <c r="K79" s="15"/>
      <c r="L79" s="152"/>
      <c r="M79" s="267"/>
      <c r="N79" s="152"/>
      <c r="O79" s="149"/>
      <c r="P79" s="57"/>
      <c r="Q79" s="58"/>
      <c r="R79" s="58"/>
      <c r="S79" s="58"/>
      <c r="T79" s="59"/>
    </row>
    <row r="80" spans="1:21" ht="15" customHeight="1">
      <c r="B80" s="1312" t="s">
        <v>26</v>
      </c>
      <c r="C80" s="174" t="s">
        <v>27</v>
      </c>
      <c r="D80" s="2169" t="s">
        <v>62</v>
      </c>
      <c r="E80" s="175" t="s">
        <v>28</v>
      </c>
      <c r="F80" s="1308" t="s">
        <v>29</v>
      </c>
      <c r="G80" s="174" t="s">
        <v>30</v>
      </c>
      <c r="H80" s="174" t="s">
        <v>30</v>
      </c>
      <c r="I80" s="176" t="s">
        <v>30</v>
      </c>
      <c r="J80" s="2171" t="s">
        <v>31</v>
      </c>
      <c r="K80" s="2172"/>
      <c r="L80" s="174" t="s">
        <v>30</v>
      </c>
      <c r="M80" s="176" t="s">
        <v>32</v>
      </c>
      <c r="N80" s="177" t="s">
        <v>8</v>
      </c>
      <c r="O80" s="2176" t="s">
        <v>182</v>
      </c>
      <c r="P80" s="2178" t="s">
        <v>181</v>
      </c>
      <c r="Q80" s="177" t="s">
        <v>8</v>
      </c>
      <c r="R80" s="2180" t="s">
        <v>44</v>
      </c>
      <c r="S80" s="178" t="s">
        <v>8</v>
      </c>
      <c r="T80" s="1310" t="s">
        <v>10</v>
      </c>
    </row>
    <row r="81" spans="2:22">
      <c r="B81" s="1313"/>
      <c r="C81" s="180" t="s">
        <v>11</v>
      </c>
      <c r="D81" s="2170"/>
      <c r="E81" s="180" t="s">
        <v>12</v>
      </c>
      <c r="F81" s="1309"/>
      <c r="G81" s="180" t="s">
        <v>13</v>
      </c>
      <c r="H81" s="180" t="s">
        <v>14</v>
      </c>
      <c r="I81" s="181" t="s">
        <v>15</v>
      </c>
      <c r="J81" s="182" t="s">
        <v>16</v>
      </c>
      <c r="K81" s="183" t="s">
        <v>17</v>
      </c>
      <c r="L81" s="180" t="s">
        <v>18</v>
      </c>
      <c r="M81" s="184" t="s">
        <v>19</v>
      </c>
      <c r="N81" s="185" t="s">
        <v>177</v>
      </c>
      <c r="O81" s="2177"/>
      <c r="P81" s="2179"/>
      <c r="Q81" s="185" t="s">
        <v>22</v>
      </c>
      <c r="R81" s="2181"/>
      <c r="S81" s="186" t="s">
        <v>45</v>
      </c>
      <c r="T81" s="1311"/>
    </row>
    <row r="82" spans="2:22" ht="15.75" thickBot="1">
      <c r="B82" s="187">
        <v>1</v>
      </c>
      <c r="C82" s="188">
        <v>2</v>
      </c>
      <c r="D82" s="189">
        <v>3</v>
      </c>
      <c r="E82" s="188">
        <v>4</v>
      </c>
      <c r="F82" s="188">
        <v>5</v>
      </c>
      <c r="G82" s="188">
        <v>6</v>
      </c>
      <c r="H82" s="188">
        <v>7</v>
      </c>
      <c r="I82" s="190" t="s">
        <v>63</v>
      </c>
      <c r="J82" s="188">
        <v>9</v>
      </c>
      <c r="K82" s="192" t="s">
        <v>64</v>
      </c>
      <c r="L82" s="191" t="s">
        <v>65</v>
      </c>
      <c r="M82" s="193">
        <v>12</v>
      </c>
      <c r="N82" s="193" t="s">
        <v>66</v>
      </c>
      <c r="O82" s="252" t="s">
        <v>176</v>
      </c>
      <c r="P82" s="193" t="s">
        <v>178</v>
      </c>
      <c r="Q82" s="193" t="s">
        <v>186</v>
      </c>
      <c r="R82" s="193" t="s">
        <v>183</v>
      </c>
      <c r="S82" s="193" t="s">
        <v>179</v>
      </c>
      <c r="T82" s="193">
        <v>18</v>
      </c>
    </row>
    <row r="83" spans="2:22" s="865" customFormat="1" ht="30" customHeight="1" thickTop="1">
      <c r="B83" s="912">
        <v>1</v>
      </c>
      <c r="C83" s="1246" t="s">
        <v>1339</v>
      </c>
      <c r="D83" s="1043" t="s">
        <v>1086</v>
      </c>
      <c r="E83" s="1044" t="s">
        <v>1029</v>
      </c>
      <c r="F83" s="1045" t="s">
        <v>48</v>
      </c>
      <c r="G83" s="1066">
        <v>4340</v>
      </c>
      <c r="H83" s="1066">
        <v>1590</v>
      </c>
      <c r="I83" s="843">
        <f t="shared" ref="I83:I86" si="37">+G83-H83</f>
        <v>2750</v>
      </c>
      <c r="J83" s="931">
        <v>5</v>
      </c>
      <c r="K83" s="919">
        <f t="shared" ref="K83" si="38">I83*J83%</f>
        <v>137.5</v>
      </c>
      <c r="L83" s="919">
        <f t="shared" ref="L83:L86" si="39">I83-K83</f>
        <v>2612.5</v>
      </c>
      <c r="M83" s="971">
        <v>1250</v>
      </c>
      <c r="N83" s="921">
        <f t="shared" ref="N83:N86" si="40">ROUND((L83*M83),0)</f>
        <v>3265625</v>
      </c>
      <c r="O83" s="921">
        <f t="shared" ref="O83:O86" si="41">ROUND(M83*0.5025%,2)</f>
        <v>6.28</v>
      </c>
      <c r="P83" s="921">
        <f t="shared" ref="P83:P86" si="42">M83+O83</f>
        <v>1256.28</v>
      </c>
      <c r="Q83" s="922">
        <f t="shared" ref="Q83:Q86" si="43">ROUND((L83*+P83),0)</f>
        <v>3282032</v>
      </c>
      <c r="R83" s="922">
        <f t="shared" ref="R83:R86" si="44">ROUND((Q83*0.5%),0)</f>
        <v>16410</v>
      </c>
      <c r="S83" s="922">
        <f t="shared" ref="S83:S86" si="45">ROUND((Q83-R83),0)</f>
        <v>3265622</v>
      </c>
      <c r="T83" s="1007" t="s">
        <v>335</v>
      </c>
      <c r="U83" s="972"/>
    </row>
    <row r="84" spans="2:22" s="865" customFormat="1" ht="30" customHeight="1">
      <c r="B84" s="912">
        <v>2</v>
      </c>
      <c r="C84" s="1246" t="s">
        <v>1340</v>
      </c>
      <c r="D84" s="1043" t="s">
        <v>1341</v>
      </c>
      <c r="E84" s="1044" t="s">
        <v>1342</v>
      </c>
      <c r="F84" s="1045" t="s">
        <v>48</v>
      </c>
      <c r="G84" s="1066">
        <v>6980</v>
      </c>
      <c r="H84" s="1066">
        <v>4250</v>
      </c>
      <c r="I84" s="843">
        <f t="shared" si="37"/>
        <v>2730</v>
      </c>
      <c r="J84" s="931">
        <v>2</v>
      </c>
      <c r="K84" s="919">
        <f>I84*J84%</f>
        <v>54.6</v>
      </c>
      <c r="L84" s="919">
        <f t="shared" si="39"/>
        <v>2675.4</v>
      </c>
      <c r="M84" s="971">
        <v>1250</v>
      </c>
      <c r="N84" s="921">
        <f t="shared" si="40"/>
        <v>3344250</v>
      </c>
      <c r="O84" s="921">
        <f t="shared" si="41"/>
        <v>6.28</v>
      </c>
      <c r="P84" s="921">
        <f t="shared" si="42"/>
        <v>1256.28</v>
      </c>
      <c r="Q84" s="922">
        <f t="shared" si="43"/>
        <v>3361052</v>
      </c>
      <c r="R84" s="922">
        <f t="shared" si="44"/>
        <v>16805</v>
      </c>
      <c r="S84" s="922">
        <f t="shared" si="45"/>
        <v>3344247</v>
      </c>
      <c r="T84" s="1007" t="s">
        <v>335</v>
      </c>
      <c r="U84" s="972"/>
    </row>
    <row r="85" spans="2:22" s="865" customFormat="1" ht="30" customHeight="1">
      <c r="B85" s="912">
        <v>3</v>
      </c>
      <c r="C85" s="1246" t="s">
        <v>1343</v>
      </c>
      <c r="D85" s="1043" t="s">
        <v>1062</v>
      </c>
      <c r="E85" s="1044" t="s">
        <v>1032</v>
      </c>
      <c r="F85" s="1045" t="s">
        <v>48</v>
      </c>
      <c r="G85" s="1066">
        <v>3390</v>
      </c>
      <c r="H85" s="1066">
        <v>1510</v>
      </c>
      <c r="I85" s="843">
        <f t="shared" ref="I85" si="46">+G85-H85</f>
        <v>1880</v>
      </c>
      <c r="J85" s="931">
        <v>5</v>
      </c>
      <c r="K85" s="919">
        <f t="shared" ref="K85" si="47">I85*J85%</f>
        <v>94</v>
      </c>
      <c r="L85" s="919">
        <f t="shared" ref="L85" si="48">I85-K85</f>
        <v>1786</v>
      </c>
      <c r="M85" s="971">
        <v>1250</v>
      </c>
      <c r="N85" s="921">
        <f t="shared" ref="N85" si="49">ROUND((L85*M85),0)</f>
        <v>2232500</v>
      </c>
      <c r="O85" s="921">
        <f t="shared" ref="O85" si="50">ROUND(M85*0.5025%,2)</f>
        <v>6.28</v>
      </c>
      <c r="P85" s="921">
        <f t="shared" ref="P85" si="51">M85+O85</f>
        <v>1256.28</v>
      </c>
      <c r="Q85" s="922">
        <f t="shared" ref="Q85" si="52">ROUND((L85*+P85),0)</f>
        <v>2243716</v>
      </c>
      <c r="R85" s="922">
        <f t="shared" ref="R85" si="53">ROUND((Q85*0.5%),0)</f>
        <v>11219</v>
      </c>
      <c r="S85" s="922">
        <f t="shared" ref="S85" si="54">ROUND((Q85-R85),0)</f>
        <v>2232497</v>
      </c>
      <c r="T85" s="1007" t="s">
        <v>335</v>
      </c>
      <c r="U85" s="972"/>
    </row>
    <row r="86" spans="2:22" s="865" customFormat="1" ht="30" customHeight="1">
      <c r="B86" s="912">
        <v>4</v>
      </c>
      <c r="C86" s="1246" t="s">
        <v>1344</v>
      </c>
      <c r="D86" s="1043" t="s">
        <v>985</v>
      </c>
      <c r="E86" s="1044" t="s">
        <v>1345</v>
      </c>
      <c r="F86" s="1045" t="s">
        <v>48</v>
      </c>
      <c r="G86" s="1066">
        <v>3300</v>
      </c>
      <c r="H86" s="1066">
        <v>1050</v>
      </c>
      <c r="I86" s="843">
        <f t="shared" si="37"/>
        <v>2250</v>
      </c>
      <c r="J86" s="931">
        <v>5</v>
      </c>
      <c r="K86" s="919">
        <f t="shared" ref="K86" si="55">I86*J86%</f>
        <v>112.5</v>
      </c>
      <c r="L86" s="919">
        <f t="shared" si="39"/>
        <v>2137.5</v>
      </c>
      <c r="M86" s="971">
        <v>1250</v>
      </c>
      <c r="N86" s="921">
        <f t="shared" si="40"/>
        <v>2671875</v>
      </c>
      <c r="O86" s="921">
        <f t="shared" si="41"/>
        <v>6.28</v>
      </c>
      <c r="P86" s="921">
        <f t="shared" si="42"/>
        <v>1256.28</v>
      </c>
      <c r="Q86" s="922">
        <f t="shared" si="43"/>
        <v>2685299</v>
      </c>
      <c r="R86" s="922">
        <f t="shared" si="44"/>
        <v>13426</v>
      </c>
      <c r="S86" s="922">
        <f t="shared" si="45"/>
        <v>2671873</v>
      </c>
      <c r="T86" s="1007" t="s">
        <v>335</v>
      </c>
      <c r="U86" s="972"/>
    </row>
    <row r="87" spans="2:22" ht="5.0999999999999996" customHeight="1">
      <c r="B87" s="392"/>
      <c r="C87" s="393"/>
      <c r="D87" s="394"/>
      <c r="E87" s="395"/>
      <c r="F87" s="396"/>
      <c r="G87" s="397"/>
      <c r="H87" s="397"/>
      <c r="I87" s="398"/>
      <c r="J87" s="931"/>
      <c r="K87" s="398"/>
      <c r="L87" s="398"/>
      <c r="M87" s="400"/>
      <c r="N87" s="400"/>
      <c r="O87" s="617"/>
      <c r="P87" s="617"/>
      <c r="Q87" s="398"/>
      <c r="R87" s="398"/>
      <c r="S87" s="398"/>
      <c r="T87" s="1007"/>
    </row>
    <row r="88" spans="2:22" ht="30" customHeight="1">
      <c r="B88" s="2173" t="s">
        <v>187</v>
      </c>
      <c r="C88" s="2174"/>
      <c r="D88" s="2174"/>
      <c r="E88" s="2174"/>
      <c r="F88" s="2175"/>
      <c r="G88" s="402">
        <f>SUM(G83:G87)</f>
        <v>18010</v>
      </c>
      <c r="H88" s="402">
        <f>SUM(H83:H87)</f>
        <v>8400</v>
      </c>
      <c r="I88" s="402">
        <f>SUM(I83:I87)</f>
        <v>9610</v>
      </c>
      <c r="J88" s="402">
        <f>+K88/I88%</f>
        <v>4.1477627471383975</v>
      </c>
      <c r="K88" s="402">
        <f>SUM(K83:K87)</f>
        <v>398.6</v>
      </c>
      <c r="L88" s="402">
        <f>SUM(L83:L87)</f>
        <v>9211.4</v>
      </c>
      <c r="M88" s="402"/>
      <c r="N88" s="402">
        <f>SUM(N83:N87)</f>
        <v>11514250</v>
      </c>
      <c r="O88" s="403"/>
      <c r="P88" s="402">
        <f>+Q88/L88</f>
        <v>1256.2801528540722</v>
      </c>
      <c r="Q88" s="402">
        <f>SUM(Q83:Q87)</f>
        <v>11572099</v>
      </c>
      <c r="R88" s="402">
        <f>SUM(R83:R87)</f>
        <v>57860</v>
      </c>
      <c r="S88" s="402">
        <f>SUM(S83:S87)</f>
        <v>11514239</v>
      </c>
      <c r="T88" s="402"/>
      <c r="V88" s="1" t="s">
        <v>25</v>
      </c>
    </row>
    <row r="89" spans="2:22" ht="27" customHeight="1">
      <c r="B89" s="603"/>
      <c r="C89" s="458"/>
      <c r="D89" s="458"/>
      <c r="E89" s="458"/>
      <c r="F89" s="458"/>
      <c r="G89" s="597"/>
      <c r="H89" s="597"/>
      <c r="I89" s="597"/>
      <c r="J89" s="1232"/>
      <c r="K89" s="597"/>
      <c r="L89" s="597"/>
      <c r="M89" s="597"/>
      <c r="N89" s="597"/>
      <c r="O89" s="597"/>
      <c r="P89" s="597"/>
      <c r="Q89" s="597"/>
      <c r="R89" s="597"/>
      <c r="S89" s="597"/>
      <c r="T89" s="460"/>
      <c r="U89" s="1"/>
    </row>
    <row r="90" spans="2:22" ht="15.75">
      <c r="B90" s="363"/>
      <c r="C90" s="364"/>
      <c r="D90" s="364"/>
      <c r="E90" s="364"/>
      <c r="F90" s="364"/>
      <c r="G90" s="265"/>
      <c r="H90" s="364"/>
      <c r="I90" s="202"/>
      <c r="J90" s="203"/>
      <c r="K90" s="203"/>
      <c r="L90" s="204"/>
      <c r="M90" s="202"/>
      <c r="N90" s="202"/>
      <c r="O90" s="202"/>
      <c r="P90" s="202"/>
      <c r="Q90" s="211" t="s">
        <v>1338</v>
      </c>
      <c r="R90" s="211"/>
      <c r="S90" s="208"/>
      <c r="T90" s="209"/>
      <c r="U90" s="1"/>
    </row>
    <row r="91" spans="2:22" ht="15.75">
      <c r="B91" s="365"/>
      <c r="C91" s="280" t="s">
        <v>80</v>
      </c>
      <c r="D91" s="227"/>
      <c r="E91" s="227"/>
      <c r="F91" s="227"/>
      <c r="G91" s="1315"/>
      <c r="H91" s="1315"/>
      <c r="I91" s="1315" t="s">
        <v>105</v>
      </c>
      <c r="J91" s="1315"/>
      <c r="K91" s="228"/>
      <c r="L91" s="1315"/>
      <c r="M91" s="1315" t="s">
        <v>106</v>
      </c>
      <c r="N91" s="1315"/>
      <c r="O91" s="227"/>
      <c r="P91" s="227"/>
      <c r="Q91" s="227" t="s">
        <v>81</v>
      </c>
      <c r="R91" s="227"/>
      <c r="S91" s="242"/>
      <c r="T91" s="243"/>
      <c r="U91" s="1"/>
    </row>
    <row r="92" spans="2:22" ht="15.75">
      <c r="B92" s="241"/>
      <c r="C92" s="281"/>
      <c r="D92" s="229"/>
      <c r="E92" s="229"/>
      <c r="F92" s="229"/>
      <c r="G92" s="229"/>
      <c r="H92" s="229"/>
      <c r="I92" s="229"/>
      <c r="J92" s="229"/>
      <c r="K92" s="229"/>
      <c r="L92" s="229"/>
      <c r="M92" s="229"/>
      <c r="N92" s="229"/>
      <c r="O92" s="229"/>
      <c r="P92" s="229"/>
      <c r="Q92" s="229"/>
      <c r="R92" s="229"/>
      <c r="S92" s="242"/>
      <c r="T92" s="243"/>
      <c r="U92" s="1"/>
    </row>
    <row r="93" spans="2:22" ht="9.9499999999999993" customHeight="1">
      <c r="B93" s="241"/>
      <c r="C93" s="281"/>
      <c r="D93" s="229"/>
      <c r="E93" s="229"/>
      <c r="F93" s="229"/>
      <c r="G93" s="229"/>
      <c r="H93" s="229"/>
      <c r="I93" s="229"/>
      <c r="J93" s="229"/>
      <c r="K93" s="229"/>
      <c r="L93" s="229"/>
      <c r="M93" s="229"/>
      <c r="N93" s="229"/>
      <c r="O93" s="229"/>
      <c r="P93" s="229"/>
      <c r="Q93" s="229"/>
      <c r="R93" s="229"/>
      <c r="S93" s="242"/>
      <c r="T93" s="243"/>
      <c r="U93" s="1"/>
    </row>
    <row r="94" spans="2:22" ht="9.9499999999999993" customHeight="1">
      <c r="B94" s="241"/>
      <c r="C94" s="281"/>
      <c r="D94" s="229"/>
      <c r="E94" s="229"/>
      <c r="F94" s="229"/>
      <c r="G94" s="229"/>
      <c r="H94" s="229"/>
      <c r="I94" s="229"/>
      <c r="J94" s="229"/>
      <c r="K94" s="229"/>
      <c r="L94" s="229"/>
      <c r="M94" s="229"/>
      <c r="N94" s="229"/>
      <c r="O94" s="229"/>
      <c r="P94" s="229"/>
      <c r="Q94" s="229"/>
      <c r="R94" s="229"/>
      <c r="S94" s="242"/>
      <c r="T94" s="243"/>
      <c r="U94" s="1"/>
    </row>
    <row r="95" spans="2:22" ht="15.75">
      <c r="B95" s="241"/>
      <c r="C95" s="281"/>
      <c r="D95" s="229"/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  <c r="Q95" s="229"/>
      <c r="R95" s="229"/>
      <c r="S95" s="242"/>
      <c r="T95" s="243"/>
      <c r="U95" s="1"/>
    </row>
    <row r="96" spans="2:22" ht="15.75">
      <c r="B96" s="241"/>
      <c r="C96" s="1314" t="s">
        <v>147</v>
      </c>
      <c r="D96" s="1314"/>
      <c r="E96" s="1314"/>
      <c r="F96" s="1314"/>
      <c r="G96" s="1316"/>
      <c r="H96" s="1316" t="s">
        <v>82</v>
      </c>
      <c r="I96" s="1314"/>
      <c r="J96" s="1316" t="s">
        <v>156</v>
      </c>
      <c r="K96" s="230"/>
      <c r="L96" s="1316"/>
      <c r="M96" s="1316" t="s">
        <v>161</v>
      </c>
      <c r="N96" s="1316"/>
      <c r="O96" s="1314"/>
      <c r="P96" s="1314"/>
      <c r="Q96" s="1314" t="s">
        <v>83</v>
      </c>
      <c r="R96" s="1314"/>
      <c r="S96" s="242"/>
      <c r="T96" s="243"/>
      <c r="U96" s="1"/>
    </row>
    <row r="97" spans="1:22" ht="15.75">
      <c r="B97" s="612"/>
      <c r="C97" s="1314"/>
      <c r="D97" s="1314"/>
      <c r="E97" s="1314"/>
      <c r="F97" s="1314"/>
      <c r="G97" s="1316"/>
      <c r="H97" s="1316"/>
      <c r="I97" s="1314"/>
      <c r="J97" s="1316"/>
      <c r="K97" s="230"/>
      <c r="L97" s="1316"/>
      <c r="M97" s="1316"/>
      <c r="N97" s="1316"/>
      <c r="O97" s="1314"/>
      <c r="P97" s="1314"/>
      <c r="Q97" s="1314"/>
      <c r="R97" s="1314"/>
      <c r="S97" s="242"/>
      <c r="T97" s="243"/>
      <c r="U97" s="1"/>
    </row>
    <row r="98" spans="1:22" customFormat="1" ht="15" customHeight="1">
      <c r="A98" t="s">
        <v>25</v>
      </c>
      <c r="B98" s="121" t="s">
        <v>418</v>
      </c>
      <c r="C98" s="284"/>
      <c r="D98" s="122"/>
      <c r="E98" s="122"/>
      <c r="F98" s="122"/>
      <c r="G98" s="122"/>
      <c r="H98" s="122"/>
      <c r="I98" s="122"/>
      <c r="J98" s="123"/>
      <c r="K98" s="122"/>
      <c r="L98" s="124"/>
      <c r="M98" s="122"/>
      <c r="N98" s="122"/>
      <c r="O98" s="122"/>
      <c r="P98" s="122"/>
      <c r="Q98" s="122"/>
      <c r="R98" s="125"/>
      <c r="S98" s="125"/>
      <c r="T98" s="126" t="s">
        <v>417</v>
      </c>
      <c r="U98" s="232"/>
    </row>
    <row r="99" spans="1:22" ht="24" customHeight="1"/>
    <row r="100" spans="1:22" ht="24.95" customHeight="1">
      <c r="B100" s="2155" t="s">
        <v>25</v>
      </c>
      <c r="C100" s="2156"/>
      <c r="D100" s="2156"/>
      <c r="E100" s="2157"/>
      <c r="F100" s="2161" t="s">
        <v>146</v>
      </c>
      <c r="G100" s="2162"/>
      <c r="H100" s="2162"/>
      <c r="I100" s="2162"/>
      <c r="J100" s="2162"/>
      <c r="K100" s="2162"/>
      <c r="L100" s="2162"/>
      <c r="M100" s="2162"/>
      <c r="N100" s="2163"/>
      <c r="O100" s="417" t="s">
        <v>138</v>
      </c>
      <c r="P100" s="428">
        <v>230</v>
      </c>
      <c r="Q100" s="92" t="s">
        <v>1263</v>
      </c>
      <c r="R100" s="92"/>
      <c r="S100" s="92"/>
      <c r="T100" s="42"/>
    </row>
    <row r="101" spans="1:22" ht="26.25" customHeight="1">
      <c r="B101" s="2158"/>
      <c r="C101" s="2159"/>
      <c r="D101" s="2159"/>
      <c r="E101" s="2160"/>
      <c r="F101" s="2164" t="s">
        <v>416</v>
      </c>
      <c r="G101" s="2165"/>
      <c r="H101" s="2165"/>
      <c r="I101" s="2165"/>
      <c r="J101" s="2165"/>
      <c r="K101" s="2165"/>
      <c r="L101" s="2165"/>
      <c r="M101" s="2165"/>
      <c r="N101" s="2166"/>
      <c r="O101" s="419" t="s">
        <v>139</v>
      </c>
      <c r="P101" s="429" t="s">
        <v>58</v>
      </c>
      <c r="Q101" s="94"/>
      <c r="R101" s="94"/>
      <c r="S101" s="94"/>
      <c r="T101" s="46"/>
    </row>
    <row r="102" spans="1:22" ht="9.9499999999999993" customHeight="1">
      <c r="B102" s="263"/>
      <c r="C102" s="264"/>
      <c r="D102" s="264"/>
      <c r="E102" s="264"/>
      <c r="F102" s="264"/>
      <c r="G102" s="265"/>
      <c r="H102" s="265"/>
      <c r="I102" s="265"/>
      <c r="J102" s="265"/>
      <c r="K102" s="265"/>
      <c r="L102" s="265"/>
      <c r="M102" s="265"/>
      <c r="N102" s="265"/>
      <c r="O102" s="265"/>
      <c r="P102" s="265"/>
      <c r="Q102" s="265"/>
      <c r="R102" s="265"/>
      <c r="S102" s="265"/>
      <c r="T102" s="266"/>
    </row>
    <row r="103" spans="1:22" ht="15.75">
      <c r="B103" s="51"/>
      <c r="C103" s="52" t="s">
        <v>59</v>
      </c>
      <c r="D103" s="15"/>
      <c r="E103" s="15" t="s">
        <v>60</v>
      </c>
      <c r="F103" s="623" t="s">
        <v>180</v>
      </c>
      <c r="G103" s="15"/>
      <c r="H103" s="362"/>
      <c r="I103" s="360"/>
      <c r="J103" s="15"/>
      <c r="K103" s="15"/>
      <c r="L103" s="152"/>
      <c r="M103" s="153"/>
      <c r="N103" s="152"/>
      <c r="O103" s="140"/>
      <c r="P103" s="57"/>
      <c r="Q103" s="57" t="s">
        <v>61</v>
      </c>
      <c r="R103" s="249" t="s">
        <v>1331</v>
      </c>
      <c r="S103" s="58"/>
      <c r="T103" s="59"/>
    </row>
    <row r="104" spans="1:22" ht="9.9499999999999993" customHeight="1">
      <c r="B104" s="51"/>
      <c r="C104" s="52"/>
      <c r="D104" s="15"/>
      <c r="E104" s="343"/>
      <c r="F104" s="304"/>
      <c r="G104" s="15"/>
      <c r="H104" s="303"/>
      <c r="I104" s="52"/>
      <c r="J104" s="15"/>
      <c r="K104" s="15"/>
      <c r="L104" s="152"/>
      <c r="M104" s="267"/>
      <c r="N104" s="152"/>
      <c r="O104" s="149"/>
      <c r="P104" s="57"/>
      <c r="Q104" s="58"/>
      <c r="R104" s="58"/>
      <c r="S104" s="58"/>
      <c r="T104" s="59"/>
    </row>
    <row r="105" spans="1:22" ht="15" customHeight="1">
      <c r="B105" s="1304" t="s">
        <v>26</v>
      </c>
      <c r="C105" s="174" t="s">
        <v>27</v>
      </c>
      <c r="D105" s="2169" t="s">
        <v>62</v>
      </c>
      <c r="E105" s="175" t="s">
        <v>28</v>
      </c>
      <c r="F105" s="1301" t="s">
        <v>29</v>
      </c>
      <c r="G105" s="174" t="s">
        <v>30</v>
      </c>
      <c r="H105" s="174" t="s">
        <v>30</v>
      </c>
      <c r="I105" s="176" t="s">
        <v>30</v>
      </c>
      <c r="J105" s="2171" t="s">
        <v>31</v>
      </c>
      <c r="K105" s="2172"/>
      <c r="L105" s="174" t="s">
        <v>30</v>
      </c>
      <c r="M105" s="176" t="s">
        <v>32</v>
      </c>
      <c r="N105" s="177" t="s">
        <v>8</v>
      </c>
      <c r="O105" s="2176" t="s">
        <v>182</v>
      </c>
      <c r="P105" s="2178" t="s">
        <v>181</v>
      </c>
      <c r="Q105" s="177" t="s">
        <v>8</v>
      </c>
      <c r="R105" s="2180" t="s">
        <v>44</v>
      </c>
      <c r="S105" s="178" t="s">
        <v>8</v>
      </c>
      <c r="T105" s="1299" t="s">
        <v>10</v>
      </c>
    </row>
    <row r="106" spans="1:22">
      <c r="B106" s="1305"/>
      <c r="C106" s="180" t="s">
        <v>11</v>
      </c>
      <c r="D106" s="2170"/>
      <c r="E106" s="180" t="s">
        <v>12</v>
      </c>
      <c r="F106" s="1302"/>
      <c r="G106" s="180" t="s">
        <v>13</v>
      </c>
      <c r="H106" s="180" t="s">
        <v>14</v>
      </c>
      <c r="I106" s="181" t="s">
        <v>15</v>
      </c>
      <c r="J106" s="182" t="s">
        <v>16</v>
      </c>
      <c r="K106" s="183" t="s">
        <v>17</v>
      </c>
      <c r="L106" s="180" t="s">
        <v>18</v>
      </c>
      <c r="M106" s="184" t="s">
        <v>19</v>
      </c>
      <c r="N106" s="185" t="s">
        <v>177</v>
      </c>
      <c r="O106" s="2177"/>
      <c r="P106" s="2179"/>
      <c r="Q106" s="185" t="s">
        <v>22</v>
      </c>
      <c r="R106" s="2181"/>
      <c r="S106" s="186" t="s">
        <v>45</v>
      </c>
      <c r="T106" s="1300"/>
    </row>
    <row r="107" spans="1:22" ht="15.75" thickBot="1">
      <c r="B107" s="187">
        <v>1</v>
      </c>
      <c r="C107" s="188">
        <v>2</v>
      </c>
      <c r="D107" s="189">
        <v>3</v>
      </c>
      <c r="E107" s="188">
        <v>4</v>
      </c>
      <c r="F107" s="188">
        <v>5</v>
      </c>
      <c r="G107" s="188">
        <v>6</v>
      </c>
      <c r="H107" s="188">
        <v>7</v>
      </c>
      <c r="I107" s="190" t="s">
        <v>63</v>
      </c>
      <c r="J107" s="188">
        <v>9</v>
      </c>
      <c r="K107" s="192" t="s">
        <v>64</v>
      </c>
      <c r="L107" s="191" t="s">
        <v>65</v>
      </c>
      <c r="M107" s="193">
        <v>12</v>
      </c>
      <c r="N107" s="193" t="s">
        <v>66</v>
      </c>
      <c r="O107" s="252" t="s">
        <v>176</v>
      </c>
      <c r="P107" s="193" t="s">
        <v>178</v>
      </c>
      <c r="Q107" s="193" t="s">
        <v>186</v>
      </c>
      <c r="R107" s="193" t="s">
        <v>183</v>
      </c>
      <c r="S107" s="193" t="s">
        <v>179</v>
      </c>
      <c r="T107" s="193">
        <v>18</v>
      </c>
    </row>
    <row r="108" spans="1:22" s="865" customFormat="1" ht="30" customHeight="1" thickTop="1">
      <c r="B108" s="912">
        <v>1</v>
      </c>
      <c r="C108" s="1246" t="s">
        <v>1333</v>
      </c>
      <c r="D108" s="1043" t="s">
        <v>1207</v>
      </c>
      <c r="E108" s="1044" t="s">
        <v>1280</v>
      </c>
      <c r="F108" s="1045" t="s">
        <v>48</v>
      </c>
      <c r="G108" s="1066">
        <v>3360</v>
      </c>
      <c r="H108" s="1066">
        <v>1760</v>
      </c>
      <c r="I108" s="843">
        <f t="shared" ref="I108:I110" si="56">+G108-H108</f>
        <v>1600</v>
      </c>
      <c r="J108" s="931">
        <v>5</v>
      </c>
      <c r="K108" s="919">
        <f t="shared" ref="K108" si="57">I108*J108%</f>
        <v>80</v>
      </c>
      <c r="L108" s="919">
        <f t="shared" ref="L108:L110" si="58">I108-K108</f>
        <v>1520</v>
      </c>
      <c r="M108" s="971">
        <v>1250</v>
      </c>
      <c r="N108" s="921">
        <f t="shared" ref="N108:N110" si="59">ROUND((L108*M108),0)</f>
        <v>1900000</v>
      </c>
      <c r="O108" s="921">
        <f t="shared" ref="O108:O110" si="60">ROUND(M108*0.5025%,2)</f>
        <v>6.28</v>
      </c>
      <c r="P108" s="921">
        <f t="shared" ref="P108:P110" si="61">M108+O108</f>
        <v>1256.28</v>
      </c>
      <c r="Q108" s="922">
        <f t="shared" ref="Q108:Q110" si="62">ROUND((L108*+P108),0)</f>
        <v>1909546</v>
      </c>
      <c r="R108" s="922">
        <f t="shared" ref="R108:R110" si="63">ROUND((Q108*0.5%),0)</f>
        <v>9548</v>
      </c>
      <c r="S108" s="922">
        <f t="shared" ref="S108:S110" si="64">ROUND((Q108-R108),0)</f>
        <v>1899998</v>
      </c>
      <c r="T108" s="1007" t="s">
        <v>412</v>
      </c>
      <c r="U108" s="972"/>
    </row>
    <row r="109" spans="1:22" s="865" customFormat="1" ht="30" customHeight="1">
      <c r="B109" s="912">
        <v>2</v>
      </c>
      <c r="C109" s="1246" t="s">
        <v>1334</v>
      </c>
      <c r="D109" s="1043" t="s">
        <v>1284</v>
      </c>
      <c r="E109" s="1044" t="s">
        <v>1032</v>
      </c>
      <c r="F109" s="1045" t="s">
        <v>48</v>
      </c>
      <c r="G109" s="1066">
        <v>3940</v>
      </c>
      <c r="H109" s="1066">
        <v>1500</v>
      </c>
      <c r="I109" s="843">
        <f t="shared" si="56"/>
        <v>2440</v>
      </c>
      <c r="J109" s="931">
        <v>5</v>
      </c>
      <c r="K109" s="919">
        <f>I109*J109%</f>
        <v>122</v>
      </c>
      <c r="L109" s="919">
        <f t="shared" si="58"/>
        <v>2318</v>
      </c>
      <c r="M109" s="971">
        <v>1250</v>
      </c>
      <c r="N109" s="921">
        <f t="shared" si="59"/>
        <v>2897500</v>
      </c>
      <c r="O109" s="921">
        <f t="shared" si="60"/>
        <v>6.28</v>
      </c>
      <c r="P109" s="921">
        <f t="shared" si="61"/>
        <v>1256.28</v>
      </c>
      <c r="Q109" s="922">
        <f t="shared" si="62"/>
        <v>2912057</v>
      </c>
      <c r="R109" s="922">
        <f t="shared" si="63"/>
        <v>14560</v>
      </c>
      <c r="S109" s="922">
        <f t="shared" si="64"/>
        <v>2897497</v>
      </c>
      <c r="T109" s="1007" t="s">
        <v>412</v>
      </c>
      <c r="U109" s="972"/>
    </row>
    <row r="110" spans="1:22" s="865" customFormat="1" ht="30" customHeight="1">
      <c r="B110" s="912">
        <v>3</v>
      </c>
      <c r="C110" s="1246" t="s">
        <v>1335</v>
      </c>
      <c r="D110" s="1043" t="s">
        <v>1295</v>
      </c>
      <c r="E110" s="1044" t="s">
        <v>1032</v>
      </c>
      <c r="F110" s="1045" t="s">
        <v>48</v>
      </c>
      <c r="G110" s="1066">
        <v>4100</v>
      </c>
      <c r="H110" s="1066">
        <v>1420</v>
      </c>
      <c r="I110" s="843">
        <f t="shared" si="56"/>
        <v>2680</v>
      </c>
      <c r="J110" s="931">
        <v>5</v>
      </c>
      <c r="K110" s="919">
        <f t="shared" ref="K110" si="65">I110*J110%</f>
        <v>134</v>
      </c>
      <c r="L110" s="919">
        <f t="shared" si="58"/>
        <v>2546</v>
      </c>
      <c r="M110" s="971">
        <v>1250</v>
      </c>
      <c r="N110" s="921">
        <f t="shared" si="59"/>
        <v>3182500</v>
      </c>
      <c r="O110" s="921">
        <f t="shared" si="60"/>
        <v>6.28</v>
      </c>
      <c r="P110" s="921">
        <f t="shared" si="61"/>
        <v>1256.28</v>
      </c>
      <c r="Q110" s="922">
        <f t="shared" si="62"/>
        <v>3198489</v>
      </c>
      <c r="R110" s="922">
        <f t="shared" si="63"/>
        <v>15992</v>
      </c>
      <c r="S110" s="922">
        <f t="shared" si="64"/>
        <v>3182497</v>
      </c>
      <c r="T110" s="1007" t="s">
        <v>335</v>
      </c>
      <c r="U110" s="972"/>
    </row>
    <row r="111" spans="1:22" ht="5.0999999999999996" customHeight="1">
      <c r="B111" s="392"/>
      <c r="C111" s="393"/>
      <c r="D111" s="394"/>
      <c r="E111" s="395"/>
      <c r="F111" s="396"/>
      <c r="G111" s="397"/>
      <c r="H111" s="397"/>
      <c r="I111" s="398"/>
      <c r="J111" s="931"/>
      <c r="K111" s="398"/>
      <c r="L111" s="398"/>
      <c r="M111" s="400"/>
      <c r="N111" s="400"/>
      <c r="O111" s="617"/>
      <c r="P111" s="617"/>
      <c r="Q111" s="398"/>
      <c r="R111" s="398"/>
      <c r="S111" s="398"/>
      <c r="T111" s="1007"/>
    </row>
    <row r="112" spans="1:22" ht="30" customHeight="1">
      <c r="B112" s="2173" t="s">
        <v>187</v>
      </c>
      <c r="C112" s="2174"/>
      <c r="D112" s="2174"/>
      <c r="E112" s="2174"/>
      <c r="F112" s="2175"/>
      <c r="G112" s="402">
        <f>SUM(G108:G111)</f>
        <v>11400</v>
      </c>
      <c r="H112" s="402">
        <f>SUM(H108:H111)</f>
        <v>4680</v>
      </c>
      <c r="I112" s="402">
        <f>SUM(I108:I111)</f>
        <v>6720</v>
      </c>
      <c r="J112" s="402">
        <f>+K112/I112%</f>
        <v>5</v>
      </c>
      <c r="K112" s="402">
        <f>SUM(K108:K111)</f>
        <v>336</v>
      </c>
      <c r="L112" s="402">
        <f>SUM(L108:L111)</f>
        <v>6384</v>
      </c>
      <c r="M112" s="402"/>
      <c r="N112" s="402">
        <f>SUM(N108:N111)</f>
        <v>7980000</v>
      </c>
      <c r="O112" s="403"/>
      <c r="P112" s="402">
        <f>+Q112/L112</f>
        <v>1256.2800751879699</v>
      </c>
      <c r="Q112" s="402">
        <f>SUM(Q108:Q111)</f>
        <v>8020092</v>
      </c>
      <c r="R112" s="402">
        <f>SUM(R108:R111)</f>
        <v>40100</v>
      </c>
      <c r="S112" s="402">
        <f>SUM(S108:S111)</f>
        <v>7979992</v>
      </c>
      <c r="T112" s="402"/>
      <c r="V112" s="1" t="s">
        <v>25</v>
      </c>
    </row>
    <row r="113" spans="1:21" ht="27" customHeight="1">
      <c r="B113" s="603"/>
      <c r="C113" s="458"/>
      <c r="D113" s="458"/>
      <c r="E113" s="458"/>
      <c r="F113" s="458"/>
      <c r="G113" s="597"/>
      <c r="H113" s="597"/>
      <c r="I113" s="597"/>
      <c r="J113" s="1232"/>
      <c r="K113" s="597"/>
      <c r="L113" s="597"/>
      <c r="M113" s="597"/>
      <c r="N113" s="597"/>
      <c r="O113" s="597"/>
      <c r="P113" s="597"/>
      <c r="Q113" s="597"/>
      <c r="R113" s="597"/>
      <c r="S113" s="597"/>
      <c r="T113" s="460"/>
      <c r="U113" s="1"/>
    </row>
    <row r="114" spans="1:21" ht="15.75">
      <c r="B114" s="363"/>
      <c r="C114" s="364"/>
      <c r="D114" s="364"/>
      <c r="E114" s="364"/>
      <c r="F114" s="364"/>
      <c r="G114" s="265"/>
      <c r="H114" s="364"/>
      <c r="I114" s="202"/>
      <c r="J114" s="203"/>
      <c r="K114" s="203"/>
      <c r="L114" s="204"/>
      <c r="M114" s="202"/>
      <c r="N114" s="202"/>
      <c r="O114" s="202"/>
      <c r="P114" s="202"/>
      <c r="Q114" s="211" t="s">
        <v>1332</v>
      </c>
      <c r="R114" s="211"/>
      <c r="S114" s="208"/>
      <c r="T114" s="209"/>
      <c r="U114" s="1"/>
    </row>
    <row r="115" spans="1:21" ht="15.75">
      <c r="B115" s="365"/>
      <c r="C115" s="280" t="s">
        <v>80</v>
      </c>
      <c r="D115" s="227"/>
      <c r="E115" s="227"/>
      <c r="F115" s="227"/>
      <c r="G115" s="1306"/>
      <c r="H115" s="1306"/>
      <c r="I115" s="1306" t="s">
        <v>105</v>
      </c>
      <c r="J115" s="1306"/>
      <c r="K115" s="228"/>
      <c r="L115" s="1306"/>
      <c r="M115" s="1306" t="s">
        <v>106</v>
      </c>
      <c r="N115" s="1306"/>
      <c r="O115" s="227"/>
      <c r="P115" s="227"/>
      <c r="Q115" s="227" t="s">
        <v>81</v>
      </c>
      <c r="R115" s="227"/>
      <c r="S115" s="242"/>
      <c r="T115" s="243"/>
      <c r="U115" s="1"/>
    </row>
    <row r="116" spans="1:21" ht="15.75">
      <c r="B116" s="241"/>
      <c r="C116" s="281"/>
      <c r="D116" s="229"/>
      <c r="E116" s="229"/>
      <c r="F116" s="229"/>
      <c r="G116" s="229"/>
      <c r="H116" s="229"/>
      <c r="I116" s="229"/>
      <c r="J116" s="229"/>
      <c r="K116" s="229"/>
      <c r="L116" s="229"/>
      <c r="M116" s="229"/>
      <c r="N116" s="229"/>
      <c r="O116" s="229"/>
      <c r="P116" s="229"/>
      <c r="Q116" s="229"/>
      <c r="R116" s="229"/>
      <c r="S116" s="242"/>
      <c r="T116" s="243"/>
      <c r="U116" s="1"/>
    </row>
    <row r="117" spans="1:21" ht="9.9499999999999993" customHeight="1">
      <c r="B117" s="241"/>
      <c r="C117" s="281"/>
      <c r="D117" s="229"/>
      <c r="E117" s="229"/>
      <c r="F117" s="229"/>
      <c r="G117" s="229"/>
      <c r="H117" s="229"/>
      <c r="I117" s="229"/>
      <c r="J117" s="229"/>
      <c r="K117" s="229"/>
      <c r="L117" s="229"/>
      <c r="M117" s="229"/>
      <c r="N117" s="229"/>
      <c r="O117" s="229"/>
      <c r="P117" s="229"/>
      <c r="Q117" s="229"/>
      <c r="R117" s="229"/>
      <c r="S117" s="242"/>
      <c r="T117" s="243"/>
      <c r="U117" s="1"/>
    </row>
    <row r="118" spans="1:21" ht="9.9499999999999993" customHeight="1">
      <c r="B118" s="241"/>
      <c r="C118" s="281"/>
      <c r="D118" s="229"/>
      <c r="E118" s="229"/>
      <c r="F118" s="229"/>
      <c r="G118" s="229"/>
      <c r="H118" s="229"/>
      <c r="I118" s="229"/>
      <c r="J118" s="229"/>
      <c r="K118" s="229"/>
      <c r="L118" s="229"/>
      <c r="M118" s="229"/>
      <c r="N118" s="229"/>
      <c r="O118" s="229"/>
      <c r="P118" s="229"/>
      <c r="Q118" s="229"/>
      <c r="R118" s="229"/>
      <c r="S118" s="242"/>
      <c r="T118" s="243"/>
      <c r="U118" s="1"/>
    </row>
    <row r="119" spans="1:21" ht="15.75">
      <c r="B119" s="241"/>
      <c r="C119" s="281"/>
      <c r="D119" s="229"/>
      <c r="E119" s="229"/>
      <c r="F119" s="229"/>
      <c r="G119" s="229"/>
      <c r="H119" s="229"/>
      <c r="I119" s="229"/>
      <c r="J119" s="229"/>
      <c r="K119" s="229"/>
      <c r="L119" s="229"/>
      <c r="M119" s="229"/>
      <c r="N119" s="229"/>
      <c r="O119" s="229"/>
      <c r="P119" s="229"/>
      <c r="Q119" s="229"/>
      <c r="R119" s="229"/>
      <c r="S119" s="242"/>
      <c r="T119" s="243"/>
      <c r="U119" s="1"/>
    </row>
    <row r="120" spans="1:21" ht="15.75">
      <c r="B120" s="241"/>
      <c r="C120" s="1303" t="s">
        <v>147</v>
      </c>
      <c r="D120" s="1303"/>
      <c r="E120" s="1303"/>
      <c r="F120" s="1303"/>
      <c r="G120" s="1307"/>
      <c r="H120" s="1307" t="s">
        <v>82</v>
      </c>
      <c r="I120" s="1303"/>
      <c r="J120" s="1307" t="s">
        <v>156</v>
      </c>
      <c r="K120" s="230"/>
      <c r="L120" s="1307"/>
      <c r="M120" s="1307" t="s">
        <v>161</v>
      </c>
      <c r="N120" s="1307"/>
      <c r="O120" s="1303"/>
      <c r="P120" s="1303"/>
      <c r="Q120" s="1303" t="s">
        <v>83</v>
      </c>
      <c r="R120" s="1303"/>
      <c r="S120" s="242"/>
      <c r="T120" s="243"/>
      <c r="U120" s="1"/>
    </row>
    <row r="121" spans="1:21" ht="15.75">
      <c r="B121" s="612"/>
      <c r="C121" s="1303"/>
      <c r="D121" s="1303"/>
      <c r="E121" s="1303"/>
      <c r="F121" s="1303"/>
      <c r="G121" s="1307"/>
      <c r="H121" s="1307"/>
      <c r="I121" s="1303"/>
      <c r="J121" s="1307"/>
      <c r="K121" s="230"/>
      <c r="L121" s="1307"/>
      <c r="M121" s="1307"/>
      <c r="N121" s="1307"/>
      <c r="O121" s="1303"/>
      <c r="P121" s="1303"/>
      <c r="Q121" s="1303"/>
      <c r="R121" s="1303"/>
      <c r="S121" s="242"/>
      <c r="T121" s="243"/>
      <c r="U121" s="1"/>
    </row>
    <row r="122" spans="1:21" customFormat="1" ht="15" customHeight="1">
      <c r="A122" t="s">
        <v>25</v>
      </c>
      <c r="B122" s="121" t="s">
        <v>418</v>
      </c>
      <c r="C122" s="284"/>
      <c r="D122" s="122"/>
      <c r="E122" s="122"/>
      <c r="F122" s="122"/>
      <c r="G122" s="122"/>
      <c r="H122" s="122"/>
      <c r="I122" s="122"/>
      <c r="J122" s="123"/>
      <c r="K122" s="122"/>
      <c r="L122" s="124"/>
      <c r="M122" s="122"/>
      <c r="N122" s="122"/>
      <c r="O122" s="122"/>
      <c r="P122" s="122"/>
      <c r="Q122" s="122"/>
      <c r="R122" s="125"/>
      <c r="S122" s="125"/>
      <c r="T122" s="126" t="s">
        <v>417</v>
      </c>
      <c r="U122" s="232"/>
    </row>
    <row r="123" spans="1:21" ht="24" customHeight="1"/>
    <row r="124" spans="1:21" ht="24.95" customHeight="1">
      <c r="B124" s="2155" t="s">
        <v>25</v>
      </c>
      <c r="C124" s="2156"/>
      <c r="D124" s="2156"/>
      <c r="E124" s="2157"/>
      <c r="F124" s="2161" t="s">
        <v>146</v>
      </c>
      <c r="G124" s="2162"/>
      <c r="H124" s="2162"/>
      <c r="I124" s="2162"/>
      <c r="J124" s="2162"/>
      <c r="K124" s="2162"/>
      <c r="L124" s="2162"/>
      <c r="M124" s="2162"/>
      <c r="N124" s="2163"/>
      <c r="O124" s="417" t="s">
        <v>138</v>
      </c>
      <c r="P124" s="428">
        <v>229</v>
      </c>
      <c r="Q124" s="92" t="s">
        <v>1263</v>
      </c>
      <c r="R124" s="92"/>
      <c r="S124" s="92"/>
      <c r="T124" s="42"/>
    </row>
    <row r="125" spans="1:21" ht="26.25" customHeight="1">
      <c r="B125" s="2158"/>
      <c r="C125" s="2159"/>
      <c r="D125" s="2159"/>
      <c r="E125" s="2160"/>
      <c r="F125" s="2164" t="s">
        <v>416</v>
      </c>
      <c r="G125" s="2165"/>
      <c r="H125" s="2165"/>
      <c r="I125" s="2165"/>
      <c r="J125" s="2165"/>
      <c r="K125" s="2165"/>
      <c r="L125" s="2165"/>
      <c r="M125" s="2165"/>
      <c r="N125" s="2166"/>
      <c r="O125" s="419" t="s">
        <v>139</v>
      </c>
      <c r="P125" s="429" t="s">
        <v>58</v>
      </c>
      <c r="Q125" s="94"/>
      <c r="R125" s="94"/>
      <c r="S125" s="94"/>
      <c r="T125" s="46"/>
    </row>
    <row r="126" spans="1:21" ht="9.9499999999999993" customHeight="1">
      <c r="B126" s="263"/>
      <c r="C126" s="264"/>
      <c r="D126" s="264"/>
      <c r="E126" s="264"/>
      <c r="F126" s="264"/>
      <c r="G126" s="265"/>
      <c r="H126" s="265"/>
      <c r="I126" s="265"/>
      <c r="J126" s="265"/>
      <c r="K126" s="265"/>
      <c r="L126" s="265"/>
      <c r="M126" s="265"/>
      <c r="N126" s="265"/>
      <c r="O126" s="265"/>
      <c r="P126" s="265"/>
      <c r="Q126" s="265"/>
      <c r="R126" s="265"/>
      <c r="S126" s="265"/>
      <c r="T126" s="266"/>
    </row>
    <row r="127" spans="1:21" ht="15.75">
      <c r="B127" s="51"/>
      <c r="C127" s="52" t="s">
        <v>59</v>
      </c>
      <c r="D127" s="15"/>
      <c r="E127" s="15" t="s">
        <v>60</v>
      </c>
      <c r="F127" s="623" t="s">
        <v>180</v>
      </c>
      <c r="G127" s="15"/>
      <c r="H127" s="362"/>
      <c r="I127" s="360"/>
      <c r="J127" s="15"/>
      <c r="K127" s="15"/>
      <c r="L127" s="152"/>
      <c r="M127" s="153"/>
      <c r="N127" s="152"/>
      <c r="O127" s="140"/>
      <c r="P127" s="57"/>
      <c r="Q127" s="57" t="s">
        <v>61</v>
      </c>
      <c r="R127" s="249" t="s">
        <v>1319</v>
      </c>
      <c r="S127" s="58"/>
      <c r="T127" s="59"/>
    </row>
    <row r="128" spans="1:21" ht="9.9499999999999993" customHeight="1">
      <c r="B128" s="51"/>
      <c r="C128" s="52"/>
      <c r="D128" s="15"/>
      <c r="E128" s="343"/>
      <c r="F128" s="304"/>
      <c r="G128" s="15"/>
      <c r="H128" s="303"/>
      <c r="I128" s="52"/>
      <c r="J128" s="15"/>
      <c r="K128" s="15"/>
      <c r="L128" s="152"/>
      <c r="M128" s="267"/>
      <c r="N128" s="152"/>
      <c r="O128" s="149"/>
      <c r="P128" s="57"/>
      <c r="Q128" s="58"/>
      <c r="R128" s="58"/>
      <c r="S128" s="58"/>
      <c r="T128" s="59"/>
    </row>
    <row r="129" spans="2:22" ht="15" customHeight="1">
      <c r="B129" s="1295" t="s">
        <v>26</v>
      </c>
      <c r="C129" s="174" t="s">
        <v>27</v>
      </c>
      <c r="D129" s="2169" t="s">
        <v>62</v>
      </c>
      <c r="E129" s="175" t="s">
        <v>28</v>
      </c>
      <c r="F129" s="1292" t="s">
        <v>29</v>
      </c>
      <c r="G129" s="174" t="s">
        <v>30</v>
      </c>
      <c r="H129" s="174" t="s">
        <v>30</v>
      </c>
      <c r="I129" s="176" t="s">
        <v>30</v>
      </c>
      <c r="J129" s="2171" t="s">
        <v>31</v>
      </c>
      <c r="K129" s="2172"/>
      <c r="L129" s="174" t="s">
        <v>30</v>
      </c>
      <c r="M129" s="176" t="s">
        <v>32</v>
      </c>
      <c r="N129" s="177" t="s">
        <v>8</v>
      </c>
      <c r="O129" s="2176" t="s">
        <v>182</v>
      </c>
      <c r="P129" s="2178" t="s">
        <v>181</v>
      </c>
      <c r="Q129" s="177" t="s">
        <v>8</v>
      </c>
      <c r="R129" s="2180" t="s">
        <v>44</v>
      </c>
      <c r="S129" s="178" t="s">
        <v>8</v>
      </c>
      <c r="T129" s="1290" t="s">
        <v>10</v>
      </c>
    </row>
    <row r="130" spans="2:22">
      <c r="B130" s="1296"/>
      <c r="C130" s="180" t="s">
        <v>11</v>
      </c>
      <c r="D130" s="2170"/>
      <c r="E130" s="180" t="s">
        <v>12</v>
      </c>
      <c r="F130" s="1293"/>
      <c r="G130" s="180" t="s">
        <v>13</v>
      </c>
      <c r="H130" s="180" t="s">
        <v>14</v>
      </c>
      <c r="I130" s="181" t="s">
        <v>15</v>
      </c>
      <c r="J130" s="182" t="s">
        <v>16</v>
      </c>
      <c r="K130" s="183" t="s">
        <v>17</v>
      </c>
      <c r="L130" s="180" t="s">
        <v>18</v>
      </c>
      <c r="M130" s="184" t="s">
        <v>19</v>
      </c>
      <c r="N130" s="185" t="s">
        <v>177</v>
      </c>
      <c r="O130" s="2177"/>
      <c r="P130" s="2179"/>
      <c r="Q130" s="185" t="s">
        <v>22</v>
      </c>
      <c r="R130" s="2181"/>
      <c r="S130" s="186" t="s">
        <v>45</v>
      </c>
      <c r="T130" s="1291"/>
    </row>
    <row r="131" spans="2:22" ht="15.75" thickBot="1">
      <c r="B131" s="187">
        <v>1</v>
      </c>
      <c r="C131" s="188">
        <v>2</v>
      </c>
      <c r="D131" s="189">
        <v>3</v>
      </c>
      <c r="E131" s="188">
        <v>4</v>
      </c>
      <c r="F131" s="188">
        <v>5</v>
      </c>
      <c r="G131" s="188">
        <v>6</v>
      </c>
      <c r="H131" s="188">
        <v>7</v>
      </c>
      <c r="I131" s="190" t="s">
        <v>63</v>
      </c>
      <c r="J131" s="188">
        <v>9</v>
      </c>
      <c r="K131" s="192" t="s">
        <v>64</v>
      </c>
      <c r="L131" s="191" t="s">
        <v>65</v>
      </c>
      <c r="M131" s="193">
        <v>12</v>
      </c>
      <c r="N131" s="193" t="s">
        <v>66</v>
      </c>
      <c r="O131" s="252" t="s">
        <v>176</v>
      </c>
      <c r="P131" s="193" t="s">
        <v>178</v>
      </c>
      <c r="Q131" s="193" t="s">
        <v>186</v>
      </c>
      <c r="R131" s="193" t="s">
        <v>183</v>
      </c>
      <c r="S131" s="193" t="s">
        <v>179</v>
      </c>
      <c r="T131" s="193">
        <v>18</v>
      </c>
    </row>
    <row r="132" spans="2:22" s="865" customFormat="1" ht="30" customHeight="1" thickTop="1">
      <c r="B132" s="912">
        <v>1</v>
      </c>
      <c r="C132" s="1246" t="s">
        <v>1321</v>
      </c>
      <c r="D132" s="1043" t="s">
        <v>1086</v>
      </c>
      <c r="E132" s="1044" t="s">
        <v>1029</v>
      </c>
      <c r="F132" s="1045" t="s">
        <v>48</v>
      </c>
      <c r="G132" s="1066">
        <v>3450</v>
      </c>
      <c r="H132" s="1066">
        <v>1590</v>
      </c>
      <c r="I132" s="843">
        <f t="shared" ref="I132:I137" si="66">+G132-H132</f>
        <v>1860</v>
      </c>
      <c r="J132" s="931">
        <v>5</v>
      </c>
      <c r="K132" s="919">
        <f t="shared" ref="K132" si="67">I132*J132%</f>
        <v>93</v>
      </c>
      <c r="L132" s="919">
        <f t="shared" ref="L132:L137" si="68">I132-K132</f>
        <v>1767</v>
      </c>
      <c r="M132" s="971">
        <v>1250</v>
      </c>
      <c r="N132" s="921">
        <f t="shared" ref="N132:N137" si="69">ROUND((L132*M132),0)</f>
        <v>2208750</v>
      </c>
      <c r="O132" s="921">
        <f t="shared" ref="O132:O137" si="70">ROUND(M132*0.5025%,2)</f>
        <v>6.28</v>
      </c>
      <c r="P132" s="921">
        <f t="shared" ref="P132:P137" si="71">M132+O132</f>
        <v>1256.28</v>
      </c>
      <c r="Q132" s="922">
        <f t="shared" ref="Q132:Q137" si="72">ROUND((L132*+P132),0)</f>
        <v>2219847</v>
      </c>
      <c r="R132" s="922">
        <f t="shared" ref="R132:R137" si="73">ROUND((Q132*0.5%),0)</f>
        <v>11099</v>
      </c>
      <c r="S132" s="922">
        <f t="shared" ref="S132:S137" si="74">ROUND((Q132-R132),0)</f>
        <v>2208748</v>
      </c>
      <c r="T132" s="1007" t="s">
        <v>412</v>
      </c>
      <c r="U132" s="972"/>
    </row>
    <row r="133" spans="2:22" s="865" customFormat="1" ht="30" customHeight="1">
      <c r="B133" s="912">
        <v>2</v>
      </c>
      <c r="C133" s="1246" t="s">
        <v>1322</v>
      </c>
      <c r="D133" s="1043" t="s">
        <v>1269</v>
      </c>
      <c r="E133" s="1044" t="s">
        <v>1288</v>
      </c>
      <c r="F133" s="1045" t="s">
        <v>48</v>
      </c>
      <c r="G133" s="1066">
        <v>4370</v>
      </c>
      <c r="H133" s="1066">
        <v>1560</v>
      </c>
      <c r="I133" s="843">
        <f t="shared" si="66"/>
        <v>2810</v>
      </c>
      <c r="J133" s="931">
        <v>5</v>
      </c>
      <c r="K133" s="919">
        <f>I133*J133%</f>
        <v>140.5</v>
      </c>
      <c r="L133" s="919">
        <f t="shared" si="68"/>
        <v>2669.5</v>
      </c>
      <c r="M133" s="971">
        <v>1250</v>
      </c>
      <c r="N133" s="921">
        <f t="shared" si="69"/>
        <v>3336875</v>
      </c>
      <c r="O133" s="921">
        <f t="shared" si="70"/>
        <v>6.28</v>
      </c>
      <c r="P133" s="921">
        <f t="shared" si="71"/>
        <v>1256.28</v>
      </c>
      <c r="Q133" s="922">
        <f t="shared" si="72"/>
        <v>3353639</v>
      </c>
      <c r="R133" s="922">
        <f t="shared" si="73"/>
        <v>16768</v>
      </c>
      <c r="S133" s="922">
        <f t="shared" si="74"/>
        <v>3336871</v>
      </c>
      <c r="T133" s="1007" t="s">
        <v>199</v>
      </c>
      <c r="U133" s="972"/>
    </row>
    <row r="134" spans="2:22" s="865" customFormat="1" ht="30" customHeight="1">
      <c r="B134" s="912">
        <v>3</v>
      </c>
      <c r="C134" s="1246" t="s">
        <v>1323</v>
      </c>
      <c r="D134" s="1043" t="s">
        <v>1324</v>
      </c>
      <c r="E134" s="1044" t="s">
        <v>1325</v>
      </c>
      <c r="F134" s="1045" t="s">
        <v>48</v>
      </c>
      <c r="G134" s="1066">
        <v>3710</v>
      </c>
      <c r="H134" s="1066">
        <v>1570</v>
      </c>
      <c r="I134" s="843">
        <f t="shared" si="66"/>
        <v>2140</v>
      </c>
      <c r="J134" s="931">
        <v>5</v>
      </c>
      <c r="K134" s="919">
        <f t="shared" ref="K134:K137" si="75">I134*J134%</f>
        <v>107</v>
      </c>
      <c r="L134" s="919">
        <f t="shared" si="68"/>
        <v>2033</v>
      </c>
      <c r="M134" s="971">
        <v>1250</v>
      </c>
      <c r="N134" s="921">
        <f t="shared" si="69"/>
        <v>2541250</v>
      </c>
      <c r="O134" s="921">
        <f t="shared" si="70"/>
        <v>6.28</v>
      </c>
      <c r="P134" s="921">
        <f t="shared" si="71"/>
        <v>1256.28</v>
      </c>
      <c r="Q134" s="922">
        <f t="shared" si="72"/>
        <v>2554017</v>
      </c>
      <c r="R134" s="922">
        <f t="shared" si="73"/>
        <v>12770</v>
      </c>
      <c r="S134" s="922">
        <f t="shared" si="74"/>
        <v>2541247</v>
      </c>
      <c r="T134" s="1007" t="s">
        <v>412</v>
      </c>
      <c r="U134" s="972"/>
    </row>
    <row r="135" spans="2:22" s="865" customFormat="1" ht="30" customHeight="1">
      <c r="B135" s="912">
        <v>4</v>
      </c>
      <c r="C135" s="1246" t="s">
        <v>1326</v>
      </c>
      <c r="D135" s="1043" t="s">
        <v>1269</v>
      </c>
      <c r="E135" s="1044" t="s">
        <v>1288</v>
      </c>
      <c r="F135" s="1045" t="s">
        <v>48</v>
      </c>
      <c r="G135" s="1066">
        <v>3460</v>
      </c>
      <c r="H135" s="1066">
        <v>1570</v>
      </c>
      <c r="I135" s="843">
        <f t="shared" si="66"/>
        <v>1890</v>
      </c>
      <c r="J135" s="931">
        <v>5</v>
      </c>
      <c r="K135" s="919">
        <f t="shared" si="75"/>
        <v>94.5</v>
      </c>
      <c r="L135" s="919">
        <f t="shared" si="68"/>
        <v>1795.5</v>
      </c>
      <c r="M135" s="971">
        <v>1250</v>
      </c>
      <c r="N135" s="921">
        <f t="shared" si="69"/>
        <v>2244375</v>
      </c>
      <c r="O135" s="921">
        <f t="shared" si="70"/>
        <v>6.28</v>
      </c>
      <c r="P135" s="921">
        <f t="shared" si="71"/>
        <v>1256.28</v>
      </c>
      <c r="Q135" s="922">
        <f t="shared" si="72"/>
        <v>2255651</v>
      </c>
      <c r="R135" s="922">
        <f t="shared" si="73"/>
        <v>11278</v>
      </c>
      <c r="S135" s="922">
        <f t="shared" si="74"/>
        <v>2244373</v>
      </c>
      <c r="T135" s="1007" t="s">
        <v>412</v>
      </c>
      <c r="U135" s="972"/>
    </row>
    <row r="136" spans="2:22" s="865" customFormat="1" ht="30" customHeight="1">
      <c r="B136" s="912">
        <v>5</v>
      </c>
      <c r="C136" s="1246" t="s">
        <v>1327</v>
      </c>
      <c r="D136" s="1043" t="s">
        <v>1328</v>
      </c>
      <c r="E136" s="1044" t="s">
        <v>1329</v>
      </c>
      <c r="F136" s="1045" t="s">
        <v>48</v>
      </c>
      <c r="G136" s="1066">
        <v>4270</v>
      </c>
      <c r="H136" s="1066">
        <v>1500</v>
      </c>
      <c r="I136" s="843">
        <f t="shared" ref="I136" si="76">+G136-H136</f>
        <v>2770</v>
      </c>
      <c r="J136" s="931">
        <v>5</v>
      </c>
      <c r="K136" s="919">
        <f t="shared" ref="K136" si="77">I136*J136%</f>
        <v>138.5</v>
      </c>
      <c r="L136" s="919">
        <f t="shared" ref="L136" si="78">I136-K136</f>
        <v>2631.5</v>
      </c>
      <c r="M136" s="971">
        <v>1250</v>
      </c>
      <c r="N136" s="921">
        <f t="shared" ref="N136" si="79">ROUND((L136*M136),0)</f>
        <v>3289375</v>
      </c>
      <c r="O136" s="921">
        <f t="shared" ref="O136" si="80">ROUND(M136*0.5025%,2)</f>
        <v>6.28</v>
      </c>
      <c r="P136" s="921">
        <f t="shared" ref="P136" si="81">M136+O136</f>
        <v>1256.28</v>
      </c>
      <c r="Q136" s="922">
        <f t="shared" ref="Q136" si="82">ROUND((L136*+P136),0)</f>
        <v>3305901</v>
      </c>
      <c r="R136" s="922">
        <f t="shared" ref="R136" si="83">ROUND((Q136*0.5%),0)</f>
        <v>16530</v>
      </c>
      <c r="S136" s="922">
        <f t="shared" ref="S136" si="84">ROUND((Q136-R136),0)</f>
        <v>3289371</v>
      </c>
      <c r="T136" s="1007" t="s">
        <v>412</v>
      </c>
      <c r="U136" s="972"/>
    </row>
    <row r="137" spans="2:22" s="865" customFormat="1" ht="30" customHeight="1">
      <c r="B137" s="912">
        <v>6</v>
      </c>
      <c r="C137" s="1246" t="s">
        <v>1330</v>
      </c>
      <c r="D137" s="1043" t="s">
        <v>1062</v>
      </c>
      <c r="E137" s="1044" t="s">
        <v>1032</v>
      </c>
      <c r="F137" s="1045" t="s">
        <v>48</v>
      </c>
      <c r="G137" s="1066">
        <v>3580</v>
      </c>
      <c r="H137" s="1066">
        <v>1420</v>
      </c>
      <c r="I137" s="843">
        <f t="shared" si="66"/>
        <v>2160</v>
      </c>
      <c r="J137" s="931">
        <v>5</v>
      </c>
      <c r="K137" s="919">
        <f t="shared" si="75"/>
        <v>108</v>
      </c>
      <c r="L137" s="919">
        <f t="shared" si="68"/>
        <v>2052</v>
      </c>
      <c r="M137" s="971">
        <v>1250</v>
      </c>
      <c r="N137" s="921">
        <f t="shared" si="69"/>
        <v>2565000</v>
      </c>
      <c r="O137" s="921">
        <f t="shared" si="70"/>
        <v>6.28</v>
      </c>
      <c r="P137" s="921">
        <f t="shared" si="71"/>
        <v>1256.28</v>
      </c>
      <c r="Q137" s="922">
        <f t="shared" si="72"/>
        <v>2577887</v>
      </c>
      <c r="R137" s="922">
        <f t="shared" si="73"/>
        <v>12889</v>
      </c>
      <c r="S137" s="922">
        <f t="shared" si="74"/>
        <v>2564998</v>
      </c>
      <c r="T137" s="1007" t="s">
        <v>412</v>
      </c>
      <c r="U137" s="972"/>
    </row>
    <row r="138" spans="2:22" ht="5.0999999999999996" customHeight="1">
      <c r="B138" s="392"/>
      <c r="C138" s="393"/>
      <c r="D138" s="394"/>
      <c r="E138" s="395"/>
      <c r="F138" s="396"/>
      <c r="G138" s="397"/>
      <c r="H138" s="397"/>
      <c r="I138" s="398"/>
      <c r="J138" s="931"/>
      <c r="K138" s="398"/>
      <c r="L138" s="398"/>
      <c r="M138" s="400"/>
      <c r="N138" s="400"/>
      <c r="O138" s="617"/>
      <c r="P138" s="617"/>
      <c r="Q138" s="398"/>
      <c r="R138" s="398"/>
      <c r="S138" s="398"/>
      <c r="T138" s="1007"/>
    </row>
    <row r="139" spans="2:22" ht="30" customHeight="1">
      <c r="B139" s="2173" t="s">
        <v>187</v>
      </c>
      <c r="C139" s="2174"/>
      <c r="D139" s="2174"/>
      <c r="E139" s="2174"/>
      <c r="F139" s="2175"/>
      <c r="G139" s="402">
        <f>SUM(G132:G138)</f>
        <v>22840</v>
      </c>
      <c r="H139" s="402">
        <f>SUM(H132:H138)</f>
        <v>9210</v>
      </c>
      <c r="I139" s="402">
        <f>SUM(I132:I138)</f>
        <v>13630</v>
      </c>
      <c r="J139" s="402">
        <f>+K139/I139%</f>
        <v>5</v>
      </c>
      <c r="K139" s="402">
        <f>SUM(K132:K138)</f>
        <v>681.5</v>
      </c>
      <c r="L139" s="402">
        <f>SUM(L132:L138)</f>
        <v>12948.5</v>
      </c>
      <c r="M139" s="402"/>
      <c r="N139" s="402">
        <f>SUM(N132:N138)</f>
        <v>16185625</v>
      </c>
      <c r="O139" s="403"/>
      <c r="P139" s="402">
        <f>+Q139/L139</f>
        <v>1256.2800324361895</v>
      </c>
      <c r="Q139" s="402">
        <f>SUM(Q132:Q138)</f>
        <v>16266942</v>
      </c>
      <c r="R139" s="402">
        <f>SUM(R132:R138)</f>
        <v>81334</v>
      </c>
      <c r="S139" s="402">
        <f>SUM(S132:S138)</f>
        <v>16185608</v>
      </c>
      <c r="T139" s="402"/>
      <c r="V139" s="1" t="s">
        <v>25</v>
      </c>
    </row>
    <row r="140" spans="2:22" ht="27" customHeight="1">
      <c r="B140" s="603"/>
      <c r="C140" s="458"/>
      <c r="D140" s="458"/>
      <c r="E140" s="458"/>
      <c r="F140" s="458"/>
      <c r="G140" s="597"/>
      <c r="H140" s="597"/>
      <c r="I140" s="597"/>
      <c r="J140" s="1232"/>
      <c r="K140" s="597"/>
      <c r="L140" s="597"/>
      <c r="M140" s="597"/>
      <c r="N140" s="597"/>
      <c r="O140" s="597"/>
      <c r="P140" s="597"/>
      <c r="Q140" s="597"/>
      <c r="R140" s="597"/>
      <c r="S140" s="597"/>
      <c r="T140" s="460"/>
      <c r="U140" s="1"/>
    </row>
    <row r="141" spans="2:22" ht="15.75">
      <c r="B141" s="363"/>
      <c r="C141" s="364"/>
      <c r="D141" s="364"/>
      <c r="E141" s="364"/>
      <c r="F141" s="364"/>
      <c r="G141" s="265"/>
      <c r="H141" s="364"/>
      <c r="I141" s="202"/>
      <c r="J141" s="203"/>
      <c r="K141" s="203"/>
      <c r="L141" s="204"/>
      <c r="M141" s="202"/>
      <c r="N141" s="202"/>
      <c r="O141" s="202"/>
      <c r="P141" s="202"/>
      <c r="Q141" s="211" t="s">
        <v>1320</v>
      </c>
      <c r="R141" s="211"/>
      <c r="S141" s="208"/>
      <c r="T141" s="209"/>
      <c r="U141" s="1"/>
    </row>
    <row r="142" spans="2:22" ht="15.75">
      <c r="B142" s="365"/>
      <c r="C142" s="280" t="s">
        <v>80</v>
      </c>
      <c r="D142" s="227"/>
      <c r="E142" s="227"/>
      <c r="F142" s="227"/>
      <c r="G142" s="1297"/>
      <c r="H142" s="1297"/>
      <c r="I142" s="1297" t="s">
        <v>105</v>
      </c>
      <c r="J142" s="1297"/>
      <c r="K142" s="228"/>
      <c r="L142" s="1297"/>
      <c r="M142" s="1297" t="s">
        <v>106</v>
      </c>
      <c r="N142" s="1297"/>
      <c r="O142" s="227"/>
      <c r="P142" s="227"/>
      <c r="Q142" s="227" t="s">
        <v>81</v>
      </c>
      <c r="R142" s="227"/>
      <c r="S142" s="242"/>
      <c r="T142" s="243"/>
      <c r="U142" s="1"/>
    </row>
    <row r="143" spans="2:22" ht="15.75">
      <c r="B143" s="241"/>
      <c r="C143" s="281"/>
      <c r="D143" s="229"/>
      <c r="E143" s="229"/>
      <c r="F143" s="229"/>
      <c r="G143" s="229"/>
      <c r="H143" s="229"/>
      <c r="I143" s="229"/>
      <c r="J143" s="229"/>
      <c r="K143" s="229"/>
      <c r="L143" s="229"/>
      <c r="M143" s="229"/>
      <c r="N143" s="229"/>
      <c r="O143" s="229"/>
      <c r="P143" s="229"/>
      <c r="Q143" s="229"/>
      <c r="R143" s="229"/>
      <c r="S143" s="242"/>
      <c r="T143" s="243"/>
      <c r="U143" s="1"/>
    </row>
    <row r="144" spans="2:22" ht="9.9499999999999993" customHeight="1">
      <c r="B144" s="241"/>
      <c r="C144" s="281"/>
      <c r="D144" s="229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29"/>
      <c r="P144" s="229"/>
      <c r="Q144" s="229"/>
      <c r="R144" s="229"/>
      <c r="S144" s="242"/>
      <c r="T144" s="243"/>
      <c r="U144" s="1"/>
    </row>
    <row r="145" spans="1:21" ht="9.9499999999999993" customHeight="1">
      <c r="B145" s="241"/>
      <c r="C145" s="281"/>
      <c r="D145" s="229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229"/>
      <c r="Q145" s="229"/>
      <c r="R145" s="229"/>
      <c r="S145" s="242"/>
      <c r="T145" s="243"/>
      <c r="U145" s="1"/>
    </row>
    <row r="146" spans="1:21" ht="15.75">
      <c r="B146" s="241"/>
      <c r="C146" s="281"/>
      <c r="D146" s="229"/>
      <c r="E146" s="229"/>
      <c r="F146" s="229"/>
      <c r="G146" s="229"/>
      <c r="H146" s="229"/>
      <c r="I146" s="229"/>
      <c r="J146" s="229"/>
      <c r="K146" s="229"/>
      <c r="L146" s="229"/>
      <c r="M146" s="229"/>
      <c r="N146" s="229"/>
      <c r="O146" s="229"/>
      <c r="P146" s="229"/>
      <c r="Q146" s="229"/>
      <c r="R146" s="229"/>
      <c r="S146" s="242"/>
      <c r="T146" s="243"/>
      <c r="U146" s="1"/>
    </row>
    <row r="147" spans="1:21" ht="15.75">
      <c r="B147" s="241"/>
      <c r="C147" s="1294" t="s">
        <v>147</v>
      </c>
      <c r="D147" s="1294"/>
      <c r="E147" s="1294"/>
      <c r="F147" s="1294"/>
      <c r="G147" s="1298"/>
      <c r="H147" s="1298" t="s">
        <v>82</v>
      </c>
      <c r="I147" s="1294"/>
      <c r="J147" s="1298" t="s">
        <v>156</v>
      </c>
      <c r="K147" s="230"/>
      <c r="L147" s="1298"/>
      <c r="M147" s="1298" t="s">
        <v>161</v>
      </c>
      <c r="N147" s="1298"/>
      <c r="O147" s="1294"/>
      <c r="P147" s="1294"/>
      <c r="Q147" s="1294" t="s">
        <v>83</v>
      </c>
      <c r="R147" s="1294"/>
      <c r="S147" s="242"/>
      <c r="T147" s="243"/>
      <c r="U147" s="1"/>
    </row>
    <row r="148" spans="1:21" ht="15.75">
      <c r="B148" s="612"/>
      <c r="C148" s="1294"/>
      <c r="D148" s="1294"/>
      <c r="E148" s="1294"/>
      <c r="F148" s="1294"/>
      <c r="G148" s="1298"/>
      <c r="H148" s="1298"/>
      <c r="I148" s="1294"/>
      <c r="J148" s="1298"/>
      <c r="K148" s="230"/>
      <c r="L148" s="1298"/>
      <c r="M148" s="1298"/>
      <c r="N148" s="1298"/>
      <c r="O148" s="1294"/>
      <c r="P148" s="1294"/>
      <c r="Q148" s="1294"/>
      <c r="R148" s="1294"/>
      <c r="S148" s="242"/>
      <c r="T148" s="243"/>
      <c r="U148" s="1"/>
    </row>
    <row r="149" spans="1:21" customFormat="1" ht="15" customHeight="1">
      <c r="A149" t="s">
        <v>25</v>
      </c>
      <c r="B149" s="121" t="s">
        <v>418</v>
      </c>
      <c r="C149" s="284"/>
      <c r="D149" s="122"/>
      <c r="E149" s="122"/>
      <c r="F149" s="122"/>
      <c r="G149" s="122"/>
      <c r="H149" s="122"/>
      <c r="I149" s="122"/>
      <c r="J149" s="123"/>
      <c r="K149" s="122"/>
      <c r="L149" s="124"/>
      <c r="M149" s="122"/>
      <c r="N149" s="122"/>
      <c r="O149" s="122"/>
      <c r="P149" s="122"/>
      <c r="Q149" s="122"/>
      <c r="R149" s="125"/>
      <c r="S149" s="125"/>
      <c r="T149" s="126" t="s">
        <v>417</v>
      </c>
      <c r="U149" s="232"/>
    </row>
    <row r="150" spans="1:21" ht="24" customHeight="1"/>
    <row r="151" spans="1:21" ht="24.95" customHeight="1">
      <c r="B151" s="2155" t="s">
        <v>25</v>
      </c>
      <c r="C151" s="2156"/>
      <c r="D151" s="2156"/>
      <c r="E151" s="2157"/>
      <c r="F151" s="2161" t="s">
        <v>146</v>
      </c>
      <c r="G151" s="2162"/>
      <c r="H151" s="2162"/>
      <c r="I151" s="2162"/>
      <c r="J151" s="2162"/>
      <c r="K151" s="2162"/>
      <c r="L151" s="2162"/>
      <c r="M151" s="2162"/>
      <c r="N151" s="2163"/>
      <c r="O151" s="417" t="s">
        <v>138</v>
      </c>
      <c r="P151" s="428">
        <v>228</v>
      </c>
      <c r="Q151" s="92" t="s">
        <v>1263</v>
      </c>
      <c r="R151" s="92"/>
      <c r="S151" s="92"/>
      <c r="T151" s="42"/>
    </row>
    <row r="152" spans="1:21" ht="26.25" customHeight="1">
      <c r="B152" s="2158"/>
      <c r="C152" s="2159"/>
      <c r="D152" s="2159"/>
      <c r="E152" s="2160"/>
      <c r="F152" s="2164" t="s">
        <v>416</v>
      </c>
      <c r="G152" s="2165"/>
      <c r="H152" s="2165"/>
      <c r="I152" s="2165"/>
      <c r="J152" s="2165"/>
      <c r="K152" s="2165"/>
      <c r="L152" s="2165"/>
      <c r="M152" s="2165"/>
      <c r="N152" s="2166"/>
      <c r="O152" s="419" t="s">
        <v>139</v>
      </c>
      <c r="P152" s="429" t="s">
        <v>58</v>
      </c>
      <c r="Q152" s="94"/>
      <c r="R152" s="94"/>
      <c r="S152" s="94"/>
      <c r="T152" s="46"/>
    </row>
    <row r="153" spans="1:21" ht="9.9499999999999993" customHeight="1">
      <c r="B153" s="263"/>
      <c r="C153" s="264"/>
      <c r="D153" s="264"/>
      <c r="E153" s="264"/>
      <c r="F153" s="264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265"/>
      <c r="T153" s="266"/>
    </row>
    <row r="154" spans="1:21" ht="15.75">
      <c r="B154" s="51"/>
      <c r="C154" s="52" t="s">
        <v>59</v>
      </c>
      <c r="D154" s="15"/>
      <c r="E154" s="15" t="s">
        <v>60</v>
      </c>
      <c r="F154" s="623" t="s">
        <v>180</v>
      </c>
      <c r="G154" s="15"/>
      <c r="H154" s="362"/>
      <c r="I154" s="360"/>
      <c r="J154" s="15"/>
      <c r="K154" s="15"/>
      <c r="L154" s="152"/>
      <c r="M154" s="153"/>
      <c r="N154" s="152"/>
      <c r="O154" s="140"/>
      <c r="P154" s="57"/>
      <c r="Q154" s="57" t="s">
        <v>61</v>
      </c>
      <c r="R154" s="249" t="s">
        <v>1311</v>
      </c>
      <c r="S154" s="58"/>
      <c r="T154" s="59"/>
    </row>
    <row r="155" spans="1:21" ht="9.9499999999999993" customHeight="1">
      <c r="B155" s="51"/>
      <c r="C155" s="52"/>
      <c r="D155" s="15"/>
      <c r="E155" s="343"/>
      <c r="F155" s="304"/>
      <c r="G155" s="15"/>
      <c r="H155" s="303"/>
      <c r="I155" s="52"/>
      <c r="J155" s="15"/>
      <c r="K155" s="15"/>
      <c r="L155" s="152"/>
      <c r="M155" s="267"/>
      <c r="N155" s="152"/>
      <c r="O155" s="149"/>
      <c r="P155" s="57"/>
      <c r="Q155" s="58"/>
      <c r="R155" s="58"/>
      <c r="S155" s="58"/>
      <c r="T155" s="59"/>
    </row>
    <row r="156" spans="1:21" ht="15" customHeight="1">
      <c r="B156" s="1286" t="s">
        <v>26</v>
      </c>
      <c r="C156" s="174" t="s">
        <v>27</v>
      </c>
      <c r="D156" s="2169" t="s">
        <v>62</v>
      </c>
      <c r="E156" s="175" t="s">
        <v>28</v>
      </c>
      <c r="F156" s="1283" t="s">
        <v>29</v>
      </c>
      <c r="G156" s="174" t="s">
        <v>30</v>
      </c>
      <c r="H156" s="174" t="s">
        <v>30</v>
      </c>
      <c r="I156" s="176" t="s">
        <v>30</v>
      </c>
      <c r="J156" s="2171" t="s">
        <v>31</v>
      </c>
      <c r="K156" s="2172"/>
      <c r="L156" s="174" t="s">
        <v>30</v>
      </c>
      <c r="M156" s="176" t="s">
        <v>32</v>
      </c>
      <c r="N156" s="177" t="s">
        <v>8</v>
      </c>
      <c r="O156" s="2176" t="s">
        <v>182</v>
      </c>
      <c r="P156" s="2178" t="s">
        <v>181</v>
      </c>
      <c r="Q156" s="177" t="s">
        <v>8</v>
      </c>
      <c r="R156" s="2180" t="s">
        <v>44</v>
      </c>
      <c r="S156" s="178" t="s">
        <v>8</v>
      </c>
      <c r="T156" s="1281" t="s">
        <v>10</v>
      </c>
    </row>
    <row r="157" spans="1:21">
      <c r="B157" s="1287"/>
      <c r="C157" s="180" t="s">
        <v>11</v>
      </c>
      <c r="D157" s="2170"/>
      <c r="E157" s="180" t="s">
        <v>12</v>
      </c>
      <c r="F157" s="1284"/>
      <c r="G157" s="180" t="s">
        <v>13</v>
      </c>
      <c r="H157" s="180" t="s">
        <v>14</v>
      </c>
      <c r="I157" s="181" t="s">
        <v>15</v>
      </c>
      <c r="J157" s="182" t="s">
        <v>16</v>
      </c>
      <c r="K157" s="183" t="s">
        <v>17</v>
      </c>
      <c r="L157" s="180" t="s">
        <v>18</v>
      </c>
      <c r="M157" s="184" t="s">
        <v>19</v>
      </c>
      <c r="N157" s="185" t="s">
        <v>177</v>
      </c>
      <c r="O157" s="2177"/>
      <c r="P157" s="2179"/>
      <c r="Q157" s="185" t="s">
        <v>22</v>
      </c>
      <c r="R157" s="2181"/>
      <c r="S157" s="186" t="s">
        <v>45</v>
      </c>
      <c r="T157" s="1282"/>
    </row>
    <row r="158" spans="1:21" ht="15.75" thickBot="1">
      <c r="B158" s="187">
        <v>1</v>
      </c>
      <c r="C158" s="188">
        <v>2</v>
      </c>
      <c r="D158" s="189">
        <v>3</v>
      </c>
      <c r="E158" s="188">
        <v>4</v>
      </c>
      <c r="F158" s="188">
        <v>5</v>
      </c>
      <c r="G158" s="188">
        <v>6</v>
      </c>
      <c r="H158" s="188">
        <v>7</v>
      </c>
      <c r="I158" s="190" t="s">
        <v>63</v>
      </c>
      <c r="J158" s="188">
        <v>9</v>
      </c>
      <c r="K158" s="192" t="s">
        <v>64</v>
      </c>
      <c r="L158" s="191" t="s">
        <v>65</v>
      </c>
      <c r="M158" s="193">
        <v>12</v>
      </c>
      <c r="N158" s="193" t="s">
        <v>66</v>
      </c>
      <c r="O158" s="252" t="s">
        <v>176</v>
      </c>
      <c r="P158" s="193" t="s">
        <v>178</v>
      </c>
      <c r="Q158" s="193" t="s">
        <v>186</v>
      </c>
      <c r="R158" s="193" t="s">
        <v>183</v>
      </c>
      <c r="S158" s="193" t="s">
        <v>179</v>
      </c>
      <c r="T158" s="193">
        <v>18</v>
      </c>
    </row>
    <row r="159" spans="1:21" s="865" customFormat="1" ht="30" customHeight="1" thickTop="1">
      <c r="B159" s="912">
        <v>1</v>
      </c>
      <c r="C159" s="1246" t="s">
        <v>1313</v>
      </c>
      <c r="D159" s="1043" t="s">
        <v>1284</v>
      </c>
      <c r="E159" s="1044" t="s">
        <v>1032</v>
      </c>
      <c r="F159" s="1045" t="s">
        <v>48</v>
      </c>
      <c r="G159" s="1066">
        <v>4300</v>
      </c>
      <c r="H159" s="1066">
        <v>1450</v>
      </c>
      <c r="I159" s="843">
        <f t="shared" ref="I159:I163" si="85">+G159-H159</f>
        <v>2850</v>
      </c>
      <c r="J159" s="931">
        <v>5</v>
      </c>
      <c r="K159" s="919">
        <f t="shared" ref="K159" si="86">I159*J159%</f>
        <v>142.5</v>
      </c>
      <c r="L159" s="919">
        <f t="shared" ref="L159:L163" si="87">I159-K159</f>
        <v>2707.5</v>
      </c>
      <c r="M159" s="971">
        <v>1150</v>
      </c>
      <c r="N159" s="921">
        <f t="shared" ref="N159:N163" si="88">ROUND((L159*M159),0)</f>
        <v>3113625</v>
      </c>
      <c r="O159" s="921">
        <f t="shared" ref="O159:O163" si="89">ROUND(M159*0.5025%,2)</f>
        <v>5.78</v>
      </c>
      <c r="P159" s="921">
        <f t="shared" ref="P159:P163" si="90">M159+O159</f>
        <v>1155.78</v>
      </c>
      <c r="Q159" s="922">
        <f t="shared" ref="Q159:Q163" si="91">ROUND((L159*+P159),0)</f>
        <v>3129274</v>
      </c>
      <c r="R159" s="922">
        <f t="shared" ref="R159:R163" si="92">ROUND((Q159*0.5%),0)</f>
        <v>15646</v>
      </c>
      <c r="S159" s="922">
        <f t="shared" ref="S159:S163" si="93">ROUND((Q159-R159),0)</f>
        <v>3113628</v>
      </c>
      <c r="T159" s="1007" t="s">
        <v>199</v>
      </c>
      <c r="U159" s="972"/>
    </row>
    <row r="160" spans="1:21" s="865" customFormat="1" ht="30" customHeight="1">
      <c r="B160" s="912">
        <v>2</v>
      </c>
      <c r="C160" s="1246" t="s">
        <v>1314</v>
      </c>
      <c r="D160" s="1043" t="s">
        <v>985</v>
      </c>
      <c r="E160" s="1044" t="s">
        <v>385</v>
      </c>
      <c r="F160" s="1045" t="s">
        <v>48</v>
      </c>
      <c r="G160" s="1066">
        <v>8440</v>
      </c>
      <c r="H160" s="1066">
        <v>4380</v>
      </c>
      <c r="I160" s="843">
        <f t="shared" si="85"/>
        <v>4060</v>
      </c>
      <c r="J160" s="931">
        <v>5</v>
      </c>
      <c r="K160" s="919">
        <f>I160*J160%</f>
        <v>203</v>
      </c>
      <c r="L160" s="919">
        <f t="shared" si="87"/>
        <v>3857</v>
      </c>
      <c r="M160" s="971">
        <v>1150</v>
      </c>
      <c r="N160" s="921">
        <f t="shared" si="88"/>
        <v>4435550</v>
      </c>
      <c r="O160" s="921">
        <f t="shared" si="89"/>
        <v>5.78</v>
      </c>
      <c r="P160" s="921">
        <f t="shared" si="90"/>
        <v>1155.78</v>
      </c>
      <c r="Q160" s="922">
        <f t="shared" si="91"/>
        <v>4457843</v>
      </c>
      <c r="R160" s="922">
        <f t="shared" si="92"/>
        <v>22289</v>
      </c>
      <c r="S160" s="922">
        <f t="shared" si="93"/>
        <v>4435554</v>
      </c>
      <c r="T160" s="1007" t="s">
        <v>199</v>
      </c>
      <c r="U160" s="972"/>
    </row>
    <row r="161" spans="1:22" s="865" customFormat="1" ht="30" customHeight="1">
      <c r="B161" s="912">
        <v>3</v>
      </c>
      <c r="C161" s="1246" t="s">
        <v>1315</v>
      </c>
      <c r="D161" s="1043" t="s">
        <v>1207</v>
      </c>
      <c r="E161" s="1044" t="s">
        <v>1280</v>
      </c>
      <c r="F161" s="1045" t="s">
        <v>48</v>
      </c>
      <c r="G161" s="1066">
        <v>4240</v>
      </c>
      <c r="H161" s="1066">
        <v>1510</v>
      </c>
      <c r="I161" s="843">
        <f t="shared" si="85"/>
        <v>2730</v>
      </c>
      <c r="J161" s="931">
        <v>5</v>
      </c>
      <c r="K161" s="919">
        <f t="shared" ref="K161:K163" si="94">I161*J161%</f>
        <v>136.5</v>
      </c>
      <c r="L161" s="919">
        <f t="shared" si="87"/>
        <v>2593.5</v>
      </c>
      <c r="M161" s="971">
        <v>1150</v>
      </c>
      <c r="N161" s="921">
        <f t="shared" si="88"/>
        <v>2982525</v>
      </c>
      <c r="O161" s="921">
        <f t="shared" si="89"/>
        <v>5.78</v>
      </c>
      <c r="P161" s="921">
        <f t="shared" si="90"/>
        <v>1155.78</v>
      </c>
      <c r="Q161" s="922">
        <f t="shared" si="91"/>
        <v>2997515</v>
      </c>
      <c r="R161" s="922">
        <f t="shared" si="92"/>
        <v>14988</v>
      </c>
      <c r="S161" s="922">
        <f t="shared" si="93"/>
        <v>2982527</v>
      </c>
      <c r="T161" s="1007" t="s">
        <v>199</v>
      </c>
      <c r="U161" s="972"/>
    </row>
    <row r="162" spans="1:22" s="865" customFormat="1" ht="30" customHeight="1">
      <c r="B162" s="912">
        <v>4</v>
      </c>
      <c r="C162" s="1246" t="s">
        <v>1316</v>
      </c>
      <c r="D162" s="1043" t="s">
        <v>397</v>
      </c>
      <c r="E162" s="1044" t="s">
        <v>1249</v>
      </c>
      <c r="F162" s="1045" t="s">
        <v>48</v>
      </c>
      <c r="G162" s="1066">
        <v>4760</v>
      </c>
      <c r="H162" s="1066">
        <v>1540</v>
      </c>
      <c r="I162" s="843">
        <f t="shared" si="85"/>
        <v>3220</v>
      </c>
      <c r="J162" s="931">
        <v>5</v>
      </c>
      <c r="K162" s="919">
        <f t="shared" si="94"/>
        <v>161</v>
      </c>
      <c r="L162" s="919">
        <f t="shared" si="87"/>
        <v>3059</v>
      </c>
      <c r="M162" s="971">
        <v>1150</v>
      </c>
      <c r="N162" s="921">
        <f t="shared" si="88"/>
        <v>3517850</v>
      </c>
      <c r="O162" s="921">
        <f t="shared" si="89"/>
        <v>5.78</v>
      </c>
      <c r="P162" s="921">
        <f t="shared" si="90"/>
        <v>1155.78</v>
      </c>
      <c r="Q162" s="922">
        <f t="shared" si="91"/>
        <v>3535531</v>
      </c>
      <c r="R162" s="922">
        <f t="shared" si="92"/>
        <v>17678</v>
      </c>
      <c r="S162" s="922">
        <f t="shared" si="93"/>
        <v>3517853</v>
      </c>
      <c r="T162" s="1007" t="s">
        <v>199</v>
      </c>
      <c r="U162" s="972"/>
    </row>
    <row r="163" spans="1:22" s="865" customFormat="1" ht="30" customHeight="1">
      <c r="B163" s="912">
        <v>5</v>
      </c>
      <c r="C163" s="1246" t="s">
        <v>1317</v>
      </c>
      <c r="D163" s="1043" t="s">
        <v>1318</v>
      </c>
      <c r="E163" s="1044" t="s">
        <v>1032</v>
      </c>
      <c r="F163" s="1045" t="s">
        <v>48</v>
      </c>
      <c r="G163" s="1066">
        <v>4220</v>
      </c>
      <c r="H163" s="1066">
        <v>1460</v>
      </c>
      <c r="I163" s="843">
        <f t="shared" si="85"/>
        <v>2760</v>
      </c>
      <c r="J163" s="931">
        <v>5</v>
      </c>
      <c r="K163" s="919">
        <f t="shared" si="94"/>
        <v>138</v>
      </c>
      <c r="L163" s="919">
        <f t="shared" si="87"/>
        <v>2622</v>
      </c>
      <c r="M163" s="971">
        <v>1150</v>
      </c>
      <c r="N163" s="921">
        <f t="shared" si="88"/>
        <v>3015300</v>
      </c>
      <c r="O163" s="921">
        <f t="shared" si="89"/>
        <v>5.78</v>
      </c>
      <c r="P163" s="921">
        <f t="shared" si="90"/>
        <v>1155.78</v>
      </c>
      <c r="Q163" s="922">
        <f t="shared" si="91"/>
        <v>3030455</v>
      </c>
      <c r="R163" s="922">
        <f t="shared" si="92"/>
        <v>15152</v>
      </c>
      <c r="S163" s="922">
        <f t="shared" si="93"/>
        <v>3015303</v>
      </c>
      <c r="T163" s="1007" t="s">
        <v>199</v>
      </c>
      <c r="U163" s="972"/>
    </row>
    <row r="164" spans="1:22" ht="5.0999999999999996" customHeight="1">
      <c r="B164" s="392"/>
      <c r="C164" s="393"/>
      <c r="D164" s="394"/>
      <c r="E164" s="395"/>
      <c r="F164" s="396"/>
      <c r="G164" s="397"/>
      <c r="H164" s="397"/>
      <c r="I164" s="398"/>
      <c r="J164" s="931"/>
      <c r="K164" s="398"/>
      <c r="L164" s="398"/>
      <c r="M164" s="400"/>
      <c r="N164" s="400"/>
      <c r="O164" s="617"/>
      <c r="P164" s="617"/>
      <c r="Q164" s="398"/>
      <c r="R164" s="398"/>
      <c r="S164" s="398"/>
      <c r="T164" s="1007"/>
    </row>
    <row r="165" spans="1:22" ht="30" customHeight="1">
      <c r="B165" s="2173" t="s">
        <v>187</v>
      </c>
      <c r="C165" s="2174"/>
      <c r="D165" s="2174"/>
      <c r="E165" s="2174"/>
      <c r="F165" s="2175"/>
      <c r="G165" s="402">
        <f>SUM(G159:G164)</f>
        <v>25960</v>
      </c>
      <c r="H165" s="402">
        <f>SUM(H159:H164)</f>
        <v>10340</v>
      </c>
      <c r="I165" s="402">
        <f>SUM(I159:I164)</f>
        <v>15620</v>
      </c>
      <c r="J165" s="402">
        <f>+K165/I165%</f>
        <v>5</v>
      </c>
      <c r="K165" s="402">
        <f>SUM(K159:K164)</f>
        <v>781</v>
      </c>
      <c r="L165" s="402">
        <f>SUM(L159:L164)</f>
        <v>14839</v>
      </c>
      <c r="M165" s="402"/>
      <c r="N165" s="402">
        <f>SUM(N159:N164)</f>
        <v>17064850</v>
      </c>
      <c r="O165" s="403"/>
      <c r="P165" s="402">
        <f>+Q165/L165</f>
        <v>1155.77990430622</v>
      </c>
      <c r="Q165" s="402">
        <f>SUM(Q159:Q164)</f>
        <v>17150618</v>
      </c>
      <c r="R165" s="402">
        <f>SUM(R159:R164)</f>
        <v>85753</v>
      </c>
      <c r="S165" s="402">
        <f>SUM(S159:S164)</f>
        <v>17064865</v>
      </c>
      <c r="T165" s="402"/>
      <c r="V165" s="1" t="s">
        <v>25</v>
      </c>
    </row>
    <row r="166" spans="1:22" ht="27" customHeight="1">
      <c r="B166" s="603"/>
      <c r="C166" s="458"/>
      <c r="D166" s="458"/>
      <c r="E166" s="458"/>
      <c r="F166" s="458"/>
      <c r="G166" s="597"/>
      <c r="H166" s="597"/>
      <c r="I166" s="597"/>
      <c r="J166" s="1232"/>
      <c r="K166" s="597"/>
      <c r="L166" s="597"/>
      <c r="M166" s="597"/>
      <c r="N166" s="597"/>
      <c r="O166" s="597"/>
      <c r="P166" s="597"/>
      <c r="Q166" s="597"/>
      <c r="R166" s="597"/>
      <c r="S166" s="597"/>
      <c r="T166" s="460"/>
      <c r="U166" s="1"/>
    </row>
    <row r="167" spans="1:22" ht="15.75">
      <c r="B167" s="363"/>
      <c r="C167" s="364"/>
      <c r="D167" s="364"/>
      <c r="E167" s="364"/>
      <c r="F167" s="364"/>
      <c r="G167" s="265"/>
      <c r="H167" s="364"/>
      <c r="I167" s="202"/>
      <c r="J167" s="203"/>
      <c r="K167" s="203"/>
      <c r="L167" s="204"/>
      <c r="M167" s="202"/>
      <c r="N167" s="202"/>
      <c r="O167" s="202"/>
      <c r="P167" s="202"/>
      <c r="Q167" s="211" t="s">
        <v>1312</v>
      </c>
      <c r="R167" s="211"/>
      <c r="S167" s="208"/>
      <c r="T167" s="209"/>
      <c r="U167" s="1"/>
    </row>
    <row r="168" spans="1:22" ht="15.75">
      <c r="B168" s="365"/>
      <c r="C168" s="280" t="s">
        <v>80</v>
      </c>
      <c r="D168" s="227"/>
      <c r="E168" s="227"/>
      <c r="F168" s="227"/>
      <c r="G168" s="1288"/>
      <c r="H168" s="1288"/>
      <c r="I168" s="1288" t="s">
        <v>105</v>
      </c>
      <c r="J168" s="1288"/>
      <c r="K168" s="228"/>
      <c r="L168" s="1288"/>
      <c r="M168" s="1288" t="s">
        <v>106</v>
      </c>
      <c r="N168" s="1288"/>
      <c r="O168" s="227"/>
      <c r="P168" s="227"/>
      <c r="Q168" s="227" t="s">
        <v>81</v>
      </c>
      <c r="R168" s="227"/>
      <c r="S168" s="242"/>
      <c r="T168" s="243"/>
      <c r="U168" s="1"/>
    </row>
    <row r="169" spans="1:22" ht="15.75">
      <c r="B169" s="241"/>
      <c r="C169" s="281"/>
      <c r="D169" s="229"/>
      <c r="E169" s="229"/>
      <c r="F169" s="229"/>
      <c r="G169" s="229"/>
      <c r="H169" s="229"/>
      <c r="I169" s="229"/>
      <c r="J169" s="229"/>
      <c r="K169" s="229"/>
      <c r="L169" s="229"/>
      <c r="M169" s="229"/>
      <c r="N169" s="229"/>
      <c r="O169" s="229"/>
      <c r="P169" s="229"/>
      <c r="Q169" s="229"/>
      <c r="R169" s="229"/>
      <c r="S169" s="242"/>
      <c r="T169" s="243"/>
      <c r="U169" s="1"/>
    </row>
    <row r="170" spans="1:22" ht="9.9499999999999993" customHeight="1">
      <c r="B170" s="241"/>
      <c r="C170" s="281"/>
      <c r="D170" s="229"/>
      <c r="E170" s="229"/>
      <c r="F170" s="229"/>
      <c r="G170" s="229"/>
      <c r="H170" s="229"/>
      <c r="I170" s="229"/>
      <c r="J170" s="229"/>
      <c r="K170" s="229"/>
      <c r="L170" s="229"/>
      <c r="M170" s="229"/>
      <c r="N170" s="229"/>
      <c r="O170" s="229"/>
      <c r="P170" s="229"/>
      <c r="Q170" s="229"/>
      <c r="R170" s="229"/>
      <c r="S170" s="242"/>
      <c r="T170" s="243"/>
      <c r="U170" s="1"/>
    </row>
    <row r="171" spans="1:22" ht="9.9499999999999993" customHeight="1">
      <c r="B171" s="241"/>
      <c r="C171" s="281"/>
      <c r="D171" s="229"/>
      <c r="E171" s="229"/>
      <c r="F171" s="229"/>
      <c r="G171" s="229"/>
      <c r="H171" s="229"/>
      <c r="I171" s="229"/>
      <c r="J171" s="229"/>
      <c r="K171" s="229"/>
      <c r="L171" s="229"/>
      <c r="M171" s="229"/>
      <c r="N171" s="229"/>
      <c r="O171" s="229"/>
      <c r="P171" s="229"/>
      <c r="Q171" s="229"/>
      <c r="R171" s="229"/>
      <c r="S171" s="242"/>
      <c r="T171" s="243"/>
      <c r="U171" s="1"/>
    </row>
    <row r="172" spans="1:22" ht="15.75">
      <c r="B172" s="241"/>
      <c r="C172" s="281"/>
      <c r="D172" s="229"/>
      <c r="E172" s="229"/>
      <c r="F172" s="229"/>
      <c r="G172" s="229"/>
      <c r="H172" s="229"/>
      <c r="I172" s="229"/>
      <c r="J172" s="229"/>
      <c r="K172" s="229"/>
      <c r="L172" s="229"/>
      <c r="M172" s="229"/>
      <c r="N172" s="229"/>
      <c r="O172" s="229"/>
      <c r="P172" s="229"/>
      <c r="Q172" s="229"/>
      <c r="R172" s="229"/>
      <c r="S172" s="242"/>
      <c r="T172" s="243"/>
      <c r="U172" s="1"/>
    </row>
    <row r="173" spans="1:22" ht="15.75">
      <c r="B173" s="241"/>
      <c r="C173" s="1285" t="s">
        <v>147</v>
      </c>
      <c r="D173" s="1285"/>
      <c r="E173" s="1285"/>
      <c r="F173" s="1285"/>
      <c r="G173" s="1289"/>
      <c r="H173" s="1289" t="s">
        <v>82</v>
      </c>
      <c r="I173" s="1285"/>
      <c r="J173" s="1289" t="s">
        <v>156</v>
      </c>
      <c r="K173" s="230"/>
      <c r="L173" s="1289"/>
      <c r="M173" s="1289" t="s">
        <v>161</v>
      </c>
      <c r="N173" s="1289"/>
      <c r="O173" s="1285"/>
      <c r="P173" s="1285"/>
      <c r="Q173" s="1285" t="s">
        <v>83</v>
      </c>
      <c r="R173" s="1285"/>
      <c r="S173" s="242"/>
      <c r="T173" s="243"/>
      <c r="U173" s="1"/>
    </row>
    <row r="174" spans="1:22" ht="15.75">
      <c r="B174" s="612"/>
      <c r="C174" s="1285"/>
      <c r="D174" s="1285"/>
      <c r="E174" s="1285"/>
      <c r="F174" s="1285"/>
      <c r="G174" s="1289"/>
      <c r="H174" s="1289"/>
      <c r="I174" s="1285"/>
      <c r="J174" s="1289"/>
      <c r="K174" s="230"/>
      <c r="L174" s="1289"/>
      <c r="M174" s="1289"/>
      <c r="N174" s="1289"/>
      <c r="O174" s="1285"/>
      <c r="P174" s="1285"/>
      <c r="Q174" s="1285"/>
      <c r="R174" s="1285"/>
      <c r="S174" s="242"/>
      <c r="T174" s="243"/>
      <c r="U174" s="1"/>
    </row>
    <row r="175" spans="1:22" customFormat="1" ht="15" customHeight="1">
      <c r="A175" t="s">
        <v>25</v>
      </c>
      <c r="B175" s="121" t="s">
        <v>418</v>
      </c>
      <c r="C175" s="284"/>
      <c r="D175" s="122"/>
      <c r="E175" s="122"/>
      <c r="F175" s="122"/>
      <c r="G175" s="122"/>
      <c r="H175" s="122"/>
      <c r="I175" s="122"/>
      <c r="J175" s="123"/>
      <c r="K175" s="122"/>
      <c r="L175" s="124"/>
      <c r="M175" s="122"/>
      <c r="N175" s="122"/>
      <c r="O175" s="122"/>
      <c r="P175" s="122"/>
      <c r="Q175" s="122"/>
      <c r="R175" s="125"/>
      <c r="S175" s="125"/>
      <c r="T175" s="126" t="s">
        <v>417</v>
      </c>
      <c r="U175" s="232"/>
    </row>
    <row r="176" spans="1:22" ht="24" customHeight="1"/>
    <row r="177" spans="2:21" ht="24.95" customHeight="1">
      <c r="B177" s="2155" t="s">
        <v>25</v>
      </c>
      <c r="C177" s="2156"/>
      <c r="D177" s="2156"/>
      <c r="E177" s="2157"/>
      <c r="F177" s="2161" t="s">
        <v>146</v>
      </c>
      <c r="G177" s="2162"/>
      <c r="H177" s="2162"/>
      <c r="I177" s="2162"/>
      <c r="J177" s="2162"/>
      <c r="K177" s="2162"/>
      <c r="L177" s="2162"/>
      <c r="M177" s="2162"/>
      <c r="N177" s="2163"/>
      <c r="O177" s="417" t="s">
        <v>138</v>
      </c>
      <c r="P177" s="428">
        <v>227</v>
      </c>
      <c r="Q177" s="92" t="s">
        <v>1263</v>
      </c>
      <c r="R177" s="92"/>
      <c r="S177" s="92"/>
      <c r="T177" s="42"/>
    </row>
    <row r="178" spans="2:21" ht="26.25" customHeight="1">
      <c r="B178" s="2158"/>
      <c r="C178" s="2159"/>
      <c r="D178" s="2159"/>
      <c r="E178" s="2160"/>
      <c r="F178" s="2164" t="s">
        <v>416</v>
      </c>
      <c r="G178" s="2165"/>
      <c r="H178" s="2165"/>
      <c r="I178" s="2165"/>
      <c r="J178" s="2165"/>
      <c r="K178" s="2165"/>
      <c r="L178" s="2165"/>
      <c r="M178" s="2165"/>
      <c r="N178" s="2166"/>
      <c r="O178" s="419" t="s">
        <v>139</v>
      </c>
      <c r="P178" s="429" t="s">
        <v>58</v>
      </c>
      <c r="Q178" s="94"/>
      <c r="R178" s="94"/>
      <c r="S178" s="94"/>
      <c r="T178" s="46"/>
    </row>
    <row r="179" spans="2:21" ht="9.9499999999999993" customHeight="1">
      <c r="B179" s="263"/>
      <c r="C179" s="264"/>
      <c r="D179" s="264"/>
      <c r="E179" s="264"/>
      <c r="F179" s="264"/>
      <c r="G179" s="265"/>
      <c r="H179" s="265"/>
      <c r="I179" s="265"/>
      <c r="J179" s="265"/>
      <c r="K179" s="265"/>
      <c r="L179" s="265"/>
      <c r="M179" s="265"/>
      <c r="N179" s="265"/>
      <c r="O179" s="265"/>
      <c r="P179" s="265"/>
      <c r="Q179" s="265"/>
      <c r="R179" s="265"/>
      <c r="S179" s="265"/>
      <c r="T179" s="266"/>
    </row>
    <row r="180" spans="2:21" ht="15.75">
      <c r="B180" s="51"/>
      <c r="C180" s="52" t="s">
        <v>59</v>
      </c>
      <c r="D180" s="15"/>
      <c r="E180" s="15" t="s">
        <v>60</v>
      </c>
      <c r="F180" s="623" t="s">
        <v>180</v>
      </c>
      <c r="G180" s="15"/>
      <c r="H180" s="362" t="s">
        <v>636</v>
      </c>
      <c r="I180" s="360"/>
      <c r="J180" s="15"/>
      <c r="K180" s="15"/>
      <c r="L180" s="152"/>
      <c r="M180" s="153"/>
      <c r="N180" s="152"/>
      <c r="O180" s="140"/>
      <c r="P180" s="57"/>
      <c r="Q180" s="57" t="s">
        <v>61</v>
      </c>
      <c r="R180" s="249" t="s">
        <v>1301</v>
      </c>
      <c r="S180" s="58"/>
      <c r="T180" s="59"/>
    </row>
    <row r="181" spans="2:21" ht="9.9499999999999993" customHeight="1">
      <c r="B181" s="51"/>
      <c r="C181" s="52"/>
      <c r="D181" s="15"/>
      <c r="E181" s="343"/>
      <c r="F181" s="304"/>
      <c r="G181" s="15"/>
      <c r="H181" s="303"/>
      <c r="I181" s="52"/>
      <c r="J181" s="15"/>
      <c r="K181" s="15"/>
      <c r="L181" s="152"/>
      <c r="M181" s="267"/>
      <c r="N181" s="152"/>
      <c r="O181" s="149"/>
      <c r="P181" s="57"/>
      <c r="Q181" s="58"/>
      <c r="R181" s="58"/>
      <c r="S181" s="58"/>
      <c r="T181" s="59"/>
    </row>
    <row r="182" spans="2:21" ht="15" customHeight="1">
      <c r="B182" s="1277" t="s">
        <v>26</v>
      </c>
      <c r="C182" s="174" t="s">
        <v>27</v>
      </c>
      <c r="D182" s="2169" t="s">
        <v>62</v>
      </c>
      <c r="E182" s="175" t="s">
        <v>28</v>
      </c>
      <c r="F182" s="1274" t="s">
        <v>29</v>
      </c>
      <c r="G182" s="174" t="s">
        <v>30</v>
      </c>
      <c r="H182" s="174" t="s">
        <v>30</v>
      </c>
      <c r="I182" s="176" t="s">
        <v>30</v>
      </c>
      <c r="J182" s="2171" t="s">
        <v>31</v>
      </c>
      <c r="K182" s="2172"/>
      <c r="L182" s="174" t="s">
        <v>30</v>
      </c>
      <c r="M182" s="176" t="s">
        <v>32</v>
      </c>
      <c r="N182" s="177" t="s">
        <v>8</v>
      </c>
      <c r="O182" s="2176" t="s">
        <v>182</v>
      </c>
      <c r="P182" s="2178" t="s">
        <v>181</v>
      </c>
      <c r="Q182" s="177" t="s">
        <v>8</v>
      </c>
      <c r="R182" s="2180" t="s">
        <v>44</v>
      </c>
      <c r="S182" s="178" t="s">
        <v>8</v>
      </c>
      <c r="T182" s="1272" t="s">
        <v>10</v>
      </c>
    </row>
    <row r="183" spans="2:21">
      <c r="B183" s="1278"/>
      <c r="C183" s="180" t="s">
        <v>11</v>
      </c>
      <c r="D183" s="2170"/>
      <c r="E183" s="180" t="s">
        <v>12</v>
      </c>
      <c r="F183" s="1275"/>
      <c r="G183" s="180" t="s">
        <v>13</v>
      </c>
      <c r="H183" s="180" t="s">
        <v>14</v>
      </c>
      <c r="I183" s="181" t="s">
        <v>15</v>
      </c>
      <c r="J183" s="182" t="s">
        <v>16</v>
      </c>
      <c r="K183" s="183" t="s">
        <v>17</v>
      </c>
      <c r="L183" s="180" t="s">
        <v>18</v>
      </c>
      <c r="M183" s="184" t="s">
        <v>19</v>
      </c>
      <c r="N183" s="185" t="s">
        <v>177</v>
      </c>
      <c r="O183" s="2177"/>
      <c r="P183" s="2179"/>
      <c r="Q183" s="185" t="s">
        <v>22</v>
      </c>
      <c r="R183" s="2181"/>
      <c r="S183" s="186" t="s">
        <v>45</v>
      </c>
      <c r="T183" s="1273"/>
    </row>
    <row r="184" spans="2:21" ht="15.75" thickBot="1">
      <c r="B184" s="187">
        <v>1</v>
      </c>
      <c r="C184" s="188">
        <v>2</v>
      </c>
      <c r="D184" s="189">
        <v>3</v>
      </c>
      <c r="E184" s="188">
        <v>4</v>
      </c>
      <c r="F184" s="188">
        <v>5</v>
      </c>
      <c r="G184" s="188">
        <v>6</v>
      </c>
      <c r="H184" s="188">
        <v>7</v>
      </c>
      <c r="I184" s="190" t="s">
        <v>63</v>
      </c>
      <c r="J184" s="188">
        <v>9</v>
      </c>
      <c r="K184" s="192" t="s">
        <v>64</v>
      </c>
      <c r="L184" s="191" t="s">
        <v>65</v>
      </c>
      <c r="M184" s="193">
        <v>12</v>
      </c>
      <c r="N184" s="193" t="s">
        <v>66</v>
      </c>
      <c r="O184" s="252" t="s">
        <v>176</v>
      </c>
      <c r="P184" s="193" t="s">
        <v>178</v>
      </c>
      <c r="Q184" s="193" t="s">
        <v>186</v>
      </c>
      <c r="R184" s="193" t="s">
        <v>183</v>
      </c>
      <c r="S184" s="193" t="s">
        <v>179</v>
      </c>
      <c r="T184" s="193">
        <v>18</v>
      </c>
    </row>
    <row r="185" spans="2:21" s="865" customFormat="1" ht="17.100000000000001" customHeight="1" thickTop="1">
      <c r="B185" s="912">
        <v>1</v>
      </c>
      <c r="C185" s="1246" t="s">
        <v>1303</v>
      </c>
      <c r="D185" s="1043" t="s">
        <v>1272</v>
      </c>
      <c r="E185" s="1044" t="s">
        <v>1250</v>
      </c>
      <c r="F185" s="1045" t="s">
        <v>48</v>
      </c>
      <c r="G185" s="1066">
        <v>11540</v>
      </c>
      <c r="H185" s="1066">
        <v>4200</v>
      </c>
      <c r="I185" s="843">
        <f t="shared" ref="I185:I191" si="95">+G185-H185</f>
        <v>7340</v>
      </c>
      <c r="J185" s="931">
        <v>5</v>
      </c>
      <c r="K185" s="919">
        <f t="shared" ref="K185" si="96">I185*J185%</f>
        <v>367</v>
      </c>
      <c r="L185" s="919">
        <f t="shared" ref="L185:L191" si="97">I185-K185</f>
        <v>6973</v>
      </c>
      <c r="M185" s="971">
        <v>1150</v>
      </c>
      <c r="N185" s="921">
        <f t="shared" ref="N185:N191" si="98">ROUND((L185*M185),0)</f>
        <v>8018950</v>
      </c>
      <c r="O185" s="921">
        <f t="shared" ref="O185:O191" si="99">ROUND(M185*0.5025%,2)</f>
        <v>5.78</v>
      </c>
      <c r="P185" s="921">
        <f t="shared" ref="P185:P191" si="100">M185+O185</f>
        <v>1155.78</v>
      </c>
      <c r="Q185" s="922">
        <f t="shared" ref="Q185:Q191" si="101">ROUND((L185*+P185),0)</f>
        <v>8059254</v>
      </c>
      <c r="R185" s="922">
        <f t="shared" ref="R185:R191" si="102">ROUND((Q185*0.5%),0)</f>
        <v>40296</v>
      </c>
      <c r="S185" s="922">
        <f t="shared" ref="S185:S191" si="103">ROUND((Q185-R185),0)</f>
        <v>8018958</v>
      </c>
      <c r="T185" s="1007" t="s">
        <v>497</v>
      </c>
      <c r="U185" s="972"/>
    </row>
    <row r="186" spans="2:21" s="865" customFormat="1" ht="17.100000000000001" customHeight="1">
      <c r="B186" s="912">
        <v>2</v>
      </c>
      <c r="C186" s="1246" t="s">
        <v>1304</v>
      </c>
      <c r="D186" s="1043" t="s">
        <v>402</v>
      </c>
      <c r="E186" s="1044" t="s">
        <v>407</v>
      </c>
      <c r="F186" s="1045" t="s">
        <v>48</v>
      </c>
      <c r="G186" s="1066">
        <v>12890</v>
      </c>
      <c r="H186" s="1066">
        <v>4620</v>
      </c>
      <c r="I186" s="843">
        <f t="shared" si="95"/>
        <v>8270</v>
      </c>
      <c r="J186" s="931">
        <v>5</v>
      </c>
      <c r="K186" s="919">
        <f>I186*J186%</f>
        <v>413.5</v>
      </c>
      <c r="L186" s="919">
        <f t="shared" si="97"/>
        <v>7856.5</v>
      </c>
      <c r="M186" s="971">
        <v>1150</v>
      </c>
      <c r="N186" s="921">
        <f t="shared" si="98"/>
        <v>9034975</v>
      </c>
      <c r="O186" s="921">
        <f t="shared" si="99"/>
        <v>5.78</v>
      </c>
      <c r="P186" s="921">
        <f t="shared" si="100"/>
        <v>1155.78</v>
      </c>
      <c r="Q186" s="922">
        <f t="shared" si="101"/>
        <v>9080386</v>
      </c>
      <c r="R186" s="922">
        <f t="shared" si="102"/>
        <v>45402</v>
      </c>
      <c r="S186" s="922">
        <f t="shared" si="103"/>
        <v>9034984</v>
      </c>
      <c r="T186" s="1007" t="s">
        <v>497</v>
      </c>
      <c r="U186" s="972"/>
    </row>
    <row r="187" spans="2:21" s="865" customFormat="1" ht="17.100000000000001" customHeight="1">
      <c r="B187" s="912">
        <v>3</v>
      </c>
      <c r="C187" s="1246" t="s">
        <v>1305</v>
      </c>
      <c r="D187" s="1043" t="s">
        <v>1207</v>
      </c>
      <c r="E187" s="1044" t="s">
        <v>1280</v>
      </c>
      <c r="F187" s="1045" t="s">
        <v>48</v>
      </c>
      <c r="G187" s="1066">
        <v>4430</v>
      </c>
      <c r="H187" s="1066">
        <v>1550</v>
      </c>
      <c r="I187" s="843">
        <f t="shared" si="95"/>
        <v>2880</v>
      </c>
      <c r="J187" s="931">
        <v>5</v>
      </c>
      <c r="K187" s="919">
        <f t="shared" ref="K187:K191" si="104">I187*J187%</f>
        <v>144</v>
      </c>
      <c r="L187" s="919">
        <f t="shared" si="97"/>
        <v>2736</v>
      </c>
      <c r="M187" s="971">
        <v>1150</v>
      </c>
      <c r="N187" s="921">
        <f t="shared" si="98"/>
        <v>3146400</v>
      </c>
      <c r="O187" s="921">
        <f t="shared" si="99"/>
        <v>5.78</v>
      </c>
      <c r="P187" s="921">
        <f t="shared" si="100"/>
        <v>1155.78</v>
      </c>
      <c r="Q187" s="922">
        <f t="shared" si="101"/>
        <v>3162214</v>
      </c>
      <c r="R187" s="922">
        <f t="shared" si="102"/>
        <v>15811</v>
      </c>
      <c r="S187" s="922">
        <f t="shared" si="103"/>
        <v>3146403</v>
      </c>
      <c r="T187" s="1007" t="s">
        <v>386</v>
      </c>
      <c r="U187" s="972"/>
    </row>
    <row r="188" spans="2:21" s="865" customFormat="1" ht="17.100000000000001" customHeight="1">
      <c r="B188" s="912">
        <v>4</v>
      </c>
      <c r="C188" s="1246" t="s">
        <v>1306</v>
      </c>
      <c r="D188" s="1043" t="s">
        <v>1269</v>
      </c>
      <c r="E188" s="1044" t="s">
        <v>1288</v>
      </c>
      <c r="F188" s="1045" t="s">
        <v>48</v>
      </c>
      <c r="G188" s="1066">
        <v>4100</v>
      </c>
      <c r="H188" s="1066">
        <v>1530</v>
      </c>
      <c r="I188" s="843">
        <f t="shared" si="95"/>
        <v>2570</v>
      </c>
      <c r="J188" s="931">
        <v>5</v>
      </c>
      <c r="K188" s="919">
        <f t="shared" si="104"/>
        <v>128.5</v>
      </c>
      <c r="L188" s="919">
        <f t="shared" si="97"/>
        <v>2441.5</v>
      </c>
      <c r="M188" s="971">
        <v>1150</v>
      </c>
      <c r="N188" s="921">
        <f t="shared" si="98"/>
        <v>2807725</v>
      </c>
      <c r="O188" s="921">
        <f t="shared" si="99"/>
        <v>5.78</v>
      </c>
      <c r="P188" s="921">
        <f t="shared" si="100"/>
        <v>1155.78</v>
      </c>
      <c r="Q188" s="922">
        <f t="shared" si="101"/>
        <v>2821837</v>
      </c>
      <c r="R188" s="922">
        <f t="shared" si="102"/>
        <v>14109</v>
      </c>
      <c r="S188" s="922">
        <f t="shared" si="103"/>
        <v>2807728</v>
      </c>
      <c r="T188" s="1007" t="s">
        <v>386</v>
      </c>
      <c r="U188" s="972"/>
    </row>
    <row r="189" spans="2:21" s="865" customFormat="1" ht="17.100000000000001" customHeight="1">
      <c r="B189" s="912">
        <v>5</v>
      </c>
      <c r="C189" s="1246" t="s">
        <v>1307</v>
      </c>
      <c r="D189" s="1043" t="s">
        <v>1308</v>
      </c>
      <c r="E189" s="1044" t="s">
        <v>1032</v>
      </c>
      <c r="F189" s="1045" t="s">
        <v>48</v>
      </c>
      <c r="G189" s="1066">
        <v>4590</v>
      </c>
      <c r="H189" s="1066">
        <v>1470</v>
      </c>
      <c r="I189" s="843">
        <f t="shared" si="95"/>
        <v>3120</v>
      </c>
      <c r="J189" s="931">
        <v>5</v>
      </c>
      <c r="K189" s="919">
        <f t="shared" si="104"/>
        <v>156</v>
      </c>
      <c r="L189" s="919">
        <f t="shared" si="97"/>
        <v>2964</v>
      </c>
      <c r="M189" s="971">
        <v>1150</v>
      </c>
      <c r="N189" s="921">
        <f t="shared" si="98"/>
        <v>3408600</v>
      </c>
      <c r="O189" s="921">
        <f t="shared" si="99"/>
        <v>5.78</v>
      </c>
      <c r="P189" s="921">
        <f t="shared" si="100"/>
        <v>1155.78</v>
      </c>
      <c r="Q189" s="922">
        <f t="shared" si="101"/>
        <v>3425732</v>
      </c>
      <c r="R189" s="922">
        <f t="shared" si="102"/>
        <v>17129</v>
      </c>
      <c r="S189" s="922">
        <f t="shared" si="103"/>
        <v>3408603</v>
      </c>
      <c r="T189" s="1007" t="s">
        <v>386</v>
      </c>
      <c r="U189" s="972"/>
    </row>
    <row r="190" spans="2:21" s="865" customFormat="1" ht="17.100000000000001" customHeight="1">
      <c r="B190" s="912">
        <v>6</v>
      </c>
      <c r="C190" s="1246" t="s">
        <v>1309</v>
      </c>
      <c r="D190" s="1043" t="s">
        <v>1207</v>
      </c>
      <c r="E190" s="1044" t="s">
        <v>1280</v>
      </c>
      <c r="F190" s="1045" t="s">
        <v>48</v>
      </c>
      <c r="G190" s="1066">
        <v>3130</v>
      </c>
      <c r="H190" s="1066">
        <v>1530</v>
      </c>
      <c r="I190" s="843">
        <f t="shared" si="95"/>
        <v>1600</v>
      </c>
      <c r="J190" s="931">
        <v>5</v>
      </c>
      <c r="K190" s="919">
        <f t="shared" si="104"/>
        <v>80</v>
      </c>
      <c r="L190" s="919">
        <f t="shared" si="97"/>
        <v>1520</v>
      </c>
      <c r="M190" s="971">
        <v>1150</v>
      </c>
      <c r="N190" s="921">
        <f t="shared" si="98"/>
        <v>1748000</v>
      </c>
      <c r="O190" s="921">
        <f t="shared" si="99"/>
        <v>5.78</v>
      </c>
      <c r="P190" s="921">
        <f t="shared" si="100"/>
        <v>1155.78</v>
      </c>
      <c r="Q190" s="922">
        <f t="shared" si="101"/>
        <v>1756786</v>
      </c>
      <c r="R190" s="922">
        <f t="shared" si="102"/>
        <v>8784</v>
      </c>
      <c r="S190" s="922">
        <f t="shared" si="103"/>
        <v>1748002</v>
      </c>
      <c r="T190" s="1007" t="s">
        <v>386</v>
      </c>
      <c r="U190" s="972"/>
    </row>
    <row r="191" spans="2:21" s="865" customFormat="1" ht="17.100000000000001" customHeight="1">
      <c r="B191" s="912">
        <v>7</v>
      </c>
      <c r="C191" s="1246" t="s">
        <v>1310</v>
      </c>
      <c r="D191" s="1043" t="s">
        <v>1030</v>
      </c>
      <c r="E191" s="1044" t="s">
        <v>1031</v>
      </c>
      <c r="F191" s="1045" t="s">
        <v>48</v>
      </c>
      <c r="G191" s="1066">
        <v>6950</v>
      </c>
      <c r="H191" s="1066">
        <v>4370</v>
      </c>
      <c r="I191" s="843">
        <f t="shared" si="95"/>
        <v>2580</v>
      </c>
      <c r="J191" s="931">
        <v>5</v>
      </c>
      <c r="K191" s="919">
        <f t="shared" si="104"/>
        <v>129</v>
      </c>
      <c r="L191" s="919">
        <f t="shared" si="97"/>
        <v>2451</v>
      </c>
      <c r="M191" s="971">
        <v>1150</v>
      </c>
      <c r="N191" s="921">
        <f t="shared" si="98"/>
        <v>2818650</v>
      </c>
      <c r="O191" s="921">
        <f t="shared" si="99"/>
        <v>5.78</v>
      </c>
      <c r="P191" s="921">
        <f t="shared" si="100"/>
        <v>1155.78</v>
      </c>
      <c r="Q191" s="922">
        <f t="shared" si="101"/>
        <v>2832817</v>
      </c>
      <c r="R191" s="922">
        <f t="shared" si="102"/>
        <v>14164</v>
      </c>
      <c r="S191" s="922">
        <f t="shared" si="103"/>
        <v>2818653</v>
      </c>
      <c r="T191" s="1007" t="s">
        <v>386</v>
      </c>
      <c r="U191" s="972"/>
    </row>
    <row r="192" spans="2:21" ht="17.100000000000001" customHeight="1">
      <c r="B192" s="392"/>
      <c r="C192" s="393"/>
      <c r="D192" s="394"/>
      <c r="E192" s="395"/>
      <c r="F192" s="396"/>
      <c r="G192" s="397"/>
      <c r="H192" s="397"/>
      <c r="I192" s="398"/>
      <c r="J192" s="931"/>
      <c r="K192" s="398"/>
      <c r="L192" s="398"/>
      <c r="M192" s="400"/>
      <c r="N192" s="400"/>
      <c r="O192" s="617"/>
      <c r="P192" s="617"/>
      <c r="Q192" s="398"/>
      <c r="R192" s="398"/>
      <c r="S192" s="398"/>
      <c r="T192" s="1007"/>
    </row>
    <row r="193" spans="1:22" ht="17.100000000000001" customHeight="1">
      <c r="B193" s="2173" t="s">
        <v>187</v>
      </c>
      <c r="C193" s="2174"/>
      <c r="D193" s="2174"/>
      <c r="E193" s="2174"/>
      <c r="F193" s="2175"/>
      <c r="G193" s="402">
        <f>SUM(G185:G192)</f>
        <v>47630</v>
      </c>
      <c r="H193" s="402">
        <f>SUM(H185:H192)</f>
        <v>19270</v>
      </c>
      <c r="I193" s="402">
        <f>SUM(I185:I192)</f>
        <v>28360</v>
      </c>
      <c r="J193" s="402">
        <f>+K193/I193%</f>
        <v>5</v>
      </c>
      <c r="K193" s="402">
        <f>SUM(K185:K192)</f>
        <v>1418</v>
      </c>
      <c r="L193" s="402">
        <f>SUM(L185:L192)</f>
        <v>26942</v>
      </c>
      <c r="M193" s="402"/>
      <c r="N193" s="402">
        <f>SUM(N185:N192)</f>
        <v>30983300</v>
      </c>
      <c r="O193" s="403"/>
      <c r="P193" s="402">
        <f>+Q193/L193</f>
        <v>1155.780046024794</v>
      </c>
      <c r="Q193" s="402">
        <f>SUM(Q185:Q192)</f>
        <v>31139026</v>
      </c>
      <c r="R193" s="402">
        <f>SUM(R185:R192)</f>
        <v>155695</v>
      </c>
      <c r="S193" s="402">
        <f>SUM(S185:S192)</f>
        <v>30983331</v>
      </c>
      <c r="T193" s="402"/>
      <c r="V193" s="1" t="s">
        <v>25</v>
      </c>
    </row>
    <row r="194" spans="1:22" ht="27" hidden="1" customHeight="1">
      <c r="B194" s="603"/>
      <c r="C194" s="458"/>
      <c r="D194" s="458"/>
      <c r="E194" s="458"/>
      <c r="F194" s="458"/>
      <c r="G194" s="597"/>
      <c r="H194" s="597"/>
      <c r="I194" s="597"/>
      <c r="J194" s="1232"/>
      <c r="K194" s="597"/>
      <c r="L194" s="597"/>
      <c r="M194" s="597"/>
      <c r="N194" s="597"/>
      <c r="O194" s="597"/>
      <c r="P194" s="597"/>
      <c r="Q194" s="597"/>
      <c r="R194" s="597"/>
      <c r="S194" s="597"/>
      <c r="T194" s="460"/>
      <c r="U194" s="1"/>
    </row>
    <row r="195" spans="1:22" ht="15.75" hidden="1">
      <c r="B195" s="363"/>
      <c r="C195" s="364"/>
      <c r="D195" s="364"/>
      <c r="E195" s="364"/>
      <c r="F195" s="364"/>
      <c r="G195" s="265"/>
      <c r="H195" s="364"/>
      <c r="I195" s="202"/>
      <c r="J195" s="203"/>
      <c r="K195" s="203"/>
      <c r="L195" s="204"/>
      <c r="M195" s="202"/>
      <c r="N195" s="202"/>
      <c r="O195" s="202"/>
      <c r="P195" s="202"/>
      <c r="Q195" s="211" t="s">
        <v>1302</v>
      </c>
      <c r="R195" s="211"/>
      <c r="S195" s="208"/>
      <c r="T195" s="209"/>
      <c r="U195" s="1"/>
    </row>
    <row r="196" spans="1:22" ht="15.75" hidden="1">
      <c r="B196" s="365"/>
      <c r="C196" s="280" t="s">
        <v>80</v>
      </c>
      <c r="D196" s="227"/>
      <c r="E196" s="227"/>
      <c r="F196" s="227"/>
      <c r="G196" s="1279"/>
      <c r="H196" s="1279"/>
      <c r="I196" s="1279" t="s">
        <v>105</v>
      </c>
      <c r="J196" s="1279"/>
      <c r="K196" s="228"/>
      <c r="L196" s="1279"/>
      <c r="M196" s="1279" t="s">
        <v>106</v>
      </c>
      <c r="N196" s="1279"/>
      <c r="O196" s="227"/>
      <c r="P196" s="227"/>
      <c r="Q196" s="227" t="s">
        <v>81</v>
      </c>
      <c r="R196" s="227"/>
      <c r="S196" s="242"/>
      <c r="T196" s="243"/>
      <c r="U196" s="1"/>
    </row>
    <row r="197" spans="1:22" ht="15.75" hidden="1">
      <c r="B197" s="241"/>
      <c r="C197" s="281"/>
      <c r="D197" s="229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  <c r="Q197" s="229"/>
      <c r="R197" s="229"/>
      <c r="S197" s="242"/>
      <c r="T197" s="243"/>
      <c r="U197" s="1"/>
    </row>
    <row r="198" spans="1:22" ht="9.9499999999999993" hidden="1" customHeight="1">
      <c r="B198" s="241"/>
      <c r="C198" s="281"/>
      <c r="D198" s="229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229"/>
      <c r="Q198" s="229"/>
      <c r="R198" s="229"/>
      <c r="S198" s="242"/>
      <c r="T198" s="243"/>
      <c r="U198" s="1"/>
    </row>
    <row r="199" spans="1:22" ht="9.9499999999999993" hidden="1" customHeight="1">
      <c r="B199" s="241"/>
      <c r="C199" s="281"/>
      <c r="D199" s="229"/>
      <c r="E199" s="229"/>
      <c r="F199" s="229"/>
      <c r="G199" s="229"/>
      <c r="H199" s="229"/>
      <c r="I199" s="229"/>
      <c r="J199" s="229"/>
      <c r="K199" s="229"/>
      <c r="L199" s="229"/>
      <c r="M199" s="229"/>
      <c r="N199" s="229"/>
      <c r="O199" s="229"/>
      <c r="P199" s="229"/>
      <c r="Q199" s="229"/>
      <c r="R199" s="229"/>
      <c r="S199" s="242"/>
      <c r="T199" s="243"/>
      <c r="U199" s="1"/>
    </row>
    <row r="200" spans="1:22" ht="15.75" hidden="1">
      <c r="B200" s="241"/>
      <c r="C200" s="281"/>
      <c r="D200" s="229"/>
      <c r="E200" s="229"/>
      <c r="F200" s="229"/>
      <c r="G200" s="229"/>
      <c r="H200" s="229"/>
      <c r="I200" s="229"/>
      <c r="J200" s="229"/>
      <c r="K200" s="229"/>
      <c r="L200" s="229"/>
      <c r="M200" s="229"/>
      <c r="N200" s="229"/>
      <c r="O200" s="229"/>
      <c r="P200" s="229"/>
      <c r="Q200" s="229"/>
      <c r="R200" s="229"/>
      <c r="S200" s="242"/>
      <c r="T200" s="243"/>
      <c r="U200" s="1"/>
    </row>
    <row r="201" spans="1:22" ht="15.75" hidden="1">
      <c r="B201" s="241"/>
      <c r="C201" s="1276" t="s">
        <v>147</v>
      </c>
      <c r="D201" s="1276"/>
      <c r="E201" s="1276"/>
      <c r="F201" s="1276"/>
      <c r="G201" s="1280"/>
      <c r="H201" s="1280" t="s">
        <v>82</v>
      </c>
      <c r="I201" s="1276"/>
      <c r="J201" s="1280" t="s">
        <v>156</v>
      </c>
      <c r="K201" s="230"/>
      <c r="L201" s="1280"/>
      <c r="M201" s="1280" t="s">
        <v>161</v>
      </c>
      <c r="N201" s="1280"/>
      <c r="O201" s="1276"/>
      <c r="P201" s="1276"/>
      <c r="Q201" s="1276" t="s">
        <v>83</v>
      </c>
      <c r="R201" s="1276"/>
      <c r="S201" s="242"/>
      <c r="T201" s="243"/>
      <c r="U201" s="1"/>
    </row>
    <row r="202" spans="1:22" ht="15.75" hidden="1">
      <c r="B202" s="612"/>
      <c r="C202" s="1276"/>
      <c r="D202" s="1276"/>
      <c r="E202" s="1276"/>
      <c r="F202" s="1276"/>
      <c r="G202" s="1280"/>
      <c r="H202" s="1280"/>
      <c r="I202" s="1276"/>
      <c r="J202" s="1280"/>
      <c r="K202" s="230"/>
      <c r="L202" s="1280"/>
      <c r="M202" s="1280"/>
      <c r="N202" s="1280"/>
      <c r="O202" s="1276"/>
      <c r="P202" s="1276"/>
      <c r="Q202" s="1276"/>
      <c r="R202" s="1276"/>
      <c r="S202" s="242"/>
      <c r="T202" s="243"/>
      <c r="U202" s="1"/>
    </row>
    <row r="203" spans="1:22" customFormat="1" ht="15" hidden="1" customHeight="1">
      <c r="A203" t="s">
        <v>25</v>
      </c>
      <c r="B203" s="121" t="s">
        <v>418</v>
      </c>
      <c r="C203" s="284"/>
      <c r="D203" s="122"/>
      <c r="E203" s="122"/>
      <c r="F203" s="122"/>
      <c r="G203" s="122"/>
      <c r="H203" s="122"/>
      <c r="I203" s="122"/>
      <c r="J203" s="123"/>
      <c r="K203" s="122"/>
      <c r="L203" s="124"/>
      <c r="M203" s="122"/>
      <c r="N203" s="122"/>
      <c r="O203" s="122"/>
      <c r="P203" s="122"/>
      <c r="Q203" s="122"/>
      <c r="R203" s="125"/>
      <c r="S203" s="125"/>
      <c r="T203" s="126" t="s">
        <v>417</v>
      </c>
      <c r="U203" s="232"/>
    </row>
    <row r="204" spans="1:22" ht="24" hidden="1" customHeight="1"/>
    <row r="205" spans="1:22" ht="24.95" hidden="1" customHeight="1">
      <c r="B205" s="2155" t="s">
        <v>25</v>
      </c>
      <c r="C205" s="2156"/>
      <c r="D205" s="2156"/>
      <c r="E205" s="2157"/>
      <c r="F205" s="2161" t="s">
        <v>146</v>
      </c>
      <c r="G205" s="2162"/>
      <c r="H205" s="2162"/>
      <c r="I205" s="2162"/>
      <c r="J205" s="2162"/>
      <c r="K205" s="2162"/>
      <c r="L205" s="2162"/>
      <c r="M205" s="2162"/>
      <c r="N205" s="2163"/>
      <c r="O205" s="417" t="s">
        <v>138</v>
      </c>
      <c r="P205" s="428">
        <v>226</v>
      </c>
      <c r="Q205" s="92" t="s">
        <v>1263</v>
      </c>
      <c r="R205" s="92"/>
      <c r="S205" s="92"/>
      <c r="T205" s="42"/>
    </row>
    <row r="206" spans="1:22" ht="26.25" hidden="1" customHeight="1">
      <c r="B206" s="2158"/>
      <c r="C206" s="2159"/>
      <c r="D206" s="2159"/>
      <c r="E206" s="2160"/>
      <c r="F206" s="2164" t="s">
        <v>416</v>
      </c>
      <c r="G206" s="2165"/>
      <c r="H206" s="2165"/>
      <c r="I206" s="2165"/>
      <c r="J206" s="2165"/>
      <c r="K206" s="2165"/>
      <c r="L206" s="2165"/>
      <c r="M206" s="2165"/>
      <c r="N206" s="2166"/>
      <c r="O206" s="419" t="s">
        <v>139</v>
      </c>
      <c r="P206" s="429" t="s">
        <v>58</v>
      </c>
      <c r="Q206" s="94"/>
      <c r="R206" s="94"/>
      <c r="S206" s="94"/>
      <c r="T206" s="46"/>
    </row>
    <row r="207" spans="1:22" ht="9.9499999999999993" hidden="1" customHeight="1">
      <c r="B207" s="263"/>
      <c r="C207" s="264"/>
      <c r="D207" s="264"/>
      <c r="E207" s="264"/>
      <c r="F207" s="264"/>
      <c r="G207" s="265"/>
      <c r="H207" s="265"/>
      <c r="I207" s="265"/>
      <c r="J207" s="265"/>
      <c r="K207" s="265"/>
      <c r="L207" s="265"/>
      <c r="M207" s="265"/>
      <c r="N207" s="265"/>
      <c r="O207" s="265"/>
      <c r="P207" s="265"/>
      <c r="Q207" s="265"/>
      <c r="R207" s="265"/>
      <c r="S207" s="265"/>
      <c r="T207" s="266"/>
    </row>
    <row r="208" spans="1:22" ht="15.75">
      <c r="B208" s="51"/>
      <c r="C208" s="52" t="s">
        <v>59</v>
      </c>
      <c r="D208" s="15"/>
      <c r="E208" s="15" t="s">
        <v>60</v>
      </c>
      <c r="F208" s="623" t="s">
        <v>180</v>
      </c>
      <c r="G208" s="15"/>
      <c r="H208" s="362"/>
      <c r="I208" s="360"/>
      <c r="J208" s="15"/>
      <c r="K208" s="15"/>
      <c r="L208" s="152"/>
      <c r="M208" s="153"/>
      <c r="N208" s="152"/>
      <c r="O208" s="140"/>
      <c r="P208" s="57"/>
      <c r="Q208" s="57" t="s">
        <v>61</v>
      </c>
      <c r="R208" s="249" t="s">
        <v>1281</v>
      </c>
      <c r="S208" s="58"/>
      <c r="T208" s="59"/>
    </row>
    <row r="209" spans="2:22" ht="9.9499999999999993" customHeight="1">
      <c r="B209" s="51"/>
      <c r="C209" s="52"/>
      <c r="D209" s="15"/>
      <c r="E209" s="343"/>
      <c r="F209" s="304"/>
      <c r="G209" s="15"/>
      <c r="H209" s="303"/>
      <c r="I209" s="52"/>
      <c r="J209" s="15"/>
      <c r="K209" s="15"/>
      <c r="L209" s="152"/>
      <c r="M209" s="267"/>
      <c r="N209" s="152"/>
      <c r="O209" s="149"/>
      <c r="P209" s="57"/>
      <c r="Q209" s="58"/>
      <c r="R209" s="58"/>
      <c r="S209" s="58"/>
      <c r="T209" s="59"/>
    </row>
    <row r="210" spans="2:22" ht="15" customHeight="1">
      <c r="B210" s="1268" t="s">
        <v>26</v>
      </c>
      <c r="C210" s="174" t="s">
        <v>27</v>
      </c>
      <c r="D210" s="2169" t="s">
        <v>62</v>
      </c>
      <c r="E210" s="175" t="s">
        <v>28</v>
      </c>
      <c r="F210" s="1265" t="s">
        <v>29</v>
      </c>
      <c r="G210" s="174" t="s">
        <v>30</v>
      </c>
      <c r="H210" s="174" t="s">
        <v>30</v>
      </c>
      <c r="I210" s="176" t="s">
        <v>30</v>
      </c>
      <c r="J210" s="2171" t="s">
        <v>31</v>
      </c>
      <c r="K210" s="2172"/>
      <c r="L210" s="174" t="s">
        <v>30</v>
      </c>
      <c r="M210" s="176" t="s">
        <v>32</v>
      </c>
      <c r="N210" s="177" t="s">
        <v>8</v>
      </c>
      <c r="O210" s="2176" t="s">
        <v>182</v>
      </c>
      <c r="P210" s="2178" t="s">
        <v>181</v>
      </c>
      <c r="Q210" s="177" t="s">
        <v>8</v>
      </c>
      <c r="R210" s="2180" t="s">
        <v>44</v>
      </c>
      <c r="S210" s="178" t="s">
        <v>8</v>
      </c>
      <c r="T210" s="1263" t="s">
        <v>10</v>
      </c>
    </row>
    <row r="211" spans="2:22">
      <c r="B211" s="1269"/>
      <c r="C211" s="180" t="s">
        <v>11</v>
      </c>
      <c r="D211" s="2170"/>
      <c r="E211" s="180" t="s">
        <v>12</v>
      </c>
      <c r="F211" s="1266"/>
      <c r="G211" s="180" t="s">
        <v>13</v>
      </c>
      <c r="H211" s="180" t="s">
        <v>14</v>
      </c>
      <c r="I211" s="181" t="s">
        <v>15</v>
      </c>
      <c r="J211" s="182" t="s">
        <v>16</v>
      </c>
      <c r="K211" s="183" t="s">
        <v>17</v>
      </c>
      <c r="L211" s="180" t="s">
        <v>18</v>
      </c>
      <c r="M211" s="184" t="s">
        <v>19</v>
      </c>
      <c r="N211" s="185" t="s">
        <v>177</v>
      </c>
      <c r="O211" s="2177"/>
      <c r="P211" s="2179"/>
      <c r="Q211" s="185" t="s">
        <v>22</v>
      </c>
      <c r="R211" s="2181"/>
      <c r="S211" s="186" t="s">
        <v>45</v>
      </c>
      <c r="T211" s="1264"/>
    </row>
    <row r="212" spans="2:22" ht="15.75" thickBot="1">
      <c r="B212" s="187">
        <v>1</v>
      </c>
      <c r="C212" s="188">
        <v>2</v>
      </c>
      <c r="D212" s="189">
        <v>3</v>
      </c>
      <c r="E212" s="188">
        <v>4</v>
      </c>
      <c r="F212" s="188">
        <v>5</v>
      </c>
      <c r="G212" s="188">
        <v>6</v>
      </c>
      <c r="H212" s="188">
        <v>7</v>
      </c>
      <c r="I212" s="190" t="s">
        <v>63</v>
      </c>
      <c r="J212" s="188">
        <v>9</v>
      </c>
      <c r="K212" s="192" t="s">
        <v>64</v>
      </c>
      <c r="L212" s="191" t="s">
        <v>65</v>
      </c>
      <c r="M212" s="193">
        <v>12</v>
      </c>
      <c r="N212" s="193" t="s">
        <v>66</v>
      </c>
      <c r="O212" s="252" t="s">
        <v>176</v>
      </c>
      <c r="P212" s="193" t="s">
        <v>178</v>
      </c>
      <c r="Q212" s="193" t="s">
        <v>186</v>
      </c>
      <c r="R212" s="193" t="s">
        <v>183</v>
      </c>
      <c r="S212" s="193" t="s">
        <v>179</v>
      </c>
      <c r="T212" s="193">
        <v>18</v>
      </c>
    </row>
    <row r="213" spans="2:22" s="865" customFormat="1" ht="17.100000000000001" customHeight="1" thickTop="1">
      <c r="B213" s="912">
        <v>1</v>
      </c>
      <c r="C213" s="1246" t="s">
        <v>1283</v>
      </c>
      <c r="D213" s="1043" t="s">
        <v>1284</v>
      </c>
      <c r="E213" s="1044" t="s">
        <v>1285</v>
      </c>
      <c r="F213" s="1045" t="s">
        <v>48</v>
      </c>
      <c r="G213" s="1066">
        <v>4570</v>
      </c>
      <c r="H213" s="1066">
        <v>1480</v>
      </c>
      <c r="I213" s="843">
        <f t="shared" ref="I213:I219" si="105">+G213-H213</f>
        <v>3090</v>
      </c>
      <c r="J213" s="931">
        <v>5</v>
      </c>
      <c r="K213" s="919">
        <f t="shared" ref="K213" si="106">I213*J213%</f>
        <v>154.5</v>
      </c>
      <c r="L213" s="919">
        <f t="shared" ref="L213:L219" si="107">I213-K213</f>
        <v>2935.5</v>
      </c>
      <c r="M213" s="971">
        <v>1150</v>
      </c>
      <c r="N213" s="921">
        <f t="shared" ref="N213:N219" si="108">ROUND((L213*M213),0)</f>
        <v>3375825</v>
      </c>
      <c r="O213" s="921">
        <f t="shared" ref="O213:O219" si="109">ROUND(M213*0.5025%,2)</f>
        <v>5.78</v>
      </c>
      <c r="P213" s="921">
        <f t="shared" ref="P213:P219" si="110">M213+O213</f>
        <v>1155.78</v>
      </c>
      <c r="Q213" s="922">
        <f t="shared" ref="Q213:Q219" si="111">ROUND((L213*+P213),0)</f>
        <v>3392792</v>
      </c>
      <c r="R213" s="922">
        <f t="shared" ref="R213:R219" si="112">ROUND((Q213*0.5%),0)</f>
        <v>16964</v>
      </c>
      <c r="S213" s="922">
        <f t="shared" ref="S213:S219" si="113">ROUND((Q213-R213),0)</f>
        <v>3375828</v>
      </c>
      <c r="T213" s="1007" t="s">
        <v>497</v>
      </c>
      <c r="U213" s="972"/>
    </row>
    <row r="214" spans="2:22" s="865" customFormat="1" ht="17.100000000000001" customHeight="1">
      <c r="B214" s="912">
        <v>2</v>
      </c>
      <c r="C214" s="1246" t="s">
        <v>1286</v>
      </c>
      <c r="D214" s="1043" t="s">
        <v>1207</v>
      </c>
      <c r="E214" s="1044" t="s">
        <v>1280</v>
      </c>
      <c r="F214" s="1045" t="s">
        <v>48</v>
      </c>
      <c r="G214" s="1066">
        <v>4580</v>
      </c>
      <c r="H214" s="1066">
        <v>1510</v>
      </c>
      <c r="I214" s="843">
        <f t="shared" si="105"/>
        <v>3070</v>
      </c>
      <c r="J214" s="931">
        <v>5</v>
      </c>
      <c r="K214" s="919">
        <f>I214*J214%</f>
        <v>153.5</v>
      </c>
      <c r="L214" s="919">
        <f t="shared" si="107"/>
        <v>2916.5</v>
      </c>
      <c r="M214" s="971">
        <v>1150</v>
      </c>
      <c r="N214" s="921">
        <f t="shared" si="108"/>
        <v>3353975</v>
      </c>
      <c r="O214" s="921">
        <f t="shared" si="109"/>
        <v>5.78</v>
      </c>
      <c r="P214" s="921">
        <f t="shared" si="110"/>
        <v>1155.78</v>
      </c>
      <c r="Q214" s="922">
        <f t="shared" si="111"/>
        <v>3370832</v>
      </c>
      <c r="R214" s="922">
        <f t="shared" si="112"/>
        <v>16854</v>
      </c>
      <c r="S214" s="922">
        <f t="shared" si="113"/>
        <v>3353978</v>
      </c>
      <c r="T214" s="1007" t="s">
        <v>497</v>
      </c>
      <c r="U214" s="972"/>
    </row>
    <row r="215" spans="2:22" s="865" customFormat="1" ht="17.100000000000001" customHeight="1">
      <c r="B215" s="912">
        <v>3</v>
      </c>
      <c r="C215" s="1246" t="s">
        <v>1287</v>
      </c>
      <c r="D215" s="1043" t="s">
        <v>1269</v>
      </c>
      <c r="E215" s="1044" t="s">
        <v>1288</v>
      </c>
      <c r="F215" s="1045" t="s">
        <v>48</v>
      </c>
      <c r="G215" s="1066">
        <v>3560</v>
      </c>
      <c r="H215" s="1066">
        <v>1560</v>
      </c>
      <c r="I215" s="843">
        <f t="shared" si="105"/>
        <v>2000</v>
      </c>
      <c r="J215" s="931">
        <v>5</v>
      </c>
      <c r="K215" s="919">
        <f t="shared" ref="K215:K219" si="114">I215*J215%</f>
        <v>100</v>
      </c>
      <c r="L215" s="919">
        <f t="shared" si="107"/>
        <v>1900</v>
      </c>
      <c r="M215" s="971">
        <v>1150</v>
      </c>
      <c r="N215" s="921">
        <f t="shared" si="108"/>
        <v>2185000</v>
      </c>
      <c r="O215" s="921">
        <f t="shared" si="109"/>
        <v>5.78</v>
      </c>
      <c r="P215" s="921">
        <f t="shared" si="110"/>
        <v>1155.78</v>
      </c>
      <c r="Q215" s="922">
        <f t="shared" si="111"/>
        <v>2195982</v>
      </c>
      <c r="R215" s="922">
        <f t="shared" si="112"/>
        <v>10980</v>
      </c>
      <c r="S215" s="922">
        <f t="shared" si="113"/>
        <v>2185002</v>
      </c>
      <c r="T215" s="1007" t="s">
        <v>497</v>
      </c>
      <c r="U215" s="972"/>
    </row>
    <row r="216" spans="2:22" s="865" customFormat="1" ht="17.100000000000001" customHeight="1">
      <c r="B216" s="912">
        <v>4</v>
      </c>
      <c r="C216" s="1246" t="s">
        <v>1289</v>
      </c>
      <c r="D216" s="1043" t="s">
        <v>1272</v>
      </c>
      <c r="E216" s="1044" t="s">
        <v>1250</v>
      </c>
      <c r="F216" s="1045" t="s">
        <v>48</v>
      </c>
      <c r="G216" s="1066">
        <v>11890</v>
      </c>
      <c r="H216" s="1066">
        <v>4230</v>
      </c>
      <c r="I216" s="843">
        <f t="shared" si="105"/>
        <v>7660</v>
      </c>
      <c r="J216" s="931">
        <v>5</v>
      </c>
      <c r="K216" s="919">
        <f t="shared" si="114"/>
        <v>383</v>
      </c>
      <c r="L216" s="919">
        <f t="shared" si="107"/>
        <v>7277</v>
      </c>
      <c r="M216" s="971">
        <v>1150</v>
      </c>
      <c r="N216" s="921">
        <f t="shared" si="108"/>
        <v>8368550</v>
      </c>
      <c r="O216" s="921">
        <f t="shared" si="109"/>
        <v>5.78</v>
      </c>
      <c r="P216" s="921">
        <f t="shared" si="110"/>
        <v>1155.78</v>
      </c>
      <c r="Q216" s="922">
        <f t="shared" si="111"/>
        <v>8410611</v>
      </c>
      <c r="R216" s="922">
        <f t="shared" si="112"/>
        <v>42053</v>
      </c>
      <c r="S216" s="922">
        <f t="shared" si="113"/>
        <v>8368558</v>
      </c>
      <c r="T216" s="1007" t="s">
        <v>497</v>
      </c>
      <c r="U216" s="972"/>
    </row>
    <row r="217" spans="2:22" s="865" customFormat="1" ht="17.100000000000001" customHeight="1">
      <c r="B217" s="912">
        <v>5</v>
      </c>
      <c r="C217" s="1246" t="s">
        <v>1290</v>
      </c>
      <c r="D217" s="1043" t="s">
        <v>1291</v>
      </c>
      <c r="E217" s="1044" t="s">
        <v>1292</v>
      </c>
      <c r="F217" s="1045" t="s">
        <v>48</v>
      </c>
      <c r="G217" s="1066">
        <v>2890</v>
      </c>
      <c r="H217" s="1066">
        <v>1510</v>
      </c>
      <c r="I217" s="843">
        <f t="shared" si="105"/>
        <v>1380</v>
      </c>
      <c r="J217" s="931">
        <v>5</v>
      </c>
      <c r="K217" s="919">
        <f t="shared" si="114"/>
        <v>69</v>
      </c>
      <c r="L217" s="919">
        <f t="shared" si="107"/>
        <v>1311</v>
      </c>
      <c r="M217" s="971">
        <v>1150</v>
      </c>
      <c r="N217" s="921">
        <f t="shared" si="108"/>
        <v>1507650</v>
      </c>
      <c r="O217" s="921">
        <f t="shared" si="109"/>
        <v>5.78</v>
      </c>
      <c r="P217" s="921">
        <f t="shared" si="110"/>
        <v>1155.78</v>
      </c>
      <c r="Q217" s="922">
        <f t="shared" si="111"/>
        <v>1515228</v>
      </c>
      <c r="R217" s="922">
        <f t="shared" si="112"/>
        <v>7576</v>
      </c>
      <c r="S217" s="922">
        <f t="shared" si="113"/>
        <v>1507652</v>
      </c>
      <c r="T217" s="1007" t="s">
        <v>497</v>
      </c>
      <c r="U217" s="972"/>
    </row>
    <row r="218" spans="2:22" s="865" customFormat="1" ht="17.100000000000001" customHeight="1">
      <c r="B218" s="912">
        <v>6</v>
      </c>
      <c r="C218" s="1246" t="s">
        <v>1293</v>
      </c>
      <c r="D218" s="1043" t="s">
        <v>395</v>
      </c>
      <c r="E218" s="1044" t="s">
        <v>396</v>
      </c>
      <c r="F218" s="1045" t="s">
        <v>48</v>
      </c>
      <c r="G218" s="1066">
        <v>4670</v>
      </c>
      <c r="H218" s="1066">
        <v>1510</v>
      </c>
      <c r="I218" s="843">
        <f t="shared" si="105"/>
        <v>3160</v>
      </c>
      <c r="J218" s="931">
        <v>5</v>
      </c>
      <c r="K218" s="919">
        <f t="shared" si="114"/>
        <v>158</v>
      </c>
      <c r="L218" s="919">
        <f t="shared" si="107"/>
        <v>3002</v>
      </c>
      <c r="M218" s="971">
        <v>1150</v>
      </c>
      <c r="N218" s="921">
        <f t="shared" si="108"/>
        <v>3452300</v>
      </c>
      <c r="O218" s="921">
        <f t="shared" si="109"/>
        <v>5.78</v>
      </c>
      <c r="P218" s="921">
        <f t="shared" si="110"/>
        <v>1155.78</v>
      </c>
      <c r="Q218" s="922">
        <f t="shared" si="111"/>
        <v>3469652</v>
      </c>
      <c r="R218" s="922">
        <f t="shared" si="112"/>
        <v>17348</v>
      </c>
      <c r="S218" s="922">
        <f t="shared" si="113"/>
        <v>3452304</v>
      </c>
      <c r="T218" s="1007" t="s">
        <v>497</v>
      </c>
      <c r="U218" s="972"/>
    </row>
    <row r="219" spans="2:22" s="865" customFormat="1" ht="17.100000000000001" customHeight="1">
      <c r="B219" s="912">
        <v>7</v>
      </c>
      <c r="C219" s="1246" t="s">
        <v>1294</v>
      </c>
      <c r="D219" s="1043" t="s">
        <v>1295</v>
      </c>
      <c r="E219" s="1044" t="s">
        <v>1032</v>
      </c>
      <c r="F219" s="1045" t="s">
        <v>48</v>
      </c>
      <c r="G219" s="1066">
        <v>4380</v>
      </c>
      <c r="H219" s="1066">
        <v>1470</v>
      </c>
      <c r="I219" s="843">
        <f t="shared" si="105"/>
        <v>2910</v>
      </c>
      <c r="J219" s="931">
        <v>5</v>
      </c>
      <c r="K219" s="919">
        <f t="shared" si="114"/>
        <v>145.5</v>
      </c>
      <c r="L219" s="919">
        <f t="shared" si="107"/>
        <v>2764.5</v>
      </c>
      <c r="M219" s="971">
        <v>1150</v>
      </c>
      <c r="N219" s="921">
        <f t="shared" si="108"/>
        <v>3179175</v>
      </c>
      <c r="O219" s="921">
        <f t="shared" si="109"/>
        <v>5.78</v>
      </c>
      <c r="P219" s="921">
        <f t="shared" si="110"/>
        <v>1155.78</v>
      </c>
      <c r="Q219" s="922">
        <f t="shared" si="111"/>
        <v>3195154</v>
      </c>
      <c r="R219" s="922">
        <f t="shared" si="112"/>
        <v>15976</v>
      </c>
      <c r="S219" s="922">
        <f t="shared" si="113"/>
        <v>3179178</v>
      </c>
      <c r="T219" s="1007" t="s">
        <v>497</v>
      </c>
      <c r="U219" s="972"/>
    </row>
    <row r="220" spans="2:22" s="865" customFormat="1" ht="17.100000000000001" customHeight="1">
      <c r="B220" s="912">
        <v>8</v>
      </c>
      <c r="C220" s="1246" t="s">
        <v>1296</v>
      </c>
      <c r="D220" s="1043" t="s">
        <v>1207</v>
      </c>
      <c r="E220" s="1044" t="s">
        <v>1280</v>
      </c>
      <c r="F220" s="1045" t="s">
        <v>48</v>
      </c>
      <c r="G220" s="1066">
        <v>4380</v>
      </c>
      <c r="H220" s="1066">
        <v>1530</v>
      </c>
      <c r="I220" s="843">
        <f>+G220-H220</f>
        <v>2850</v>
      </c>
      <c r="J220" s="931">
        <v>5</v>
      </c>
      <c r="K220" s="919">
        <f>I220*J220%</f>
        <v>142.5</v>
      </c>
      <c r="L220" s="919">
        <f>I220-K220</f>
        <v>2707.5</v>
      </c>
      <c r="M220" s="971">
        <v>1150</v>
      </c>
      <c r="N220" s="921">
        <f>ROUND((L220*M220),0)</f>
        <v>3113625</v>
      </c>
      <c r="O220" s="921">
        <f>ROUND(M220*0.5025%,2)</f>
        <v>5.78</v>
      </c>
      <c r="P220" s="921">
        <f>M220+O220</f>
        <v>1155.78</v>
      </c>
      <c r="Q220" s="922">
        <f>ROUND((L220*+P220),0)</f>
        <v>3129274</v>
      </c>
      <c r="R220" s="922">
        <f>ROUND((Q220*0.5%),0)</f>
        <v>15646</v>
      </c>
      <c r="S220" s="922">
        <f>ROUND((Q220-R220),0)</f>
        <v>3113628</v>
      </c>
      <c r="T220" s="1007" t="s">
        <v>497</v>
      </c>
      <c r="U220" s="972"/>
    </row>
    <row r="221" spans="2:22" s="865" customFormat="1" ht="17.100000000000001" customHeight="1">
      <c r="B221" s="912">
        <v>9</v>
      </c>
      <c r="C221" s="1246" t="s">
        <v>1297</v>
      </c>
      <c r="D221" s="1043" t="s">
        <v>1269</v>
      </c>
      <c r="E221" s="1044" t="s">
        <v>1288</v>
      </c>
      <c r="F221" s="1045" t="s">
        <v>48</v>
      </c>
      <c r="G221" s="1066">
        <v>4370</v>
      </c>
      <c r="H221" s="1066">
        <v>1540</v>
      </c>
      <c r="I221" s="843">
        <f t="shared" ref="I221:I222" si="115">+G221-H221</f>
        <v>2830</v>
      </c>
      <c r="J221" s="931">
        <v>5</v>
      </c>
      <c r="K221" s="919">
        <f t="shared" ref="K221:K222" si="116">I221*J221%</f>
        <v>141.5</v>
      </c>
      <c r="L221" s="919">
        <f t="shared" ref="L221:L222" si="117">I221-K221</f>
        <v>2688.5</v>
      </c>
      <c r="M221" s="971">
        <v>1150</v>
      </c>
      <c r="N221" s="921">
        <f t="shared" ref="N221:N222" si="118">ROUND((L221*M221),0)</f>
        <v>3091775</v>
      </c>
      <c r="O221" s="921">
        <f t="shared" ref="O221:O222" si="119">ROUND(M221*0.5025%,2)</f>
        <v>5.78</v>
      </c>
      <c r="P221" s="921">
        <f t="shared" ref="P221:P222" si="120">M221+O221</f>
        <v>1155.78</v>
      </c>
      <c r="Q221" s="922">
        <f t="shared" ref="Q221:Q222" si="121">ROUND((L221*+P221),0)</f>
        <v>3107315</v>
      </c>
      <c r="R221" s="922">
        <f t="shared" ref="R221:R222" si="122">ROUND((Q221*0.5%),0)</f>
        <v>15537</v>
      </c>
      <c r="S221" s="922">
        <f t="shared" ref="S221:S222" si="123">ROUND((Q221-R221),0)</f>
        <v>3091778</v>
      </c>
      <c r="T221" s="1007" t="s">
        <v>497</v>
      </c>
      <c r="U221" s="972"/>
    </row>
    <row r="222" spans="2:22" s="865" customFormat="1" ht="17.100000000000001" customHeight="1">
      <c r="B222" s="912">
        <v>10</v>
      </c>
      <c r="C222" s="1246" t="s">
        <v>1298</v>
      </c>
      <c r="D222" s="1043" t="s">
        <v>1299</v>
      </c>
      <c r="E222" s="1044" t="s">
        <v>1300</v>
      </c>
      <c r="F222" s="1045" t="s">
        <v>48</v>
      </c>
      <c r="G222" s="1066">
        <v>7680</v>
      </c>
      <c r="H222" s="1066">
        <v>4430</v>
      </c>
      <c r="I222" s="843">
        <f t="shared" si="115"/>
        <v>3250</v>
      </c>
      <c r="J222" s="931">
        <v>5</v>
      </c>
      <c r="K222" s="919">
        <f t="shared" si="116"/>
        <v>162.5</v>
      </c>
      <c r="L222" s="919">
        <f t="shared" si="117"/>
        <v>3087.5</v>
      </c>
      <c r="M222" s="971">
        <v>1150</v>
      </c>
      <c r="N222" s="921">
        <f t="shared" si="118"/>
        <v>3550625</v>
      </c>
      <c r="O222" s="921">
        <f t="shared" si="119"/>
        <v>5.78</v>
      </c>
      <c r="P222" s="921">
        <f t="shared" si="120"/>
        <v>1155.78</v>
      </c>
      <c r="Q222" s="922">
        <f t="shared" si="121"/>
        <v>3568471</v>
      </c>
      <c r="R222" s="922">
        <f t="shared" si="122"/>
        <v>17842</v>
      </c>
      <c r="S222" s="922">
        <f t="shared" si="123"/>
        <v>3550629</v>
      </c>
      <c r="T222" s="1007" t="s">
        <v>497</v>
      </c>
      <c r="U222" s="972"/>
    </row>
    <row r="223" spans="2:22" ht="17.100000000000001" customHeight="1">
      <c r="B223" s="392"/>
      <c r="C223" s="393"/>
      <c r="D223" s="394"/>
      <c r="E223" s="395"/>
      <c r="F223" s="396"/>
      <c r="G223" s="397"/>
      <c r="H223" s="397"/>
      <c r="I223" s="398"/>
      <c r="J223" s="931"/>
      <c r="K223" s="398"/>
      <c r="L223" s="398"/>
      <c r="M223" s="400"/>
      <c r="N223" s="400"/>
      <c r="O223" s="617"/>
      <c r="P223" s="617"/>
      <c r="Q223" s="398"/>
      <c r="R223" s="398"/>
      <c r="S223" s="398"/>
      <c r="T223" s="1007"/>
    </row>
    <row r="224" spans="2:22" ht="17.100000000000001" customHeight="1">
      <c r="B224" s="2173" t="s">
        <v>187</v>
      </c>
      <c r="C224" s="2174"/>
      <c r="D224" s="2174"/>
      <c r="E224" s="2174"/>
      <c r="F224" s="2175"/>
      <c r="G224" s="402">
        <f>SUM(G213:G223)</f>
        <v>52970</v>
      </c>
      <c r="H224" s="402">
        <f>SUM(H213:H223)</f>
        <v>20770</v>
      </c>
      <c r="I224" s="402">
        <f>SUM(I213:I223)</f>
        <v>32200</v>
      </c>
      <c r="J224" s="402">
        <f>+K224/I224%</f>
        <v>5</v>
      </c>
      <c r="K224" s="402">
        <f>SUM(K213:K223)</f>
        <v>1610</v>
      </c>
      <c r="L224" s="402">
        <f>SUM(L213:L223)</f>
        <v>30590</v>
      </c>
      <c r="M224" s="402"/>
      <c r="N224" s="402">
        <f>SUM(N213:N223)</f>
        <v>35178500</v>
      </c>
      <c r="O224" s="403"/>
      <c r="P224" s="402">
        <f>+Q224/L224</f>
        <v>1155.7800261523373</v>
      </c>
      <c r="Q224" s="402">
        <f>SUM(Q213:Q223)</f>
        <v>35355311</v>
      </c>
      <c r="R224" s="402">
        <f>SUM(R213:R223)</f>
        <v>176776</v>
      </c>
      <c r="S224" s="402">
        <f>SUM(S213:S223)</f>
        <v>35178535</v>
      </c>
      <c r="T224" s="402"/>
      <c r="V224" s="1" t="s">
        <v>25</v>
      </c>
    </row>
    <row r="225" spans="1:21" ht="27" hidden="1" customHeight="1">
      <c r="B225" s="603"/>
      <c r="C225" s="458"/>
      <c r="D225" s="458"/>
      <c r="E225" s="458"/>
      <c r="F225" s="458"/>
      <c r="G225" s="597"/>
      <c r="H225" s="597"/>
      <c r="I225" s="597"/>
      <c r="J225" s="1232"/>
      <c r="K225" s="597"/>
      <c r="L225" s="597"/>
      <c r="M225" s="597"/>
      <c r="N225" s="597"/>
      <c r="O225" s="597"/>
      <c r="P225" s="597"/>
      <c r="Q225" s="597"/>
      <c r="R225" s="597"/>
      <c r="S225" s="597"/>
      <c r="T225" s="460"/>
      <c r="U225" s="1"/>
    </row>
    <row r="226" spans="1:21" ht="15.75" hidden="1">
      <c r="B226" s="363"/>
      <c r="C226" s="364"/>
      <c r="D226" s="364"/>
      <c r="E226" s="364"/>
      <c r="F226" s="364"/>
      <c r="G226" s="265"/>
      <c r="H226" s="364"/>
      <c r="I226" s="202"/>
      <c r="J226" s="203"/>
      <c r="K226" s="203"/>
      <c r="L226" s="204"/>
      <c r="M226" s="202"/>
      <c r="N226" s="202"/>
      <c r="O226" s="202"/>
      <c r="P226" s="202"/>
      <c r="Q226" s="211" t="s">
        <v>1282</v>
      </c>
      <c r="R226" s="211"/>
      <c r="S226" s="208"/>
      <c r="T226" s="209"/>
      <c r="U226" s="1"/>
    </row>
    <row r="227" spans="1:21" ht="15.75" hidden="1">
      <c r="B227" s="365"/>
      <c r="C227" s="280" t="s">
        <v>80</v>
      </c>
      <c r="D227" s="227"/>
      <c r="E227" s="227"/>
      <c r="F227" s="227"/>
      <c r="G227" s="1270"/>
      <c r="H227" s="1270"/>
      <c r="I227" s="1270" t="s">
        <v>105</v>
      </c>
      <c r="J227" s="1270"/>
      <c r="K227" s="228"/>
      <c r="L227" s="1270"/>
      <c r="M227" s="1270" t="s">
        <v>106</v>
      </c>
      <c r="N227" s="1270"/>
      <c r="O227" s="227"/>
      <c r="P227" s="227"/>
      <c r="Q227" s="227" t="s">
        <v>81</v>
      </c>
      <c r="R227" s="227"/>
      <c r="S227" s="242"/>
      <c r="T227" s="243"/>
      <c r="U227" s="1"/>
    </row>
    <row r="228" spans="1:21" ht="15.75" hidden="1">
      <c r="B228" s="241"/>
      <c r="C228" s="281"/>
      <c r="D228" s="229"/>
      <c r="E228" s="229"/>
      <c r="F228" s="229"/>
      <c r="G228" s="229"/>
      <c r="H228" s="229"/>
      <c r="I228" s="229"/>
      <c r="J228" s="229"/>
      <c r="K228" s="229"/>
      <c r="L228" s="229"/>
      <c r="M228" s="229"/>
      <c r="N228" s="229"/>
      <c r="O228" s="229"/>
      <c r="P228" s="229"/>
      <c r="Q228" s="229"/>
      <c r="R228" s="229"/>
      <c r="S228" s="242"/>
      <c r="T228" s="243"/>
      <c r="U228" s="1"/>
    </row>
    <row r="229" spans="1:21" ht="9.9499999999999993" hidden="1" customHeight="1">
      <c r="B229" s="241"/>
      <c r="C229" s="281"/>
      <c r="D229" s="229"/>
      <c r="E229" s="229"/>
      <c r="F229" s="229"/>
      <c r="G229" s="229"/>
      <c r="H229" s="229"/>
      <c r="I229" s="229"/>
      <c r="J229" s="229"/>
      <c r="K229" s="229"/>
      <c r="L229" s="229"/>
      <c r="M229" s="229"/>
      <c r="N229" s="229"/>
      <c r="O229" s="229"/>
      <c r="P229" s="229"/>
      <c r="Q229" s="229"/>
      <c r="R229" s="229"/>
      <c r="S229" s="242"/>
      <c r="T229" s="243"/>
      <c r="U229" s="1"/>
    </row>
    <row r="230" spans="1:21" ht="9.9499999999999993" hidden="1" customHeight="1">
      <c r="B230" s="241"/>
      <c r="C230" s="281"/>
      <c r="D230" s="229"/>
      <c r="E230" s="229"/>
      <c r="F230" s="229"/>
      <c r="G230" s="229"/>
      <c r="H230" s="229"/>
      <c r="I230" s="229"/>
      <c r="J230" s="229"/>
      <c r="K230" s="229"/>
      <c r="L230" s="229"/>
      <c r="M230" s="229"/>
      <c r="N230" s="229"/>
      <c r="O230" s="229"/>
      <c r="P230" s="229"/>
      <c r="Q230" s="229"/>
      <c r="R230" s="229"/>
      <c r="S230" s="242"/>
      <c r="T230" s="243"/>
      <c r="U230" s="1"/>
    </row>
    <row r="231" spans="1:21" ht="15.75" hidden="1">
      <c r="B231" s="241"/>
      <c r="C231" s="281"/>
      <c r="D231" s="229"/>
      <c r="E231" s="229"/>
      <c r="F231" s="229"/>
      <c r="G231" s="229"/>
      <c r="H231" s="229"/>
      <c r="I231" s="229"/>
      <c r="J231" s="229"/>
      <c r="K231" s="229"/>
      <c r="L231" s="229"/>
      <c r="M231" s="229"/>
      <c r="N231" s="229"/>
      <c r="O231" s="229"/>
      <c r="P231" s="229"/>
      <c r="Q231" s="229"/>
      <c r="R231" s="229"/>
      <c r="S231" s="242"/>
      <c r="T231" s="243"/>
      <c r="U231" s="1"/>
    </row>
    <row r="232" spans="1:21" ht="15.75" hidden="1">
      <c r="B232" s="241"/>
      <c r="C232" s="1267" t="s">
        <v>147</v>
      </c>
      <c r="D232" s="1267"/>
      <c r="E232" s="1267"/>
      <c r="F232" s="1267"/>
      <c r="G232" s="1271"/>
      <c r="H232" s="1271" t="s">
        <v>82</v>
      </c>
      <c r="I232" s="1267"/>
      <c r="J232" s="1271" t="s">
        <v>156</v>
      </c>
      <c r="K232" s="230"/>
      <c r="L232" s="1271"/>
      <c r="M232" s="1271" t="s">
        <v>161</v>
      </c>
      <c r="N232" s="1271"/>
      <c r="O232" s="1267"/>
      <c r="P232" s="1267"/>
      <c r="Q232" s="1267" t="s">
        <v>83</v>
      </c>
      <c r="R232" s="1267"/>
      <c r="S232" s="242"/>
      <c r="T232" s="243"/>
      <c r="U232" s="1"/>
    </row>
    <row r="233" spans="1:21" ht="15.75" hidden="1">
      <c r="B233" s="612"/>
      <c r="C233" s="1267"/>
      <c r="D233" s="1267"/>
      <c r="E233" s="1267"/>
      <c r="F233" s="1267"/>
      <c r="G233" s="1271"/>
      <c r="H233" s="1271"/>
      <c r="I233" s="1267"/>
      <c r="J233" s="1271"/>
      <c r="K233" s="230"/>
      <c r="L233" s="1271"/>
      <c r="M233" s="1271"/>
      <c r="N233" s="1271"/>
      <c r="O233" s="1267"/>
      <c r="P233" s="1267"/>
      <c r="Q233" s="1267"/>
      <c r="R233" s="1267"/>
      <c r="S233" s="242"/>
      <c r="T233" s="243"/>
      <c r="U233" s="1"/>
    </row>
    <row r="234" spans="1:21" customFormat="1" ht="15" hidden="1" customHeight="1">
      <c r="A234" t="s">
        <v>25</v>
      </c>
      <c r="B234" s="121" t="s">
        <v>418</v>
      </c>
      <c r="C234" s="284"/>
      <c r="D234" s="122"/>
      <c r="E234" s="122"/>
      <c r="F234" s="122"/>
      <c r="G234" s="122"/>
      <c r="H234" s="122"/>
      <c r="I234" s="122"/>
      <c r="J234" s="123"/>
      <c r="K234" s="122"/>
      <c r="L234" s="124"/>
      <c r="M234" s="122"/>
      <c r="N234" s="122"/>
      <c r="O234" s="122"/>
      <c r="P234" s="122"/>
      <c r="Q234" s="122"/>
      <c r="R234" s="125"/>
      <c r="S234" s="125"/>
      <c r="T234" s="126" t="s">
        <v>417</v>
      </c>
      <c r="U234" s="232"/>
    </row>
    <row r="235" spans="1:21" ht="24" hidden="1" customHeight="1"/>
    <row r="236" spans="1:21" ht="24.95" hidden="1" customHeight="1">
      <c r="B236" s="2155" t="s">
        <v>25</v>
      </c>
      <c r="C236" s="2156"/>
      <c r="D236" s="2156"/>
      <c r="E236" s="2157"/>
      <c r="F236" s="2161" t="s">
        <v>146</v>
      </c>
      <c r="G236" s="2162"/>
      <c r="H236" s="2162"/>
      <c r="I236" s="2162"/>
      <c r="J236" s="2162"/>
      <c r="K236" s="2162"/>
      <c r="L236" s="2162"/>
      <c r="M236" s="2162"/>
      <c r="N236" s="2163"/>
      <c r="O236" s="417" t="s">
        <v>138</v>
      </c>
      <c r="P236" s="428">
        <v>225</v>
      </c>
      <c r="Q236" s="92" t="s">
        <v>1263</v>
      </c>
      <c r="R236" s="92"/>
      <c r="S236" s="92"/>
      <c r="T236" s="42"/>
    </row>
    <row r="237" spans="1:21" ht="26.25" hidden="1" customHeight="1">
      <c r="B237" s="2158"/>
      <c r="C237" s="2159"/>
      <c r="D237" s="2159"/>
      <c r="E237" s="2160"/>
      <c r="F237" s="2164" t="s">
        <v>416</v>
      </c>
      <c r="G237" s="2165"/>
      <c r="H237" s="2165"/>
      <c r="I237" s="2165"/>
      <c r="J237" s="2165"/>
      <c r="K237" s="2165"/>
      <c r="L237" s="2165"/>
      <c r="M237" s="2165"/>
      <c r="N237" s="2166"/>
      <c r="O237" s="419" t="s">
        <v>139</v>
      </c>
      <c r="P237" s="429" t="s">
        <v>58</v>
      </c>
      <c r="Q237" s="94"/>
      <c r="R237" s="94"/>
      <c r="S237" s="94"/>
      <c r="T237" s="46"/>
    </row>
    <row r="238" spans="1:21" ht="9.9499999999999993" hidden="1" customHeight="1">
      <c r="B238" s="263"/>
      <c r="C238" s="264"/>
      <c r="D238" s="264"/>
      <c r="E238" s="264"/>
      <c r="F238" s="264"/>
      <c r="G238" s="265"/>
      <c r="H238" s="265"/>
      <c r="I238" s="265"/>
      <c r="J238" s="265"/>
      <c r="K238" s="265"/>
      <c r="L238" s="265"/>
      <c r="M238" s="265"/>
      <c r="N238" s="265"/>
      <c r="O238" s="265"/>
      <c r="P238" s="265"/>
      <c r="Q238" s="265"/>
      <c r="R238" s="265"/>
      <c r="S238" s="265"/>
      <c r="T238" s="266"/>
    </row>
    <row r="239" spans="1:21" ht="15.75">
      <c r="B239" s="51"/>
      <c r="C239" s="52" t="s">
        <v>59</v>
      </c>
      <c r="D239" s="15"/>
      <c r="E239" s="15" t="s">
        <v>60</v>
      </c>
      <c r="F239" s="623" t="s">
        <v>180</v>
      </c>
      <c r="G239" s="15"/>
      <c r="H239" s="362"/>
      <c r="I239" s="360"/>
      <c r="J239" s="15"/>
      <c r="K239" s="15"/>
      <c r="L239" s="152"/>
      <c r="M239" s="153"/>
      <c r="N239" s="152"/>
      <c r="O239" s="140"/>
      <c r="P239" s="57"/>
      <c r="Q239" s="57" t="s">
        <v>61</v>
      </c>
      <c r="R239" s="249" t="s">
        <v>1259</v>
      </c>
      <c r="S239" s="58"/>
      <c r="T239" s="59"/>
    </row>
    <row r="240" spans="1:21" ht="9.9499999999999993" customHeight="1">
      <c r="B240" s="51"/>
      <c r="C240" s="52"/>
      <c r="D240" s="15"/>
      <c r="E240" s="343"/>
      <c r="F240" s="304"/>
      <c r="G240" s="15"/>
      <c r="H240" s="303"/>
      <c r="I240" s="52"/>
      <c r="J240" s="15"/>
      <c r="K240" s="15"/>
      <c r="L240" s="152"/>
      <c r="M240" s="267"/>
      <c r="N240" s="152"/>
      <c r="O240" s="149"/>
      <c r="P240" s="57"/>
      <c r="Q240" s="58"/>
      <c r="R240" s="58"/>
      <c r="S240" s="58"/>
      <c r="T240" s="59"/>
    </row>
    <row r="241" spans="2:22" ht="15" customHeight="1">
      <c r="B241" s="1258" t="s">
        <v>26</v>
      </c>
      <c r="C241" s="174" t="s">
        <v>27</v>
      </c>
      <c r="D241" s="2169" t="s">
        <v>62</v>
      </c>
      <c r="E241" s="175" t="s">
        <v>28</v>
      </c>
      <c r="F241" s="1254" t="s">
        <v>29</v>
      </c>
      <c r="G241" s="174" t="s">
        <v>30</v>
      </c>
      <c r="H241" s="174" t="s">
        <v>30</v>
      </c>
      <c r="I241" s="176" t="s">
        <v>30</v>
      </c>
      <c r="J241" s="2171" t="s">
        <v>31</v>
      </c>
      <c r="K241" s="2172"/>
      <c r="L241" s="174" t="s">
        <v>30</v>
      </c>
      <c r="M241" s="176" t="s">
        <v>32</v>
      </c>
      <c r="N241" s="177" t="s">
        <v>8</v>
      </c>
      <c r="O241" s="2176" t="s">
        <v>182</v>
      </c>
      <c r="P241" s="2178" t="s">
        <v>181</v>
      </c>
      <c r="Q241" s="177" t="s">
        <v>8</v>
      </c>
      <c r="R241" s="2180" t="s">
        <v>44</v>
      </c>
      <c r="S241" s="178" t="s">
        <v>8</v>
      </c>
      <c r="T241" s="1256" t="s">
        <v>10</v>
      </c>
    </row>
    <row r="242" spans="2:22">
      <c r="B242" s="1259"/>
      <c r="C242" s="180" t="s">
        <v>11</v>
      </c>
      <c r="D242" s="2170"/>
      <c r="E242" s="180" t="s">
        <v>12</v>
      </c>
      <c r="F242" s="1255"/>
      <c r="G242" s="180" t="s">
        <v>13</v>
      </c>
      <c r="H242" s="180" t="s">
        <v>14</v>
      </c>
      <c r="I242" s="181" t="s">
        <v>15</v>
      </c>
      <c r="J242" s="182" t="s">
        <v>16</v>
      </c>
      <c r="K242" s="183" t="s">
        <v>17</v>
      </c>
      <c r="L242" s="180" t="s">
        <v>18</v>
      </c>
      <c r="M242" s="184" t="s">
        <v>19</v>
      </c>
      <c r="N242" s="185" t="s">
        <v>177</v>
      </c>
      <c r="O242" s="2177"/>
      <c r="P242" s="2179"/>
      <c r="Q242" s="185" t="s">
        <v>22</v>
      </c>
      <c r="R242" s="2181"/>
      <c r="S242" s="186" t="s">
        <v>45</v>
      </c>
      <c r="T242" s="1257"/>
    </row>
    <row r="243" spans="2:22" ht="15.75" thickBot="1">
      <c r="B243" s="187">
        <v>1</v>
      </c>
      <c r="C243" s="188">
        <v>2</v>
      </c>
      <c r="D243" s="189">
        <v>3</v>
      </c>
      <c r="E243" s="188">
        <v>4</v>
      </c>
      <c r="F243" s="188">
        <v>5</v>
      </c>
      <c r="G243" s="188">
        <v>6</v>
      </c>
      <c r="H243" s="188">
        <v>7</v>
      </c>
      <c r="I243" s="190" t="s">
        <v>63</v>
      </c>
      <c r="J243" s="188">
        <v>9</v>
      </c>
      <c r="K243" s="192" t="s">
        <v>64</v>
      </c>
      <c r="L243" s="191" t="s">
        <v>65</v>
      </c>
      <c r="M243" s="193">
        <v>12</v>
      </c>
      <c r="N243" s="193" t="s">
        <v>66</v>
      </c>
      <c r="O243" s="252" t="s">
        <v>176</v>
      </c>
      <c r="P243" s="193" t="s">
        <v>178</v>
      </c>
      <c r="Q243" s="193" t="s">
        <v>186</v>
      </c>
      <c r="R243" s="193" t="s">
        <v>183</v>
      </c>
      <c r="S243" s="193" t="s">
        <v>179</v>
      </c>
      <c r="T243" s="193">
        <v>18</v>
      </c>
    </row>
    <row r="244" spans="2:22" s="865" customFormat="1" ht="17.100000000000001" customHeight="1" thickTop="1">
      <c r="B244" s="912">
        <v>1</v>
      </c>
      <c r="C244" s="1246" t="s">
        <v>1265</v>
      </c>
      <c r="D244" s="1043" t="s">
        <v>1062</v>
      </c>
      <c r="E244" s="1044" t="s">
        <v>1266</v>
      </c>
      <c r="F244" s="1045" t="s">
        <v>48</v>
      </c>
      <c r="G244" s="1066">
        <v>4280</v>
      </c>
      <c r="H244" s="1066">
        <v>1510</v>
      </c>
      <c r="I244" s="843">
        <f t="shared" ref="I244:I247" si="124">+G244-H244</f>
        <v>2770</v>
      </c>
      <c r="J244" s="931">
        <v>5</v>
      </c>
      <c r="K244" s="919">
        <f t="shared" ref="K244" si="125">I244*J244%</f>
        <v>138.5</v>
      </c>
      <c r="L244" s="919">
        <f t="shared" ref="L244:L247" si="126">I244-K244</f>
        <v>2631.5</v>
      </c>
      <c r="M244" s="971">
        <v>1150</v>
      </c>
      <c r="N244" s="921">
        <f t="shared" ref="N244:N247" si="127">ROUND((L244*M244),0)</f>
        <v>3026225</v>
      </c>
      <c r="O244" s="921">
        <f t="shared" ref="O244:O247" si="128">ROUND(M244*0.5025%,2)</f>
        <v>5.78</v>
      </c>
      <c r="P244" s="921">
        <f t="shared" ref="P244:P247" si="129">M244+O244</f>
        <v>1155.78</v>
      </c>
      <c r="Q244" s="922">
        <f t="shared" ref="Q244:Q247" si="130">ROUND((L244*+P244),0)</f>
        <v>3041435</v>
      </c>
      <c r="R244" s="922">
        <f t="shared" ref="R244:R247" si="131">ROUND((Q244*0.5%),0)</f>
        <v>15207</v>
      </c>
      <c r="S244" s="922">
        <f t="shared" ref="S244:S247" si="132">ROUND((Q244-R244),0)</f>
        <v>3026228</v>
      </c>
      <c r="T244" s="1007" t="s">
        <v>335</v>
      </c>
      <c r="U244" s="972"/>
    </row>
    <row r="245" spans="2:22" s="865" customFormat="1" ht="17.100000000000001" customHeight="1">
      <c r="B245" s="912">
        <v>2</v>
      </c>
      <c r="C245" s="1246" t="s">
        <v>1267</v>
      </c>
      <c r="D245" s="1043" t="s">
        <v>395</v>
      </c>
      <c r="E245" s="1044" t="s">
        <v>1250</v>
      </c>
      <c r="F245" s="1045" t="s">
        <v>48</v>
      </c>
      <c r="G245" s="1066">
        <v>11020</v>
      </c>
      <c r="H245" s="1066">
        <v>4220</v>
      </c>
      <c r="I245" s="843">
        <f t="shared" si="124"/>
        <v>6800</v>
      </c>
      <c r="J245" s="931">
        <v>5</v>
      </c>
      <c r="K245" s="919">
        <f>I245*J245%</f>
        <v>340</v>
      </c>
      <c r="L245" s="919">
        <f t="shared" si="126"/>
        <v>6460</v>
      </c>
      <c r="M245" s="971">
        <v>1150</v>
      </c>
      <c r="N245" s="921">
        <f t="shared" si="127"/>
        <v>7429000</v>
      </c>
      <c r="O245" s="921">
        <f t="shared" si="128"/>
        <v>5.78</v>
      </c>
      <c r="P245" s="921">
        <f t="shared" si="129"/>
        <v>1155.78</v>
      </c>
      <c r="Q245" s="922">
        <f t="shared" si="130"/>
        <v>7466339</v>
      </c>
      <c r="R245" s="922">
        <f t="shared" si="131"/>
        <v>37332</v>
      </c>
      <c r="S245" s="922">
        <f t="shared" si="132"/>
        <v>7429007</v>
      </c>
      <c r="T245" s="1007" t="s">
        <v>335</v>
      </c>
      <c r="U245" s="972"/>
    </row>
    <row r="246" spans="2:22" s="865" customFormat="1" ht="17.100000000000001" customHeight="1">
      <c r="B246" s="912">
        <v>3</v>
      </c>
      <c r="C246" s="1246" t="s">
        <v>1268</v>
      </c>
      <c r="D246" s="1043" t="s">
        <v>1269</v>
      </c>
      <c r="E246" s="1044" t="s">
        <v>1270</v>
      </c>
      <c r="F246" s="1045" t="s">
        <v>48</v>
      </c>
      <c r="G246" s="1066">
        <v>3280</v>
      </c>
      <c r="H246" s="1066">
        <v>1120</v>
      </c>
      <c r="I246" s="843">
        <f t="shared" si="124"/>
        <v>2160</v>
      </c>
      <c r="J246" s="931">
        <v>5</v>
      </c>
      <c r="K246" s="919">
        <f t="shared" ref="K246:K247" si="133">I246*J246%</f>
        <v>108</v>
      </c>
      <c r="L246" s="919">
        <f t="shared" si="126"/>
        <v>2052</v>
      </c>
      <c r="M246" s="971">
        <v>1150</v>
      </c>
      <c r="N246" s="921">
        <f t="shared" si="127"/>
        <v>2359800</v>
      </c>
      <c r="O246" s="921">
        <f t="shared" si="128"/>
        <v>5.78</v>
      </c>
      <c r="P246" s="921">
        <f t="shared" si="129"/>
        <v>1155.78</v>
      </c>
      <c r="Q246" s="922">
        <f t="shared" si="130"/>
        <v>2371661</v>
      </c>
      <c r="R246" s="922">
        <f t="shared" si="131"/>
        <v>11858</v>
      </c>
      <c r="S246" s="922">
        <f t="shared" si="132"/>
        <v>2359803</v>
      </c>
      <c r="T246" s="1007" t="s">
        <v>335</v>
      </c>
      <c r="U246" s="972"/>
    </row>
    <row r="247" spans="2:22" s="865" customFormat="1" ht="17.100000000000001" customHeight="1">
      <c r="B247" s="912">
        <v>4</v>
      </c>
      <c r="C247" s="1246" t="s">
        <v>1271</v>
      </c>
      <c r="D247" s="1043" t="s">
        <v>1272</v>
      </c>
      <c r="E247" s="1044" t="s">
        <v>396</v>
      </c>
      <c r="F247" s="1045" t="s">
        <v>48</v>
      </c>
      <c r="G247" s="1066">
        <v>4450</v>
      </c>
      <c r="H247" s="1066">
        <v>1500</v>
      </c>
      <c r="I247" s="843">
        <f t="shared" si="124"/>
        <v>2950</v>
      </c>
      <c r="J247" s="931">
        <v>5</v>
      </c>
      <c r="K247" s="919">
        <f t="shared" si="133"/>
        <v>147.5</v>
      </c>
      <c r="L247" s="919">
        <f t="shared" si="126"/>
        <v>2802.5</v>
      </c>
      <c r="M247" s="971">
        <v>1150</v>
      </c>
      <c r="N247" s="921">
        <f t="shared" si="127"/>
        <v>3222875</v>
      </c>
      <c r="O247" s="921">
        <f t="shared" si="128"/>
        <v>5.78</v>
      </c>
      <c r="P247" s="921">
        <f t="shared" si="129"/>
        <v>1155.78</v>
      </c>
      <c r="Q247" s="922">
        <f t="shared" si="130"/>
        <v>3239073</v>
      </c>
      <c r="R247" s="922">
        <f t="shared" si="131"/>
        <v>16195</v>
      </c>
      <c r="S247" s="922">
        <f t="shared" si="132"/>
        <v>3222878</v>
      </c>
      <c r="T247" s="1007" t="s">
        <v>335</v>
      </c>
      <c r="U247" s="972"/>
    </row>
    <row r="248" spans="2:22" s="865" customFormat="1" ht="17.100000000000001" customHeight="1">
      <c r="B248" s="912">
        <v>5</v>
      </c>
      <c r="C248" s="1246" t="s">
        <v>1273</v>
      </c>
      <c r="D248" s="1043" t="s">
        <v>985</v>
      </c>
      <c r="E248" s="1044" t="s">
        <v>1257</v>
      </c>
      <c r="F248" s="1045" t="s">
        <v>48</v>
      </c>
      <c r="G248" s="1066">
        <v>3380</v>
      </c>
      <c r="H248" s="1066">
        <v>1560</v>
      </c>
      <c r="I248" s="843">
        <f t="shared" ref="I248:I252" si="134">+G248-H248</f>
        <v>1820</v>
      </c>
      <c r="J248" s="931">
        <v>5</v>
      </c>
      <c r="K248" s="919">
        <f t="shared" ref="K248:K252" si="135">I248*J248%</f>
        <v>91</v>
      </c>
      <c r="L248" s="919">
        <f t="shared" ref="L248:L252" si="136">I248-K248</f>
        <v>1729</v>
      </c>
      <c r="M248" s="971">
        <v>1150</v>
      </c>
      <c r="N248" s="921">
        <f t="shared" ref="N248:N252" si="137">ROUND((L248*M248),0)</f>
        <v>1988350</v>
      </c>
      <c r="O248" s="921">
        <f t="shared" ref="O248:O252" si="138">ROUND(M248*0.5025%,2)</f>
        <v>5.78</v>
      </c>
      <c r="P248" s="921">
        <f t="shared" ref="P248:P252" si="139">M248+O248</f>
        <v>1155.78</v>
      </c>
      <c r="Q248" s="922">
        <f t="shared" ref="Q248:Q252" si="140">ROUND((L248*+P248),0)</f>
        <v>1998344</v>
      </c>
      <c r="R248" s="922">
        <f t="shared" ref="R248:R252" si="141">ROUND((Q248*0.5%),0)</f>
        <v>9992</v>
      </c>
      <c r="S248" s="922">
        <f t="shared" ref="S248:S252" si="142">ROUND((Q248-R248),0)</f>
        <v>1988352</v>
      </c>
      <c r="T248" s="1007" t="s">
        <v>335</v>
      </c>
      <c r="U248" s="972"/>
    </row>
    <row r="249" spans="2:22" s="865" customFormat="1" ht="17.100000000000001" customHeight="1">
      <c r="B249" s="912">
        <v>6</v>
      </c>
      <c r="C249" s="1246" t="s">
        <v>1274</v>
      </c>
      <c r="D249" s="1043" t="s">
        <v>397</v>
      </c>
      <c r="E249" s="1044" t="s">
        <v>1249</v>
      </c>
      <c r="F249" s="1045" t="s">
        <v>48</v>
      </c>
      <c r="G249" s="1066">
        <v>4670</v>
      </c>
      <c r="H249" s="1066">
        <v>1520</v>
      </c>
      <c r="I249" s="843">
        <f t="shared" si="134"/>
        <v>3150</v>
      </c>
      <c r="J249" s="931">
        <v>5</v>
      </c>
      <c r="K249" s="919">
        <f t="shared" si="135"/>
        <v>157.5</v>
      </c>
      <c r="L249" s="919">
        <f t="shared" si="136"/>
        <v>2992.5</v>
      </c>
      <c r="M249" s="971">
        <v>1150</v>
      </c>
      <c r="N249" s="921">
        <f t="shared" si="137"/>
        <v>3441375</v>
      </c>
      <c r="O249" s="921">
        <f t="shared" si="138"/>
        <v>5.78</v>
      </c>
      <c r="P249" s="921">
        <f t="shared" si="139"/>
        <v>1155.78</v>
      </c>
      <c r="Q249" s="922">
        <f t="shared" si="140"/>
        <v>3458672</v>
      </c>
      <c r="R249" s="922">
        <f t="shared" si="141"/>
        <v>17293</v>
      </c>
      <c r="S249" s="922">
        <f t="shared" si="142"/>
        <v>3441379</v>
      </c>
      <c r="T249" s="1007" t="s">
        <v>335</v>
      </c>
      <c r="U249" s="972"/>
    </row>
    <row r="250" spans="2:22" s="865" customFormat="1" ht="17.100000000000001" customHeight="1">
      <c r="B250" s="912">
        <v>7</v>
      </c>
      <c r="C250" s="1246" t="s">
        <v>1275</v>
      </c>
      <c r="D250" s="1043" t="s">
        <v>1276</v>
      </c>
      <c r="E250" s="1044" t="s">
        <v>1277</v>
      </c>
      <c r="F250" s="1045" t="s">
        <v>48</v>
      </c>
      <c r="G250" s="1066">
        <v>3720</v>
      </c>
      <c r="H250" s="1066">
        <v>1420</v>
      </c>
      <c r="I250" s="843">
        <f t="shared" si="134"/>
        <v>2300</v>
      </c>
      <c r="J250" s="931">
        <v>5</v>
      </c>
      <c r="K250" s="919">
        <f t="shared" si="135"/>
        <v>115</v>
      </c>
      <c r="L250" s="919">
        <f t="shared" si="136"/>
        <v>2185</v>
      </c>
      <c r="M250" s="971">
        <v>1150</v>
      </c>
      <c r="N250" s="921">
        <f t="shared" si="137"/>
        <v>2512750</v>
      </c>
      <c r="O250" s="921">
        <f t="shared" si="138"/>
        <v>5.78</v>
      </c>
      <c r="P250" s="921">
        <f t="shared" si="139"/>
        <v>1155.78</v>
      </c>
      <c r="Q250" s="922">
        <f t="shared" si="140"/>
        <v>2525379</v>
      </c>
      <c r="R250" s="922">
        <f t="shared" si="141"/>
        <v>12627</v>
      </c>
      <c r="S250" s="922">
        <f t="shared" si="142"/>
        <v>2512752</v>
      </c>
      <c r="T250" s="1007" t="s">
        <v>335</v>
      </c>
      <c r="U250" s="972"/>
    </row>
    <row r="251" spans="2:22" s="865" customFormat="1" ht="17.100000000000001" customHeight="1">
      <c r="B251" s="912">
        <v>9</v>
      </c>
      <c r="C251" s="1246" t="s">
        <v>1279</v>
      </c>
      <c r="D251" s="1043" t="s">
        <v>1207</v>
      </c>
      <c r="E251" s="1044" t="s">
        <v>1280</v>
      </c>
      <c r="F251" s="1045" t="s">
        <v>48</v>
      </c>
      <c r="G251" s="1066">
        <v>4200</v>
      </c>
      <c r="H251" s="1066">
        <v>1530</v>
      </c>
      <c r="I251" s="843">
        <f>+G251-H251</f>
        <v>2670</v>
      </c>
      <c r="J251" s="931">
        <v>5</v>
      </c>
      <c r="K251" s="919">
        <f>I251*J251%</f>
        <v>133.5</v>
      </c>
      <c r="L251" s="919">
        <f>I251-K251</f>
        <v>2536.5</v>
      </c>
      <c r="M251" s="971">
        <v>1150</v>
      </c>
      <c r="N251" s="921">
        <f>ROUND((L251*M251),0)</f>
        <v>2916975</v>
      </c>
      <c r="O251" s="921">
        <f>ROUND(M251*0.5025%,2)</f>
        <v>5.78</v>
      </c>
      <c r="P251" s="921">
        <f>M251+O251</f>
        <v>1155.78</v>
      </c>
      <c r="Q251" s="922">
        <f>ROUND((L251*+P251),0)</f>
        <v>2931636</v>
      </c>
      <c r="R251" s="922">
        <f>ROUND((Q251*0.5%),0)</f>
        <v>14658</v>
      </c>
      <c r="S251" s="922">
        <f>ROUND((Q251-R251),0)</f>
        <v>2916978</v>
      </c>
      <c r="T251" s="1007" t="s">
        <v>335</v>
      </c>
      <c r="U251" s="972"/>
    </row>
    <row r="252" spans="2:22" s="865" customFormat="1" ht="17.100000000000001" customHeight="1">
      <c r="B252" s="912">
        <v>10</v>
      </c>
      <c r="C252" s="1246" t="s">
        <v>1278</v>
      </c>
      <c r="D252" s="1043" t="s">
        <v>397</v>
      </c>
      <c r="E252" s="1044" t="s">
        <v>1249</v>
      </c>
      <c r="F252" s="1045" t="s">
        <v>48</v>
      </c>
      <c r="G252" s="1066">
        <v>4820</v>
      </c>
      <c r="H252" s="1066">
        <v>1530</v>
      </c>
      <c r="I252" s="843">
        <f t="shared" si="134"/>
        <v>3290</v>
      </c>
      <c r="J252" s="931">
        <v>5</v>
      </c>
      <c r="K252" s="919">
        <f t="shared" si="135"/>
        <v>164.5</v>
      </c>
      <c r="L252" s="919">
        <f t="shared" si="136"/>
        <v>3125.5</v>
      </c>
      <c r="M252" s="971">
        <v>1150</v>
      </c>
      <c r="N252" s="921">
        <f t="shared" si="137"/>
        <v>3594325</v>
      </c>
      <c r="O252" s="921">
        <f t="shared" si="138"/>
        <v>5.78</v>
      </c>
      <c r="P252" s="921">
        <f t="shared" si="139"/>
        <v>1155.78</v>
      </c>
      <c r="Q252" s="922">
        <f t="shared" si="140"/>
        <v>3612390</v>
      </c>
      <c r="R252" s="922">
        <f t="shared" si="141"/>
        <v>18062</v>
      </c>
      <c r="S252" s="922">
        <f t="shared" si="142"/>
        <v>3594328</v>
      </c>
      <c r="T252" s="1007" t="s">
        <v>335</v>
      </c>
      <c r="U252" s="972"/>
    </row>
    <row r="253" spans="2:22" ht="17.100000000000001" customHeight="1">
      <c r="B253" s="392"/>
      <c r="C253" s="393"/>
      <c r="D253" s="394"/>
      <c r="E253" s="395"/>
      <c r="F253" s="396"/>
      <c r="G253" s="397"/>
      <c r="H253" s="397"/>
      <c r="I253" s="398"/>
      <c r="J253" s="931"/>
      <c r="K253" s="398"/>
      <c r="L253" s="398"/>
      <c r="M253" s="400"/>
      <c r="N253" s="400"/>
      <c r="O253" s="617"/>
      <c r="P253" s="617"/>
      <c r="Q253" s="398"/>
      <c r="R253" s="398"/>
      <c r="S253" s="398"/>
      <c r="T253" s="1007"/>
    </row>
    <row r="254" spans="2:22" ht="17.100000000000001" customHeight="1">
      <c r="B254" s="2173" t="s">
        <v>187</v>
      </c>
      <c r="C254" s="2174"/>
      <c r="D254" s="2174"/>
      <c r="E254" s="2174"/>
      <c r="F254" s="2175"/>
      <c r="G254" s="402">
        <f>SUM(G244:G253)</f>
        <v>43820</v>
      </c>
      <c r="H254" s="402">
        <f>SUM(H244:H253)</f>
        <v>15910</v>
      </c>
      <c r="I254" s="402">
        <f>SUM(I244:I253)</f>
        <v>27910</v>
      </c>
      <c r="J254" s="402">
        <f>+K254/I254%</f>
        <v>5</v>
      </c>
      <c r="K254" s="402">
        <f>SUM(K244:K253)</f>
        <v>1395.5</v>
      </c>
      <c r="L254" s="402">
        <f>SUM(L244:L253)</f>
        <v>26514.5</v>
      </c>
      <c r="M254" s="402"/>
      <c r="N254" s="402">
        <f>SUM(N244:N253)</f>
        <v>30491675</v>
      </c>
      <c r="O254" s="403"/>
      <c r="P254" s="402">
        <f>+Q254/L254</f>
        <v>1155.7800071658903</v>
      </c>
      <c r="Q254" s="402">
        <f>SUM(Q244:Q253)</f>
        <v>30644929</v>
      </c>
      <c r="R254" s="402">
        <f>SUM(R244:R253)</f>
        <v>153224</v>
      </c>
      <c r="S254" s="402">
        <f>SUM(S244:S253)</f>
        <v>30491705</v>
      </c>
      <c r="T254" s="402"/>
      <c r="V254" s="1" t="s">
        <v>25</v>
      </c>
    </row>
    <row r="255" spans="2:22" ht="27" customHeight="1">
      <c r="B255" s="603"/>
      <c r="C255" s="458"/>
      <c r="D255" s="458"/>
      <c r="E255" s="458"/>
      <c r="F255" s="458"/>
      <c r="G255" s="597"/>
      <c r="H255" s="597"/>
      <c r="I255" s="597"/>
      <c r="J255" s="1232"/>
      <c r="K255" s="597"/>
      <c r="L255" s="597"/>
      <c r="M255" s="597"/>
      <c r="N255" s="597"/>
      <c r="O255" s="597"/>
      <c r="P255" s="597"/>
      <c r="Q255" s="597"/>
      <c r="R255" s="597"/>
      <c r="S255" s="597"/>
      <c r="T255" s="460"/>
      <c r="U255" s="1"/>
    </row>
    <row r="256" spans="2:22" ht="15.75">
      <c r="B256" s="363"/>
      <c r="C256" s="364"/>
      <c r="D256" s="364"/>
      <c r="E256" s="364"/>
      <c r="F256" s="364"/>
      <c r="G256" s="265"/>
      <c r="H256" s="364"/>
      <c r="I256" s="202"/>
      <c r="J256" s="203"/>
      <c r="K256" s="203"/>
      <c r="L256" s="204"/>
      <c r="M256" s="202"/>
      <c r="N256" s="202"/>
      <c r="O256" s="202"/>
      <c r="P256" s="202"/>
      <c r="Q256" s="211" t="s">
        <v>1260</v>
      </c>
      <c r="R256" s="211"/>
      <c r="S256" s="208"/>
      <c r="T256" s="209"/>
      <c r="U256" s="1"/>
    </row>
    <row r="257" spans="1:21" ht="15.75">
      <c r="B257" s="365"/>
      <c r="C257" s="280" t="s">
        <v>80</v>
      </c>
      <c r="D257" s="227"/>
      <c r="E257" s="227"/>
      <c r="F257" s="227"/>
      <c r="G257" s="1261"/>
      <c r="H257" s="1261"/>
      <c r="I257" s="1261" t="s">
        <v>105</v>
      </c>
      <c r="J257" s="1261"/>
      <c r="K257" s="228"/>
      <c r="L257" s="1261"/>
      <c r="M257" s="1261" t="s">
        <v>106</v>
      </c>
      <c r="N257" s="1261"/>
      <c r="O257" s="227"/>
      <c r="P257" s="227"/>
      <c r="Q257" s="227" t="s">
        <v>81</v>
      </c>
      <c r="R257" s="227"/>
      <c r="S257" s="242"/>
      <c r="T257" s="243"/>
      <c r="U257" s="1"/>
    </row>
    <row r="258" spans="1:21" ht="15.75">
      <c r="B258" s="241"/>
      <c r="C258" s="281"/>
      <c r="D258" s="229"/>
      <c r="E258" s="229"/>
      <c r="F258" s="229"/>
      <c r="G258" s="229"/>
      <c r="H258" s="229"/>
      <c r="I258" s="229"/>
      <c r="J258" s="229"/>
      <c r="K258" s="229"/>
      <c r="L258" s="229"/>
      <c r="M258" s="229"/>
      <c r="N258" s="229"/>
      <c r="O258" s="229"/>
      <c r="P258" s="229"/>
      <c r="Q258" s="229"/>
      <c r="R258" s="229"/>
      <c r="S258" s="242"/>
      <c r="T258" s="243"/>
      <c r="U258" s="1"/>
    </row>
    <row r="259" spans="1:21" ht="9.9499999999999993" customHeight="1">
      <c r="B259" s="241"/>
      <c r="C259" s="281"/>
      <c r="D259" s="229"/>
      <c r="E259" s="229"/>
      <c r="F259" s="229"/>
      <c r="G259" s="229"/>
      <c r="H259" s="229"/>
      <c r="I259" s="229"/>
      <c r="J259" s="229"/>
      <c r="K259" s="229"/>
      <c r="L259" s="229"/>
      <c r="M259" s="229"/>
      <c r="N259" s="229"/>
      <c r="O259" s="229"/>
      <c r="P259" s="229"/>
      <c r="Q259" s="229"/>
      <c r="R259" s="229"/>
      <c r="S259" s="242"/>
      <c r="T259" s="243"/>
      <c r="U259" s="1"/>
    </row>
    <row r="260" spans="1:21" ht="9.9499999999999993" customHeight="1">
      <c r="B260" s="241"/>
      <c r="C260" s="281"/>
      <c r="D260" s="229"/>
      <c r="E260" s="229"/>
      <c r="F260" s="229"/>
      <c r="G260" s="229"/>
      <c r="H260" s="229"/>
      <c r="I260" s="229"/>
      <c r="J260" s="229"/>
      <c r="K260" s="229"/>
      <c r="L260" s="229"/>
      <c r="M260" s="229"/>
      <c r="N260" s="229"/>
      <c r="O260" s="229"/>
      <c r="P260" s="229"/>
      <c r="Q260" s="229"/>
      <c r="R260" s="229"/>
      <c r="S260" s="242"/>
      <c r="T260" s="243"/>
      <c r="U260" s="1"/>
    </row>
    <row r="261" spans="1:21" ht="15.75">
      <c r="B261" s="241"/>
      <c r="C261" s="281"/>
      <c r="D261" s="229"/>
      <c r="E261" s="229"/>
      <c r="F261" s="229"/>
      <c r="G261" s="229"/>
      <c r="H261" s="229"/>
      <c r="I261" s="229"/>
      <c r="J261" s="229"/>
      <c r="K261" s="229"/>
      <c r="L261" s="229"/>
      <c r="M261" s="229"/>
      <c r="N261" s="229"/>
      <c r="O261" s="229"/>
      <c r="P261" s="229"/>
      <c r="Q261" s="229"/>
      <c r="R261" s="229"/>
      <c r="S261" s="242"/>
      <c r="T261" s="243"/>
      <c r="U261" s="1"/>
    </row>
    <row r="262" spans="1:21" ht="15.75">
      <c r="B262" s="241"/>
      <c r="C262" s="1260" t="s">
        <v>147</v>
      </c>
      <c r="D262" s="1260"/>
      <c r="E262" s="1260"/>
      <c r="F262" s="1260"/>
      <c r="G262" s="1262"/>
      <c r="H262" s="1262" t="s">
        <v>82</v>
      </c>
      <c r="I262" s="1260"/>
      <c r="J262" s="1262" t="s">
        <v>156</v>
      </c>
      <c r="K262" s="230"/>
      <c r="L262" s="1262"/>
      <c r="M262" s="1262" t="s">
        <v>161</v>
      </c>
      <c r="N262" s="1262"/>
      <c r="O262" s="1260"/>
      <c r="P262" s="1260"/>
      <c r="Q262" s="1260" t="s">
        <v>83</v>
      </c>
      <c r="R262" s="1260"/>
      <c r="S262" s="242"/>
      <c r="T262" s="243"/>
      <c r="U262" s="1"/>
    </row>
    <row r="263" spans="1:21" ht="15.75">
      <c r="B263" s="612"/>
      <c r="C263" s="1260"/>
      <c r="D263" s="1260"/>
      <c r="E263" s="1260"/>
      <c r="F263" s="1260"/>
      <c r="G263" s="1262"/>
      <c r="H263" s="1262"/>
      <c r="I263" s="1260"/>
      <c r="J263" s="1262"/>
      <c r="K263" s="230"/>
      <c r="L263" s="1262"/>
      <c r="M263" s="1262"/>
      <c r="N263" s="1262"/>
      <c r="O263" s="1260"/>
      <c r="P263" s="1260"/>
      <c r="Q263" s="1260"/>
      <c r="R263" s="1260"/>
      <c r="S263" s="242"/>
      <c r="T263" s="243"/>
      <c r="U263" s="1"/>
    </row>
    <row r="264" spans="1:21" customFormat="1" ht="15" customHeight="1">
      <c r="A264" t="s">
        <v>25</v>
      </c>
      <c r="B264" s="121" t="s">
        <v>418</v>
      </c>
      <c r="C264" s="284"/>
      <c r="D264" s="122"/>
      <c r="E264" s="122"/>
      <c r="F264" s="122"/>
      <c r="G264" s="122"/>
      <c r="H264" s="122"/>
      <c r="I264" s="122"/>
      <c r="J264" s="123"/>
      <c r="K264" s="122"/>
      <c r="L264" s="124"/>
      <c r="M264" s="122"/>
      <c r="N264" s="122"/>
      <c r="O264" s="122"/>
      <c r="P264" s="122"/>
      <c r="Q264" s="122"/>
      <c r="R264" s="125"/>
      <c r="S264" s="125"/>
      <c r="T264" s="126" t="s">
        <v>417</v>
      </c>
      <c r="U264" s="232"/>
    </row>
  </sheetData>
  <sortState ref="C10:T20">
    <sortCondition ref="C10:C20"/>
  </sortState>
  <mergeCells count="90">
    <mergeCell ref="O7:O8"/>
    <mergeCell ref="P7:P8"/>
    <mergeCell ref="R7:R8"/>
    <mergeCell ref="B13:F13"/>
    <mergeCell ref="B2:E3"/>
    <mergeCell ref="F2:N2"/>
    <mergeCell ref="F3:N3"/>
    <mergeCell ref="D7:D8"/>
    <mergeCell ref="J7:K7"/>
    <mergeCell ref="O30:O31"/>
    <mergeCell ref="P30:P31"/>
    <mergeCell ref="R30:R31"/>
    <mergeCell ref="B36:F36"/>
    <mergeCell ref="B25:E26"/>
    <mergeCell ref="F25:N25"/>
    <mergeCell ref="F26:N26"/>
    <mergeCell ref="D30:D31"/>
    <mergeCell ref="J30:K30"/>
    <mergeCell ref="O105:O106"/>
    <mergeCell ref="P105:P106"/>
    <mergeCell ref="R105:R106"/>
    <mergeCell ref="B112:F112"/>
    <mergeCell ref="B100:E101"/>
    <mergeCell ref="F100:N100"/>
    <mergeCell ref="F101:N101"/>
    <mergeCell ref="D105:D106"/>
    <mergeCell ref="J105:K105"/>
    <mergeCell ref="O129:O130"/>
    <mergeCell ref="P129:P130"/>
    <mergeCell ref="R129:R130"/>
    <mergeCell ref="B139:F139"/>
    <mergeCell ref="B124:E125"/>
    <mergeCell ref="F124:N124"/>
    <mergeCell ref="F125:N125"/>
    <mergeCell ref="D129:D130"/>
    <mergeCell ref="J129:K129"/>
    <mergeCell ref="O156:O157"/>
    <mergeCell ref="P156:P157"/>
    <mergeCell ref="R156:R157"/>
    <mergeCell ref="B165:F165"/>
    <mergeCell ref="B151:E152"/>
    <mergeCell ref="F151:N151"/>
    <mergeCell ref="F152:N152"/>
    <mergeCell ref="D156:D157"/>
    <mergeCell ref="J156:K156"/>
    <mergeCell ref="R182:R183"/>
    <mergeCell ref="B193:F193"/>
    <mergeCell ref="B177:E178"/>
    <mergeCell ref="F177:N177"/>
    <mergeCell ref="F178:N178"/>
    <mergeCell ref="D182:D183"/>
    <mergeCell ref="J182:K182"/>
    <mergeCell ref="B254:F254"/>
    <mergeCell ref="B236:E237"/>
    <mergeCell ref="F236:N236"/>
    <mergeCell ref="F237:N237"/>
    <mergeCell ref="D241:D242"/>
    <mergeCell ref="J241:K241"/>
    <mergeCell ref="D80:D81"/>
    <mergeCell ref="J80:K80"/>
    <mergeCell ref="O241:O242"/>
    <mergeCell ref="P241:P242"/>
    <mergeCell ref="R241:R242"/>
    <mergeCell ref="O210:O211"/>
    <mergeCell ref="P210:P211"/>
    <mergeCell ref="R210:R211"/>
    <mergeCell ref="B224:F224"/>
    <mergeCell ref="B205:E206"/>
    <mergeCell ref="F205:N205"/>
    <mergeCell ref="F206:N206"/>
    <mergeCell ref="D210:D211"/>
    <mergeCell ref="J210:K210"/>
    <mergeCell ref="O182:O183"/>
    <mergeCell ref="P182:P183"/>
    <mergeCell ref="O80:O81"/>
    <mergeCell ref="P80:P81"/>
    <mergeCell ref="R80:R81"/>
    <mergeCell ref="B88:F88"/>
    <mergeCell ref="B48:E49"/>
    <mergeCell ref="F48:N48"/>
    <mergeCell ref="F49:N49"/>
    <mergeCell ref="D53:D54"/>
    <mergeCell ref="J53:K53"/>
    <mergeCell ref="O53:O54"/>
    <mergeCell ref="P53:P54"/>
    <mergeCell ref="R53:R54"/>
    <mergeCell ref="B63:F63"/>
    <mergeCell ref="B75:E76"/>
    <mergeCell ref="F75:N75"/>
    <mergeCell ref="F76:N76"/>
  </mergeCells>
  <phoneticPr fontId="28" type="noConversion"/>
  <pageMargins left="0.2" right="0.2" top="0.25" bottom="0.5" header="0.5" footer="0.5"/>
  <pageSetup paperSize="9" scale="63" orientation="landscape" horizontalDpi="4294967294" verticalDpi="180" r:id="rId1"/>
  <headerFooter alignWithMargins="0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>
  <sheetPr codeName="Sheet6"/>
  <dimension ref="B2:U36"/>
  <sheetViews>
    <sheetView topLeftCell="F1" zoomScale="80" zoomScaleNormal="80" zoomScaleSheetLayoutView="70" workbookViewId="0">
      <selection activeCell="Q5" sqref="Q5"/>
    </sheetView>
  </sheetViews>
  <sheetFormatPr defaultRowHeight="15"/>
  <cols>
    <col min="1" max="1" width="1.85546875" style="139" customWidth="1"/>
    <col min="2" max="2" width="3.7109375" style="139" customWidth="1"/>
    <col min="3" max="3" width="8.140625" style="139" customWidth="1"/>
    <col min="4" max="4" width="10.5703125" style="139" customWidth="1"/>
    <col min="5" max="5" width="11.28515625" style="139" customWidth="1"/>
    <col min="6" max="6" width="8.28515625" style="139" customWidth="1"/>
    <col min="7" max="8" width="12.42578125" style="139" customWidth="1"/>
    <col min="9" max="9" width="13" style="139" customWidth="1"/>
    <col min="10" max="10" width="9.5703125" style="139" customWidth="1"/>
    <col min="11" max="11" width="11.28515625" style="139" customWidth="1"/>
    <col min="12" max="12" width="12.7109375" style="139" customWidth="1"/>
    <col min="13" max="13" width="10.5703125" style="139" customWidth="1"/>
    <col min="14" max="14" width="16.28515625" style="139" customWidth="1"/>
    <col min="15" max="15" width="7.42578125" style="139" customWidth="1"/>
    <col min="16" max="16" width="12" style="139" customWidth="1"/>
    <col min="17" max="17" width="16.42578125" style="139" customWidth="1"/>
    <col min="18" max="18" width="14.28515625" style="139" customWidth="1"/>
    <col min="19" max="19" width="16.42578125" style="139" customWidth="1"/>
    <col min="20" max="20" width="9.5703125" style="139" customWidth="1"/>
    <col min="21" max="21" width="8.42578125" style="139" customWidth="1"/>
    <col min="22" max="16384" width="9.140625" style="139"/>
  </cols>
  <sheetData>
    <row r="2" spans="2:20" ht="24.95" customHeight="1">
      <c r="B2" s="2155" t="s">
        <v>136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417" t="s">
        <v>55</v>
      </c>
      <c r="P2" s="428" t="s">
        <v>460</v>
      </c>
      <c r="Q2" s="92" t="s">
        <v>1381</v>
      </c>
      <c r="R2" s="41"/>
      <c r="S2" s="41"/>
      <c r="T2" s="42" t="s">
        <v>25</v>
      </c>
    </row>
    <row r="3" spans="2:20" ht="24.9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419" t="s">
        <v>57</v>
      </c>
      <c r="P3" s="429" t="s">
        <v>58</v>
      </c>
      <c r="Q3" s="94"/>
      <c r="R3" s="45"/>
      <c r="S3" s="45"/>
      <c r="T3" s="46"/>
    </row>
    <row r="4" spans="2:20" ht="5.0999999999999996" customHeight="1">
      <c r="B4" s="646"/>
      <c r="C4" s="647"/>
      <c r="D4" s="647"/>
      <c r="E4" s="647"/>
      <c r="F4" s="651"/>
      <c r="G4" s="651"/>
      <c r="H4" s="651"/>
      <c r="I4" s="651"/>
      <c r="J4" s="651"/>
      <c r="K4" s="651"/>
      <c r="L4" s="651"/>
      <c r="M4" s="651"/>
      <c r="N4" s="651"/>
      <c r="O4" s="772"/>
      <c r="P4" s="1008"/>
      <c r="Q4" s="772"/>
      <c r="R4" s="648"/>
      <c r="S4" s="648"/>
      <c r="T4" s="649"/>
    </row>
    <row r="5" spans="2:20" ht="21.95" customHeight="1">
      <c r="B5" s="51"/>
      <c r="C5" s="52" t="s">
        <v>59</v>
      </c>
      <c r="D5" s="55"/>
      <c r="E5" s="55" t="s">
        <v>60</v>
      </c>
      <c r="F5" s="623" t="s">
        <v>1376</v>
      </c>
      <c r="G5" s="55"/>
      <c r="H5" s="53"/>
      <c r="I5" s="360"/>
      <c r="J5" s="55"/>
      <c r="K5" s="55"/>
      <c r="L5" s="54"/>
      <c r="M5" s="55"/>
      <c r="N5" s="85"/>
      <c r="O5" s="56"/>
      <c r="P5" s="57" t="s">
        <v>61</v>
      </c>
      <c r="Q5" s="249" t="s">
        <v>1382</v>
      </c>
      <c r="R5" s="249"/>
      <c r="S5" s="85"/>
      <c r="T5" s="59"/>
    </row>
    <row r="6" spans="2:20" ht="4.5" customHeight="1">
      <c r="B6" s="51"/>
      <c r="C6" s="52"/>
      <c r="E6" s="640"/>
      <c r="F6" s="83" t="s">
        <v>932</v>
      </c>
      <c r="G6" s="55"/>
      <c r="H6" s="53"/>
      <c r="I6" s="52"/>
      <c r="J6" s="55"/>
      <c r="K6" s="55"/>
      <c r="L6" s="54"/>
      <c r="M6" s="55"/>
      <c r="N6" s="60"/>
      <c r="O6" s="56"/>
      <c r="P6" s="57"/>
      <c r="Q6" s="58"/>
      <c r="R6" s="58"/>
      <c r="S6" s="58"/>
      <c r="T6" s="59"/>
    </row>
    <row r="7" spans="2:20" ht="15" customHeight="1">
      <c r="B7" s="2190" t="s">
        <v>26</v>
      </c>
      <c r="C7" s="275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</row>
    <row r="8" spans="2:20">
      <c r="B8" s="2191"/>
      <c r="C8" s="276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</row>
    <row r="9" spans="2:20" ht="15.75" thickBot="1">
      <c r="B9" s="187">
        <v>1</v>
      </c>
      <c r="C9" s="277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2:20" s="850" customFormat="1" ht="30" customHeight="1" thickTop="1">
      <c r="B10" s="874">
        <v>1</v>
      </c>
      <c r="C10" s="825"/>
      <c r="D10" s="826" t="s">
        <v>1378</v>
      </c>
      <c r="E10" s="826" t="s">
        <v>1375</v>
      </c>
      <c r="F10" s="828" t="s">
        <v>883</v>
      </c>
      <c r="G10" s="829"/>
      <c r="H10" s="829"/>
      <c r="I10" s="830">
        <f t="shared" ref="I10:I11" si="0">+G10-H10</f>
        <v>0</v>
      </c>
      <c r="J10" s="831"/>
      <c r="K10" s="832">
        <f t="shared" ref="K10:K11" si="1">I10*J10%</f>
        <v>0</v>
      </c>
      <c r="L10" s="832">
        <f t="shared" ref="L10:L11" si="2">I10-K10</f>
        <v>0</v>
      </c>
      <c r="M10" s="833">
        <v>1200</v>
      </c>
      <c r="N10" s="834">
        <f t="shared" ref="N10:N11" si="3">ROUND((L10*M10),0)</f>
        <v>0</v>
      </c>
      <c r="O10" s="834">
        <f t="shared" ref="O10:O11" si="4">ROUND(M10*0.5025%,2)</f>
        <v>6.03</v>
      </c>
      <c r="P10" s="834">
        <f t="shared" ref="P10:P11" si="5">M10+O10</f>
        <v>1206.03</v>
      </c>
      <c r="Q10" s="835">
        <f t="shared" ref="Q10:Q11" si="6">ROUND((L10*+P10),0)</f>
        <v>0</v>
      </c>
      <c r="R10" s="835">
        <f t="shared" ref="R10:R11" si="7">ROUND((Q10*0.5%),0)</f>
        <v>0</v>
      </c>
      <c r="S10" s="835">
        <f t="shared" ref="S10:S11" si="8">ROUND((Q10-R10),0)</f>
        <v>0</v>
      </c>
      <c r="T10" s="836" t="s">
        <v>412</v>
      </c>
    </row>
    <row r="11" spans="2:20" s="850" customFormat="1" ht="30" customHeight="1">
      <c r="B11" s="874">
        <v>2</v>
      </c>
      <c r="C11" s="825"/>
      <c r="D11" s="826" t="s">
        <v>1247</v>
      </c>
      <c r="E11" s="826" t="s">
        <v>1379</v>
      </c>
      <c r="F11" s="828" t="s">
        <v>883</v>
      </c>
      <c r="G11" s="829"/>
      <c r="H11" s="829"/>
      <c r="I11" s="830">
        <f t="shared" si="0"/>
        <v>0</v>
      </c>
      <c r="J11" s="831"/>
      <c r="K11" s="832">
        <f t="shared" si="1"/>
        <v>0</v>
      </c>
      <c r="L11" s="832">
        <f t="shared" si="2"/>
        <v>0</v>
      </c>
      <c r="M11" s="833">
        <v>1200</v>
      </c>
      <c r="N11" s="834">
        <f t="shared" si="3"/>
        <v>0</v>
      </c>
      <c r="O11" s="834">
        <f t="shared" si="4"/>
        <v>6.03</v>
      </c>
      <c r="P11" s="834">
        <f t="shared" si="5"/>
        <v>1206.03</v>
      </c>
      <c r="Q11" s="835">
        <f t="shared" si="6"/>
        <v>0</v>
      </c>
      <c r="R11" s="835">
        <f t="shared" si="7"/>
        <v>0</v>
      </c>
      <c r="S11" s="835">
        <f t="shared" si="8"/>
        <v>0</v>
      </c>
      <c r="T11" s="836" t="s">
        <v>412</v>
      </c>
    </row>
    <row r="12" spans="2:20" s="850" customFormat="1" ht="5.0999999999999996" customHeight="1">
      <c r="B12" s="1233"/>
      <c r="C12" s="1234"/>
      <c r="D12" s="1235"/>
      <c r="E12" s="1235"/>
      <c r="F12" s="1236"/>
      <c r="G12" s="1237"/>
      <c r="H12" s="1237"/>
      <c r="I12" s="1238"/>
      <c r="J12" s="1239"/>
      <c r="K12" s="1240"/>
      <c r="L12" s="1240"/>
      <c r="M12" s="833"/>
      <c r="N12" s="1241"/>
      <c r="O12" s="1241"/>
      <c r="P12" s="1241"/>
      <c r="Q12" s="1242"/>
      <c r="R12" s="1242"/>
      <c r="S12" s="1242"/>
      <c r="T12" s="1243"/>
    </row>
    <row r="13" spans="2:20" ht="30" customHeight="1">
      <c r="B13" s="2192" t="s">
        <v>204</v>
      </c>
      <c r="C13" s="2193"/>
      <c r="D13" s="2193"/>
      <c r="E13" s="2193"/>
      <c r="F13" s="2194"/>
      <c r="G13" s="973">
        <f>SUM(G10:G12)</f>
        <v>0</v>
      </c>
      <c r="H13" s="973">
        <f>SUM(H10:H12)</f>
        <v>0</v>
      </c>
      <c r="I13" s="973">
        <f>SUM(I10:I12)</f>
        <v>0</v>
      </c>
      <c r="J13" s="973" t="e">
        <f>+K13/I13%</f>
        <v>#DIV/0!</v>
      </c>
      <c r="K13" s="973">
        <f>SUM(K10:K12)</f>
        <v>0</v>
      </c>
      <c r="L13" s="973">
        <f>SUM(L10:L12)</f>
        <v>0</v>
      </c>
      <c r="M13" s="973"/>
      <c r="N13" s="973">
        <f>SUM(N10:N12)</f>
        <v>0</v>
      </c>
      <c r="O13" s="973"/>
      <c r="P13" s="973" t="e">
        <f>+Q13/L13</f>
        <v>#DIV/0!</v>
      </c>
      <c r="Q13" s="973">
        <f>SUM(Q10:Q12)</f>
        <v>0</v>
      </c>
      <c r="R13" s="973">
        <f>SUM(R10:R12)</f>
        <v>0</v>
      </c>
      <c r="S13" s="973">
        <f>SUM(S10:S12)</f>
        <v>0</v>
      </c>
      <c r="T13" s="261"/>
    </row>
    <row r="14" spans="2:20" ht="5.0999999999999996" customHeight="1">
      <c r="B14" s="646"/>
      <c r="C14" s="647"/>
      <c r="D14" s="647"/>
      <c r="E14" s="647"/>
      <c r="F14" s="651"/>
      <c r="G14" s="651"/>
      <c r="H14" s="651"/>
      <c r="I14" s="651"/>
      <c r="J14" s="651"/>
      <c r="K14" s="651"/>
      <c r="L14" s="651"/>
      <c r="M14" s="651"/>
      <c r="N14" s="651"/>
      <c r="O14" s="772"/>
      <c r="P14" s="1008"/>
      <c r="Q14" s="772"/>
      <c r="R14" s="648"/>
      <c r="S14" s="648"/>
      <c r="T14" s="649"/>
    </row>
    <row r="15" spans="2:20" ht="21.95" customHeight="1">
      <c r="B15" s="51"/>
      <c r="C15" s="52" t="s">
        <v>59</v>
      </c>
      <c r="D15" s="55"/>
      <c r="E15" s="55" t="s">
        <v>60</v>
      </c>
      <c r="F15" s="623" t="s">
        <v>1377</v>
      </c>
      <c r="G15" s="55"/>
      <c r="H15" s="53"/>
      <c r="I15" s="360"/>
      <c r="J15" s="55"/>
      <c r="K15" s="55"/>
      <c r="L15" s="54"/>
      <c r="M15" s="55"/>
      <c r="N15" s="85"/>
      <c r="O15" s="56"/>
      <c r="P15" s="57"/>
      <c r="Q15" s="249"/>
      <c r="R15" s="249"/>
      <c r="S15" s="85"/>
      <c r="T15" s="59"/>
    </row>
    <row r="16" spans="2:20" ht="4.5" customHeight="1">
      <c r="B16" s="51"/>
      <c r="C16" s="52"/>
      <c r="E16" s="640"/>
      <c r="F16" s="83" t="s">
        <v>932</v>
      </c>
      <c r="G16" s="55"/>
      <c r="H16" s="53"/>
      <c r="I16" s="52"/>
      <c r="J16" s="55"/>
      <c r="K16" s="55"/>
      <c r="L16" s="54"/>
      <c r="M16" s="55"/>
      <c r="N16" s="60"/>
      <c r="O16" s="56"/>
      <c r="P16" s="57"/>
      <c r="Q16" s="58"/>
      <c r="R16" s="58"/>
      <c r="S16" s="58"/>
      <c r="T16" s="59"/>
    </row>
    <row r="17" spans="2:20" ht="15" customHeight="1">
      <c r="B17" s="2190" t="s">
        <v>26</v>
      </c>
      <c r="C17" s="275" t="s">
        <v>27</v>
      </c>
      <c r="D17" s="2169" t="s">
        <v>62</v>
      </c>
      <c r="E17" s="175" t="s">
        <v>28</v>
      </c>
      <c r="F17" s="2169" t="s">
        <v>29</v>
      </c>
      <c r="G17" s="174" t="s">
        <v>30</v>
      </c>
      <c r="H17" s="174" t="s">
        <v>30</v>
      </c>
      <c r="I17" s="176" t="s">
        <v>30</v>
      </c>
      <c r="J17" s="2171" t="s">
        <v>31</v>
      </c>
      <c r="K17" s="2172"/>
      <c r="L17" s="174" t="s">
        <v>30</v>
      </c>
      <c r="M17" s="176" t="s">
        <v>32</v>
      </c>
      <c r="N17" s="177" t="s">
        <v>8</v>
      </c>
      <c r="O17" s="2176" t="s">
        <v>182</v>
      </c>
      <c r="P17" s="2178" t="s">
        <v>181</v>
      </c>
      <c r="Q17" s="177" t="s">
        <v>8</v>
      </c>
      <c r="R17" s="2180" t="s">
        <v>44</v>
      </c>
      <c r="S17" s="178" t="s">
        <v>8</v>
      </c>
      <c r="T17" s="2182" t="s">
        <v>10</v>
      </c>
    </row>
    <row r="18" spans="2:20">
      <c r="B18" s="2191"/>
      <c r="C18" s="276" t="s">
        <v>11</v>
      </c>
      <c r="D18" s="2170"/>
      <c r="E18" s="180" t="s">
        <v>12</v>
      </c>
      <c r="F18" s="2170"/>
      <c r="G18" s="180" t="s">
        <v>13</v>
      </c>
      <c r="H18" s="180" t="s">
        <v>14</v>
      </c>
      <c r="I18" s="181" t="s">
        <v>15</v>
      </c>
      <c r="J18" s="182" t="s">
        <v>16</v>
      </c>
      <c r="K18" s="183" t="s">
        <v>17</v>
      </c>
      <c r="L18" s="180" t="s">
        <v>18</v>
      </c>
      <c r="M18" s="184" t="s">
        <v>19</v>
      </c>
      <c r="N18" s="185" t="s">
        <v>177</v>
      </c>
      <c r="O18" s="2177"/>
      <c r="P18" s="2179"/>
      <c r="Q18" s="185" t="s">
        <v>22</v>
      </c>
      <c r="R18" s="2181"/>
      <c r="S18" s="186" t="s">
        <v>45</v>
      </c>
      <c r="T18" s="2183"/>
    </row>
    <row r="19" spans="2:20" ht="15.75" thickBot="1">
      <c r="B19" s="187">
        <v>1</v>
      </c>
      <c r="C19" s="277">
        <v>2</v>
      </c>
      <c r="D19" s="189">
        <v>3</v>
      </c>
      <c r="E19" s="188">
        <v>4</v>
      </c>
      <c r="F19" s="188">
        <v>5</v>
      </c>
      <c r="G19" s="188">
        <v>6</v>
      </c>
      <c r="H19" s="188">
        <v>7</v>
      </c>
      <c r="I19" s="190" t="s">
        <v>63</v>
      </c>
      <c r="J19" s="191">
        <v>9</v>
      </c>
      <c r="K19" s="192" t="s">
        <v>64</v>
      </c>
      <c r="L19" s="191" t="s">
        <v>65</v>
      </c>
      <c r="M19" s="192">
        <v>12</v>
      </c>
      <c r="N19" s="193" t="s">
        <v>66</v>
      </c>
      <c r="O19" s="252" t="s">
        <v>176</v>
      </c>
      <c r="P19" s="193" t="s">
        <v>178</v>
      </c>
      <c r="Q19" s="193" t="s">
        <v>186</v>
      </c>
      <c r="R19" s="193" t="s">
        <v>183</v>
      </c>
      <c r="S19" s="193" t="s">
        <v>179</v>
      </c>
      <c r="T19" s="193">
        <v>18</v>
      </c>
    </row>
    <row r="20" spans="2:20" s="850" customFormat="1" ht="30" customHeight="1" thickTop="1">
      <c r="B20" s="874">
        <v>1</v>
      </c>
      <c r="C20" s="825"/>
      <c r="D20" s="826" t="s">
        <v>148</v>
      </c>
      <c r="E20" s="826" t="s">
        <v>75</v>
      </c>
      <c r="F20" s="828" t="s">
        <v>883</v>
      </c>
      <c r="G20" s="829"/>
      <c r="H20" s="829"/>
      <c r="I20" s="830">
        <f t="shared" ref="I20:I21" si="9">+G20-H20</f>
        <v>0</v>
      </c>
      <c r="J20" s="831"/>
      <c r="K20" s="832">
        <f t="shared" ref="K20:K21" si="10">I20*J20%</f>
        <v>0</v>
      </c>
      <c r="L20" s="832">
        <f t="shared" ref="L20:L21" si="11">I20-K20</f>
        <v>0</v>
      </c>
      <c r="M20" s="833">
        <v>1350</v>
      </c>
      <c r="N20" s="834">
        <f t="shared" ref="N20:N21" si="12">ROUND((L20*M20),0)</f>
        <v>0</v>
      </c>
      <c r="O20" s="834">
        <f t="shared" ref="O20:O21" si="13">ROUND(M20*0.5025%,2)</f>
        <v>6.78</v>
      </c>
      <c r="P20" s="834">
        <f t="shared" ref="P20:P21" si="14">M20+O20</f>
        <v>1356.78</v>
      </c>
      <c r="Q20" s="835">
        <f t="shared" ref="Q20:Q21" si="15">ROUND((L20*+P20),0)</f>
        <v>0</v>
      </c>
      <c r="R20" s="835">
        <f t="shared" ref="R20:R21" si="16">ROUND((Q20*0.5%),0)</f>
        <v>0</v>
      </c>
      <c r="S20" s="835">
        <f t="shared" ref="S20:S21" si="17">ROUND((Q20-R20),0)</f>
        <v>0</v>
      </c>
      <c r="T20" s="836" t="s">
        <v>77</v>
      </c>
    </row>
    <row r="21" spans="2:20" s="850" customFormat="1" ht="30" customHeight="1">
      <c r="B21" s="874">
        <v>2</v>
      </c>
      <c r="C21" s="825"/>
      <c r="D21" s="826" t="s">
        <v>976</v>
      </c>
      <c r="E21" s="826" t="s">
        <v>1256</v>
      </c>
      <c r="F21" s="828" t="s">
        <v>883</v>
      </c>
      <c r="G21" s="829"/>
      <c r="H21" s="829"/>
      <c r="I21" s="830">
        <f t="shared" si="9"/>
        <v>0</v>
      </c>
      <c r="J21" s="831"/>
      <c r="K21" s="832">
        <f t="shared" si="10"/>
        <v>0</v>
      </c>
      <c r="L21" s="832">
        <f t="shared" si="11"/>
        <v>0</v>
      </c>
      <c r="M21" s="833">
        <v>1350</v>
      </c>
      <c r="N21" s="834">
        <f t="shared" si="12"/>
        <v>0</v>
      </c>
      <c r="O21" s="834">
        <f t="shared" si="13"/>
        <v>6.78</v>
      </c>
      <c r="P21" s="834">
        <f t="shared" si="14"/>
        <v>1356.78</v>
      </c>
      <c r="Q21" s="835">
        <f t="shared" si="15"/>
        <v>0</v>
      </c>
      <c r="R21" s="835">
        <f t="shared" si="16"/>
        <v>0</v>
      </c>
      <c r="S21" s="835">
        <f t="shared" si="17"/>
        <v>0</v>
      </c>
      <c r="T21" s="836" t="s">
        <v>77</v>
      </c>
    </row>
    <row r="22" spans="2:20" s="850" customFormat="1" ht="5.0999999999999996" customHeight="1">
      <c r="B22" s="1233"/>
      <c r="C22" s="1234"/>
      <c r="D22" s="1235"/>
      <c r="E22" s="1235"/>
      <c r="F22" s="1236"/>
      <c r="G22" s="1237"/>
      <c r="H22" s="1237"/>
      <c r="I22" s="1238"/>
      <c r="J22" s="1239"/>
      <c r="K22" s="1240"/>
      <c r="L22" s="1240"/>
      <c r="M22" s="833"/>
      <c r="N22" s="1241"/>
      <c r="O22" s="1241"/>
      <c r="P22" s="1241"/>
      <c r="Q22" s="1242"/>
      <c r="R22" s="1242"/>
      <c r="S22" s="1242"/>
      <c r="T22" s="1243"/>
    </row>
    <row r="23" spans="2:20" ht="30" customHeight="1">
      <c r="B23" s="2192" t="s">
        <v>202</v>
      </c>
      <c r="C23" s="2193"/>
      <c r="D23" s="2193"/>
      <c r="E23" s="2193"/>
      <c r="F23" s="2194"/>
      <c r="G23" s="973">
        <f>SUM(G20:G22)</f>
        <v>0</v>
      </c>
      <c r="H23" s="973">
        <f>SUM(H20:H22)</f>
        <v>0</v>
      </c>
      <c r="I23" s="973">
        <f>SUM(I20:I22)</f>
        <v>0</v>
      </c>
      <c r="J23" s="973" t="e">
        <f>+K23/I23%</f>
        <v>#DIV/0!</v>
      </c>
      <c r="K23" s="973">
        <f>SUM(K20:K22)</f>
        <v>0</v>
      </c>
      <c r="L23" s="973">
        <f>SUM(L20:L22)</f>
        <v>0</v>
      </c>
      <c r="M23" s="973"/>
      <c r="N23" s="973">
        <f>SUM(N20:N22)</f>
        <v>0</v>
      </c>
      <c r="O23" s="973"/>
      <c r="P23" s="973" t="e">
        <f>+Q23/L23</f>
        <v>#DIV/0!</v>
      </c>
      <c r="Q23" s="973">
        <f>SUM(Q20:Q22)</f>
        <v>0</v>
      </c>
      <c r="R23" s="973">
        <f>SUM(R20:R22)</f>
        <v>0</v>
      </c>
      <c r="S23" s="973">
        <f>SUM(S20:S22)</f>
        <v>0</v>
      </c>
      <c r="T23" s="261"/>
    </row>
    <row r="24" spans="2:20" ht="30" customHeight="1">
      <c r="B24" s="2192" t="s">
        <v>1380</v>
      </c>
      <c r="C24" s="2193"/>
      <c r="D24" s="2193"/>
      <c r="E24" s="2193"/>
      <c r="F24" s="2194"/>
      <c r="G24" s="973">
        <f>SUM(G23+G13)</f>
        <v>0</v>
      </c>
      <c r="H24" s="973">
        <f t="shared" ref="H24:I24" si="18">SUM(H23+H13)</f>
        <v>0</v>
      </c>
      <c r="I24" s="973">
        <f t="shared" si="18"/>
        <v>0</v>
      </c>
      <c r="J24" s="973" t="e">
        <f>+K24/I24%</f>
        <v>#DIV/0!</v>
      </c>
      <c r="K24" s="973">
        <f t="shared" ref="K24:L24" si="19">SUM(K23+K13)</f>
        <v>0</v>
      </c>
      <c r="L24" s="973">
        <f t="shared" si="19"/>
        <v>0</v>
      </c>
      <c r="M24" s="973"/>
      <c r="N24" s="973">
        <f t="shared" ref="N24" si="20">SUM(N23+N13)</f>
        <v>0</v>
      </c>
      <c r="O24" s="973"/>
      <c r="P24" s="973" t="e">
        <f>+Q24/L24</f>
        <v>#DIV/0!</v>
      </c>
      <c r="Q24" s="973">
        <f t="shared" ref="Q24:S24" si="21">SUM(Q23+Q13)</f>
        <v>0</v>
      </c>
      <c r="R24" s="973">
        <f t="shared" si="21"/>
        <v>0</v>
      </c>
      <c r="S24" s="973">
        <f t="shared" si="21"/>
        <v>0</v>
      </c>
      <c r="T24" s="261"/>
    </row>
    <row r="25" spans="2:20" ht="5.0999999999999996" customHeight="1">
      <c r="B25" s="604"/>
      <c r="C25" s="264"/>
      <c r="D25" s="264"/>
      <c r="E25" s="264"/>
      <c r="F25" s="264"/>
      <c r="G25" s="1026"/>
      <c r="H25" s="1026"/>
      <c r="I25" s="1026"/>
      <c r="J25" s="1026"/>
      <c r="K25" s="1026"/>
      <c r="L25" s="1026"/>
      <c r="M25" s="1026"/>
      <c r="N25" s="1026"/>
      <c r="O25" s="1026"/>
      <c r="P25" s="1026"/>
      <c r="Q25" s="1026"/>
      <c r="R25" s="1026"/>
      <c r="S25" s="1026"/>
      <c r="T25" s="266"/>
    </row>
    <row r="26" spans="2:20" ht="5.0999999999999996" customHeight="1">
      <c r="B26" s="604"/>
      <c r="C26" s="264"/>
      <c r="D26" s="264"/>
      <c r="E26" s="264"/>
      <c r="F26" s="264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211"/>
      <c r="R26" s="1026"/>
      <c r="S26" s="1026"/>
      <c r="T26" s="266"/>
    </row>
    <row r="27" spans="2:20" ht="15.75">
      <c r="B27" s="201"/>
      <c r="C27" s="205"/>
      <c r="D27" s="202"/>
      <c r="E27" s="202"/>
      <c r="F27" s="202"/>
      <c r="G27" s="202"/>
      <c r="H27" s="202"/>
      <c r="I27" s="202"/>
      <c r="J27" s="203"/>
      <c r="K27" s="203"/>
      <c r="L27" s="204"/>
      <c r="M27" s="202"/>
      <c r="N27" s="202"/>
      <c r="O27" s="202"/>
      <c r="P27" s="202"/>
      <c r="Q27" s="211" t="s">
        <v>1383</v>
      </c>
      <c r="R27" s="211"/>
      <c r="S27" s="211"/>
      <c r="T27" s="209"/>
    </row>
    <row r="28" spans="2:20" ht="15.75">
      <c r="B28" s="241"/>
      <c r="C28" s="280" t="s">
        <v>80</v>
      </c>
      <c r="D28" s="227"/>
      <c r="E28" s="227"/>
      <c r="F28" s="227"/>
      <c r="G28" s="1344"/>
      <c r="H28" s="1344"/>
      <c r="I28" s="1344" t="s">
        <v>105</v>
      </c>
      <c r="J28" s="1344"/>
      <c r="K28" s="228"/>
      <c r="L28" s="1344"/>
      <c r="M28" s="1344" t="s">
        <v>106</v>
      </c>
      <c r="N28" s="1344"/>
      <c r="O28" s="227"/>
      <c r="P28" s="227"/>
      <c r="Q28" s="227" t="s">
        <v>81</v>
      </c>
      <c r="R28" s="227"/>
      <c r="S28" s="242"/>
      <c r="T28" s="243"/>
    </row>
    <row r="29" spans="2:20" ht="9.9499999999999993" customHeight="1">
      <c r="B29" s="612"/>
      <c r="C29" s="281"/>
      <c r="D29" s="229"/>
      <c r="E29" s="229"/>
      <c r="F29" s="229"/>
      <c r="G29" s="229"/>
      <c r="H29" s="229"/>
      <c r="I29" s="229"/>
      <c r="J29" s="229"/>
      <c r="K29" s="229"/>
      <c r="L29" s="229"/>
      <c r="M29" s="229"/>
      <c r="N29" s="229"/>
      <c r="O29" s="229"/>
      <c r="P29" s="229"/>
      <c r="Q29" s="229"/>
      <c r="R29" s="229"/>
      <c r="S29" s="242"/>
      <c r="T29" s="243"/>
    </row>
    <row r="30" spans="2:20" ht="9.9499999999999993" customHeight="1">
      <c r="B30" s="612"/>
      <c r="C30" s="281"/>
      <c r="D30" s="229"/>
      <c r="E30" s="229"/>
      <c r="F30" s="229"/>
      <c r="G30" s="229"/>
      <c r="H30" s="229"/>
      <c r="I30" s="229"/>
      <c r="J30" s="229"/>
      <c r="K30" s="229"/>
      <c r="L30" s="229"/>
      <c r="M30" s="229"/>
      <c r="N30" s="229"/>
      <c r="O30" s="229"/>
      <c r="P30" s="229"/>
      <c r="Q30" s="229"/>
      <c r="R30" s="229"/>
      <c r="S30" s="242"/>
      <c r="T30" s="243"/>
    </row>
    <row r="31" spans="2:20" ht="9.9499999999999993" customHeight="1">
      <c r="B31" s="612"/>
      <c r="C31" s="281"/>
      <c r="D31" s="229"/>
      <c r="E31" s="229"/>
      <c r="F31" s="229"/>
      <c r="G31" s="229"/>
      <c r="H31" s="229"/>
      <c r="I31" s="229"/>
      <c r="J31" s="229"/>
      <c r="K31" s="229"/>
      <c r="L31" s="229"/>
      <c r="M31" s="229"/>
      <c r="N31" s="229"/>
      <c r="O31" s="229"/>
      <c r="P31" s="229"/>
      <c r="Q31" s="229"/>
      <c r="R31" s="229"/>
      <c r="S31" s="242"/>
      <c r="T31" s="243"/>
    </row>
    <row r="32" spans="2:20" ht="9.9499999999999993" customHeight="1">
      <c r="B32" s="241"/>
      <c r="C32" s="281"/>
      <c r="D32" s="229"/>
      <c r="E32" s="229"/>
      <c r="F32" s="229"/>
      <c r="G32" s="229"/>
      <c r="H32" s="229"/>
      <c r="I32" s="229"/>
      <c r="J32" s="229"/>
      <c r="K32" s="229"/>
      <c r="L32" s="229"/>
      <c r="M32" s="229"/>
      <c r="N32" s="229"/>
      <c r="O32" s="229"/>
      <c r="P32" s="229"/>
      <c r="Q32" s="229"/>
      <c r="R32" s="229"/>
      <c r="S32" s="242"/>
      <c r="T32" s="243"/>
    </row>
    <row r="33" spans="2:21" ht="9.9499999999999993" customHeight="1">
      <c r="B33" s="241"/>
      <c r="C33" s="281"/>
      <c r="D33" s="229"/>
      <c r="E33" s="229"/>
      <c r="F33" s="229"/>
      <c r="G33" s="229"/>
      <c r="H33" s="229"/>
      <c r="I33" s="229"/>
      <c r="J33" s="229"/>
      <c r="K33" s="229"/>
      <c r="L33" s="229"/>
      <c r="M33" s="229"/>
      <c r="N33" s="229"/>
      <c r="O33" s="229"/>
      <c r="P33" s="229"/>
      <c r="Q33" s="229"/>
      <c r="R33" s="229"/>
      <c r="S33" s="242"/>
      <c r="T33" s="243"/>
    </row>
    <row r="34" spans="2:21" ht="15.75">
      <c r="B34" s="241"/>
      <c r="C34" s="2195" t="s">
        <v>147</v>
      </c>
      <c r="D34" s="2195"/>
      <c r="E34" s="2195"/>
      <c r="F34" s="1343"/>
      <c r="G34" s="1345"/>
      <c r="H34" s="1345" t="s">
        <v>82</v>
      </c>
      <c r="I34" s="1343"/>
      <c r="J34" s="1345" t="s">
        <v>156</v>
      </c>
      <c r="K34" s="230"/>
      <c r="L34" s="1345"/>
      <c r="M34" s="1345" t="s">
        <v>161</v>
      </c>
      <c r="N34" s="1345"/>
      <c r="O34" s="1343"/>
      <c r="P34" s="1343"/>
      <c r="Q34" s="1343" t="s">
        <v>83</v>
      </c>
      <c r="R34" s="1343"/>
      <c r="S34" s="242"/>
      <c r="T34" s="243"/>
    </row>
    <row r="35" spans="2:21" ht="9.9499999999999993" customHeight="1">
      <c r="B35" s="241"/>
      <c r="C35" s="282"/>
      <c r="D35" s="1343"/>
      <c r="E35" s="1343"/>
      <c r="F35" s="1343"/>
      <c r="G35" s="1345"/>
      <c r="H35" s="1345"/>
      <c r="I35" s="1343"/>
      <c r="J35" s="1345"/>
      <c r="K35" s="230"/>
      <c r="L35" s="1345"/>
      <c r="M35" s="1345"/>
      <c r="N35" s="1345"/>
      <c r="O35" s="1343"/>
      <c r="P35" s="1343"/>
      <c r="Q35" s="1343"/>
      <c r="R35" s="1343"/>
      <c r="S35" s="242"/>
      <c r="T35" s="243"/>
    </row>
    <row r="36" spans="2:21" customFormat="1" ht="15" customHeight="1">
      <c r="B36" s="121" t="s">
        <v>418</v>
      </c>
      <c r="C36" s="284"/>
      <c r="D36" s="122"/>
      <c r="E36" s="122"/>
      <c r="F36" s="122"/>
      <c r="G36" s="122"/>
      <c r="H36" s="122"/>
      <c r="I36" s="122"/>
      <c r="J36" s="123"/>
      <c r="K36" s="122"/>
      <c r="L36" s="124"/>
      <c r="M36" s="122"/>
      <c r="N36" s="122"/>
      <c r="O36" s="122"/>
      <c r="P36" s="122"/>
      <c r="Q36" s="122"/>
      <c r="R36" s="125"/>
      <c r="S36" s="125"/>
      <c r="T36" s="126" t="s">
        <v>417</v>
      </c>
      <c r="U36" s="232"/>
    </row>
  </sheetData>
  <sortState ref="C23:T45">
    <sortCondition ref="C23:C45"/>
  </sortState>
  <mergeCells count="23">
    <mergeCell ref="B23:F23"/>
    <mergeCell ref="B24:F24"/>
    <mergeCell ref="C34:E34"/>
    <mergeCell ref="B2:E3"/>
    <mergeCell ref="F2:N2"/>
    <mergeCell ref="F3:N3"/>
    <mergeCell ref="B7:B8"/>
    <mergeCell ref="D7:D8"/>
    <mergeCell ref="F7:F8"/>
    <mergeCell ref="J7:K7"/>
    <mergeCell ref="R7:R8"/>
    <mergeCell ref="T7:T8"/>
    <mergeCell ref="B13:F13"/>
    <mergeCell ref="B17:B18"/>
    <mergeCell ref="D17:D18"/>
    <mergeCell ref="F17:F18"/>
    <mergeCell ref="J17:K17"/>
    <mergeCell ref="O17:O18"/>
    <mergeCell ref="P17:P18"/>
    <mergeCell ref="R17:R18"/>
    <mergeCell ref="T17:T18"/>
    <mergeCell ref="O7:O8"/>
    <mergeCell ref="P7:P8"/>
  </mergeCells>
  <pageMargins left="3.9370078740157501E-2" right="3.9370078740157501E-2" top="0.5" bottom="3.9370078740157501E-2" header="0.511811023622047" footer="0.511811023622047"/>
  <pageSetup paperSize="9" scale="65" orientation="landscape" horizontalDpi="4294967294" verticalDpi="180" r:id="rId1"/>
  <headerFooter alignWithMargins="0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>
  <sheetPr codeName="Sheet25"/>
  <dimension ref="B2:U24"/>
  <sheetViews>
    <sheetView topLeftCell="G1" zoomScale="90" zoomScaleNormal="90" workbookViewId="0">
      <selection activeCell="R4" sqref="R4"/>
    </sheetView>
  </sheetViews>
  <sheetFormatPr defaultRowHeight="15"/>
  <cols>
    <col min="1" max="1" width="1.85546875" style="1351" customWidth="1"/>
    <col min="2" max="2" width="3.7109375" style="1351" customWidth="1"/>
    <col min="3" max="3" width="8" style="1351" customWidth="1"/>
    <col min="4" max="4" width="10" style="1351" customWidth="1"/>
    <col min="5" max="5" width="12.28515625" style="1351" customWidth="1"/>
    <col min="6" max="6" width="13.42578125" style="1351" customWidth="1"/>
    <col min="7" max="7" width="13.28515625" style="1351" customWidth="1"/>
    <col min="8" max="8" width="12.85546875" style="1351" customWidth="1"/>
    <col min="9" max="9" width="12" style="1351" customWidth="1"/>
    <col min="10" max="10" width="8.28515625" style="1351" customWidth="1"/>
    <col min="11" max="11" width="10.85546875" style="1351" customWidth="1"/>
    <col min="12" max="12" width="11.5703125" style="1351" customWidth="1"/>
    <col min="13" max="13" width="12" style="1351" customWidth="1"/>
    <col min="14" max="14" width="16.5703125" style="1351" customWidth="1"/>
    <col min="15" max="15" width="9" style="1351" customWidth="1"/>
    <col min="16" max="16" width="11.85546875" style="1351" customWidth="1"/>
    <col min="17" max="17" width="17.5703125" style="1351" customWidth="1"/>
    <col min="18" max="18" width="13.42578125" style="1351" customWidth="1"/>
    <col min="19" max="19" width="16.5703125" style="1351" customWidth="1"/>
    <col min="20" max="20" width="8.28515625" style="1351" customWidth="1"/>
    <col min="21" max="21" width="10.5703125" style="1351" customWidth="1"/>
    <col min="22" max="22" width="11.140625" style="1351" customWidth="1"/>
    <col min="23" max="23" width="15.7109375" style="1351" bestFit="1" customWidth="1"/>
    <col min="24" max="24" width="14.7109375" style="1351" bestFit="1" customWidth="1"/>
    <col min="25" max="16384" width="9.140625" style="1351"/>
  </cols>
  <sheetData>
    <row r="2" spans="2:20" ht="24.95" customHeight="1">
      <c r="B2" s="2298"/>
      <c r="C2" s="2223"/>
      <c r="D2" s="2223"/>
      <c r="E2" s="2224"/>
      <c r="F2" s="2228" t="s">
        <v>146</v>
      </c>
      <c r="G2" s="2229"/>
      <c r="H2" s="2229"/>
      <c r="I2" s="2229"/>
      <c r="J2" s="2229"/>
      <c r="K2" s="2229"/>
      <c r="L2" s="2229"/>
      <c r="M2" s="2229"/>
      <c r="N2" s="2230"/>
      <c r="O2" s="1466" t="s">
        <v>55</v>
      </c>
      <c r="P2" s="1467" t="s">
        <v>121</v>
      </c>
      <c r="Q2" s="1468" t="s">
        <v>1406</v>
      </c>
      <c r="R2" s="1469"/>
      <c r="S2" s="1469"/>
      <c r="T2" s="1470"/>
    </row>
    <row r="3" spans="2:20" ht="24.95" customHeight="1">
      <c r="B3" s="2225"/>
      <c r="C3" s="2226"/>
      <c r="D3" s="2226"/>
      <c r="E3" s="2227"/>
      <c r="F3" s="2231" t="s">
        <v>416</v>
      </c>
      <c r="G3" s="2232"/>
      <c r="H3" s="2232"/>
      <c r="I3" s="2232"/>
      <c r="J3" s="2232"/>
      <c r="K3" s="2232"/>
      <c r="L3" s="2232"/>
      <c r="M3" s="2232"/>
      <c r="N3" s="2233"/>
      <c r="O3" s="1471" t="s">
        <v>57</v>
      </c>
      <c r="P3" s="1472" t="s">
        <v>58</v>
      </c>
      <c r="Q3" s="1473"/>
      <c r="R3" s="1474"/>
      <c r="S3" s="1474"/>
      <c r="T3" s="1475"/>
    </row>
    <row r="4" spans="2:20" ht="15" customHeight="1">
      <c r="B4" s="1352"/>
      <c r="C4" s="1353"/>
      <c r="D4" s="1353"/>
      <c r="E4" s="1353"/>
      <c r="F4" s="1353"/>
      <c r="G4" s="1353"/>
      <c r="H4" s="1353"/>
      <c r="I4" s="1353"/>
      <c r="J4" s="1353" t="s">
        <v>25</v>
      </c>
      <c r="K4" s="1353"/>
      <c r="L4" s="1353"/>
      <c r="M4" s="1353"/>
      <c r="N4" s="1353"/>
      <c r="O4" s="1353"/>
      <c r="P4" s="1354"/>
      <c r="Q4" s="1354"/>
      <c r="R4" s="1354"/>
      <c r="S4" s="1354"/>
      <c r="T4" s="1355"/>
    </row>
    <row r="5" spans="2:20" ht="15.75">
      <c r="B5" s="1356"/>
      <c r="C5" s="1357" t="s">
        <v>59</v>
      </c>
      <c r="D5" s="550"/>
      <c r="E5" s="550" t="s">
        <v>60</v>
      </c>
      <c r="F5" s="1358" t="s">
        <v>1395</v>
      </c>
      <c r="G5" s="550"/>
      <c r="H5" s="1359"/>
      <c r="I5" s="1357"/>
      <c r="J5" s="550"/>
      <c r="K5" s="550"/>
      <c r="L5" s="1360"/>
      <c r="M5" s="1360"/>
      <c r="N5" s="1361"/>
      <c r="O5" s="1362"/>
      <c r="P5" s="1364" t="s">
        <v>61</v>
      </c>
      <c r="Q5" s="1405" t="s">
        <v>1396</v>
      </c>
      <c r="R5" s="1405"/>
      <c r="S5" s="1365"/>
      <c r="T5" s="1366"/>
    </row>
    <row r="6" spans="2:20" ht="15.75">
      <c r="B6" s="1356"/>
      <c r="C6" s="1357"/>
      <c r="D6" s="550"/>
      <c r="E6" s="1367"/>
      <c r="F6" s="1368"/>
      <c r="G6" s="550"/>
      <c r="H6" s="1359"/>
      <c r="I6" s="1357"/>
      <c r="J6" s="550"/>
      <c r="K6" s="550"/>
      <c r="L6" s="1360"/>
      <c r="M6" s="1367"/>
      <c r="N6" s="1476"/>
      <c r="O6" s="1362"/>
      <c r="P6" s="1363"/>
      <c r="Q6" s="1365"/>
      <c r="R6" s="1365"/>
      <c r="S6" s="1365"/>
      <c r="T6" s="1366"/>
    </row>
    <row r="7" spans="2:20">
      <c r="B7" s="2299" t="s">
        <v>26</v>
      </c>
      <c r="C7" s="554" t="s">
        <v>27</v>
      </c>
      <c r="D7" s="2236" t="s">
        <v>62</v>
      </c>
      <c r="E7" s="555" t="s">
        <v>28</v>
      </c>
      <c r="F7" s="2236" t="s">
        <v>29</v>
      </c>
      <c r="G7" s="556" t="s">
        <v>30</v>
      </c>
      <c r="H7" s="556" t="s">
        <v>30</v>
      </c>
      <c r="I7" s="557" t="s">
        <v>30</v>
      </c>
      <c r="J7" s="2238" t="s">
        <v>31</v>
      </c>
      <c r="K7" s="2239"/>
      <c r="L7" s="556" t="s">
        <v>30</v>
      </c>
      <c r="M7" s="557" t="s">
        <v>32</v>
      </c>
      <c r="N7" s="558" t="s">
        <v>8</v>
      </c>
      <c r="O7" s="2244" t="s">
        <v>182</v>
      </c>
      <c r="P7" s="2246" t="s">
        <v>181</v>
      </c>
      <c r="Q7" s="558" t="s">
        <v>8</v>
      </c>
      <c r="R7" s="2248" t="s">
        <v>44</v>
      </c>
      <c r="S7" s="559" t="s">
        <v>8</v>
      </c>
      <c r="T7" s="2219" t="s">
        <v>10</v>
      </c>
    </row>
    <row r="8" spans="2:20">
      <c r="B8" s="2260"/>
      <c r="C8" s="1477" t="s">
        <v>11</v>
      </c>
      <c r="D8" s="2237"/>
      <c r="E8" s="1478" t="s">
        <v>12</v>
      </c>
      <c r="F8" s="2237"/>
      <c r="G8" s="1478" t="s">
        <v>13</v>
      </c>
      <c r="H8" s="1478" t="s">
        <v>14</v>
      </c>
      <c r="I8" s="1479" t="s">
        <v>15</v>
      </c>
      <c r="J8" s="1480" t="s">
        <v>16</v>
      </c>
      <c r="K8" s="1481" t="s">
        <v>17</v>
      </c>
      <c r="L8" s="1478" t="s">
        <v>18</v>
      </c>
      <c r="M8" s="1482" t="s">
        <v>19</v>
      </c>
      <c r="N8" s="1483" t="s">
        <v>177</v>
      </c>
      <c r="O8" s="2245"/>
      <c r="P8" s="2247"/>
      <c r="Q8" s="1483" t="s">
        <v>22</v>
      </c>
      <c r="R8" s="2249"/>
      <c r="S8" s="1484" t="s">
        <v>45</v>
      </c>
      <c r="T8" s="2220"/>
    </row>
    <row r="9" spans="2:20" ht="15.75" thickBot="1">
      <c r="B9" s="568">
        <v>1</v>
      </c>
      <c r="C9" s="569">
        <v>2</v>
      </c>
      <c r="D9" s="570">
        <v>3</v>
      </c>
      <c r="E9" s="571">
        <v>4</v>
      </c>
      <c r="F9" s="571">
        <v>5</v>
      </c>
      <c r="G9" s="571">
        <v>6</v>
      </c>
      <c r="H9" s="571">
        <v>7</v>
      </c>
      <c r="I9" s="572" t="s">
        <v>63</v>
      </c>
      <c r="J9" s="573">
        <v>9</v>
      </c>
      <c r="K9" s="574" t="s">
        <v>64</v>
      </c>
      <c r="L9" s="573" t="s">
        <v>65</v>
      </c>
      <c r="M9" s="574">
        <v>12</v>
      </c>
      <c r="N9" s="575" t="s">
        <v>66</v>
      </c>
      <c r="O9" s="576" t="s">
        <v>176</v>
      </c>
      <c r="P9" s="575" t="s">
        <v>178</v>
      </c>
      <c r="Q9" s="575" t="s">
        <v>186</v>
      </c>
      <c r="R9" s="575" t="s">
        <v>183</v>
      </c>
      <c r="S9" s="575" t="s">
        <v>179</v>
      </c>
      <c r="T9" s="575">
        <v>18</v>
      </c>
    </row>
    <row r="10" spans="2:20" ht="30" customHeight="1" thickTop="1">
      <c r="B10" s="1485">
        <v>1</v>
      </c>
      <c r="C10" s="1486"/>
      <c r="D10" s="1487" t="s">
        <v>1251</v>
      </c>
      <c r="E10" s="1488" t="s">
        <v>1253</v>
      </c>
      <c r="F10" s="1489" t="s">
        <v>1394</v>
      </c>
      <c r="G10" s="1490"/>
      <c r="H10" s="1490"/>
      <c r="I10" s="1455">
        <f t="shared" ref="I10:I13" si="0">G10-H10</f>
        <v>0</v>
      </c>
      <c r="J10" s="1456"/>
      <c r="K10" s="1457">
        <f t="shared" ref="K10:K13" si="1">I10*J10%</f>
        <v>0</v>
      </c>
      <c r="L10" s="1457">
        <f t="shared" ref="L10:L13" si="2">I10-K10</f>
        <v>0</v>
      </c>
      <c r="M10" s="1458">
        <v>1550</v>
      </c>
      <c r="N10" s="1459">
        <f t="shared" ref="N10:N13" si="3">ROUND((L10*M10),0)</f>
        <v>0</v>
      </c>
      <c r="O10" s="1459">
        <f t="shared" ref="O10:O13" si="4">ROUND(M10*0.5025%,2)</f>
        <v>7.79</v>
      </c>
      <c r="P10" s="1459">
        <f t="shared" ref="P10:P13" si="5">M10+O10</f>
        <v>1557.79</v>
      </c>
      <c r="Q10" s="1460">
        <f t="shared" ref="Q10:Q13" si="6">ROUND((L10*+P10),0)</f>
        <v>0</v>
      </c>
      <c r="R10" s="1460">
        <f t="shared" ref="R10:R13" si="7">ROUND((Q10*0.5%),0)</f>
        <v>0</v>
      </c>
      <c r="S10" s="1460">
        <f t="shared" ref="S10:S13" si="8">ROUND((Q10-R10),0)</f>
        <v>0</v>
      </c>
      <c r="T10" s="1465" t="s">
        <v>77</v>
      </c>
    </row>
    <row r="11" spans="2:20" ht="30" customHeight="1">
      <c r="B11" s="1485">
        <v>2</v>
      </c>
      <c r="C11" s="1486"/>
      <c r="D11" s="1487" t="s">
        <v>116</v>
      </c>
      <c r="E11" s="1488" t="s">
        <v>1252</v>
      </c>
      <c r="F11" s="1489" t="s">
        <v>1394</v>
      </c>
      <c r="G11" s="1490"/>
      <c r="H11" s="1490"/>
      <c r="I11" s="1455">
        <f t="shared" si="0"/>
        <v>0</v>
      </c>
      <c r="J11" s="1456"/>
      <c r="K11" s="1457">
        <f t="shared" si="1"/>
        <v>0</v>
      </c>
      <c r="L11" s="1457">
        <f t="shared" si="2"/>
        <v>0</v>
      </c>
      <c r="M11" s="1458">
        <v>1550</v>
      </c>
      <c r="N11" s="1459">
        <f t="shared" si="3"/>
        <v>0</v>
      </c>
      <c r="O11" s="1459">
        <f t="shared" si="4"/>
        <v>7.79</v>
      </c>
      <c r="P11" s="1459">
        <f t="shared" si="5"/>
        <v>1557.79</v>
      </c>
      <c r="Q11" s="1460">
        <f t="shared" si="6"/>
        <v>0</v>
      </c>
      <c r="R11" s="1460">
        <f t="shared" si="7"/>
        <v>0</v>
      </c>
      <c r="S11" s="1460">
        <f t="shared" si="8"/>
        <v>0</v>
      </c>
      <c r="T11" s="1465" t="s">
        <v>77</v>
      </c>
    </row>
    <row r="12" spans="2:20" ht="30" customHeight="1">
      <c r="B12" s="1485">
        <v>3</v>
      </c>
      <c r="C12" s="1486"/>
      <c r="D12" s="1487" t="s">
        <v>1356</v>
      </c>
      <c r="E12" s="1488" t="s">
        <v>87</v>
      </c>
      <c r="F12" s="1489" t="s">
        <v>1394</v>
      </c>
      <c r="G12" s="1490"/>
      <c r="H12" s="1490"/>
      <c r="I12" s="1455">
        <f t="shared" si="0"/>
        <v>0</v>
      </c>
      <c r="J12" s="1456"/>
      <c r="K12" s="1457">
        <f t="shared" si="1"/>
        <v>0</v>
      </c>
      <c r="L12" s="1457">
        <f t="shared" si="2"/>
        <v>0</v>
      </c>
      <c r="M12" s="1458">
        <v>1550</v>
      </c>
      <c r="N12" s="1459">
        <f t="shared" si="3"/>
        <v>0</v>
      </c>
      <c r="O12" s="1459">
        <f t="shared" si="4"/>
        <v>7.79</v>
      </c>
      <c r="P12" s="1459">
        <f t="shared" si="5"/>
        <v>1557.79</v>
      </c>
      <c r="Q12" s="1460">
        <f t="shared" si="6"/>
        <v>0</v>
      </c>
      <c r="R12" s="1460">
        <f t="shared" si="7"/>
        <v>0</v>
      </c>
      <c r="S12" s="1460">
        <f t="shared" si="8"/>
        <v>0</v>
      </c>
      <c r="T12" s="1465" t="s">
        <v>77</v>
      </c>
    </row>
    <row r="13" spans="2:20" ht="30" customHeight="1">
      <c r="B13" s="1485">
        <v>4</v>
      </c>
      <c r="C13" s="1486"/>
      <c r="D13" s="1487" t="s">
        <v>116</v>
      </c>
      <c r="E13" s="1488" t="s">
        <v>1252</v>
      </c>
      <c r="F13" s="1489" t="s">
        <v>1394</v>
      </c>
      <c r="G13" s="1490"/>
      <c r="H13" s="1490"/>
      <c r="I13" s="1455">
        <f t="shared" si="0"/>
        <v>0</v>
      </c>
      <c r="J13" s="1456"/>
      <c r="K13" s="1457">
        <f t="shared" si="1"/>
        <v>0</v>
      </c>
      <c r="L13" s="1457">
        <f t="shared" si="2"/>
        <v>0</v>
      </c>
      <c r="M13" s="1458">
        <v>1550</v>
      </c>
      <c r="N13" s="1459">
        <f t="shared" si="3"/>
        <v>0</v>
      </c>
      <c r="O13" s="1459">
        <f t="shared" si="4"/>
        <v>7.79</v>
      </c>
      <c r="P13" s="1459">
        <f t="shared" si="5"/>
        <v>1557.79</v>
      </c>
      <c r="Q13" s="1460">
        <f t="shared" si="6"/>
        <v>0</v>
      </c>
      <c r="R13" s="1460">
        <f t="shared" si="7"/>
        <v>0</v>
      </c>
      <c r="S13" s="1460">
        <f t="shared" si="8"/>
        <v>0</v>
      </c>
      <c r="T13" s="1465" t="s">
        <v>77</v>
      </c>
    </row>
    <row r="14" spans="2:20" ht="5.0999999999999996" customHeight="1">
      <c r="B14" s="985"/>
      <c r="C14" s="413"/>
      <c r="D14" s="986"/>
      <c r="E14" s="987"/>
      <c r="F14" s="988"/>
      <c r="G14" s="989"/>
      <c r="H14" s="989"/>
      <c r="I14" s="990"/>
      <c r="J14" s="1491"/>
      <c r="K14" s="990"/>
      <c r="L14" s="990"/>
      <c r="M14" s="991"/>
      <c r="N14" s="991"/>
      <c r="O14" s="1492"/>
      <c r="P14" s="1493"/>
      <c r="Q14" s="990"/>
      <c r="R14" s="990"/>
      <c r="S14" s="990"/>
      <c r="T14" s="1494"/>
    </row>
    <row r="15" spans="2:20" ht="30" customHeight="1">
      <c r="B15" s="2295" t="s">
        <v>188</v>
      </c>
      <c r="C15" s="2296"/>
      <c r="D15" s="2296"/>
      <c r="E15" s="2296"/>
      <c r="F15" s="2297"/>
      <c r="G15" s="1427">
        <f>SUM(G10:G14)</f>
        <v>0</v>
      </c>
      <c r="H15" s="1427">
        <f>SUM(H10:H14)</f>
        <v>0</v>
      </c>
      <c r="I15" s="1427">
        <f>SUM(I10:I14)</f>
        <v>0</v>
      </c>
      <c r="J15" s="1427" t="e">
        <f>+K15/I15%</f>
        <v>#DIV/0!</v>
      </c>
      <c r="K15" s="1427">
        <f>SUM(K10:K14)</f>
        <v>0</v>
      </c>
      <c r="L15" s="1427">
        <f>SUM(L10:L14)</f>
        <v>0</v>
      </c>
      <c r="M15" s="1427"/>
      <c r="N15" s="1427">
        <f>SUM(N10:N14)</f>
        <v>0</v>
      </c>
      <c r="O15" s="1428"/>
      <c r="P15" s="1495" t="e">
        <f>+Q15/L15</f>
        <v>#DIV/0!</v>
      </c>
      <c r="Q15" s="1427">
        <f>SUM(Q10:Q14)</f>
        <v>0</v>
      </c>
      <c r="R15" s="1427">
        <f>SUM(R10:R14)</f>
        <v>0</v>
      </c>
      <c r="S15" s="1427">
        <f>SUM(S10:S14)</f>
        <v>0</v>
      </c>
      <c r="T15" s="1370"/>
    </row>
    <row r="16" spans="2:20" ht="5.0999999999999996" customHeight="1">
      <c r="B16" s="1339"/>
      <c r="C16" s="579"/>
      <c r="D16" s="579"/>
      <c r="E16" s="579"/>
      <c r="F16" s="579"/>
      <c r="G16" s="580"/>
      <c r="H16" s="580"/>
      <c r="I16" s="580"/>
      <c r="J16" s="580"/>
      <c r="K16" s="580"/>
      <c r="L16" s="580"/>
      <c r="M16" s="580"/>
      <c r="N16" s="580"/>
      <c r="O16" s="580"/>
      <c r="P16" s="580"/>
      <c r="Q16" s="580"/>
      <c r="R16" s="580"/>
      <c r="S16" s="580"/>
      <c r="T16" s="581"/>
    </row>
    <row r="17" spans="2:21" ht="15.75">
      <c r="B17" s="1372"/>
      <c r="C17" s="1373"/>
      <c r="D17" s="1374"/>
      <c r="E17" s="1374"/>
      <c r="F17" s="1374"/>
      <c r="G17" s="1374"/>
      <c r="H17" s="1374"/>
      <c r="I17" s="1374"/>
      <c r="J17" s="1375"/>
      <c r="K17" s="1375"/>
      <c r="L17" s="1376"/>
      <c r="M17" s="1374"/>
      <c r="N17" s="1374"/>
      <c r="O17" s="1374"/>
      <c r="P17" s="1374"/>
      <c r="Q17" s="587" t="s">
        <v>1397</v>
      </c>
      <c r="R17" s="587"/>
      <c r="S17" s="591"/>
      <c r="T17" s="592"/>
    </row>
    <row r="18" spans="2:21" ht="15" customHeight="1">
      <c r="B18" s="1372"/>
      <c r="C18" s="280" t="s">
        <v>80</v>
      </c>
      <c r="D18" s="227"/>
      <c r="E18" s="227"/>
      <c r="F18" s="227"/>
      <c r="G18" s="2293" t="s">
        <v>105</v>
      </c>
      <c r="H18" s="2293"/>
      <c r="I18" s="2293"/>
      <c r="J18" s="228"/>
      <c r="K18" s="301"/>
      <c r="L18" s="2293" t="s">
        <v>106</v>
      </c>
      <c r="M18" s="2293"/>
      <c r="N18" s="2293"/>
      <c r="O18" s="227"/>
      <c r="P18" s="227"/>
      <c r="Q18" s="227" t="s">
        <v>81</v>
      </c>
      <c r="R18" s="227"/>
      <c r="S18" s="591"/>
      <c r="T18" s="592"/>
    </row>
    <row r="19" spans="2:21" ht="15.75">
      <c r="B19" s="1372"/>
      <c r="C19" s="281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1496"/>
      <c r="T19" s="592"/>
    </row>
    <row r="20" spans="2:21" ht="15.75">
      <c r="B20" s="1372"/>
      <c r="C20" s="281"/>
      <c r="D20" s="229"/>
      <c r="E20" s="229"/>
      <c r="F20" s="229"/>
      <c r="G20" s="229"/>
      <c r="H20" s="229"/>
      <c r="I20" s="229"/>
      <c r="J20" s="229"/>
      <c r="K20" s="229"/>
      <c r="L20" s="1497"/>
      <c r="M20" s="229"/>
      <c r="N20" s="229"/>
      <c r="O20" s="229"/>
      <c r="P20" s="229"/>
      <c r="Q20" s="229"/>
      <c r="R20" s="229"/>
      <c r="S20" s="591"/>
      <c r="T20" s="592"/>
    </row>
    <row r="21" spans="2:21" ht="15.75">
      <c r="B21" s="1372"/>
      <c r="C21" s="281"/>
      <c r="D21" s="229"/>
      <c r="E21" s="229"/>
      <c r="F21" s="229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591"/>
      <c r="T21" s="592"/>
    </row>
    <row r="22" spans="2:21" ht="15.75">
      <c r="B22" s="1372"/>
      <c r="C22" s="2195" t="s">
        <v>147</v>
      </c>
      <c r="D22" s="2195"/>
      <c r="E22" s="2195"/>
      <c r="F22" s="1462"/>
      <c r="G22" s="1464" t="s">
        <v>82</v>
      </c>
      <c r="H22" s="1462"/>
      <c r="I22" s="1464" t="s">
        <v>156</v>
      </c>
      <c r="J22" s="230"/>
      <c r="K22" s="230"/>
      <c r="L22" s="2294" t="s">
        <v>161</v>
      </c>
      <c r="M22" s="2294"/>
      <c r="N22" s="2294"/>
      <c r="O22" s="1462"/>
      <c r="P22" s="1462"/>
      <c r="Q22" s="1462" t="s">
        <v>83</v>
      </c>
      <c r="R22" s="227"/>
      <c r="S22" s="591"/>
      <c r="T22" s="592"/>
    </row>
    <row r="23" spans="2:21" ht="15.75">
      <c r="B23" s="593"/>
      <c r="C23" s="283"/>
      <c r="D23" s="231"/>
      <c r="E23" s="231"/>
      <c r="F23" s="231"/>
      <c r="G23" s="1463"/>
      <c r="H23" s="231"/>
      <c r="I23" s="1463"/>
      <c r="J23" s="594"/>
      <c r="K23" s="594"/>
      <c r="L23" s="2280"/>
      <c r="M23" s="2280"/>
      <c r="N23" s="2280"/>
      <c r="O23" s="231"/>
      <c r="P23" s="231"/>
      <c r="Q23" s="231"/>
      <c r="R23" s="231"/>
      <c r="S23" s="595"/>
      <c r="T23" s="596"/>
    </row>
    <row r="24" spans="2:21" s="1506" customFormat="1" ht="15" customHeight="1">
      <c r="B24" s="1498" t="s">
        <v>418</v>
      </c>
      <c r="C24" s="1499"/>
      <c r="D24" s="1500"/>
      <c r="E24" s="1500"/>
      <c r="F24" s="1500"/>
      <c r="G24" s="1500"/>
      <c r="H24" s="1500"/>
      <c r="I24" s="1500"/>
      <c r="J24" s="1501"/>
      <c r="K24" s="1500"/>
      <c r="L24" s="1502"/>
      <c r="M24" s="1500"/>
      <c r="N24" s="1500"/>
      <c r="O24" s="1500"/>
      <c r="P24" s="1500"/>
      <c r="Q24" s="1500"/>
      <c r="R24" s="1503"/>
      <c r="S24" s="1503"/>
      <c r="T24" s="1504" t="s">
        <v>417</v>
      </c>
      <c r="U24" s="1505"/>
    </row>
  </sheetData>
  <mergeCells count="17">
    <mergeCell ref="B2:E3"/>
    <mergeCell ref="F2:N2"/>
    <mergeCell ref="F3:N3"/>
    <mergeCell ref="B7:B8"/>
    <mergeCell ref="D7:D8"/>
    <mergeCell ref="F7:F8"/>
    <mergeCell ref="J7:K7"/>
    <mergeCell ref="O7:O8"/>
    <mergeCell ref="P7:P8"/>
    <mergeCell ref="R7:R8"/>
    <mergeCell ref="T7:T8"/>
    <mergeCell ref="B15:F15"/>
    <mergeCell ref="G18:I18"/>
    <mergeCell ref="L18:N18"/>
    <mergeCell ref="C22:E22"/>
    <mergeCell ref="L22:N22"/>
    <mergeCell ref="L23:N23"/>
  </mergeCells>
  <pageMargins left="0.05" right="0.3" top="0.75" bottom="0.05" header="0.5" footer="0.5"/>
  <pageSetup paperSize="9" scale="65" orientation="landscape" horizontalDpi="4294967294" verticalDpi="180" r:id="rId1"/>
  <headerFooter alignWithMargins="0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>
  <sheetPr codeName="Sheet151">
    <tabColor rgb="FFFF99FF"/>
  </sheetPr>
  <dimension ref="B2:U297"/>
  <sheetViews>
    <sheetView zoomScale="85" zoomScaleNormal="85" workbookViewId="0">
      <selection activeCell="C10" sqref="C10:T10"/>
    </sheetView>
  </sheetViews>
  <sheetFormatPr defaultRowHeight="15"/>
  <cols>
    <col min="1" max="1" width="1.85546875" style="139" customWidth="1"/>
    <col min="2" max="2" width="3.7109375" style="139" customWidth="1"/>
    <col min="3" max="3" width="8.140625" style="139" customWidth="1"/>
    <col min="4" max="4" width="9.7109375" style="139" customWidth="1"/>
    <col min="5" max="5" width="11.28515625" style="139" customWidth="1"/>
    <col min="6" max="6" width="10.5703125" style="139" customWidth="1"/>
    <col min="7" max="7" width="11.42578125" style="139" customWidth="1"/>
    <col min="8" max="8" width="11.28515625" style="139" customWidth="1"/>
    <col min="9" max="9" width="11.85546875" style="139" customWidth="1"/>
    <col min="10" max="10" width="8.140625" style="139" customWidth="1"/>
    <col min="11" max="11" width="9.85546875" style="139" customWidth="1"/>
    <col min="12" max="12" width="11.5703125" style="139" customWidth="1"/>
    <col min="13" max="13" width="10.5703125" style="139" customWidth="1"/>
    <col min="14" max="14" width="15.42578125" style="139" customWidth="1"/>
    <col min="15" max="15" width="7.42578125" style="139" customWidth="1"/>
    <col min="16" max="16" width="12" style="139" customWidth="1"/>
    <col min="17" max="17" width="15.5703125" style="139" customWidth="1"/>
    <col min="18" max="18" width="12.85546875" style="139" customWidth="1"/>
    <col min="19" max="19" width="15.5703125" style="139" customWidth="1"/>
    <col min="20" max="20" width="9.28515625" style="139" customWidth="1"/>
    <col min="21" max="21" width="8.42578125" style="139" customWidth="1"/>
    <col min="22" max="22" width="16.42578125" style="139" bestFit="1" customWidth="1"/>
    <col min="23" max="23" width="15.7109375" style="139" bestFit="1" customWidth="1"/>
    <col min="24" max="24" width="14.7109375" style="139" bestFit="1" customWidth="1"/>
    <col min="25" max="16384" width="9.140625" style="139"/>
  </cols>
  <sheetData>
    <row r="2" spans="2:20" ht="24.95" customHeight="1">
      <c r="B2" s="2155" t="s">
        <v>159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417" t="s">
        <v>55</v>
      </c>
      <c r="P2" s="428" t="s">
        <v>1917</v>
      </c>
      <c r="Q2" s="92" t="s">
        <v>1606</v>
      </c>
      <c r="R2" s="41"/>
      <c r="S2" s="41"/>
      <c r="T2" s="2022"/>
    </row>
    <row r="3" spans="2:20" ht="24.9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2023" t="s">
        <v>57</v>
      </c>
      <c r="P3" s="2024" t="s">
        <v>58</v>
      </c>
      <c r="Q3" s="2025"/>
      <c r="R3" s="2026"/>
      <c r="S3" s="2026"/>
      <c r="T3" s="2027"/>
    </row>
    <row r="4" spans="2:20" ht="9.9499999999999993" customHeight="1">
      <c r="B4" s="47"/>
      <c r="C4" s="48"/>
      <c r="D4" s="48"/>
      <c r="E4" s="48"/>
      <c r="F4" s="48"/>
      <c r="G4" s="48"/>
      <c r="H4" s="48"/>
      <c r="I4" s="48"/>
      <c r="J4" s="48" t="s">
        <v>25</v>
      </c>
      <c r="K4" s="48"/>
      <c r="L4" s="48"/>
      <c r="M4" s="48"/>
      <c r="N4" s="48"/>
      <c r="O4" s="48"/>
      <c r="P4" s="49"/>
      <c r="Q4" s="49"/>
      <c r="R4" s="599"/>
      <c r="S4" s="49"/>
      <c r="T4" s="50"/>
    </row>
    <row r="5" spans="2:20" ht="15.75">
      <c r="B5" s="51"/>
      <c r="C5" s="52" t="s">
        <v>59</v>
      </c>
      <c r="D5" s="38"/>
      <c r="E5" s="38" t="s">
        <v>60</v>
      </c>
      <c r="F5" s="623" t="s">
        <v>366</v>
      </c>
      <c r="G5" s="38"/>
      <c r="H5" s="53"/>
      <c r="I5" s="360"/>
      <c r="J5" s="38"/>
      <c r="K5" s="38"/>
      <c r="L5" s="54"/>
      <c r="M5" s="55"/>
      <c r="N5" s="85"/>
      <c r="O5" s="56"/>
      <c r="P5" s="54" t="s">
        <v>61</v>
      </c>
      <c r="Q5" s="249" t="s">
        <v>2138</v>
      </c>
      <c r="R5" s="249"/>
      <c r="S5" s="249"/>
      <c r="T5" s="59"/>
    </row>
    <row r="6" spans="2:20" ht="15.75">
      <c r="B6" s="51"/>
      <c r="C6" s="52"/>
      <c r="E6" s="640"/>
      <c r="F6" s="623"/>
      <c r="G6" s="38"/>
      <c r="H6" s="53"/>
      <c r="I6" s="52"/>
      <c r="J6" s="38"/>
      <c r="K6" s="38"/>
      <c r="L6" s="54"/>
      <c r="M6" s="55"/>
      <c r="N6" s="60"/>
      <c r="O6" s="56"/>
      <c r="P6" s="57"/>
      <c r="Q6" s="620"/>
      <c r="R6" s="58"/>
      <c r="S6" s="58"/>
      <c r="T6" s="59"/>
    </row>
    <row r="7" spans="2:20" ht="15" customHeight="1">
      <c r="B7" s="2190" t="s">
        <v>26</v>
      </c>
      <c r="C7" s="275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</row>
    <row r="8" spans="2:20">
      <c r="B8" s="2191"/>
      <c r="C8" s="276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</row>
    <row r="9" spans="2:20" ht="15.75" thickBot="1">
      <c r="B9" s="187">
        <v>1</v>
      </c>
      <c r="C9" s="277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2:20" s="850" customFormat="1" ht="35.1" customHeight="1" thickTop="1">
      <c r="B10" s="837">
        <v>1</v>
      </c>
      <c r="C10" s="1549" t="s">
        <v>2150</v>
      </c>
      <c r="D10" s="1593" t="s">
        <v>1272</v>
      </c>
      <c r="E10" s="1593" t="s">
        <v>718</v>
      </c>
      <c r="F10" s="1443" t="s">
        <v>48</v>
      </c>
      <c r="G10" s="1450">
        <v>11820</v>
      </c>
      <c r="H10" s="1450">
        <v>4610</v>
      </c>
      <c r="I10" s="843">
        <f t="shared" ref="I10" si="0">+G10-H10</f>
        <v>7210</v>
      </c>
      <c r="J10" s="844"/>
      <c r="K10" s="845">
        <f t="shared" ref="K10" si="1">I10*J10%</f>
        <v>0</v>
      </c>
      <c r="L10" s="845">
        <f t="shared" ref="L10" si="2">I10-K10</f>
        <v>7210</v>
      </c>
      <c r="M10" s="1034">
        <v>2900</v>
      </c>
      <c r="N10" s="847">
        <f t="shared" ref="N10" si="3">ROUND((L10*M10),0)</f>
        <v>20909000</v>
      </c>
      <c r="O10" s="847">
        <f t="shared" ref="O10" si="4">ROUND(M10*0.5025%,2)</f>
        <v>14.57</v>
      </c>
      <c r="P10" s="847">
        <f t="shared" ref="P10" si="5">M10+O10</f>
        <v>2914.57</v>
      </c>
      <c r="Q10" s="848">
        <f t="shared" ref="Q10" si="6">ROUND((L10*+P10),0)</f>
        <v>21014050</v>
      </c>
      <c r="R10" s="848">
        <f t="shared" ref="R10" si="7">ROUND((Q10*0.5%),0)</f>
        <v>105070</v>
      </c>
      <c r="S10" s="848">
        <f t="shared" ref="S10" si="8">ROUND((Q10-R10),0)</f>
        <v>20908980</v>
      </c>
      <c r="T10" s="1594" t="s">
        <v>412</v>
      </c>
    </row>
    <row r="11" spans="2:20" s="850" customFormat="1" ht="5.0999999999999996" customHeight="1">
      <c r="B11" s="851"/>
      <c r="C11" s="885"/>
      <c r="D11" s="853"/>
      <c r="E11" s="854"/>
      <c r="F11" s="855"/>
      <c r="G11" s="856"/>
      <c r="H11" s="856"/>
      <c r="I11" s="857"/>
      <c r="J11" s="844"/>
      <c r="K11" s="857"/>
      <c r="L11" s="857"/>
      <c r="M11" s="859"/>
      <c r="N11" s="859"/>
      <c r="O11" s="886"/>
      <c r="P11" s="887"/>
      <c r="Q11" s="857"/>
      <c r="R11" s="857"/>
      <c r="S11" s="857"/>
      <c r="T11" s="860"/>
    </row>
    <row r="12" spans="2:20" ht="35.1" customHeight="1">
      <c r="B12" s="2211" t="s">
        <v>191</v>
      </c>
      <c r="C12" s="2212"/>
      <c r="D12" s="2212"/>
      <c r="E12" s="2212"/>
      <c r="F12" s="2213"/>
      <c r="G12" s="1012">
        <f>SUM(G10:G11)</f>
        <v>11820</v>
      </c>
      <c r="H12" s="1012">
        <f>SUM(H10:H11)</f>
        <v>4610</v>
      </c>
      <c r="I12" s="1012">
        <f>SUM(I10:I11)</f>
        <v>7210</v>
      </c>
      <c r="J12" s="1335">
        <f>+K12/I12%</f>
        <v>0</v>
      </c>
      <c r="K12" s="1012">
        <f>SUM(K10:K11)</f>
        <v>0</v>
      </c>
      <c r="L12" s="1012">
        <f>SUM(L10:L11)</f>
        <v>7210</v>
      </c>
      <c r="M12" s="1012"/>
      <c r="N12" s="1012">
        <f>SUM(N10:N11)</f>
        <v>20909000</v>
      </c>
      <c r="O12" s="1012"/>
      <c r="P12" s="1012">
        <f>+Q12/L12</f>
        <v>2914.5700416088766</v>
      </c>
      <c r="Q12" s="1012">
        <f>SUM(Q10:Q11)</f>
        <v>21014050</v>
      </c>
      <c r="R12" s="1012">
        <f>SUM(R10:R11)</f>
        <v>105070</v>
      </c>
      <c r="S12" s="1012">
        <f>SUM(S10:S11)</f>
        <v>20908980</v>
      </c>
      <c r="T12" s="261"/>
    </row>
    <row r="13" spans="2:20" ht="20.100000000000001" customHeight="1">
      <c r="B13" s="263"/>
      <c r="C13" s="264"/>
      <c r="D13" s="264"/>
      <c r="E13" s="264"/>
      <c r="F13" s="264"/>
      <c r="G13" s="265"/>
      <c r="H13" s="265"/>
      <c r="I13" s="459"/>
      <c r="J13" s="459"/>
      <c r="K13" s="459"/>
      <c r="L13" s="459"/>
      <c r="M13" s="459"/>
      <c r="N13" s="459"/>
      <c r="O13" s="459"/>
      <c r="P13" s="459" t="s">
        <v>25</v>
      </c>
      <c r="Q13" s="459"/>
      <c r="R13" s="459"/>
      <c r="S13" s="459"/>
      <c r="T13" s="266"/>
    </row>
    <row r="14" spans="2:20" ht="15.75">
      <c r="B14" s="201"/>
      <c r="C14" s="205"/>
      <c r="D14" s="202"/>
      <c r="E14" s="202"/>
      <c r="F14" s="202"/>
      <c r="G14" s="202"/>
      <c r="H14" s="202"/>
      <c r="I14" s="202"/>
      <c r="J14" s="203"/>
      <c r="K14" s="203"/>
      <c r="L14" s="204"/>
      <c r="M14" s="202"/>
      <c r="N14" s="202"/>
      <c r="O14" s="202"/>
      <c r="P14" s="202"/>
      <c r="Q14" s="587" t="s">
        <v>2139</v>
      </c>
      <c r="R14" s="211"/>
      <c r="S14" s="211"/>
      <c r="T14" s="209"/>
    </row>
    <row r="15" spans="2:20" ht="15.75">
      <c r="B15" s="241"/>
      <c r="C15" s="280" t="s">
        <v>80</v>
      </c>
      <c r="D15" s="227"/>
      <c r="E15" s="227"/>
      <c r="F15" s="227"/>
      <c r="G15" s="2131"/>
      <c r="H15" s="2131"/>
      <c r="I15" s="2131" t="s">
        <v>105</v>
      </c>
      <c r="J15" s="2131"/>
      <c r="K15" s="228"/>
      <c r="L15" s="2131"/>
      <c r="M15" s="2131" t="s">
        <v>106</v>
      </c>
      <c r="N15" s="2131"/>
      <c r="O15" s="227"/>
      <c r="P15" s="227"/>
      <c r="Q15" s="227" t="s">
        <v>81</v>
      </c>
      <c r="R15" s="227"/>
      <c r="S15" s="242"/>
      <c r="T15" s="243"/>
    </row>
    <row r="16" spans="2:20" ht="15.75">
      <c r="B16" s="241"/>
      <c r="C16" s="281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242"/>
      <c r="T16" s="243"/>
    </row>
    <row r="17" spans="2:21" ht="12" customHeight="1">
      <c r="B17" s="241"/>
      <c r="C17" s="281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42"/>
      <c r="T17" s="243"/>
    </row>
    <row r="18" spans="2:21" ht="15.75">
      <c r="B18" s="241"/>
      <c r="C18" s="281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42"/>
      <c r="T18" s="243"/>
    </row>
    <row r="19" spans="2:21" ht="15.75">
      <c r="B19" s="241"/>
      <c r="C19" s="2195" t="s">
        <v>147</v>
      </c>
      <c r="D19" s="2195"/>
      <c r="E19" s="2195"/>
      <c r="F19" s="2128"/>
      <c r="G19" s="2132"/>
      <c r="H19" s="2132" t="s">
        <v>82</v>
      </c>
      <c r="I19" s="2128"/>
      <c r="J19" s="2132" t="s">
        <v>156</v>
      </c>
      <c r="K19" s="230"/>
      <c r="L19" s="2132"/>
      <c r="M19" s="2132" t="s">
        <v>161</v>
      </c>
      <c r="N19" s="2132"/>
      <c r="O19" s="2128"/>
      <c r="P19" s="2128"/>
      <c r="Q19" s="2128" t="s">
        <v>83</v>
      </c>
      <c r="R19" s="2128"/>
      <c r="S19" s="242"/>
      <c r="T19" s="243"/>
    </row>
    <row r="20" spans="2:21" ht="15.75">
      <c r="B20" s="241"/>
      <c r="C20" s="282"/>
      <c r="D20" s="2128"/>
      <c r="E20" s="2128"/>
      <c r="F20" s="2128"/>
      <c r="G20" s="2132"/>
      <c r="H20" s="2132"/>
      <c r="I20" s="2128"/>
      <c r="J20" s="2132"/>
      <c r="K20" s="230"/>
      <c r="L20" s="2132"/>
      <c r="M20" s="2132"/>
      <c r="N20" s="2132"/>
      <c r="O20" s="2128"/>
      <c r="P20" s="2128"/>
      <c r="Q20" s="2128"/>
      <c r="R20" s="2128"/>
      <c r="S20" s="242"/>
      <c r="T20" s="243"/>
    </row>
    <row r="21" spans="2:21" customFormat="1" ht="15" customHeight="1">
      <c r="B21" s="121" t="s">
        <v>418</v>
      </c>
      <c r="C21" s="284"/>
      <c r="D21" s="122"/>
      <c r="E21" s="122"/>
      <c r="F21" s="122"/>
      <c r="G21" s="122"/>
      <c r="H21" s="122"/>
      <c r="I21" s="122"/>
      <c r="J21" s="123"/>
      <c r="K21" s="122"/>
      <c r="L21" s="124"/>
      <c r="M21" s="122"/>
      <c r="N21" s="122"/>
      <c r="O21" s="122"/>
      <c r="P21" s="122"/>
      <c r="Q21" s="122"/>
      <c r="R21" s="125"/>
      <c r="S21" s="125"/>
      <c r="T21" s="126" t="s">
        <v>417</v>
      </c>
      <c r="U21" s="232"/>
    </row>
    <row r="23" spans="2:21" ht="24.95" customHeight="1">
      <c r="B23" s="2155" t="s">
        <v>159</v>
      </c>
      <c r="C23" s="2156"/>
      <c r="D23" s="2156"/>
      <c r="E23" s="2157"/>
      <c r="F23" s="2161" t="s">
        <v>146</v>
      </c>
      <c r="G23" s="2162"/>
      <c r="H23" s="2162"/>
      <c r="I23" s="2162"/>
      <c r="J23" s="2162"/>
      <c r="K23" s="2162"/>
      <c r="L23" s="2162"/>
      <c r="M23" s="2162"/>
      <c r="N23" s="2163"/>
      <c r="O23" s="417" t="s">
        <v>55</v>
      </c>
      <c r="P23" s="428" t="s">
        <v>1881</v>
      </c>
      <c r="Q23" s="92" t="s">
        <v>1606</v>
      </c>
      <c r="R23" s="41"/>
      <c r="S23" s="41"/>
      <c r="T23" s="2022"/>
    </row>
    <row r="24" spans="2:21" ht="24.95" customHeight="1">
      <c r="B24" s="2158"/>
      <c r="C24" s="2159"/>
      <c r="D24" s="2159"/>
      <c r="E24" s="2160"/>
      <c r="F24" s="2164" t="s">
        <v>416</v>
      </c>
      <c r="G24" s="2165"/>
      <c r="H24" s="2165"/>
      <c r="I24" s="2165"/>
      <c r="J24" s="2165"/>
      <c r="K24" s="2165"/>
      <c r="L24" s="2165"/>
      <c r="M24" s="2165"/>
      <c r="N24" s="2166"/>
      <c r="O24" s="2023" t="s">
        <v>57</v>
      </c>
      <c r="P24" s="2024" t="s">
        <v>58</v>
      </c>
      <c r="Q24" s="2025"/>
      <c r="R24" s="2026"/>
      <c r="S24" s="2026"/>
      <c r="T24" s="2027"/>
    </row>
    <row r="25" spans="2:21" ht="9.9499999999999993" customHeight="1">
      <c r="B25" s="47"/>
      <c r="C25" s="48"/>
      <c r="D25" s="48"/>
      <c r="E25" s="48"/>
      <c r="F25" s="48"/>
      <c r="G25" s="48"/>
      <c r="H25" s="48"/>
      <c r="I25" s="48"/>
      <c r="J25" s="48" t="s">
        <v>25</v>
      </c>
      <c r="K25" s="48"/>
      <c r="L25" s="48"/>
      <c r="M25" s="48"/>
      <c r="N25" s="48"/>
      <c r="O25" s="48"/>
      <c r="P25" s="49"/>
      <c r="Q25" s="49"/>
      <c r="R25" s="599"/>
      <c r="S25" s="49"/>
      <c r="T25" s="50"/>
    </row>
    <row r="26" spans="2:21" ht="15.75">
      <c r="B26" s="51"/>
      <c r="C26" s="52" t="s">
        <v>59</v>
      </c>
      <c r="D26" s="38"/>
      <c r="E26" s="38" t="s">
        <v>60</v>
      </c>
      <c r="F26" s="623" t="s">
        <v>366</v>
      </c>
      <c r="G26" s="38"/>
      <c r="H26" s="53"/>
      <c r="I26" s="360"/>
      <c r="J26" s="38"/>
      <c r="K26" s="38"/>
      <c r="L26" s="54"/>
      <c r="M26" s="55"/>
      <c r="N26" s="85"/>
      <c r="O26" s="56"/>
      <c r="P26" s="54" t="s">
        <v>61</v>
      </c>
      <c r="Q26" s="249" t="s">
        <v>2127</v>
      </c>
      <c r="R26" s="249"/>
      <c r="S26" s="249"/>
      <c r="T26" s="59"/>
    </row>
    <row r="27" spans="2:21" ht="15.75">
      <c r="B27" s="51"/>
      <c r="C27" s="52"/>
      <c r="E27" s="640"/>
      <c r="F27" s="623"/>
      <c r="G27" s="38"/>
      <c r="H27" s="53"/>
      <c r="I27" s="52"/>
      <c r="J27" s="38"/>
      <c r="K27" s="38"/>
      <c r="L27" s="54"/>
      <c r="M27" s="55"/>
      <c r="N27" s="60"/>
      <c r="O27" s="56"/>
      <c r="P27" s="57"/>
      <c r="Q27" s="620"/>
      <c r="R27" s="58"/>
      <c r="S27" s="58"/>
      <c r="T27" s="59"/>
    </row>
    <row r="28" spans="2:21" ht="15" customHeight="1">
      <c r="B28" s="2190" t="s">
        <v>26</v>
      </c>
      <c r="C28" s="275" t="s">
        <v>27</v>
      </c>
      <c r="D28" s="2169" t="s">
        <v>62</v>
      </c>
      <c r="E28" s="175" t="s">
        <v>28</v>
      </c>
      <c r="F28" s="2169" t="s">
        <v>29</v>
      </c>
      <c r="G28" s="174" t="s">
        <v>30</v>
      </c>
      <c r="H28" s="174" t="s">
        <v>30</v>
      </c>
      <c r="I28" s="176" t="s">
        <v>30</v>
      </c>
      <c r="J28" s="2171" t="s">
        <v>31</v>
      </c>
      <c r="K28" s="2172"/>
      <c r="L28" s="174" t="s">
        <v>30</v>
      </c>
      <c r="M28" s="176" t="s">
        <v>32</v>
      </c>
      <c r="N28" s="177" t="s">
        <v>8</v>
      </c>
      <c r="O28" s="2176" t="s">
        <v>182</v>
      </c>
      <c r="P28" s="2178" t="s">
        <v>181</v>
      </c>
      <c r="Q28" s="177" t="s">
        <v>8</v>
      </c>
      <c r="R28" s="2180" t="s">
        <v>44</v>
      </c>
      <c r="S28" s="178" t="s">
        <v>8</v>
      </c>
      <c r="T28" s="2182" t="s">
        <v>10</v>
      </c>
    </row>
    <row r="29" spans="2:21">
      <c r="B29" s="2191"/>
      <c r="C29" s="276" t="s">
        <v>11</v>
      </c>
      <c r="D29" s="2170"/>
      <c r="E29" s="180" t="s">
        <v>12</v>
      </c>
      <c r="F29" s="2170"/>
      <c r="G29" s="180" t="s">
        <v>13</v>
      </c>
      <c r="H29" s="180" t="s">
        <v>14</v>
      </c>
      <c r="I29" s="181" t="s">
        <v>15</v>
      </c>
      <c r="J29" s="182" t="s">
        <v>16</v>
      </c>
      <c r="K29" s="183" t="s">
        <v>17</v>
      </c>
      <c r="L29" s="180" t="s">
        <v>18</v>
      </c>
      <c r="M29" s="184" t="s">
        <v>19</v>
      </c>
      <c r="N29" s="185" t="s">
        <v>177</v>
      </c>
      <c r="O29" s="2177"/>
      <c r="P29" s="2179"/>
      <c r="Q29" s="185" t="s">
        <v>22</v>
      </c>
      <c r="R29" s="2181"/>
      <c r="S29" s="186" t="s">
        <v>45</v>
      </c>
      <c r="T29" s="2183"/>
    </row>
    <row r="30" spans="2:21" ht="15.75" thickBot="1">
      <c r="B30" s="187">
        <v>1</v>
      </c>
      <c r="C30" s="277">
        <v>2</v>
      </c>
      <c r="D30" s="189">
        <v>3</v>
      </c>
      <c r="E30" s="188">
        <v>4</v>
      </c>
      <c r="F30" s="188">
        <v>5</v>
      </c>
      <c r="G30" s="188">
        <v>6</v>
      </c>
      <c r="H30" s="188">
        <v>7</v>
      </c>
      <c r="I30" s="190" t="s">
        <v>63</v>
      </c>
      <c r="J30" s="191">
        <v>9</v>
      </c>
      <c r="K30" s="192" t="s">
        <v>64</v>
      </c>
      <c r="L30" s="191" t="s">
        <v>65</v>
      </c>
      <c r="M30" s="192">
        <v>12</v>
      </c>
      <c r="N30" s="193" t="s">
        <v>66</v>
      </c>
      <c r="O30" s="252" t="s">
        <v>176</v>
      </c>
      <c r="P30" s="193" t="s">
        <v>178</v>
      </c>
      <c r="Q30" s="193" t="s">
        <v>186</v>
      </c>
      <c r="R30" s="193" t="s">
        <v>183</v>
      </c>
      <c r="S30" s="193" t="s">
        <v>179</v>
      </c>
      <c r="T30" s="193">
        <v>18</v>
      </c>
    </row>
    <row r="31" spans="2:21" s="850" customFormat="1" ht="35.1" customHeight="1" thickTop="1">
      <c r="B31" s="837">
        <v>1</v>
      </c>
      <c r="C31" s="1549" t="s">
        <v>2130</v>
      </c>
      <c r="D31" s="1593" t="s">
        <v>1492</v>
      </c>
      <c r="E31" s="1593" t="s">
        <v>1493</v>
      </c>
      <c r="F31" s="1443" t="s">
        <v>48</v>
      </c>
      <c r="G31" s="1450">
        <v>7400</v>
      </c>
      <c r="H31" s="1450">
        <v>4240</v>
      </c>
      <c r="I31" s="843">
        <f t="shared" ref="I31" si="9">+G31-H31</f>
        <v>3160</v>
      </c>
      <c r="J31" s="844">
        <v>5</v>
      </c>
      <c r="K31" s="845">
        <f t="shared" ref="K31" si="10">I31*J31%</f>
        <v>158</v>
      </c>
      <c r="L31" s="845">
        <f t="shared" ref="L31" si="11">I31-K31</f>
        <v>3002</v>
      </c>
      <c r="M31" s="1034">
        <v>2900</v>
      </c>
      <c r="N31" s="847">
        <f t="shared" ref="N31" si="12">ROUND((L31*M31),0)</f>
        <v>8705800</v>
      </c>
      <c r="O31" s="847">
        <f t="shared" ref="O31" si="13">ROUND(M31*0.5025%,2)</f>
        <v>14.57</v>
      </c>
      <c r="P31" s="847">
        <f t="shared" ref="P31" si="14">M31+O31</f>
        <v>2914.57</v>
      </c>
      <c r="Q31" s="848">
        <f t="shared" ref="Q31" si="15">ROUND((L31*+P31),0)</f>
        <v>8749539</v>
      </c>
      <c r="R31" s="848">
        <f t="shared" ref="R31" si="16">ROUND((Q31*0.5%),0)</f>
        <v>43748</v>
      </c>
      <c r="S31" s="848">
        <f t="shared" ref="S31" si="17">ROUND((Q31-R31),0)</f>
        <v>8705791</v>
      </c>
      <c r="T31" s="1594" t="s">
        <v>412</v>
      </c>
    </row>
    <row r="32" spans="2:21" s="850" customFormat="1" ht="5.0999999999999996" customHeight="1">
      <c r="B32" s="851"/>
      <c r="C32" s="885"/>
      <c r="D32" s="853"/>
      <c r="E32" s="854"/>
      <c r="F32" s="855"/>
      <c r="G32" s="856"/>
      <c r="H32" s="856"/>
      <c r="I32" s="857"/>
      <c r="J32" s="844"/>
      <c r="K32" s="857"/>
      <c r="L32" s="857"/>
      <c r="M32" s="859"/>
      <c r="N32" s="859"/>
      <c r="O32" s="886"/>
      <c r="P32" s="887"/>
      <c r="Q32" s="857"/>
      <c r="R32" s="857"/>
      <c r="S32" s="857"/>
      <c r="T32" s="860"/>
    </row>
    <row r="33" spans="2:21" ht="35.1" customHeight="1">
      <c r="B33" s="2211" t="s">
        <v>191</v>
      </c>
      <c r="C33" s="2212"/>
      <c r="D33" s="2212"/>
      <c r="E33" s="2212"/>
      <c r="F33" s="2213"/>
      <c r="G33" s="1012">
        <f>SUM(G31:G32)</f>
        <v>7400</v>
      </c>
      <c r="H33" s="1012">
        <f>SUM(H31:H32)</f>
        <v>4240</v>
      </c>
      <c r="I33" s="1012">
        <f>SUM(I31:I32)</f>
        <v>3160</v>
      </c>
      <c r="J33" s="1335">
        <f>+K33/I33%</f>
        <v>5</v>
      </c>
      <c r="K33" s="1012">
        <f>SUM(K31:K32)</f>
        <v>158</v>
      </c>
      <c r="L33" s="1012">
        <f>SUM(L31:L32)</f>
        <v>3002</v>
      </c>
      <c r="M33" s="1012"/>
      <c r="N33" s="1012">
        <f>SUM(N31:N32)</f>
        <v>8705800</v>
      </c>
      <c r="O33" s="1012"/>
      <c r="P33" s="1012">
        <f>+Q33/L33</f>
        <v>2914.5699533644238</v>
      </c>
      <c r="Q33" s="1012">
        <f>SUM(Q31:Q32)</f>
        <v>8749539</v>
      </c>
      <c r="R33" s="1012">
        <f>SUM(R31:R32)</f>
        <v>43748</v>
      </c>
      <c r="S33" s="1012">
        <f>SUM(S31:S32)</f>
        <v>8705791</v>
      </c>
      <c r="T33" s="261"/>
    </row>
    <row r="34" spans="2:21" ht="20.100000000000001" customHeight="1">
      <c r="B34" s="263"/>
      <c r="C34" s="264"/>
      <c r="D34" s="264"/>
      <c r="E34" s="264"/>
      <c r="F34" s="264"/>
      <c r="G34" s="265"/>
      <c r="H34" s="265"/>
      <c r="I34" s="459"/>
      <c r="J34" s="459"/>
      <c r="K34" s="459"/>
      <c r="L34" s="459"/>
      <c r="M34" s="459"/>
      <c r="N34" s="459"/>
      <c r="O34" s="459"/>
      <c r="P34" s="459" t="s">
        <v>25</v>
      </c>
      <c r="Q34" s="459"/>
      <c r="R34" s="459"/>
      <c r="S34" s="459"/>
      <c r="T34" s="266"/>
    </row>
    <row r="35" spans="2:21" ht="15.75">
      <c r="B35" s="201"/>
      <c r="C35" s="205"/>
      <c r="D35" s="202"/>
      <c r="E35" s="202"/>
      <c r="F35" s="202"/>
      <c r="G35" s="202"/>
      <c r="H35" s="202"/>
      <c r="I35" s="202"/>
      <c r="J35" s="203"/>
      <c r="K35" s="203"/>
      <c r="L35" s="204"/>
      <c r="M35" s="202"/>
      <c r="N35" s="202"/>
      <c r="O35" s="202"/>
      <c r="P35" s="202"/>
      <c r="Q35" s="587" t="s">
        <v>2128</v>
      </c>
      <c r="R35" s="211"/>
      <c r="S35" s="211"/>
      <c r="T35" s="209"/>
    </row>
    <row r="36" spans="2:21" ht="15.75">
      <c r="B36" s="241"/>
      <c r="C36" s="280" t="s">
        <v>80</v>
      </c>
      <c r="D36" s="227"/>
      <c r="E36" s="227"/>
      <c r="F36" s="227"/>
      <c r="G36" s="2053"/>
      <c r="H36" s="2053"/>
      <c r="I36" s="2053" t="s">
        <v>105</v>
      </c>
      <c r="J36" s="2053"/>
      <c r="K36" s="228"/>
      <c r="L36" s="2053"/>
      <c r="M36" s="2053" t="s">
        <v>106</v>
      </c>
      <c r="N36" s="2053"/>
      <c r="O36" s="227"/>
      <c r="P36" s="227"/>
      <c r="Q36" s="227" t="s">
        <v>81</v>
      </c>
      <c r="R36" s="227"/>
      <c r="S36" s="242"/>
      <c r="T36" s="243"/>
    </row>
    <row r="37" spans="2:21" ht="15.75">
      <c r="B37" s="241"/>
      <c r="C37" s="281"/>
      <c r="D37" s="229"/>
      <c r="E37" s="229"/>
      <c r="F37" s="229"/>
      <c r="G37" s="229"/>
      <c r="H37" s="229"/>
      <c r="I37" s="229"/>
      <c r="J37" s="229"/>
      <c r="K37" s="229"/>
      <c r="L37" s="229"/>
      <c r="M37" s="229"/>
      <c r="N37" s="229"/>
      <c r="O37" s="229"/>
      <c r="P37" s="229"/>
      <c r="Q37" s="229"/>
      <c r="R37" s="229"/>
      <c r="S37" s="242"/>
      <c r="T37" s="243"/>
    </row>
    <row r="38" spans="2:21" ht="12" customHeight="1">
      <c r="B38" s="241"/>
      <c r="C38" s="281"/>
      <c r="D38" s="229"/>
      <c r="E38" s="229"/>
      <c r="F38" s="229"/>
      <c r="G38" s="229"/>
      <c r="H38" s="229"/>
      <c r="I38" s="229"/>
      <c r="J38" s="229"/>
      <c r="K38" s="229"/>
      <c r="L38" s="229"/>
      <c r="M38" s="229"/>
      <c r="N38" s="229"/>
      <c r="O38" s="229"/>
      <c r="P38" s="229"/>
      <c r="Q38" s="229"/>
      <c r="R38" s="229"/>
      <c r="S38" s="242"/>
      <c r="T38" s="243"/>
    </row>
    <row r="39" spans="2:21" ht="15.75">
      <c r="B39" s="241"/>
      <c r="C39" s="281"/>
      <c r="D39" s="229"/>
      <c r="E39" s="229"/>
      <c r="F39" s="229"/>
      <c r="G39" s="229"/>
      <c r="H39" s="229"/>
      <c r="I39" s="229"/>
      <c r="J39" s="229"/>
      <c r="K39" s="229"/>
      <c r="L39" s="229"/>
      <c r="M39" s="229"/>
      <c r="N39" s="229"/>
      <c r="O39" s="229"/>
      <c r="P39" s="229"/>
      <c r="Q39" s="229"/>
      <c r="R39" s="229"/>
      <c r="S39" s="242"/>
      <c r="T39" s="243"/>
    </row>
    <row r="40" spans="2:21" ht="15.75">
      <c r="B40" s="241"/>
      <c r="C40" s="2195" t="s">
        <v>147</v>
      </c>
      <c r="D40" s="2195"/>
      <c r="E40" s="2195"/>
      <c r="F40" s="2052"/>
      <c r="G40" s="2054"/>
      <c r="H40" s="2054" t="s">
        <v>82</v>
      </c>
      <c r="I40" s="2052"/>
      <c r="J40" s="2054" t="s">
        <v>156</v>
      </c>
      <c r="K40" s="230"/>
      <c r="L40" s="2054"/>
      <c r="M40" s="2054" t="s">
        <v>161</v>
      </c>
      <c r="N40" s="2054"/>
      <c r="O40" s="2052"/>
      <c r="P40" s="2052"/>
      <c r="Q40" s="2052" t="s">
        <v>83</v>
      </c>
      <c r="R40" s="2052"/>
      <c r="S40" s="242"/>
      <c r="T40" s="243"/>
    </row>
    <row r="41" spans="2:21" ht="15.75">
      <c r="B41" s="241"/>
      <c r="C41" s="282"/>
      <c r="D41" s="2052"/>
      <c r="E41" s="2052"/>
      <c r="F41" s="2052"/>
      <c r="G41" s="2054"/>
      <c r="H41" s="2054"/>
      <c r="I41" s="2052"/>
      <c r="J41" s="2054"/>
      <c r="K41" s="230"/>
      <c r="L41" s="2054"/>
      <c r="M41" s="2054"/>
      <c r="N41" s="2054"/>
      <c r="O41" s="2052"/>
      <c r="P41" s="2052"/>
      <c r="Q41" s="2052"/>
      <c r="R41" s="2052"/>
      <c r="S41" s="242"/>
      <c r="T41" s="243"/>
    </row>
    <row r="42" spans="2:21" customFormat="1" ht="15" customHeight="1">
      <c r="B42" s="121" t="s">
        <v>418</v>
      </c>
      <c r="C42" s="284"/>
      <c r="D42" s="122"/>
      <c r="E42" s="122"/>
      <c r="F42" s="122"/>
      <c r="G42" s="122"/>
      <c r="H42" s="122"/>
      <c r="I42" s="122"/>
      <c r="J42" s="123"/>
      <c r="K42" s="122"/>
      <c r="L42" s="124"/>
      <c r="M42" s="122"/>
      <c r="N42" s="122"/>
      <c r="O42" s="122"/>
      <c r="P42" s="122"/>
      <c r="Q42" s="122"/>
      <c r="R42" s="125"/>
      <c r="S42" s="125"/>
      <c r="T42" s="126" t="s">
        <v>417</v>
      </c>
      <c r="U42" s="232"/>
    </row>
    <row r="44" spans="2:21" ht="24.95" customHeight="1">
      <c r="B44" s="2155" t="s">
        <v>159</v>
      </c>
      <c r="C44" s="2156"/>
      <c r="D44" s="2156"/>
      <c r="E44" s="2157"/>
      <c r="F44" s="2161" t="s">
        <v>146</v>
      </c>
      <c r="G44" s="2162"/>
      <c r="H44" s="2162"/>
      <c r="I44" s="2162"/>
      <c r="J44" s="2162"/>
      <c r="K44" s="2162"/>
      <c r="L44" s="2162"/>
      <c r="M44" s="2162"/>
      <c r="N44" s="2163"/>
      <c r="O44" s="417" t="s">
        <v>55</v>
      </c>
      <c r="P44" s="428" t="s">
        <v>1865</v>
      </c>
      <c r="Q44" s="92" t="s">
        <v>1606</v>
      </c>
      <c r="R44" s="41"/>
      <c r="S44" s="41"/>
      <c r="T44" s="2022"/>
    </row>
    <row r="45" spans="2:21" ht="24.95" customHeight="1">
      <c r="B45" s="2158"/>
      <c r="C45" s="2159"/>
      <c r="D45" s="2159"/>
      <c r="E45" s="2160"/>
      <c r="F45" s="2164" t="s">
        <v>416</v>
      </c>
      <c r="G45" s="2165"/>
      <c r="H45" s="2165"/>
      <c r="I45" s="2165"/>
      <c r="J45" s="2165"/>
      <c r="K45" s="2165"/>
      <c r="L45" s="2165"/>
      <c r="M45" s="2165"/>
      <c r="N45" s="2166"/>
      <c r="O45" s="2023" t="s">
        <v>57</v>
      </c>
      <c r="P45" s="2024" t="s">
        <v>58</v>
      </c>
      <c r="Q45" s="2025"/>
      <c r="R45" s="2026"/>
      <c r="S45" s="2026"/>
      <c r="T45" s="2027"/>
    </row>
    <row r="46" spans="2:21" ht="9.9499999999999993" customHeight="1">
      <c r="B46" s="47"/>
      <c r="C46" s="48"/>
      <c r="D46" s="48"/>
      <c r="E46" s="48"/>
      <c r="F46" s="48"/>
      <c r="G46" s="48"/>
      <c r="H46" s="48"/>
      <c r="I46" s="48"/>
      <c r="J46" s="48" t="s">
        <v>25</v>
      </c>
      <c r="K46" s="48"/>
      <c r="L46" s="48"/>
      <c r="M46" s="48"/>
      <c r="N46" s="48"/>
      <c r="O46" s="48"/>
      <c r="P46" s="49"/>
      <c r="Q46" s="49"/>
      <c r="R46" s="599"/>
      <c r="S46" s="49"/>
      <c r="T46" s="50"/>
    </row>
    <row r="47" spans="2:21" ht="15.75">
      <c r="B47" s="51"/>
      <c r="C47" s="52" t="s">
        <v>59</v>
      </c>
      <c r="D47" s="38"/>
      <c r="E47" s="38" t="s">
        <v>60</v>
      </c>
      <c r="F47" s="623" t="s">
        <v>366</v>
      </c>
      <c r="G47" s="38"/>
      <c r="H47" s="53"/>
      <c r="I47" s="360"/>
      <c r="J47" s="38"/>
      <c r="K47" s="38"/>
      <c r="L47" s="54"/>
      <c r="M47" s="55"/>
      <c r="N47" s="85"/>
      <c r="O47" s="56"/>
      <c r="P47" s="54" t="s">
        <v>61</v>
      </c>
      <c r="Q47" s="249" t="s">
        <v>1982</v>
      </c>
      <c r="R47" s="249"/>
      <c r="S47" s="249"/>
      <c r="T47" s="59"/>
    </row>
    <row r="48" spans="2:21" ht="15.75">
      <c r="B48" s="51"/>
      <c r="C48" s="52"/>
      <c r="E48" s="640"/>
      <c r="F48" s="623"/>
      <c r="G48" s="38"/>
      <c r="H48" s="53"/>
      <c r="I48" s="52"/>
      <c r="J48" s="38"/>
      <c r="K48" s="38"/>
      <c r="L48" s="54"/>
      <c r="M48" s="55"/>
      <c r="N48" s="60"/>
      <c r="O48" s="56"/>
      <c r="P48" s="57"/>
      <c r="Q48" s="620"/>
      <c r="R48" s="58"/>
      <c r="S48" s="58"/>
      <c r="T48" s="59"/>
    </row>
    <row r="49" spans="2:21" ht="15" customHeight="1">
      <c r="B49" s="2190" t="s">
        <v>26</v>
      </c>
      <c r="C49" s="275" t="s">
        <v>27</v>
      </c>
      <c r="D49" s="2169" t="s">
        <v>62</v>
      </c>
      <c r="E49" s="175" t="s">
        <v>28</v>
      </c>
      <c r="F49" s="2169" t="s">
        <v>29</v>
      </c>
      <c r="G49" s="174" t="s">
        <v>30</v>
      </c>
      <c r="H49" s="174" t="s">
        <v>30</v>
      </c>
      <c r="I49" s="176" t="s">
        <v>30</v>
      </c>
      <c r="J49" s="2171" t="s">
        <v>31</v>
      </c>
      <c r="K49" s="2172"/>
      <c r="L49" s="174" t="s">
        <v>30</v>
      </c>
      <c r="M49" s="176" t="s">
        <v>32</v>
      </c>
      <c r="N49" s="177" t="s">
        <v>8</v>
      </c>
      <c r="O49" s="2176" t="s">
        <v>182</v>
      </c>
      <c r="P49" s="2178" t="s">
        <v>181</v>
      </c>
      <c r="Q49" s="177" t="s">
        <v>8</v>
      </c>
      <c r="R49" s="2180" t="s">
        <v>44</v>
      </c>
      <c r="S49" s="178" t="s">
        <v>8</v>
      </c>
      <c r="T49" s="2182" t="s">
        <v>10</v>
      </c>
    </row>
    <row r="50" spans="2:21">
      <c r="B50" s="2191"/>
      <c r="C50" s="276" t="s">
        <v>11</v>
      </c>
      <c r="D50" s="2170"/>
      <c r="E50" s="180" t="s">
        <v>12</v>
      </c>
      <c r="F50" s="2170"/>
      <c r="G50" s="180" t="s">
        <v>13</v>
      </c>
      <c r="H50" s="180" t="s">
        <v>14</v>
      </c>
      <c r="I50" s="181" t="s">
        <v>15</v>
      </c>
      <c r="J50" s="182" t="s">
        <v>16</v>
      </c>
      <c r="K50" s="183" t="s">
        <v>17</v>
      </c>
      <c r="L50" s="180" t="s">
        <v>18</v>
      </c>
      <c r="M50" s="184" t="s">
        <v>19</v>
      </c>
      <c r="N50" s="185" t="s">
        <v>177</v>
      </c>
      <c r="O50" s="2177"/>
      <c r="P50" s="2179"/>
      <c r="Q50" s="185" t="s">
        <v>22</v>
      </c>
      <c r="R50" s="2181"/>
      <c r="S50" s="186" t="s">
        <v>45</v>
      </c>
      <c r="T50" s="2183"/>
    </row>
    <row r="51" spans="2:21" ht="15.75" thickBot="1">
      <c r="B51" s="187">
        <v>1</v>
      </c>
      <c r="C51" s="277">
        <v>2</v>
      </c>
      <c r="D51" s="189">
        <v>3</v>
      </c>
      <c r="E51" s="188">
        <v>4</v>
      </c>
      <c r="F51" s="188">
        <v>5</v>
      </c>
      <c r="G51" s="188">
        <v>6</v>
      </c>
      <c r="H51" s="188">
        <v>7</v>
      </c>
      <c r="I51" s="190" t="s">
        <v>63</v>
      </c>
      <c r="J51" s="191">
        <v>9</v>
      </c>
      <c r="K51" s="192" t="s">
        <v>64</v>
      </c>
      <c r="L51" s="191" t="s">
        <v>65</v>
      </c>
      <c r="M51" s="192">
        <v>12</v>
      </c>
      <c r="N51" s="193" t="s">
        <v>66</v>
      </c>
      <c r="O51" s="252" t="s">
        <v>176</v>
      </c>
      <c r="P51" s="193" t="s">
        <v>178</v>
      </c>
      <c r="Q51" s="193" t="s">
        <v>186</v>
      </c>
      <c r="R51" s="193" t="s">
        <v>183</v>
      </c>
      <c r="S51" s="193" t="s">
        <v>179</v>
      </c>
      <c r="T51" s="193">
        <v>18</v>
      </c>
    </row>
    <row r="52" spans="2:21" s="850" customFormat="1" ht="35.1" customHeight="1" thickTop="1">
      <c r="B52" s="837">
        <v>1</v>
      </c>
      <c r="C52" s="1663" t="s">
        <v>1989</v>
      </c>
      <c r="D52" s="1593" t="s">
        <v>1492</v>
      </c>
      <c r="E52" s="1593" t="s">
        <v>1493</v>
      </c>
      <c r="F52" s="1443" t="s">
        <v>48</v>
      </c>
      <c r="G52" s="1450">
        <v>12870</v>
      </c>
      <c r="H52" s="1450">
        <v>4510</v>
      </c>
      <c r="I52" s="843">
        <f>+G52-H52</f>
        <v>8360</v>
      </c>
      <c r="J52" s="844">
        <v>5</v>
      </c>
      <c r="K52" s="845">
        <f t="shared" ref="K52" si="18">I52*J52%</f>
        <v>418</v>
      </c>
      <c r="L52" s="845">
        <f t="shared" ref="L52" si="19">I52-K52</f>
        <v>7942</v>
      </c>
      <c r="M52" s="1034">
        <f>2950+50</f>
        <v>3000</v>
      </c>
      <c r="N52" s="847">
        <f t="shared" ref="N52" si="20">ROUND((L52*M52),0)</f>
        <v>23826000</v>
      </c>
      <c r="O52" s="847">
        <f t="shared" ref="O52" si="21">ROUND(M52*0.5025%,2)</f>
        <v>15.08</v>
      </c>
      <c r="P52" s="847">
        <f t="shared" ref="P52" si="22">M52+O52</f>
        <v>3015.08</v>
      </c>
      <c r="Q52" s="848">
        <f t="shared" ref="Q52" si="23">ROUND((L52*+P52),0)</f>
        <v>23945765</v>
      </c>
      <c r="R52" s="848">
        <f t="shared" ref="R52" si="24">ROUND((Q52*0.5%),0)</f>
        <v>119729</v>
      </c>
      <c r="S52" s="848">
        <f t="shared" ref="S52" si="25">ROUND((Q52-R52),0)</f>
        <v>23826036</v>
      </c>
      <c r="T52" s="1594" t="s">
        <v>412</v>
      </c>
    </row>
    <row r="53" spans="2:21" s="850" customFormat="1" ht="5.0999999999999996" customHeight="1">
      <c r="B53" s="851"/>
      <c r="C53" s="885"/>
      <c r="D53" s="853"/>
      <c r="E53" s="854"/>
      <c r="F53" s="855"/>
      <c r="G53" s="856"/>
      <c r="H53" s="856"/>
      <c r="I53" s="857"/>
      <c r="J53" s="844"/>
      <c r="K53" s="857"/>
      <c r="L53" s="857"/>
      <c r="M53" s="859"/>
      <c r="N53" s="859"/>
      <c r="O53" s="886"/>
      <c r="P53" s="887"/>
      <c r="Q53" s="857"/>
      <c r="R53" s="857"/>
      <c r="S53" s="857"/>
      <c r="T53" s="860"/>
    </row>
    <row r="54" spans="2:21" ht="35.1" customHeight="1">
      <c r="B54" s="2211" t="s">
        <v>191</v>
      </c>
      <c r="C54" s="2212"/>
      <c r="D54" s="2212"/>
      <c r="E54" s="2212"/>
      <c r="F54" s="2213"/>
      <c r="G54" s="1012">
        <f>SUM(G52:G53)</f>
        <v>12870</v>
      </c>
      <c r="H54" s="1012">
        <f>SUM(H52:H53)</f>
        <v>4510</v>
      </c>
      <c r="I54" s="1012">
        <f>SUM(I52:I53)</f>
        <v>8360</v>
      </c>
      <c r="J54" s="1335">
        <f>+K54/I54%</f>
        <v>5</v>
      </c>
      <c r="K54" s="1012">
        <f>SUM(K52:K53)</f>
        <v>418</v>
      </c>
      <c r="L54" s="1012">
        <f>SUM(L52:L53)</f>
        <v>7942</v>
      </c>
      <c r="M54" s="1012"/>
      <c r="N54" s="1012">
        <f>SUM(N52:N53)</f>
        <v>23826000</v>
      </c>
      <c r="O54" s="1012"/>
      <c r="P54" s="1012">
        <f>+Q54/L54</f>
        <v>3015.0799546713674</v>
      </c>
      <c r="Q54" s="1012">
        <f>SUM(Q52:Q53)</f>
        <v>23945765</v>
      </c>
      <c r="R54" s="1012">
        <f>SUM(R52:R53)</f>
        <v>119729</v>
      </c>
      <c r="S54" s="1012">
        <f>SUM(S52:S53)</f>
        <v>23826036</v>
      </c>
      <c r="T54" s="261"/>
    </row>
    <row r="55" spans="2:21" ht="20.100000000000001" customHeight="1">
      <c r="B55" s="263"/>
      <c r="C55" s="264"/>
      <c r="D55" s="264"/>
      <c r="E55" s="264"/>
      <c r="F55" s="264"/>
      <c r="G55" s="265"/>
      <c r="H55" s="265"/>
      <c r="I55" s="459"/>
      <c r="J55" s="459"/>
      <c r="K55" s="459"/>
      <c r="L55" s="459"/>
      <c r="M55" s="459"/>
      <c r="N55" s="459"/>
      <c r="O55" s="459"/>
      <c r="P55" s="459" t="s">
        <v>25</v>
      </c>
      <c r="Q55" s="459"/>
      <c r="R55" s="459"/>
      <c r="S55" s="459"/>
      <c r="T55" s="266"/>
    </row>
    <row r="56" spans="2:21" ht="15.75">
      <c r="B56" s="201"/>
      <c r="C56" s="205"/>
      <c r="D56" s="202"/>
      <c r="E56" s="202"/>
      <c r="F56" s="202"/>
      <c r="G56" s="202"/>
      <c r="H56" s="202"/>
      <c r="I56" s="202"/>
      <c r="J56" s="203"/>
      <c r="K56" s="203"/>
      <c r="L56" s="204"/>
      <c r="M56" s="202"/>
      <c r="N56" s="202"/>
      <c r="O56" s="202"/>
      <c r="P56" s="202"/>
      <c r="Q56" s="587" t="s">
        <v>1981</v>
      </c>
      <c r="R56" s="211"/>
      <c r="S56" s="211"/>
      <c r="T56" s="209"/>
    </row>
    <row r="57" spans="2:21" ht="15.75">
      <c r="B57" s="241"/>
      <c r="C57" s="280" t="s">
        <v>80</v>
      </c>
      <c r="D57" s="227"/>
      <c r="E57" s="227"/>
      <c r="F57" s="227"/>
      <c r="G57" s="1949"/>
      <c r="H57" s="1949"/>
      <c r="I57" s="1949" t="s">
        <v>105</v>
      </c>
      <c r="J57" s="1949"/>
      <c r="K57" s="228"/>
      <c r="L57" s="1949"/>
      <c r="M57" s="1949" t="s">
        <v>106</v>
      </c>
      <c r="N57" s="1949"/>
      <c r="O57" s="227"/>
      <c r="P57" s="227"/>
      <c r="Q57" s="227" t="s">
        <v>81</v>
      </c>
      <c r="R57" s="227"/>
      <c r="S57" s="242"/>
      <c r="T57" s="243"/>
    </row>
    <row r="58" spans="2:21" ht="15.75">
      <c r="B58" s="241"/>
      <c r="C58" s="281"/>
      <c r="D58" s="229"/>
      <c r="E58" s="229"/>
      <c r="F58" s="229"/>
      <c r="G58" s="229"/>
      <c r="H58" s="229"/>
      <c r="I58" s="229"/>
      <c r="J58" s="229"/>
      <c r="K58" s="229"/>
      <c r="L58" s="229"/>
      <c r="M58" s="229"/>
      <c r="N58" s="229"/>
      <c r="O58" s="229"/>
      <c r="P58" s="229"/>
      <c r="Q58" s="229"/>
      <c r="R58" s="229"/>
      <c r="S58" s="242"/>
      <c r="T58" s="243"/>
    </row>
    <row r="59" spans="2:21" ht="12" customHeight="1">
      <c r="B59" s="241"/>
      <c r="C59" s="281"/>
      <c r="D59" s="229"/>
      <c r="E59" s="229"/>
      <c r="F59" s="229"/>
      <c r="G59" s="229"/>
      <c r="H59" s="229"/>
      <c r="I59" s="229"/>
      <c r="J59" s="229"/>
      <c r="K59" s="229"/>
      <c r="L59" s="229"/>
      <c r="M59" s="229"/>
      <c r="N59" s="229"/>
      <c r="O59" s="229"/>
      <c r="P59" s="229"/>
      <c r="Q59" s="229"/>
      <c r="R59" s="229"/>
      <c r="S59" s="242"/>
      <c r="T59" s="243"/>
    </row>
    <row r="60" spans="2:21" ht="15.75">
      <c r="B60" s="241"/>
      <c r="C60" s="281"/>
      <c r="D60" s="229"/>
      <c r="E60" s="229"/>
      <c r="F60" s="229"/>
      <c r="G60" s="229"/>
      <c r="H60" s="229"/>
      <c r="I60" s="229"/>
      <c r="J60" s="229"/>
      <c r="K60" s="229"/>
      <c r="L60" s="229"/>
      <c r="M60" s="229"/>
      <c r="N60" s="229"/>
      <c r="O60" s="229"/>
      <c r="P60" s="229"/>
      <c r="Q60" s="229"/>
      <c r="R60" s="229"/>
      <c r="S60" s="242"/>
      <c r="T60" s="243"/>
    </row>
    <row r="61" spans="2:21" ht="15.75">
      <c r="B61" s="241"/>
      <c r="C61" s="2195" t="s">
        <v>147</v>
      </c>
      <c r="D61" s="2195"/>
      <c r="E61" s="2195"/>
      <c r="F61" s="1948"/>
      <c r="G61" s="1950"/>
      <c r="H61" s="1950" t="s">
        <v>82</v>
      </c>
      <c r="I61" s="1948"/>
      <c r="J61" s="1950" t="s">
        <v>156</v>
      </c>
      <c r="K61" s="230"/>
      <c r="L61" s="1950"/>
      <c r="M61" s="1950" t="s">
        <v>161</v>
      </c>
      <c r="N61" s="1950"/>
      <c r="O61" s="1948"/>
      <c r="P61" s="1948"/>
      <c r="Q61" s="1948" t="s">
        <v>83</v>
      </c>
      <c r="R61" s="1948"/>
      <c r="S61" s="242"/>
      <c r="T61" s="243"/>
    </row>
    <row r="62" spans="2:21" ht="15.75">
      <c r="B62" s="241"/>
      <c r="C62" s="282"/>
      <c r="D62" s="1948"/>
      <c r="E62" s="1948"/>
      <c r="F62" s="1948"/>
      <c r="G62" s="1950"/>
      <c r="H62" s="1950"/>
      <c r="I62" s="1948"/>
      <c r="J62" s="1950"/>
      <c r="K62" s="230"/>
      <c r="L62" s="1950"/>
      <c r="M62" s="1950"/>
      <c r="N62" s="1950"/>
      <c r="O62" s="1948"/>
      <c r="P62" s="1948"/>
      <c r="Q62" s="1948"/>
      <c r="R62" s="1948"/>
      <c r="S62" s="242"/>
      <c r="T62" s="243"/>
    </row>
    <row r="63" spans="2:21" customFormat="1" ht="15" customHeight="1">
      <c r="B63" s="121" t="s">
        <v>418</v>
      </c>
      <c r="C63" s="284"/>
      <c r="D63" s="122"/>
      <c r="E63" s="122"/>
      <c r="F63" s="122"/>
      <c r="G63" s="122"/>
      <c r="H63" s="122"/>
      <c r="I63" s="122"/>
      <c r="J63" s="123"/>
      <c r="K63" s="122"/>
      <c r="L63" s="124"/>
      <c r="M63" s="122"/>
      <c r="N63" s="122"/>
      <c r="O63" s="122"/>
      <c r="P63" s="122"/>
      <c r="Q63" s="122"/>
      <c r="R63" s="125"/>
      <c r="S63" s="125"/>
      <c r="T63" s="126" t="s">
        <v>417</v>
      </c>
      <c r="U63" s="232"/>
    </row>
    <row r="65" spans="2:20" ht="24.95" customHeight="1">
      <c r="B65" s="2155" t="s">
        <v>159</v>
      </c>
      <c r="C65" s="2156"/>
      <c r="D65" s="2156"/>
      <c r="E65" s="2157"/>
      <c r="F65" s="2161" t="s">
        <v>146</v>
      </c>
      <c r="G65" s="2162"/>
      <c r="H65" s="2162"/>
      <c r="I65" s="2162"/>
      <c r="J65" s="2162"/>
      <c r="K65" s="2162"/>
      <c r="L65" s="2162"/>
      <c r="M65" s="2162"/>
      <c r="N65" s="2163"/>
      <c r="O65" s="417" t="s">
        <v>55</v>
      </c>
      <c r="P65" s="428" t="s">
        <v>1840</v>
      </c>
      <c r="Q65" s="92" t="s">
        <v>1606</v>
      </c>
      <c r="R65" s="41"/>
      <c r="S65" s="41"/>
      <c r="T65" s="2022"/>
    </row>
    <row r="66" spans="2:20" ht="24.95" customHeight="1">
      <c r="B66" s="2158"/>
      <c r="C66" s="2159"/>
      <c r="D66" s="2159"/>
      <c r="E66" s="2160"/>
      <c r="F66" s="2164" t="s">
        <v>416</v>
      </c>
      <c r="G66" s="2165"/>
      <c r="H66" s="2165"/>
      <c r="I66" s="2165"/>
      <c r="J66" s="2165"/>
      <c r="K66" s="2165"/>
      <c r="L66" s="2165"/>
      <c r="M66" s="2165"/>
      <c r="N66" s="2166"/>
      <c r="O66" s="2023" t="s">
        <v>57</v>
      </c>
      <c r="P66" s="2024" t="s">
        <v>58</v>
      </c>
      <c r="Q66" s="2025"/>
      <c r="R66" s="2026"/>
      <c r="S66" s="2026"/>
      <c r="T66" s="2027"/>
    </row>
    <row r="67" spans="2:20" ht="9.9499999999999993" customHeight="1">
      <c r="B67" s="47"/>
      <c r="C67" s="48"/>
      <c r="D67" s="48"/>
      <c r="E67" s="48"/>
      <c r="F67" s="48"/>
      <c r="G67" s="48"/>
      <c r="H67" s="48"/>
      <c r="I67" s="48"/>
      <c r="J67" s="48" t="s">
        <v>25</v>
      </c>
      <c r="K67" s="48"/>
      <c r="L67" s="48"/>
      <c r="M67" s="48"/>
      <c r="N67" s="48"/>
      <c r="O67" s="48"/>
      <c r="P67" s="49"/>
      <c r="Q67" s="49"/>
      <c r="R67" s="599"/>
      <c r="S67" s="49"/>
      <c r="T67" s="50"/>
    </row>
    <row r="68" spans="2:20" ht="15.75">
      <c r="B68" s="51"/>
      <c r="C68" s="52" t="s">
        <v>59</v>
      </c>
      <c r="D68" s="38"/>
      <c r="E68" s="38" t="s">
        <v>60</v>
      </c>
      <c r="F68" s="623" t="s">
        <v>366</v>
      </c>
      <c r="G68" s="38"/>
      <c r="H68" s="53"/>
      <c r="I68" s="360"/>
      <c r="J68" s="38"/>
      <c r="K68" s="38"/>
      <c r="L68" s="54"/>
      <c r="M68" s="55"/>
      <c r="N68" s="85"/>
      <c r="O68" s="56"/>
      <c r="P68" s="54" t="s">
        <v>61</v>
      </c>
      <c r="Q68" s="249" t="s">
        <v>1967</v>
      </c>
      <c r="R68" s="249"/>
      <c r="S68" s="249"/>
      <c r="T68" s="59"/>
    </row>
    <row r="69" spans="2:20" ht="15.75">
      <c r="B69" s="51"/>
      <c r="C69" s="52"/>
      <c r="E69" s="640"/>
      <c r="F69" s="623"/>
      <c r="G69" s="38"/>
      <c r="H69" s="53"/>
      <c r="I69" s="52"/>
      <c r="J69" s="38"/>
      <c r="K69" s="38"/>
      <c r="L69" s="54"/>
      <c r="M69" s="55"/>
      <c r="N69" s="60"/>
      <c r="O69" s="56"/>
      <c r="P69" s="57"/>
      <c r="Q69" s="620"/>
      <c r="R69" s="58"/>
      <c r="S69" s="58"/>
      <c r="T69" s="59"/>
    </row>
    <row r="70" spans="2:20" ht="15" customHeight="1">
      <c r="B70" s="2190" t="s">
        <v>26</v>
      </c>
      <c r="C70" s="275" t="s">
        <v>27</v>
      </c>
      <c r="D70" s="2169" t="s">
        <v>62</v>
      </c>
      <c r="E70" s="175" t="s">
        <v>28</v>
      </c>
      <c r="F70" s="2169" t="s">
        <v>29</v>
      </c>
      <c r="G70" s="174" t="s">
        <v>30</v>
      </c>
      <c r="H70" s="174" t="s">
        <v>30</v>
      </c>
      <c r="I70" s="176" t="s">
        <v>30</v>
      </c>
      <c r="J70" s="2171" t="s">
        <v>31</v>
      </c>
      <c r="K70" s="2172"/>
      <c r="L70" s="174" t="s">
        <v>30</v>
      </c>
      <c r="M70" s="176" t="s">
        <v>32</v>
      </c>
      <c r="N70" s="177" t="s">
        <v>8</v>
      </c>
      <c r="O70" s="2176" t="s">
        <v>182</v>
      </c>
      <c r="P70" s="2178" t="s">
        <v>181</v>
      </c>
      <c r="Q70" s="177" t="s">
        <v>8</v>
      </c>
      <c r="R70" s="2180" t="s">
        <v>44</v>
      </c>
      <c r="S70" s="178" t="s">
        <v>8</v>
      </c>
      <c r="T70" s="2182" t="s">
        <v>10</v>
      </c>
    </row>
    <row r="71" spans="2:20">
      <c r="B71" s="2191"/>
      <c r="C71" s="276" t="s">
        <v>11</v>
      </c>
      <c r="D71" s="2170"/>
      <c r="E71" s="180" t="s">
        <v>12</v>
      </c>
      <c r="F71" s="2170"/>
      <c r="G71" s="180" t="s">
        <v>13</v>
      </c>
      <c r="H71" s="180" t="s">
        <v>14</v>
      </c>
      <c r="I71" s="181" t="s">
        <v>15</v>
      </c>
      <c r="J71" s="182" t="s">
        <v>16</v>
      </c>
      <c r="K71" s="183" t="s">
        <v>17</v>
      </c>
      <c r="L71" s="180" t="s">
        <v>18</v>
      </c>
      <c r="M71" s="184" t="s">
        <v>19</v>
      </c>
      <c r="N71" s="185" t="s">
        <v>177</v>
      </c>
      <c r="O71" s="2177"/>
      <c r="P71" s="2179"/>
      <c r="Q71" s="185" t="s">
        <v>22</v>
      </c>
      <c r="R71" s="2181"/>
      <c r="S71" s="186" t="s">
        <v>45</v>
      </c>
      <c r="T71" s="2183"/>
    </row>
    <row r="72" spans="2:20" ht="15.75" thickBot="1">
      <c r="B72" s="187">
        <v>1</v>
      </c>
      <c r="C72" s="277">
        <v>2</v>
      </c>
      <c r="D72" s="189">
        <v>3</v>
      </c>
      <c r="E72" s="188">
        <v>4</v>
      </c>
      <c r="F72" s="188">
        <v>5</v>
      </c>
      <c r="G72" s="188">
        <v>6</v>
      </c>
      <c r="H72" s="188">
        <v>7</v>
      </c>
      <c r="I72" s="190" t="s">
        <v>63</v>
      </c>
      <c r="J72" s="191">
        <v>9</v>
      </c>
      <c r="K72" s="192" t="s">
        <v>64</v>
      </c>
      <c r="L72" s="191" t="s">
        <v>65</v>
      </c>
      <c r="M72" s="192">
        <v>12</v>
      </c>
      <c r="N72" s="193" t="s">
        <v>66</v>
      </c>
      <c r="O72" s="252" t="s">
        <v>176</v>
      </c>
      <c r="P72" s="193" t="s">
        <v>178</v>
      </c>
      <c r="Q72" s="193" t="s">
        <v>186</v>
      </c>
      <c r="R72" s="193" t="s">
        <v>183</v>
      </c>
      <c r="S72" s="193" t="s">
        <v>179</v>
      </c>
      <c r="T72" s="193">
        <v>18</v>
      </c>
    </row>
    <row r="73" spans="2:20" s="850" customFormat="1" ht="35.1" customHeight="1" thickTop="1">
      <c r="B73" s="837">
        <v>1</v>
      </c>
      <c r="C73" s="1663" t="s">
        <v>1970</v>
      </c>
      <c r="D73" s="1593" t="s">
        <v>372</v>
      </c>
      <c r="E73" s="1593" t="s">
        <v>1636</v>
      </c>
      <c r="F73" s="1443" t="s">
        <v>48</v>
      </c>
      <c r="G73" s="1450">
        <v>8930</v>
      </c>
      <c r="H73" s="1450">
        <v>3270</v>
      </c>
      <c r="I73" s="843">
        <f t="shared" ref="I73:I74" si="26">+G73-H73</f>
        <v>5660</v>
      </c>
      <c r="J73" s="844">
        <v>5</v>
      </c>
      <c r="K73" s="845">
        <f t="shared" ref="K73:K74" si="27">I73*J73%</f>
        <v>283</v>
      </c>
      <c r="L73" s="845">
        <f t="shared" ref="L73:L74" si="28">I73-K73</f>
        <v>5377</v>
      </c>
      <c r="M73" s="1034">
        <f>2950+50</f>
        <v>3000</v>
      </c>
      <c r="N73" s="847">
        <f t="shared" ref="N73:N74" si="29">ROUND((L73*M73),0)</f>
        <v>16131000</v>
      </c>
      <c r="O73" s="847">
        <f t="shared" ref="O73:O74" si="30">ROUND(M73*0.5025%,2)</f>
        <v>15.08</v>
      </c>
      <c r="P73" s="847">
        <f t="shared" ref="P73:P74" si="31">M73+O73</f>
        <v>3015.08</v>
      </c>
      <c r="Q73" s="848">
        <f t="shared" ref="Q73:Q74" si="32">ROUND((L73*+P73),0)</f>
        <v>16212085</v>
      </c>
      <c r="R73" s="848">
        <f t="shared" ref="R73:R74" si="33">ROUND((Q73*0.5%),0)</f>
        <v>81060</v>
      </c>
      <c r="S73" s="848">
        <f t="shared" ref="S73:S74" si="34">ROUND((Q73-R73),0)</f>
        <v>16131025</v>
      </c>
      <c r="T73" s="1594" t="s">
        <v>412</v>
      </c>
    </row>
    <row r="74" spans="2:20" s="850" customFormat="1" ht="35.1" customHeight="1">
      <c r="B74" s="837">
        <v>2</v>
      </c>
      <c r="C74" s="1663" t="s">
        <v>1971</v>
      </c>
      <c r="D74" s="1593" t="s">
        <v>1587</v>
      </c>
      <c r="E74" s="1593" t="s">
        <v>1585</v>
      </c>
      <c r="F74" s="1443" t="s">
        <v>48</v>
      </c>
      <c r="G74" s="1450">
        <v>10570</v>
      </c>
      <c r="H74" s="1450">
        <v>4490</v>
      </c>
      <c r="I74" s="843">
        <f t="shared" si="26"/>
        <v>6080</v>
      </c>
      <c r="J74" s="844">
        <v>5</v>
      </c>
      <c r="K74" s="845">
        <f t="shared" si="27"/>
        <v>304</v>
      </c>
      <c r="L74" s="845">
        <f t="shared" si="28"/>
        <v>5776</v>
      </c>
      <c r="M74" s="1034">
        <f t="shared" ref="M74" si="35">2950+50</f>
        <v>3000</v>
      </c>
      <c r="N74" s="847">
        <f t="shared" si="29"/>
        <v>17328000</v>
      </c>
      <c r="O74" s="847">
        <f t="shared" si="30"/>
        <v>15.08</v>
      </c>
      <c r="P74" s="847">
        <f t="shared" si="31"/>
        <v>3015.08</v>
      </c>
      <c r="Q74" s="848">
        <f t="shared" si="32"/>
        <v>17415102</v>
      </c>
      <c r="R74" s="848">
        <f t="shared" si="33"/>
        <v>87076</v>
      </c>
      <c r="S74" s="848">
        <f t="shared" si="34"/>
        <v>17328026</v>
      </c>
      <c r="T74" s="1594" t="s">
        <v>412</v>
      </c>
    </row>
    <row r="75" spans="2:20" s="850" customFormat="1" ht="5.0999999999999996" customHeight="1">
      <c r="B75" s="851"/>
      <c r="C75" s="885"/>
      <c r="D75" s="853"/>
      <c r="E75" s="854"/>
      <c r="F75" s="855"/>
      <c r="G75" s="856"/>
      <c r="H75" s="856"/>
      <c r="I75" s="857"/>
      <c r="J75" s="844"/>
      <c r="K75" s="857"/>
      <c r="L75" s="857"/>
      <c r="M75" s="859"/>
      <c r="N75" s="859"/>
      <c r="O75" s="886"/>
      <c r="P75" s="887"/>
      <c r="Q75" s="857"/>
      <c r="R75" s="857"/>
      <c r="S75" s="857"/>
      <c r="T75" s="860"/>
    </row>
    <row r="76" spans="2:20" ht="35.1" customHeight="1">
      <c r="B76" s="2211" t="s">
        <v>191</v>
      </c>
      <c r="C76" s="2212"/>
      <c r="D76" s="2212"/>
      <c r="E76" s="2212"/>
      <c r="F76" s="2213"/>
      <c r="G76" s="1012">
        <f>SUM(G73:G75)</f>
        <v>19500</v>
      </c>
      <c r="H76" s="1012">
        <f>SUM(H73:H75)</f>
        <v>7760</v>
      </c>
      <c r="I76" s="1012">
        <f>SUM(I73:I75)</f>
        <v>11740</v>
      </c>
      <c r="J76" s="1335">
        <f>+K76/I76%</f>
        <v>5</v>
      </c>
      <c r="K76" s="1012">
        <f>SUM(K73:K75)</f>
        <v>587</v>
      </c>
      <c r="L76" s="1012">
        <f>SUM(L73:L75)</f>
        <v>11153</v>
      </c>
      <c r="M76" s="1012"/>
      <c r="N76" s="1012">
        <f>SUM(N73:N75)</f>
        <v>33459000</v>
      </c>
      <c r="O76" s="1012"/>
      <c r="P76" s="1012">
        <f>+Q76/L76</f>
        <v>3015.0799784811261</v>
      </c>
      <c r="Q76" s="1012">
        <f>SUM(Q73:Q75)</f>
        <v>33627187</v>
      </c>
      <c r="R76" s="1012">
        <f>SUM(R73:R75)</f>
        <v>168136</v>
      </c>
      <c r="S76" s="1012">
        <f>SUM(S73:S75)</f>
        <v>33459051</v>
      </c>
      <c r="T76" s="261"/>
    </row>
    <row r="77" spans="2:20" ht="20.100000000000001" customHeight="1">
      <c r="B77" s="263"/>
      <c r="C77" s="264"/>
      <c r="D77" s="264"/>
      <c r="E77" s="264"/>
      <c r="F77" s="264"/>
      <c r="G77" s="265"/>
      <c r="H77" s="265"/>
      <c r="I77" s="459"/>
      <c r="J77" s="459"/>
      <c r="K77" s="459"/>
      <c r="L77" s="459"/>
      <c r="M77" s="459"/>
      <c r="N77" s="459"/>
      <c r="O77" s="459"/>
      <c r="P77" s="459" t="s">
        <v>25</v>
      </c>
      <c r="Q77" s="459"/>
      <c r="R77" s="459"/>
      <c r="S77" s="459"/>
      <c r="T77" s="266"/>
    </row>
    <row r="78" spans="2:20" ht="15.75">
      <c r="B78" s="201"/>
      <c r="C78" s="205"/>
      <c r="D78" s="202"/>
      <c r="E78" s="202"/>
      <c r="F78" s="202"/>
      <c r="G78" s="202"/>
      <c r="H78" s="202"/>
      <c r="I78" s="202"/>
      <c r="J78" s="203"/>
      <c r="K78" s="203"/>
      <c r="L78" s="204"/>
      <c r="M78" s="202"/>
      <c r="N78" s="202"/>
      <c r="O78" s="202"/>
      <c r="P78" s="202"/>
      <c r="Q78" s="587" t="s">
        <v>1968</v>
      </c>
      <c r="R78" s="211"/>
      <c r="S78" s="211"/>
      <c r="T78" s="209"/>
    </row>
    <row r="79" spans="2:20" ht="15.75">
      <c r="B79" s="241"/>
      <c r="C79" s="280" t="s">
        <v>80</v>
      </c>
      <c r="D79" s="227"/>
      <c r="E79" s="227"/>
      <c r="F79" s="227"/>
      <c r="G79" s="2035"/>
      <c r="H79" s="2035"/>
      <c r="I79" s="2035" t="s">
        <v>105</v>
      </c>
      <c r="J79" s="2035"/>
      <c r="K79" s="228"/>
      <c r="L79" s="2035"/>
      <c r="M79" s="2035" t="s">
        <v>106</v>
      </c>
      <c r="N79" s="2035"/>
      <c r="O79" s="227"/>
      <c r="P79" s="227"/>
      <c r="Q79" s="227" t="s">
        <v>81</v>
      </c>
      <c r="R79" s="227"/>
      <c r="S79" s="242"/>
      <c r="T79" s="243"/>
    </row>
    <row r="80" spans="2:20" ht="15.75">
      <c r="B80" s="241"/>
      <c r="C80" s="281"/>
      <c r="D80" s="229"/>
      <c r="E80" s="229"/>
      <c r="F80" s="229"/>
      <c r="G80" s="229"/>
      <c r="H80" s="229"/>
      <c r="I80" s="229"/>
      <c r="J80" s="229"/>
      <c r="K80" s="229"/>
      <c r="L80" s="229"/>
      <c r="M80" s="229"/>
      <c r="N80" s="229"/>
      <c r="O80" s="229"/>
      <c r="P80" s="229"/>
      <c r="Q80" s="229"/>
      <c r="R80" s="229"/>
      <c r="S80" s="242"/>
      <c r="T80" s="243"/>
    </row>
    <row r="81" spans="2:21" ht="12" customHeight="1">
      <c r="B81" s="241"/>
      <c r="C81" s="281"/>
      <c r="D81" s="229"/>
      <c r="E81" s="229"/>
      <c r="F81" s="229"/>
      <c r="G81" s="229"/>
      <c r="H81" s="229"/>
      <c r="I81" s="229"/>
      <c r="J81" s="229"/>
      <c r="K81" s="229"/>
      <c r="L81" s="229"/>
      <c r="M81" s="229"/>
      <c r="N81" s="229"/>
      <c r="O81" s="229"/>
      <c r="P81" s="229"/>
      <c r="Q81" s="229"/>
      <c r="R81" s="229"/>
      <c r="S81" s="242"/>
      <c r="T81" s="243"/>
    </row>
    <row r="82" spans="2:21" ht="15.75">
      <c r="B82" s="241"/>
      <c r="C82" s="281"/>
      <c r="D82" s="229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9"/>
      <c r="P82" s="229"/>
      <c r="Q82" s="229"/>
      <c r="R82" s="229"/>
      <c r="S82" s="242"/>
      <c r="T82" s="243"/>
    </row>
    <row r="83" spans="2:21" ht="15.75">
      <c r="B83" s="241"/>
      <c r="C83" s="2195" t="s">
        <v>147</v>
      </c>
      <c r="D83" s="2195"/>
      <c r="E83" s="2195"/>
      <c r="F83" s="2034"/>
      <c r="G83" s="2036"/>
      <c r="H83" s="2036" t="s">
        <v>82</v>
      </c>
      <c r="I83" s="2034"/>
      <c r="J83" s="2036" t="s">
        <v>156</v>
      </c>
      <c r="K83" s="230"/>
      <c r="L83" s="2036"/>
      <c r="M83" s="2036" t="s">
        <v>161</v>
      </c>
      <c r="N83" s="2036"/>
      <c r="O83" s="2034"/>
      <c r="P83" s="2034"/>
      <c r="Q83" s="2034" t="s">
        <v>83</v>
      </c>
      <c r="R83" s="2034"/>
      <c r="S83" s="242"/>
      <c r="T83" s="243"/>
    </row>
    <row r="84" spans="2:21" ht="15.75">
      <c r="B84" s="241"/>
      <c r="C84" s="282"/>
      <c r="D84" s="2034"/>
      <c r="E84" s="2034"/>
      <c r="F84" s="2034"/>
      <c r="G84" s="2036"/>
      <c r="H84" s="2036"/>
      <c r="I84" s="2034"/>
      <c r="J84" s="2036"/>
      <c r="K84" s="230"/>
      <c r="L84" s="2036"/>
      <c r="M84" s="2036"/>
      <c r="N84" s="2036"/>
      <c r="O84" s="2034"/>
      <c r="P84" s="2034"/>
      <c r="Q84" s="2034"/>
      <c r="R84" s="2034"/>
      <c r="S84" s="242"/>
      <c r="T84" s="243"/>
    </row>
    <row r="85" spans="2:21" customFormat="1" ht="15" customHeight="1">
      <c r="B85" s="121" t="s">
        <v>418</v>
      </c>
      <c r="C85" s="284"/>
      <c r="D85" s="122"/>
      <c r="E85" s="122"/>
      <c r="F85" s="122"/>
      <c r="G85" s="122"/>
      <c r="H85" s="122"/>
      <c r="I85" s="122"/>
      <c r="J85" s="123"/>
      <c r="K85" s="122"/>
      <c r="L85" s="124"/>
      <c r="M85" s="122"/>
      <c r="N85" s="122"/>
      <c r="O85" s="122"/>
      <c r="P85" s="122"/>
      <c r="Q85" s="122"/>
      <c r="R85" s="125"/>
      <c r="S85" s="125"/>
      <c r="T85" s="126" t="s">
        <v>417</v>
      </c>
      <c r="U85" s="232"/>
    </row>
    <row r="87" spans="2:21" ht="24.95" customHeight="1">
      <c r="B87" s="2155" t="s">
        <v>159</v>
      </c>
      <c r="C87" s="2156"/>
      <c r="D87" s="2156"/>
      <c r="E87" s="2157"/>
      <c r="F87" s="2161" t="s">
        <v>146</v>
      </c>
      <c r="G87" s="2162"/>
      <c r="H87" s="2162"/>
      <c r="I87" s="2162"/>
      <c r="J87" s="2162"/>
      <c r="K87" s="2162"/>
      <c r="L87" s="2162"/>
      <c r="M87" s="2162"/>
      <c r="N87" s="2163"/>
      <c r="O87" s="417" t="s">
        <v>55</v>
      </c>
      <c r="P87" s="428" t="s">
        <v>1399</v>
      </c>
      <c r="Q87" s="92" t="s">
        <v>1606</v>
      </c>
      <c r="R87" s="41"/>
      <c r="S87" s="41"/>
    </row>
    <row r="88" spans="2:21" ht="24.95" customHeight="1">
      <c r="B88" s="2158"/>
      <c r="C88" s="2159"/>
      <c r="D88" s="2159"/>
      <c r="E88" s="2160"/>
      <c r="F88" s="2164" t="s">
        <v>416</v>
      </c>
      <c r="G88" s="2165"/>
      <c r="H88" s="2165"/>
      <c r="I88" s="2165"/>
      <c r="J88" s="2165"/>
      <c r="K88" s="2165"/>
      <c r="L88" s="2165"/>
      <c r="M88" s="2165"/>
      <c r="N88" s="2166"/>
      <c r="O88" s="419" t="s">
        <v>57</v>
      </c>
      <c r="P88" s="429" t="s">
        <v>58</v>
      </c>
      <c r="Q88" s="94"/>
      <c r="R88" s="45"/>
      <c r="S88" s="45"/>
      <c r="T88" s="46"/>
    </row>
    <row r="89" spans="2:21" ht="9.9499999999999993" customHeight="1">
      <c r="B89" s="47"/>
      <c r="C89" s="48"/>
      <c r="D89" s="48"/>
      <c r="E89" s="48"/>
      <c r="F89" s="48"/>
      <c r="G89" s="48"/>
      <c r="H89" s="48"/>
      <c r="I89" s="48"/>
      <c r="J89" s="48" t="s">
        <v>25</v>
      </c>
      <c r="K89" s="48"/>
      <c r="L89" s="48"/>
      <c r="M89" s="48"/>
      <c r="N89" s="48"/>
      <c r="O89" s="48"/>
      <c r="P89" s="49"/>
      <c r="Q89" s="49"/>
      <c r="R89" s="599"/>
      <c r="S89" s="49"/>
      <c r="T89" s="50"/>
    </row>
    <row r="90" spans="2:21" ht="15.75">
      <c r="B90" s="51"/>
      <c r="C90" s="52" t="s">
        <v>59</v>
      </c>
      <c r="D90" s="38"/>
      <c r="E90" s="38" t="s">
        <v>60</v>
      </c>
      <c r="F90" s="623" t="s">
        <v>366</v>
      </c>
      <c r="G90" s="38"/>
      <c r="H90" s="53"/>
      <c r="I90" s="360"/>
      <c r="J90" s="38"/>
      <c r="K90" s="38"/>
      <c r="L90" s="54"/>
      <c r="M90" s="55"/>
      <c r="N90" s="85"/>
      <c r="O90" s="56"/>
      <c r="P90" s="54" t="s">
        <v>61</v>
      </c>
      <c r="Q90" s="249" t="s">
        <v>1959</v>
      </c>
      <c r="R90" s="249"/>
      <c r="S90" s="249"/>
      <c r="T90" s="59"/>
    </row>
    <row r="91" spans="2:21" ht="15.75">
      <c r="B91" s="51"/>
      <c r="C91" s="52"/>
      <c r="E91" s="640"/>
      <c r="F91" s="623"/>
      <c r="G91" s="38"/>
      <c r="H91" s="53"/>
      <c r="I91" s="52"/>
      <c r="J91" s="38"/>
      <c r="K91" s="38"/>
      <c r="L91" s="54"/>
      <c r="M91" s="55"/>
      <c r="N91" s="60"/>
      <c r="O91" s="56"/>
      <c r="P91" s="57"/>
      <c r="Q91" s="620"/>
      <c r="R91" s="58"/>
      <c r="S91" s="58"/>
      <c r="T91" s="59"/>
    </row>
    <row r="92" spans="2:21" ht="15" customHeight="1">
      <c r="B92" s="2190" t="s">
        <v>26</v>
      </c>
      <c r="C92" s="275" t="s">
        <v>27</v>
      </c>
      <c r="D92" s="2169" t="s">
        <v>62</v>
      </c>
      <c r="E92" s="175" t="s">
        <v>28</v>
      </c>
      <c r="F92" s="2169" t="s">
        <v>29</v>
      </c>
      <c r="G92" s="174" t="s">
        <v>30</v>
      </c>
      <c r="H92" s="174" t="s">
        <v>30</v>
      </c>
      <c r="I92" s="176" t="s">
        <v>30</v>
      </c>
      <c r="J92" s="2171" t="s">
        <v>31</v>
      </c>
      <c r="K92" s="2172"/>
      <c r="L92" s="174" t="s">
        <v>30</v>
      </c>
      <c r="M92" s="176" t="s">
        <v>32</v>
      </c>
      <c r="N92" s="177" t="s">
        <v>8</v>
      </c>
      <c r="O92" s="2176" t="s">
        <v>182</v>
      </c>
      <c r="P92" s="2178" t="s">
        <v>181</v>
      </c>
      <c r="Q92" s="177" t="s">
        <v>8</v>
      </c>
      <c r="R92" s="2180" t="s">
        <v>44</v>
      </c>
      <c r="S92" s="178" t="s">
        <v>8</v>
      </c>
      <c r="T92" s="2182" t="s">
        <v>10</v>
      </c>
    </row>
    <row r="93" spans="2:21">
      <c r="B93" s="2191"/>
      <c r="C93" s="276" t="s">
        <v>11</v>
      </c>
      <c r="D93" s="2170"/>
      <c r="E93" s="180" t="s">
        <v>12</v>
      </c>
      <c r="F93" s="2170"/>
      <c r="G93" s="180" t="s">
        <v>13</v>
      </c>
      <c r="H93" s="180" t="s">
        <v>14</v>
      </c>
      <c r="I93" s="181" t="s">
        <v>15</v>
      </c>
      <c r="J93" s="182" t="s">
        <v>16</v>
      </c>
      <c r="K93" s="183" t="s">
        <v>17</v>
      </c>
      <c r="L93" s="180" t="s">
        <v>18</v>
      </c>
      <c r="M93" s="184" t="s">
        <v>19</v>
      </c>
      <c r="N93" s="185" t="s">
        <v>177</v>
      </c>
      <c r="O93" s="2177"/>
      <c r="P93" s="2179"/>
      <c r="Q93" s="185" t="s">
        <v>22</v>
      </c>
      <c r="R93" s="2181"/>
      <c r="S93" s="186" t="s">
        <v>45</v>
      </c>
      <c r="T93" s="2183"/>
    </row>
    <row r="94" spans="2:21" ht="15.75" thickBot="1">
      <c r="B94" s="187">
        <v>1</v>
      </c>
      <c r="C94" s="277">
        <v>2</v>
      </c>
      <c r="D94" s="189">
        <v>3</v>
      </c>
      <c r="E94" s="188">
        <v>4</v>
      </c>
      <c r="F94" s="188">
        <v>5</v>
      </c>
      <c r="G94" s="188">
        <v>6</v>
      </c>
      <c r="H94" s="188">
        <v>7</v>
      </c>
      <c r="I94" s="190" t="s">
        <v>63</v>
      </c>
      <c r="J94" s="191">
        <v>9</v>
      </c>
      <c r="K94" s="192" t="s">
        <v>64</v>
      </c>
      <c r="L94" s="191" t="s">
        <v>65</v>
      </c>
      <c r="M94" s="192">
        <v>12</v>
      </c>
      <c r="N94" s="193" t="s">
        <v>66</v>
      </c>
      <c r="O94" s="252" t="s">
        <v>176</v>
      </c>
      <c r="P94" s="193" t="s">
        <v>178</v>
      </c>
      <c r="Q94" s="193" t="s">
        <v>186</v>
      </c>
      <c r="R94" s="193" t="s">
        <v>183</v>
      </c>
      <c r="S94" s="193" t="s">
        <v>179</v>
      </c>
      <c r="T94" s="193">
        <v>18</v>
      </c>
    </row>
    <row r="95" spans="2:21" s="850" customFormat="1" ht="35.1" customHeight="1" thickTop="1">
      <c r="B95" s="837">
        <v>1</v>
      </c>
      <c r="C95" s="1663" t="s">
        <v>1961</v>
      </c>
      <c r="D95" s="1593" t="s">
        <v>1492</v>
      </c>
      <c r="E95" s="1593" t="s">
        <v>1493</v>
      </c>
      <c r="F95" s="1443" t="s">
        <v>48</v>
      </c>
      <c r="G95" s="1450">
        <v>9460</v>
      </c>
      <c r="H95" s="1450">
        <v>4440</v>
      </c>
      <c r="I95" s="843">
        <f t="shared" ref="I95" si="36">+G95-H95</f>
        <v>5020</v>
      </c>
      <c r="J95" s="844">
        <v>5</v>
      </c>
      <c r="K95" s="845">
        <f t="shared" ref="K95" si="37">I95*J95%</f>
        <v>251</v>
      </c>
      <c r="L95" s="845">
        <f t="shared" ref="L95" si="38">I95-K95</f>
        <v>4769</v>
      </c>
      <c r="M95" s="1034">
        <f>2950+50</f>
        <v>3000</v>
      </c>
      <c r="N95" s="847">
        <f t="shared" ref="N95" si="39">ROUND((L95*M95),0)</f>
        <v>14307000</v>
      </c>
      <c r="O95" s="847">
        <f t="shared" ref="O95" si="40">ROUND(M95*0.5025%,2)</f>
        <v>15.08</v>
      </c>
      <c r="P95" s="847">
        <f t="shared" ref="P95" si="41">M95+O95</f>
        <v>3015.08</v>
      </c>
      <c r="Q95" s="848">
        <f t="shared" ref="Q95" si="42">ROUND((L95*+P95),0)</f>
        <v>14378917</v>
      </c>
      <c r="R95" s="848">
        <f t="shared" ref="R95" si="43">ROUND((Q95*0.5%),0)</f>
        <v>71895</v>
      </c>
      <c r="S95" s="848">
        <f t="shared" ref="S95" si="44">ROUND((Q95-R95),0)</f>
        <v>14307022</v>
      </c>
      <c r="T95" s="1594" t="s">
        <v>412</v>
      </c>
    </row>
    <row r="96" spans="2:21" s="850" customFormat="1" ht="5.0999999999999996" customHeight="1">
      <c r="B96" s="851"/>
      <c r="C96" s="885"/>
      <c r="D96" s="853"/>
      <c r="E96" s="854"/>
      <c r="F96" s="855"/>
      <c r="G96" s="856"/>
      <c r="H96" s="856"/>
      <c r="I96" s="857"/>
      <c r="J96" s="844"/>
      <c r="K96" s="857"/>
      <c r="L96" s="857"/>
      <c r="M96" s="859"/>
      <c r="N96" s="859"/>
      <c r="O96" s="886"/>
      <c r="P96" s="887"/>
      <c r="Q96" s="857"/>
      <c r="R96" s="857"/>
      <c r="S96" s="857"/>
      <c r="T96" s="860"/>
    </row>
    <row r="97" spans="2:21" ht="35.1" customHeight="1">
      <c r="B97" s="2211" t="s">
        <v>191</v>
      </c>
      <c r="C97" s="2212"/>
      <c r="D97" s="2212"/>
      <c r="E97" s="2212"/>
      <c r="F97" s="2213"/>
      <c r="G97" s="1012">
        <f>SUM(G95:G96)</f>
        <v>9460</v>
      </c>
      <c r="H97" s="1012">
        <f>SUM(H95:H96)</f>
        <v>4440</v>
      </c>
      <c r="I97" s="1012">
        <f>SUM(I95:I96)</f>
        <v>5020</v>
      </c>
      <c r="J97" s="1335">
        <f>+K97/I97%</f>
        <v>5</v>
      </c>
      <c r="K97" s="1012">
        <f>SUM(K95:K96)</f>
        <v>251</v>
      </c>
      <c r="L97" s="1012">
        <f>SUM(L95:L96)</f>
        <v>4769</v>
      </c>
      <c r="M97" s="1012"/>
      <c r="N97" s="1012">
        <f>SUM(N95:N96)</f>
        <v>14307000</v>
      </c>
      <c r="O97" s="1012"/>
      <c r="P97" s="1012">
        <f>+Q97/L97</f>
        <v>3015.0801006500315</v>
      </c>
      <c r="Q97" s="1012">
        <f>SUM(Q95:Q96)</f>
        <v>14378917</v>
      </c>
      <c r="R97" s="1012">
        <f>SUM(R95:R96)</f>
        <v>71895</v>
      </c>
      <c r="S97" s="1012">
        <f>SUM(S95:S96)</f>
        <v>14307022</v>
      </c>
      <c r="T97" s="261"/>
    </row>
    <row r="98" spans="2:21" ht="20.100000000000001" customHeight="1">
      <c r="B98" s="263"/>
      <c r="C98" s="264"/>
      <c r="D98" s="264"/>
      <c r="E98" s="264"/>
      <c r="F98" s="264"/>
      <c r="G98" s="265"/>
      <c r="H98" s="265"/>
      <c r="I98" s="459"/>
      <c r="J98" s="459"/>
      <c r="K98" s="459"/>
      <c r="L98" s="459"/>
      <c r="M98" s="459"/>
      <c r="N98" s="459"/>
      <c r="O98" s="459"/>
      <c r="P98" s="459" t="s">
        <v>25</v>
      </c>
      <c r="Q98" s="459"/>
      <c r="R98" s="459"/>
      <c r="S98" s="459"/>
      <c r="T98" s="266"/>
    </row>
    <row r="99" spans="2:21" ht="15.75">
      <c r="B99" s="201"/>
      <c r="C99" s="205"/>
      <c r="D99" s="202"/>
      <c r="E99" s="202"/>
      <c r="F99" s="202"/>
      <c r="G99" s="202"/>
      <c r="H99" s="202"/>
      <c r="I99" s="202"/>
      <c r="J99" s="203"/>
      <c r="K99" s="203"/>
      <c r="L99" s="204"/>
      <c r="M99" s="202"/>
      <c r="N99" s="202"/>
      <c r="O99" s="202"/>
      <c r="P99" s="202"/>
      <c r="Q99" s="587" t="s">
        <v>1960</v>
      </c>
      <c r="R99" s="211"/>
      <c r="S99" s="211"/>
      <c r="T99" s="209"/>
    </row>
    <row r="100" spans="2:21" ht="15.75">
      <c r="B100" s="241"/>
      <c r="C100" s="280" t="s">
        <v>80</v>
      </c>
      <c r="D100" s="227"/>
      <c r="E100" s="227"/>
      <c r="F100" s="227"/>
      <c r="G100" s="2020"/>
      <c r="H100" s="2020"/>
      <c r="I100" s="2020" t="s">
        <v>105</v>
      </c>
      <c r="J100" s="2020"/>
      <c r="K100" s="228"/>
      <c r="L100" s="2020"/>
      <c r="M100" s="2020" t="s">
        <v>106</v>
      </c>
      <c r="N100" s="2020"/>
      <c r="O100" s="227"/>
      <c r="P100" s="227"/>
      <c r="Q100" s="227" t="s">
        <v>81</v>
      </c>
      <c r="R100" s="227"/>
      <c r="S100" s="242"/>
      <c r="T100" s="243"/>
    </row>
    <row r="101" spans="2:21" ht="15.75">
      <c r="B101" s="241"/>
      <c r="C101" s="281"/>
      <c r="D101" s="229"/>
      <c r="E101" s="229"/>
      <c r="F101" s="229"/>
      <c r="G101" s="229"/>
      <c r="H101" s="229"/>
      <c r="I101" s="229"/>
      <c r="J101" s="229"/>
      <c r="K101" s="229"/>
      <c r="L101" s="229"/>
      <c r="M101" s="229"/>
      <c r="N101" s="229"/>
      <c r="O101" s="229"/>
      <c r="P101" s="229"/>
      <c r="Q101" s="229"/>
      <c r="R101" s="229"/>
      <c r="S101" s="242"/>
      <c r="T101" s="243"/>
    </row>
    <row r="102" spans="2:21" ht="12" customHeight="1">
      <c r="B102" s="241"/>
      <c r="C102" s="281"/>
      <c r="D102" s="229"/>
      <c r="E102" s="229"/>
      <c r="F102" s="229"/>
      <c r="G102" s="229"/>
      <c r="H102" s="229"/>
      <c r="I102" s="229"/>
      <c r="J102" s="229"/>
      <c r="K102" s="229"/>
      <c r="L102" s="229"/>
      <c r="M102" s="229"/>
      <c r="N102" s="229"/>
      <c r="O102" s="229"/>
      <c r="P102" s="229"/>
      <c r="Q102" s="229"/>
      <c r="R102" s="229"/>
      <c r="S102" s="242"/>
      <c r="T102" s="243"/>
    </row>
    <row r="103" spans="2:21" ht="15.75">
      <c r="B103" s="241"/>
      <c r="C103" s="281"/>
      <c r="D103" s="229"/>
      <c r="E103" s="229"/>
      <c r="F103" s="229"/>
      <c r="G103" s="229"/>
      <c r="H103" s="229"/>
      <c r="I103" s="229"/>
      <c r="J103" s="229"/>
      <c r="K103" s="229"/>
      <c r="L103" s="229"/>
      <c r="M103" s="229"/>
      <c r="N103" s="229"/>
      <c r="O103" s="229"/>
      <c r="P103" s="229"/>
      <c r="Q103" s="229"/>
      <c r="R103" s="229"/>
      <c r="S103" s="242"/>
      <c r="T103" s="243"/>
    </row>
    <row r="104" spans="2:21" ht="15.75">
      <c r="B104" s="241"/>
      <c r="C104" s="2195" t="s">
        <v>147</v>
      </c>
      <c r="D104" s="2195"/>
      <c r="E104" s="2195"/>
      <c r="F104" s="2016"/>
      <c r="G104" s="2021"/>
      <c r="H104" s="2021" t="s">
        <v>82</v>
      </c>
      <c r="I104" s="2016"/>
      <c r="J104" s="2021" t="s">
        <v>156</v>
      </c>
      <c r="K104" s="230"/>
      <c r="L104" s="2021"/>
      <c r="M104" s="2021" t="s">
        <v>161</v>
      </c>
      <c r="N104" s="2021"/>
      <c r="O104" s="2016"/>
      <c r="P104" s="2016"/>
      <c r="Q104" s="2016" t="s">
        <v>83</v>
      </c>
      <c r="R104" s="2016"/>
      <c r="S104" s="242"/>
      <c r="T104" s="243"/>
    </row>
    <row r="105" spans="2:21" ht="15.75">
      <c r="B105" s="241"/>
      <c r="C105" s="282"/>
      <c r="D105" s="2016"/>
      <c r="E105" s="2016"/>
      <c r="F105" s="2016"/>
      <c r="G105" s="2021"/>
      <c r="H105" s="2021"/>
      <c r="I105" s="2016"/>
      <c r="J105" s="2021"/>
      <c r="K105" s="230"/>
      <c r="L105" s="2021"/>
      <c r="M105" s="2021"/>
      <c r="N105" s="2021"/>
      <c r="O105" s="2016"/>
      <c r="P105" s="2016"/>
      <c r="Q105" s="2016"/>
      <c r="R105" s="2016"/>
      <c r="S105" s="242"/>
      <c r="T105" s="243"/>
    </row>
    <row r="106" spans="2:21" customFormat="1" ht="15" customHeight="1">
      <c r="B106" s="121" t="s">
        <v>418</v>
      </c>
      <c r="C106" s="284"/>
      <c r="D106" s="122"/>
      <c r="E106" s="122"/>
      <c r="F106" s="122"/>
      <c r="G106" s="122"/>
      <c r="H106" s="122"/>
      <c r="I106" s="122"/>
      <c r="J106" s="123"/>
      <c r="K106" s="122"/>
      <c r="L106" s="124"/>
      <c r="M106" s="122"/>
      <c r="N106" s="122"/>
      <c r="O106" s="122"/>
      <c r="P106" s="122"/>
      <c r="Q106" s="122"/>
      <c r="R106" s="125"/>
      <c r="S106" s="125"/>
      <c r="T106" s="126" t="s">
        <v>417</v>
      </c>
      <c r="U106" s="232"/>
    </row>
    <row r="108" spans="2:21" ht="24.95" customHeight="1">
      <c r="B108" s="2155" t="s">
        <v>159</v>
      </c>
      <c r="C108" s="2156"/>
      <c r="D108" s="2156"/>
      <c r="E108" s="2157"/>
      <c r="F108" s="2161" t="s">
        <v>146</v>
      </c>
      <c r="G108" s="2162"/>
      <c r="H108" s="2162"/>
      <c r="I108" s="2162"/>
      <c r="J108" s="2162"/>
      <c r="K108" s="2162"/>
      <c r="L108" s="2162"/>
      <c r="M108" s="2162"/>
      <c r="N108" s="2163"/>
      <c r="O108" s="417" t="s">
        <v>55</v>
      </c>
      <c r="P108" s="428" t="s">
        <v>1786</v>
      </c>
      <c r="Q108" s="92" t="s">
        <v>1606</v>
      </c>
      <c r="R108" s="41"/>
      <c r="S108" s="41"/>
      <c r="T108" s="42" t="s">
        <v>25</v>
      </c>
    </row>
    <row r="109" spans="2:21" ht="24.95" customHeight="1">
      <c r="B109" s="2158"/>
      <c r="C109" s="2159"/>
      <c r="D109" s="2159"/>
      <c r="E109" s="2160"/>
      <c r="F109" s="2164" t="s">
        <v>416</v>
      </c>
      <c r="G109" s="2165"/>
      <c r="H109" s="2165"/>
      <c r="I109" s="2165"/>
      <c r="J109" s="2165"/>
      <c r="K109" s="2165"/>
      <c r="L109" s="2165"/>
      <c r="M109" s="2165"/>
      <c r="N109" s="2166"/>
      <c r="O109" s="419" t="s">
        <v>57</v>
      </c>
      <c r="P109" s="429" t="s">
        <v>58</v>
      </c>
      <c r="Q109" s="94"/>
      <c r="R109" s="45"/>
      <c r="S109" s="45"/>
      <c r="T109" s="46"/>
    </row>
    <row r="110" spans="2:21" ht="9.9499999999999993" customHeight="1">
      <c r="B110" s="47"/>
      <c r="C110" s="48"/>
      <c r="D110" s="48"/>
      <c r="E110" s="48"/>
      <c r="F110" s="48"/>
      <c r="G110" s="48"/>
      <c r="H110" s="48"/>
      <c r="I110" s="48"/>
      <c r="J110" s="48" t="s">
        <v>25</v>
      </c>
      <c r="K110" s="48"/>
      <c r="L110" s="48"/>
      <c r="M110" s="48"/>
      <c r="N110" s="48"/>
      <c r="O110" s="48"/>
      <c r="P110" s="49"/>
      <c r="Q110" s="49"/>
      <c r="R110" s="599"/>
      <c r="S110" s="49"/>
      <c r="T110" s="50"/>
    </row>
    <row r="111" spans="2:21" ht="15.75">
      <c r="B111" s="51"/>
      <c r="C111" s="52" t="s">
        <v>59</v>
      </c>
      <c r="D111" s="38"/>
      <c r="E111" s="38" t="s">
        <v>60</v>
      </c>
      <c r="F111" s="623" t="s">
        <v>366</v>
      </c>
      <c r="G111" s="38"/>
      <c r="H111" s="53"/>
      <c r="I111" s="360"/>
      <c r="J111" s="38"/>
      <c r="K111" s="38"/>
      <c r="L111" s="54"/>
      <c r="M111" s="55"/>
      <c r="N111" s="85"/>
      <c r="O111" s="56"/>
      <c r="P111" s="54" t="s">
        <v>61</v>
      </c>
      <c r="Q111" s="249" t="s">
        <v>1936</v>
      </c>
      <c r="R111" s="249"/>
      <c r="S111" s="249"/>
      <c r="T111" s="59"/>
    </row>
    <row r="112" spans="2:21" ht="15.75">
      <c r="B112" s="51"/>
      <c r="C112" s="52"/>
      <c r="E112" s="640"/>
      <c r="F112" s="623"/>
      <c r="G112" s="38"/>
      <c r="H112" s="53"/>
      <c r="I112" s="52"/>
      <c r="J112" s="38"/>
      <c r="K112" s="38"/>
      <c r="L112" s="54"/>
      <c r="M112" s="55"/>
      <c r="N112" s="60"/>
      <c r="O112" s="56"/>
      <c r="P112" s="57"/>
      <c r="Q112" s="620"/>
      <c r="R112" s="58"/>
      <c r="S112" s="58"/>
      <c r="T112" s="59"/>
    </row>
    <row r="113" spans="2:21" ht="15" customHeight="1">
      <c r="B113" s="2190" t="s">
        <v>26</v>
      </c>
      <c r="C113" s="275" t="s">
        <v>27</v>
      </c>
      <c r="D113" s="2169" t="s">
        <v>62</v>
      </c>
      <c r="E113" s="175" t="s">
        <v>28</v>
      </c>
      <c r="F113" s="2169" t="s">
        <v>29</v>
      </c>
      <c r="G113" s="174" t="s">
        <v>30</v>
      </c>
      <c r="H113" s="174" t="s">
        <v>30</v>
      </c>
      <c r="I113" s="176" t="s">
        <v>30</v>
      </c>
      <c r="J113" s="2171" t="s">
        <v>31</v>
      </c>
      <c r="K113" s="2172"/>
      <c r="L113" s="174" t="s">
        <v>30</v>
      </c>
      <c r="M113" s="176" t="s">
        <v>32</v>
      </c>
      <c r="N113" s="177" t="s">
        <v>8</v>
      </c>
      <c r="O113" s="2176" t="s">
        <v>182</v>
      </c>
      <c r="P113" s="2178" t="s">
        <v>181</v>
      </c>
      <c r="Q113" s="177" t="s">
        <v>8</v>
      </c>
      <c r="R113" s="2180" t="s">
        <v>44</v>
      </c>
      <c r="S113" s="178" t="s">
        <v>8</v>
      </c>
      <c r="T113" s="2182" t="s">
        <v>10</v>
      </c>
    </row>
    <row r="114" spans="2:21">
      <c r="B114" s="2191"/>
      <c r="C114" s="276" t="s">
        <v>11</v>
      </c>
      <c r="D114" s="2170"/>
      <c r="E114" s="180" t="s">
        <v>12</v>
      </c>
      <c r="F114" s="2170"/>
      <c r="G114" s="180" t="s">
        <v>13</v>
      </c>
      <c r="H114" s="180" t="s">
        <v>14</v>
      </c>
      <c r="I114" s="181" t="s">
        <v>15</v>
      </c>
      <c r="J114" s="182" t="s">
        <v>16</v>
      </c>
      <c r="K114" s="183" t="s">
        <v>17</v>
      </c>
      <c r="L114" s="180" t="s">
        <v>18</v>
      </c>
      <c r="M114" s="184" t="s">
        <v>19</v>
      </c>
      <c r="N114" s="185" t="s">
        <v>177</v>
      </c>
      <c r="O114" s="2177"/>
      <c r="P114" s="2179"/>
      <c r="Q114" s="185" t="s">
        <v>22</v>
      </c>
      <c r="R114" s="2181"/>
      <c r="S114" s="186" t="s">
        <v>45</v>
      </c>
      <c r="T114" s="2183"/>
    </row>
    <row r="115" spans="2:21" ht="15.75" thickBot="1">
      <c r="B115" s="187">
        <v>1</v>
      </c>
      <c r="C115" s="277">
        <v>2</v>
      </c>
      <c r="D115" s="189">
        <v>3</v>
      </c>
      <c r="E115" s="188">
        <v>4</v>
      </c>
      <c r="F115" s="188">
        <v>5</v>
      </c>
      <c r="G115" s="188">
        <v>6</v>
      </c>
      <c r="H115" s="188">
        <v>7</v>
      </c>
      <c r="I115" s="190" t="s">
        <v>63</v>
      </c>
      <c r="J115" s="191">
        <v>9</v>
      </c>
      <c r="K115" s="192" t="s">
        <v>64</v>
      </c>
      <c r="L115" s="191" t="s">
        <v>65</v>
      </c>
      <c r="M115" s="192">
        <v>12</v>
      </c>
      <c r="N115" s="193" t="s">
        <v>66</v>
      </c>
      <c r="O115" s="252" t="s">
        <v>176</v>
      </c>
      <c r="P115" s="193" t="s">
        <v>178</v>
      </c>
      <c r="Q115" s="193" t="s">
        <v>186</v>
      </c>
      <c r="R115" s="193" t="s">
        <v>183</v>
      </c>
      <c r="S115" s="193" t="s">
        <v>179</v>
      </c>
      <c r="T115" s="193">
        <v>18</v>
      </c>
    </row>
    <row r="116" spans="2:21" s="850" customFormat="1" ht="35.1" customHeight="1" thickTop="1">
      <c r="B116" s="837">
        <v>1</v>
      </c>
      <c r="C116" s="1663" t="s">
        <v>1937</v>
      </c>
      <c r="D116" s="1593" t="s">
        <v>1587</v>
      </c>
      <c r="E116" s="1593" t="s">
        <v>1585</v>
      </c>
      <c r="F116" s="1443" t="s">
        <v>48</v>
      </c>
      <c r="G116" s="1450">
        <v>10270</v>
      </c>
      <c r="H116" s="1450">
        <v>4500</v>
      </c>
      <c r="I116" s="843">
        <f t="shared" ref="I116" si="45">+G116-H116</f>
        <v>5770</v>
      </c>
      <c r="J116" s="844">
        <v>5</v>
      </c>
      <c r="K116" s="845">
        <f t="shared" ref="K116" si="46">I116*J116%</f>
        <v>288.5</v>
      </c>
      <c r="L116" s="845">
        <f t="shared" ref="L116" si="47">I116-K116</f>
        <v>5481.5</v>
      </c>
      <c r="M116" s="1034">
        <f>2950+50</f>
        <v>3000</v>
      </c>
      <c r="N116" s="847">
        <f t="shared" ref="N116" si="48">ROUND((L116*M116),0)</f>
        <v>16444500</v>
      </c>
      <c r="O116" s="847">
        <f t="shared" ref="O116" si="49">ROUND(M116*0.5025%,2)</f>
        <v>15.08</v>
      </c>
      <c r="P116" s="847">
        <f t="shared" ref="P116" si="50">M116+O116</f>
        <v>3015.08</v>
      </c>
      <c r="Q116" s="848">
        <f t="shared" ref="Q116" si="51">ROUND((L116*+P116),0)</f>
        <v>16527161</v>
      </c>
      <c r="R116" s="848">
        <f t="shared" ref="R116" si="52">ROUND((Q116*0.5%),0)</f>
        <v>82636</v>
      </c>
      <c r="S116" s="848">
        <f t="shared" ref="S116" si="53">ROUND((Q116-R116),0)</f>
        <v>16444525</v>
      </c>
      <c r="T116" s="1594" t="s">
        <v>412</v>
      </c>
    </row>
    <row r="117" spans="2:21" s="850" customFormat="1" ht="5.0999999999999996" customHeight="1">
      <c r="B117" s="851"/>
      <c r="C117" s="885"/>
      <c r="D117" s="853"/>
      <c r="E117" s="854"/>
      <c r="F117" s="855"/>
      <c r="G117" s="856"/>
      <c r="H117" s="856"/>
      <c r="I117" s="857"/>
      <c r="J117" s="844"/>
      <c r="K117" s="857"/>
      <c r="L117" s="857"/>
      <c r="M117" s="859"/>
      <c r="N117" s="859"/>
      <c r="O117" s="886"/>
      <c r="P117" s="887"/>
      <c r="Q117" s="857"/>
      <c r="R117" s="857"/>
      <c r="S117" s="857"/>
      <c r="T117" s="860"/>
    </row>
    <row r="118" spans="2:21" ht="35.1" customHeight="1">
      <c r="B118" s="2211" t="s">
        <v>191</v>
      </c>
      <c r="C118" s="2212"/>
      <c r="D118" s="2212"/>
      <c r="E118" s="2212"/>
      <c r="F118" s="2213"/>
      <c r="G118" s="1012">
        <f>SUM(G116:G117)</f>
        <v>10270</v>
      </c>
      <c r="H118" s="1012">
        <f>SUM(H116:H117)</f>
        <v>4500</v>
      </c>
      <c r="I118" s="1012">
        <f>SUM(I116:I117)</f>
        <v>5770</v>
      </c>
      <c r="J118" s="1335">
        <f>+K118/I118%</f>
        <v>5</v>
      </c>
      <c r="K118" s="1012">
        <f>SUM(K116:K117)</f>
        <v>288.5</v>
      </c>
      <c r="L118" s="1012">
        <f>SUM(L116:L117)</f>
        <v>5481.5</v>
      </c>
      <c r="M118" s="1012"/>
      <c r="N118" s="1012">
        <f>SUM(N116:N117)</f>
        <v>16444500</v>
      </c>
      <c r="O118" s="1012"/>
      <c r="P118" s="1012">
        <f>+Q118/L118</f>
        <v>3015.0799963513637</v>
      </c>
      <c r="Q118" s="1012">
        <f>SUM(Q116:Q117)</f>
        <v>16527161</v>
      </c>
      <c r="R118" s="1012">
        <f>SUM(R116:R117)</f>
        <v>82636</v>
      </c>
      <c r="S118" s="1012">
        <f>SUM(S116:S117)</f>
        <v>16444525</v>
      </c>
      <c r="T118" s="261"/>
    </row>
    <row r="119" spans="2:21" ht="20.100000000000001" customHeight="1">
      <c r="B119" s="263"/>
      <c r="C119" s="264"/>
      <c r="D119" s="264"/>
      <c r="E119" s="264"/>
      <c r="F119" s="264"/>
      <c r="G119" s="265"/>
      <c r="H119" s="265"/>
      <c r="I119" s="459"/>
      <c r="J119" s="459"/>
      <c r="K119" s="459"/>
      <c r="L119" s="459"/>
      <c r="M119" s="459"/>
      <c r="N119" s="459"/>
      <c r="O119" s="459"/>
      <c r="P119" s="459" t="s">
        <v>25</v>
      </c>
      <c r="Q119" s="459"/>
      <c r="R119" s="459"/>
      <c r="S119" s="459"/>
      <c r="T119" s="266"/>
    </row>
    <row r="120" spans="2:21" ht="15.75">
      <c r="B120" s="201"/>
      <c r="C120" s="205"/>
      <c r="D120" s="202"/>
      <c r="E120" s="202"/>
      <c r="F120" s="202"/>
      <c r="G120" s="202"/>
      <c r="H120" s="202"/>
      <c r="I120" s="202"/>
      <c r="J120" s="203"/>
      <c r="K120" s="203"/>
      <c r="L120" s="204"/>
      <c r="M120" s="202"/>
      <c r="N120" s="202"/>
      <c r="O120" s="202"/>
      <c r="P120" s="202"/>
      <c r="Q120" s="587" t="s">
        <v>1935</v>
      </c>
      <c r="R120" s="211"/>
      <c r="S120" s="211"/>
      <c r="T120" s="209"/>
    </row>
    <row r="121" spans="2:21" ht="15.75">
      <c r="B121" s="241"/>
      <c r="C121" s="280" t="s">
        <v>80</v>
      </c>
      <c r="D121" s="227"/>
      <c r="E121" s="227"/>
      <c r="F121" s="227"/>
      <c r="G121" s="2001"/>
      <c r="H121" s="2001"/>
      <c r="I121" s="2001" t="s">
        <v>105</v>
      </c>
      <c r="J121" s="2001"/>
      <c r="K121" s="228"/>
      <c r="L121" s="2001"/>
      <c r="M121" s="2001" t="s">
        <v>106</v>
      </c>
      <c r="N121" s="2001"/>
      <c r="O121" s="227"/>
      <c r="P121" s="227"/>
      <c r="Q121" s="227" t="s">
        <v>81</v>
      </c>
      <c r="R121" s="227"/>
      <c r="S121" s="242"/>
      <c r="T121" s="243"/>
    </row>
    <row r="122" spans="2:21" ht="15.75">
      <c r="B122" s="241"/>
      <c r="C122" s="281"/>
      <c r="D122" s="229"/>
      <c r="E122" s="229"/>
      <c r="F122" s="229"/>
      <c r="G122" s="229"/>
      <c r="H122" s="229"/>
      <c r="I122" s="229"/>
      <c r="J122" s="229"/>
      <c r="K122" s="229"/>
      <c r="L122" s="229"/>
      <c r="M122" s="229"/>
      <c r="N122" s="229"/>
      <c r="O122" s="229"/>
      <c r="P122" s="229"/>
      <c r="Q122" s="229"/>
      <c r="R122" s="229"/>
      <c r="S122" s="242"/>
      <c r="T122" s="243"/>
    </row>
    <row r="123" spans="2:21" ht="12" customHeight="1">
      <c r="B123" s="241"/>
      <c r="C123" s="281"/>
      <c r="D123" s="229"/>
      <c r="E123" s="229"/>
      <c r="F123" s="229"/>
      <c r="G123" s="229"/>
      <c r="H123" s="229"/>
      <c r="I123" s="229"/>
      <c r="J123" s="229"/>
      <c r="K123" s="229"/>
      <c r="L123" s="229"/>
      <c r="M123" s="229"/>
      <c r="N123" s="229"/>
      <c r="O123" s="229"/>
      <c r="P123" s="229"/>
      <c r="Q123" s="229"/>
      <c r="R123" s="229"/>
      <c r="S123" s="242"/>
      <c r="T123" s="243"/>
    </row>
    <row r="124" spans="2:21" ht="15.75">
      <c r="B124" s="241"/>
      <c r="C124" s="281"/>
      <c r="D124" s="229"/>
      <c r="E124" s="229"/>
      <c r="F124" s="229"/>
      <c r="G124" s="229"/>
      <c r="H124" s="229"/>
      <c r="I124" s="229"/>
      <c r="J124" s="229"/>
      <c r="K124" s="229"/>
      <c r="L124" s="229"/>
      <c r="M124" s="229"/>
      <c r="N124" s="229"/>
      <c r="O124" s="229"/>
      <c r="P124" s="229"/>
      <c r="Q124" s="229"/>
      <c r="R124" s="229"/>
      <c r="S124" s="242"/>
      <c r="T124" s="243"/>
    </row>
    <row r="125" spans="2:21" ht="15.75">
      <c r="B125" s="241"/>
      <c r="C125" s="2195" t="s">
        <v>147</v>
      </c>
      <c r="D125" s="2195"/>
      <c r="E125" s="2195"/>
      <c r="F125" s="2000"/>
      <c r="G125" s="2002"/>
      <c r="H125" s="2002" t="s">
        <v>82</v>
      </c>
      <c r="I125" s="2000"/>
      <c r="J125" s="2002" t="s">
        <v>156</v>
      </c>
      <c r="K125" s="230"/>
      <c r="L125" s="2002"/>
      <c r="M125" s="2002" t="s">
        <v>161</v>
      </c>
      <c r="N125" s="2002"/>
      <c r="O125" s="2000"/>
      <c r="P125" s="2000"/>
      <c r="Q125" s="2000" t="s">
        <v>83</v>
      </c>
      <c r="R125" s="2000"/>
      <c r="S125" s="242"/>
      <c r="T125" s="243"/>
    </row>
    <row r="126" spans="2:21" ht="15.75">
      <c r="B126" s="241"/>
      <c r="C126" s="282"/>
      <c r="D126" s="2000"/>
      <c r="E126" s="2000"/>
      <c r="F126" s="2000"/>
      <c r="G126" s="2002"/>
      <c r="H126" s="2002"/>
      <c r="I126" s="2000"/>
      <c r="J126" s="2002"/>
      <c r="K126" s="230"/>
      <c r="L126" s="2002"/>
      <c r="M126" s="2002"/>
      <c r="N126" s="2002"/>
      <c r="O126" s="2000"/>
      <c r="P126" s="2000"/>
      <c r="Q126" s="2000"/>
      <c r="R126" s="2000"/>
      <c r="S126" s="242"/>
      <c r="T126" s="243"/>
    </row>
    <row r="127" spans="2:21" customFormat="1" ht="15" customHeight="1">
      <c r="B127" s="121" t="s">
        <v>418</v>
      </c>
      <c r="C127" s="284"/>
      <c r="D127" s="122"/>
      <c r="E127" s="122"/>
      <c r="F127" s="122"/>
      <c r="G127" s="122"/>
      <c r="H127" s="122"/>
      <c r="I127" s="122"/>
      <c r="J127" s="123"/>
      <c r="K127" s="122"/>
      <c r="L127" s="124"/>
      <c r="M127" s="122"/>
      <c r="N127" s="122"/>
      <c r="O127" s="122"/>
      <c r="P127" s="122"/>
      <c r="Q127" s="122"/>
      <c r="R127" s="125"/>
      <c r="S127" s="125"/>
      <c r="T127" s="126" t="s">
        <v>417</v>
      </c>
      <c r="U127" s="232"/>
    </row>
    <row r="129" spans="2:20" ht="24.95" customHeight="1">
      <c r="B129" s="2155" t="s">
        <v>159</v>
      </c>
      <c r="C129" s="2156"/>
      <c r="D129" s="2156"/>
      <c r="E129" s="2157"/>
      <c r="F129" s="2161" t="s">
        <v>146</v>
      </c>
      <c r="G129" s="2162"/>
      <c r="H129" s="2162"/>
      <c r="I129" s="2162"/>
      <c r="J129" s="2162"/>
      <c r="K129" s="2162"/>
      <c r="L129" s="2162"/>
      <c r="M129" s="2162"/>
      <c r="N129" s="2163"/>
      <c r="O129" s="417" t="s">
        <v>55</v>
      </c>
      <c r="P129" s="428" t="s">
        <v>1762</v>
      </c>
      <c r="Q129" s="92" t="s">
        <v>1606</v>
      </c>
      <c r="R129" s="41"/>
      <c r="S129" s="41"/>
      <c r="T129" s="42" t="s">
        <v>25</v>
      </c>
    </row>
    <row r="130" spans="2:20" ht="24.95" customHeight="1">
      <c r="B130" s="2158"/>
      <c r="C130" s="2159"/>
      <c r="D130" s="2159"/>
      <c r="E130" s="2160"/>
      <c r="F130" s="2164" t="s">
        <v>416</v>
      </c>
      <c r="G130" s="2165"/>
      <c r="H130" s="2165"/>
      <c r="I130" s="2165"/>
      <c r="J130" s="2165"/>
      <c r="K130" s="2165"/>
      <c r="L130" s="2165"/>
      <c r="M130" s="2165"/>
      <c r="N130" s="2166"/>
      <c r="O130" s="419" t="s">
        <v>57</v>
      </c>
      <c r="P130" s="429" t="s">
        <v>58</v>
      </c>
      <c r="Q130" s="94"/>
      <c r="R130" s="45"/>
      <c r="S130" s="45"/>
      <c r="T130" s="46"/>
    </row>
    <row r="131" spans="2:20" ht="9.9499999999999993" customHeight="1">
      <c r="B131" s="47"/>
      <c r="C131" s="48"/>
      <c r="D131" s="48"/>
      <c r="E131" s="48"/>
      <c r="F131" s="48"/>
      <c r="G131" s="48"/>
      <c r="H131" s="48"/>
      <c r="I131" s="48"/>
      <c r="J131" s="48" t="s">
        <v>25</v>
      </c>
      <c r="K131" s="48"/>
      <c r="L131" s="48"/>
      <c r="M131" s="48"/>
      <c r="N131" s="48"/>
      <c r="O131" s="48"/>
      <c r="P131" s="49"/>
      <c r="Q131" s="49"/>
      <c r="R131" s="599"/>
      <c r="S131" s="49"/>
      <c r="T131" s="50"/>
    </row>
    <row r="132" spans="2:20" ht="15.75">
      <c r="B132" s="51"/>
      <c r="C132" s="52" t="s">
        <v>59</v>
      </c>
      <c r="D132" s="38"/>
      <c r="E132" s="38" t="s">
        <v>60</v>
      </c>
      <c r="F132" s="623" t="s">
        <v>366</v>
      </c>
      <c r="G132" s="38"/>
      <c r="H132" s="53"/>
      <c r="I132" s="360"/>
      <c r="J132" s="38"/>
      <c r="K132" s="38"/>
      <c r="L132" s="54"/>
      <c r="M132" s="55"/>
      <c r="N132" s="85"/>
      <c r="O132" s="56"/>
      <c r="P132" s="54" t="s">
        <v>61</v>
      </c>
      <c r="Q132" s="249" t="s">
        <v>1918</v>
      </c>
      <c r="R132" s="249"/>
      <c r="S132" s="249"/>
      <c r="T132" s="59"/>
    </row>
    <row r="133" spans="2:20" ht="15.75">
      <c r="B133" s="51"/>
      <c r="C133" s="52"/>
      <c r="E133" s="640"/>
      <c r="F133" s="623"/>
      <c r="G133" s="38"/>
      <c r="H133" s="53"/>
      <c r="I133" s="52"/>
      <c r="J133" s="38"/>
      <c r="K133" s="38"/>
      <c r="L133" s="54"/>
      <c r="M133" s="55"/>
      <c r="N133" s="60"/>
      <c r="O133" s="56"/>
      <c r="P133" s="57"/>
      <c r="Q133" s="620"/>
      <c r="R133" s="58"/>
      <c r="S133" s="58"/>
      <c r="T133" s="59"/>
    </row>
    <row r="134" spans="2:20" ht="15" customHeight="1">
      <c r="B134" s="2190" t="s">
        <v>26</v>
      </c>
      <c r="C134" s="275" t="s">
        <v>27</v>
      </c>
      <c r="D134" s="2169" t="s">
        <v>62</v>
      </c>
      <c r="E134" s="175" t="s">
        <v>28</v>
      </c>
      <c r="F134" s="2169" t="s">
        <v>29</v>
      </c>
      <c r="G134" s="174" t="s">
        <v>30</v>
      </c>
      <c r="H134" s="174" t="s">
        <v>30</v>
      </c>
      <c r="I134" s="176" t="s">
        <v>30</v>
      </c>
      <c r="J134" s="2171" t="s">
        <v>31</v>
      </c>
      <c r="K134" s="2172"/>
      <c r="L134" s="174" t="s">
        <v>30</v>
      </c>
      <c r="M134" s="176" t="s">
        <v>32</v>
      </c>
      <c r="N134" s="177" t="s">
        <v>8</v>
      </c>
      <c r="O134" s="2176" t="s">
        <v>182</v>
      </c>
      <c r="P134" s="2178" t="s">
        <v>181</v>
      </c>
      <c r="Q134" s="177" t="s">
        <v>8</v>
      </c>
      <c r="R134" s="2180" t="s">
        <v>44</v>
      </c>
      <c r="S134" s="178" t="s">
        <v>8</v>
      </c>
      <c r="T134" s="2182" t="s">
        <v>10</v>
      </c>
    </row>
    <row r="135" spans="2:20">
      <c r="B135" s="2191"/>
      <c r="C135" s="276" t="s">
        <v>11</v>
      </c>
      <c r="D135" s="2170"/>
      <c r="E135" s="180" t="s">
        <v>12</v>
      </c>
      <c r="F135" s="2170"/>
      <c r="G135" s="180" t="s">
        <v>13</v>
      </c>
      <c r="H135" s="180" t="s">
        <v>14</v>
      </c>
      <c r="I135" s="181" t="s">
        <v>15</v>
      </c>
      <c r="J135" s="182" t="s">
        <v>16</v>
      </c>
      <c r="K135" s="183" t="s">
        <v>17</v>
      </c>
      <c r="L135" s="180" t="s">
        <v>18</v>
      </c>
      <c r="M135" s="184" t="s">
        <v>19</v>
      </c>
      <c r="N135" s="185" t="s">
        <v>177</v>
      </c>
      <c r="O135" s="2177"/>
      <c r="P135" s="2179"/>
      <c r="Q135" s="185" t="s">
        <v>22</v>
      </c>
      <c r="R135" s="2181"/>
      <c r="S135" s="186" t="s">
        <v>45</v>
      </c>
      <c r="T135" s="2183"/>
    </row>
    <row r="136" spans="2:20" ht="15.75" thickBot="1">
      <c r="B136" s="187">
        <v>1</v>
      </c>
      <c r="C136" s="277">
        <v>2</v>
      </c>
      <c r="D136" s="189">
        <v>3</v>
      </c>
      <c r="E136" s="188">
        <v>4</v>
      </c>
      <c r="F136" s="188">
        <v>5</v>
      </c>
      <c r="G136" s="188">
        <v>6</v>
      </c>
      <c r="H136" s="188">
        <v>7</v>
      </c>
      <c r="I136" s="190" t="s">
        <v>63</v>
      </c>
      <c r="J136" s="191">
        <v>9</v>
      </c>
      <c r="K136" s="192" t="s">
        <v>64</v>
      </c>
      <c r="L136" s="191" t="s">
        <v>65</v>
      </c>
      <c r="M136" s="192">
        <v>12</v>
      </c>
      <c r="N136" s="193" t="s">
        <v>66</v>
      </c>
      <c r="O136" s="252" t="s">
        <v>176</v>
      </c>
      <c r="P136" s="193" t="s">
        <v>178</v>
      </c>
      <c r="Q136" s="193" t="s">
        <v>186</v>
      </c>
      <c r="R136" s="193" t="s">
        <v>183</v>
      </c>
      <c r="S136" s="193" t="s">
        <v>179</v>
      </c>
      <c r="T136" s="193">
        <v>18</v>
      </c>
    </row>
    <row r="137" spans="2:20" s="850" customFormat="1" ht="35.1" customHeight="1" thickTop="1">
      <c r="B137" s="837">
        <v>1</v>
      </c>
      <c r="C137" s="1549" t="s">
        <v>1924</v>
      </c>
      <c r="D137" s="1593" t="s">
        <v>1587</v>
      </c>
      <c r="E137" s="1593" t="s">
        <v>1585</v>
      </c>
      <c r="F137" s="1443" t="s">
        <v>48</v>
      </c>
      <c r="G137" s="1450">
        <v>9670</v>
      </c>
      <c r="H137" s="1450">
        <v>4470</v>
      </c>
      <c r="I137" s="843">
        <f t="shared" ref="I137" si="54">+G137-H137</f>
        <v>5200</v>
      </c>
      <c r="J137" s="844">
        <v>5</v>
      </c>
      <c r="K137" s="845">
        <f t="shared" ref="K137" si="55">I137*J137%</f>
        <v>260</v>
      </c>
      <c r="L137" s="845">
        <f t="shared" ref="L137" si="56">I137-K137</f>
        <v>4940</v>
      </c>
      <c r="M137" s="1034">
        <f>2950+50</f>
        <v>3000</v>
      </c>
      <c r="N137" s="847">
        <f t="shared" ref="N137" si="57">ROUND((L137*M137),0)</f>
        <v>14820000</v>
      </c>
      <c r="O137" s="847">
        <f t="shared" ref="O137" si="58">ROUND(M137*0.5025%,2)</f>
        <v>15.08</v>
      </c>
      <c r="P137" s="847">
        <f t="shared" ref="P137" si="59">M137+O137</f>
        <v>3015.08</v>
      </c>
      <c r="Q137" s="848">
        <f t="shared" ref="Q137" si="60">ROUND((L137*+P137),0)</f>
        <v>14894495</v>
      </c>
      <c r="R137" s="848">
        <f t="shared" ref="R137" si="61">ROUND((Q137*0.5%),0)</f>
        <v>74472</v>
      </c>
      <c r="S137" s="848">
        <f t="shared" ref="S137" si="62">ROUND((Q137-R137),0)</f>
        <v>14820023</v>
      </c>
      <c r="T137" s="1594" t="s">
        <v>412</v>
      </c>
    </row>
    <row r="138" spans="2:20" s="850" customFormat="1" ht="5.0999999999999996" customHeight="1">
      <c r="B138" s="851"/>
      <c r="C138" s="885"/>
      <c r="D138" s="853"/>
      <c r="E138" s="854"/>
      <c r="F138" s="855"/>
      <c r="G138" s="856"/>
      <c r="H138" s="856"/>
      <c r="I138" s="857"/>
      <c r="J138" s="844"/>
      <c r="K138" s="857"/>
      <c r="L138" s="857"/>
      <c r="M138" s="859"/>
      <c r="N138" s="859"/>
      <c r="O138" s="886"/>
      <c r="P138" s="887"/>
      <c r="Q138" s="857"/>
      <c r="R138" s="857"/>
      <c r="S138" s="857"/>
      <c r="T138" s="860"/>
    </row>
    <row r="139" spans="2:20" ht="35.1" customHeight="1">
      <c r="B139" s="2211" t="s">
        <v>191</v>
      </c>
      <c r="C139" s="2212"/>
      <c r="D139" s="2212"/>
      <c r="E139" s="2212"/>
      <c r="F139" s="2213"/>
      <c r="G139" s="1012">
        <f>SUM(G137:G138)</f>
        <v>9670</v>
      </c>
      <c r="H139" s="1012">
        <f>SUM(H137:H138)</f>
        <v>4470</v>
      </c>
      <c r="I139" s="1012">
        <f>SUM(I137:I138)</f>
        <v>5200</v>
      </c>
      <c r="J139" s="1335">
        <f>+K139/I139%</f>
        <v>5</v>
      </c>
      <c r="K139" s="1012">
        <f>SUM(K137:K138)</f>
        <v>260</v>
      </c>
      <c r="L139" s="1012">
        <f>SUM(L137:L138)</f>
        <v>4940</v>
      </c>
      <c r="M139" s="1012"/>
      <c r="N139" s="1012">
        <f>SUM(N137:N138)</f>
        <v>14820000</v>
      </c>
      <c r="O139" s="1012"/>
      <c r="P139" s="1012">
        <f>+Q139/L139</f>
        <v>3015.0799595141702</v>
      </c>
      <c r="Q139" s="1012">
        <f>SUM(Q137:Q138)</f>
        <v>14894495</v>
      </c>
      <c r="R139" s="1012">
        <f>SUM(R137:R138)</f>
        <v>74472</v>
      </c>
      <c r="S139" s="1012">
        <f>SUM(S137:S138)</f>
        <v>14820023</v>
      </c>
      <c r="T139" s="261"/>
    </row>
    <row r="140" spans="2:20" ht="20.100000000000001" customHeight="1">
      <c r="B140" s="263"/>
      <c r="C140" s="264"/>
      <c r="D140" s="264"/>
      <c r="E140" s="264"/>
      <c r="F140" s="264"/>
      <c r="G140" s="265"/>
      <c r="H140" s="265"/>
      <c r="I140" s="459"/>
      <c r="J140" s="459"/>
      <c r="K140" s="459"/>
      <c r="L140" s="459"/>
      <c r="M140" s="459"/>
      <c r="N140" s="459"/>
      <c r="O140" s="459"/>
      <c r="P140" s="459" t="s">
        <v>25</v>
      </c>
      <c r="Q140" s="459"/>
      <c r="R140" s="459"/>
      <c r="S140" s="459"/>
      <c r="T140" s="266"/>
    </row>
    <row r="141" spans="2:20" ht="15.75">
      <c r="B141" s="201"/>
      <c r="C141" s="205"/>
      <c r="D141" s="202"/>
      <c r="E141" s="202"/>
      <c r="F141" s="202"/>
      <c r="G141" s="202"/>
      <c r="H141" s="202"/>
      <c r="I141" s="202"/>
      <c r="J141" s="203"/>
      <c r="K141" s="203"/>
      <c r="L141" s="204"/>
      <c r="M141" s="202"/>
      <c r="N141" s="202"/>
      <c r="O141" s="202"/>
      <c r="P141" s="202"/>
      <c r="Q141" s="587" t="s">
        <v>1919</v>
      </c>
      <c r="R141" s="211"/>
      <c r="S141" s="211"/>
      <c r="T141" s="209"/>
    </row>
    <row r="142" spans="2:20" ht="15.75">
      <c r="B142" s="241"/>
      <c r="C142" s="280" t="s">
        <v>80</v>
      </c>
      <c r="D142" s="227"/>
      <c r="E142" s="227"/>
      <c r="F142" s="227"/>
      <c r="G142" s="1991"/>
      <c r="H142" s="1991"/>
      <c r="I142" s="1991" t="s">
        <v>105</v>
      </c>
      <c r="J142" s="1991"/>
      <c r="K142" s="228"/>
      <c r="L142" s="1991"/>
      <c r="M142" s="1991" t="s">
        <v>106</v>
      </c>
      <c r="N142" s="1991"/>
      <c r="O142" s="227"/>
      <c r="P142" s="227"/>
      <c r="Q142" s="227" t="s">
        <v>81</v>
      </c>
      <c r="R142" s="227"/>
      <c r="S142" s="242"/>
      <c r="T142" s="243"/>
    </row>
    <row r="143" spans="2:20" ht="15.75">
      <c r="B143" s="241"/>
      <c r="C143" s="281"/>
      <c r="D143" s="229"/>
      <c r="E143" s="229"/>
      <c r="F143" s="229"/>
      <c r="G143" s="229"/>
      <c r="H143" s="229"/>
      <c r="I143" s="229"/>
      <c r="J143" s="229"/>
      <c r="K143" s="229"/>
      <c r="L143" s="229"/>
      <c r="M143" s="229"/>
      <c r="N143" s="229"/>
      <c r="O143" s="229"/>
      <c r="P143" s="229"/>
      <c r="Q143" s="229"/>
      <c r="R143" s="229"/>
      <c r="S143" s="242"/>
      <c r="T143" s="243"/>
    </row>
    <row r="144" spans="2:20" ht="12" customHeight="1">
      <c r="B144" s="241"/>
      <c r="C144" s="281"/>
      <c r="D144" s="229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29"/>
      <c r="P144" s="229"/>
      <c r="Q144" s="229"/>
      <c r="R144" s="229"/>
      <c r="S144" s="242"/>
      <c r="T144" s="243"/>
    </row>
    <row r="145" spans="2:21" ht="15.75">
      <c r="B145" s="241"/>
      <c r="C145" s="281"/>
      <c r="D145" s="229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229"/>
      <c r="Q145" s="229"/>
      <c r="R145" s="229"/>
      <c r="S145" s="242"/>
      <c r="T145" s="243"/>
    </row>
    <row r="146" spans="2:21" ht="15.75">
      <c r="B146" s="241"/>
      <c r="C146" s="2195" t="s">
        <v>147</v>
      </c>
      <c r="D146" s="2195"/>
      <c r="E146" s="2195"/>
      <c r="F146" s="1988"/>
      <c r="G146" s="1992"/>
      <c r="H146" s="1992" t="s">
        <v>82</v>
      </c>
      <c r="I146" s="1988"/>
      <c r="J146" s="1992" t="s">
        <v>156</v>
      </c>
      <c r="K146" s="230"/>
      <c r="L146" s="1992"/>
      <c r="M146" s="1992" t="s">
        <v>161</v>
      </c>
      <c r="N146" s="1992"/>
      <c r="O146" s="1988"/>
      <c r="P146" s="1988"/>
      <c r="Q146" s="1988" t="s">
        <v>83</v>
      </c>
      <c r="R146" s="1988"/>
      <c r="S146" s="242"/>
      <c r="T146" s="243"/>
    </row>
    <row r="147" spans="2:21" ht="15.75">
      <c r="B147" s="241"/>
      <c r="C147" s="282"/>
      <c r="D147" s="1988"/>
      <c r="E147" s="1988"/>
      <c r="F147" s="1988"/>
      <c r="G147" s="1992"/>
      <c r="H147" s="1992"/>
      <c r="I147" s="1988"/>
      <c r="J147" s="1992"/>
      <c r="K147" s="230"/>
      <c r="L147" s="1992"/>
      <c r="M147" s="1992"/>
      <c r="N147" s="1992"/>
      <c r="O147" s="1988"/>
      <c r="P147" s="1988"/>
      <c r="Q147" s="1988"/>
      <c r="R147" s="1988"/>
      <c r="S147" s="242"/>
      <c r="T147" s="243"/>
    </row>
    <row r="148" spans="2:21" customFormat="1" ht="15" customHeight="1">
      <c r="B148" s="121" t="s">
        <v>418</v>
      </c>
      <c r="C148" s="284"/>
      <c r="D148" s="122"/>
      <c r="E148" s="122"/>
      <c r="F148" s="122"/>
      <c r="G148" s="122"/>
      <c r="H148" s="122"/>
      <c r="I148" s="122"/>
      <c r="J148" s="123"/>
      <c r="K148" s="122"/>
      <c r="L148" s="124"/>
      <c r="M148" s="122"/>
      <c r="N148" s="122"/>
      <c r="O148" s="122"/>
      <c r="P148" s="122"/>
      <c r="Q148" s="122"/>
      <c r="R148" s="125"/>
      <c r="S148" s="125"/>
      <c r="T148" s="126" t="s">
        <v>417</v>
      </c>
      <c r="U148" s="232"/>
    </row>
    <row r="150" spans="2:21" ht="24.95" customHeight="1">
      <c r="B150" s="2155" t="s">
        <v>159</v>
      </c>
      <c r="C150" s="2156"/>
      <c r="D150" s="2156"/>
      <c r="E150" s="2157"/>
      <c r="F150" s="2161" t="s">
        <v>146</v>
      </c>
      <c r="G150" s="2162"/>
      <c r="H150" s="2162"/>
      <c r="I150" s="2162"/>
      <c r="J150" s="2162"/>
      <c r="K150" s="2162"/>
      <c r="L150" s="2162"/>
      <c r="M150" s="2162"/>
      <c r="N150" s="2163"/>
      <c r="O150" s="417" t="s">
        <v>55</v>
      </c>
      <c r="P150" s="428" t="s">
        <v>1733</v>
      </c>
      <c r="Q150" s="92" t="s">
        <v>1606</v>
      </c>
      <c r="R150" s="41"/>
      <c r="S150" s="41"/>
      <c r="T150" s="42" t="s">
        <v>25</v>
      </c>
    </row>
    <row r="151" spans="2:21" ht="24.95" customHeight="1">
      <c r="B151" s="2158"/>
      <c r="C151" s="2159"/>
      <c r="D151" s="2159"/>
      <c r="E151" s="2160"/>
      <c r="F151" s="2164" t="s">
        <v>416</v>
      </c>
      <c r="G151" s="2165"/>
      <c r="H151" s="2165"/>
      <c r="I151" s="2165"/>
      <c r="J151" s="2165"/>
      <c r="K151" s="2165"/>
      <c r="L151" s="2165"/>
      <c r="M151" s="2165"/>
      <c r="N151" s="2166"/>
      <c r="O151" s="419" t="s">
        <v>57</v>
      </c>
      <c r="P151" s="429" t="s">
        <v>58</v>
      </c>
      <c r="Q151" s="94"/>
      <c r="R151" s="45"/>
      <c r="S151" s="45"/>
      <c r="T151" s="46"/>
    </row>
    <row r="152" spans="2:21" ht="9.9499999999999993" customHeight="1">
      <c r="B152" s="47"/>
      <c r="C152" s="48"/>
      <c r="D152" s="48"/>
      <c r="E152" s="48"/>
      <c r="F152" s="48"/>
      <c r="G152" s="48"/>
      <c r="H152" s="48"/>
      <c r="I152" s="48"/>
      <c r="J152" s="48" t="s">
        <v>25</v>
      </c>
      <c r="K152" s="48"/>
      <c r="L152" s="48"/>
      <c r="M152" s="48"/>
      <c r="N152" s="48"/>
      <c r="O152" s="48"/>
      <c r="P152" s="49"/>
      <c r="Q152" s="49"/>
      <c r="R152" s="599"/>
      <c r="S152" s="49"/>
      <c r="T152" s="50"/>
    </row>
    <row r="153" spans="2:21" ht="15.75">
      <c r="B153" s="51"/>
      <c r="C153" s="52" t="s">
        <v>59</v>
      </c>
      <c r="D153" s="38"/>
      <c r="E153" s="38" t="s">
        <v>60</v>
      </c>
      <c r="F153" s="623" t="s">
        <v>366</v>
      </c>
      <c r="G153" s="38"/>
      <c r="H153" s="53"/>
      <c r="I153" s="360"/>
      <c r="J153" s="38"/>
      <c r="K153" s="38"/>
      <c r="L153" s="54"/>
      <c r="M153" s="55"/>
      <c r="N153" s="85"/>
      <c r="O153" s="56"/>
      <c r="P153" s="54" t="s">
        <v>61</v>
      </c>
      <c r="Q153" s="249" t="s">
        <v>1863</v>
      </c>
      <c r="R153" s="249"/>
      <c r="S153" s="249"/>
      <c r="T153" s="59"/>
    </row>
    <row r="154" spans="2:21" ht="15.75">
      <c r="B154" s="51"/>
      <c r="C154" s="52"/>
      <c r="E154" s="640"/>
      <c r="F154" s="623"/>
      <c r="G154" s="38"/>
      <c r="H154" s="53"/>
      <c r="I154" s="52"/>
      <c r="J154" s="38"/>
      <c r="K154" s="38"/>
      <c r="L154" s="54"/>
      <c r="M154" s="55"/>
      <c r="N154" s="60"/>
      <c r="O154" s="56"/>
      <c r="P154" s="57"/>
      <c r="Q154" s="620"/>
      <c r="R154" s="58"/>
      <c r="S154" s="58"/>
      <c r="T154" s="59"/>
    </row>
    <row r="155" spans="2:21" ht="15" customHeight="1">
      <c r="B155" s="2190" t="s">
        <v>26</v>
      </c>
      <c r="C155" s="275" t="s">
        <v>27</v>
      </c>
      <c r="D155" s="2169" t="s">
        <v>62</v>
      </c>
      <c r="E155" s="175" t="s">
        <v>28</v>
      </c>
      <c r="F155" s="2169" t="s">
        <v>29</v>
      </c>
      <c r="G155" s="174" t="s">
        <v>30</v>
      </c>
      <c r="H155" s="174" t="s">
        <v>30</v>
      </c>
      <c r="I155" s="176" t="s">
        <v>30</v>
      </c>
      <c r="J155" s="2171" t="s">
        <v>31</v>
      </c>
      <c r="K155" s="2172"/>
      <c r="L155" s="174" t="s">
        <v>30</v>
      </c>
      <c r="M155" s="176" t="s">
        <v>32</v>
      </c>
      <c r="N155" s="177" t="s">
        <v>8</v>
      </c>
      <c r="O155" s="2176" t="s">
        <v>182</v>
      </c>
      <c r="P155" s="2178" t="s">
        <v>181</v>
      </c>
      <c r="Q155" s="177" t="s">
        <v>8</v>
      </c>
      <c r="R155" s="2180" t="s">
        <v>44</v>
      </c>
      <c r="S155" s="178" t="s">
        <v>8</v>
      </c>
      <c r="T155" s="2182" t="s">
        <v>10</v>
      </c>
    </row>
    <row r="156" spans="2:21">
      <c r="B156" s="2191"/>
      <c r="C156" s="276" t="s">
        <v>11</v>
      </c>
      <c r="D156" s="2170"/>
      <c r="E156" s="180" t="s">
        <v>12</v>
      </c>
      <c r="F156" s="2170"/>
      <c r="G156" s="180" t="s">
        <v>13</v>
      </c>
      <c r="H156" s="180" t="s">
        <v>14</v>
      </c>
      <c r="I156" s="181" t="s">
        <v>15</v>
      </c>
      <c r="J156" s="182" t="s">
        <v>16</v>
      </c>
      <c r="K156" s="183" t="s">
        <v>17</v>
      </c>
      <c r="L156" s="180" t="s">
        <v>18</v>
      </c>
      <c r="M156" s="184" t="s">
        <v>19</v>
      </c>
      <c r="N156" s="185" t="s">
        <v>177</v>
      </c>
      <c r="O156" s="2177"/>
      <c r="P156" s="2179"/>
      <c r="Q156" s="185" t="s">
        <v>22</v>
      </c>
      <c r="R156" s="2181"/>
      <c r="S156" s="186" t="s">
        <v>45</v>
      </c>
      <c r="T156" s="2183"/>
    </row>
    <row r="157" spans="2:21" ht="15.75" thickBot="1">
      <c r="B157" s="187">
        <v>1</v>
      </c>
      <c r="C157" s="277">
        <v>2</v>
      </c>
      <c r="D157" s="189">
        <v>3</v>
      </c>
      <c r="E157" s="188">
        <v>4</v>
      </c>
      <c r="F157" s="188">
        <v>5</v>
      </c>
      <c r="G157" s="188">
        <v>6</v>
      </c>
      <c r="H157" s="188">
        <v>7</v>
      </c>
      <c r="I157" s="190" t="s">
        <v>63</v>
      </c>
      <c r="J157" s="191">
        <v>9</v>
      </c>
      <c r="K157" s="192" t="s">
        <v>64</v>
      </c>
      <c r="L157" s="191" t="s">
        <v>65</v>
      </c>
      <c r="M157" s="192">
        <v>12</v>
      </c>
      <c r="N157" s="193" t="s">
        <v>66</v>
      </c>
      <c r="O157" s="252" t="s">
        <v>176</v>
      </c>
      <c r="P157" s="193" t="s">
        <v>178</v>
      </c>
      <c r="Q157" s="193" t="s">
        <v>186</v>
      </c>
      <c r="R157" s="193" t="s">
        <v>183</v>
      </c>
      <c r="S157" s="193" t="s">
        <v>179</v>
      </c>
      <c r="T157" s="193">
        <v>18</v>
      </c>
    </row>
    <row r="158" spans="2:21" s="850" customFormat="1" ht="35.1" customHeight="1" thickTop="1">
      <c r="B158" s="837">
        <v>1</v>
      </c>
      <c r="C158" s="1549" t="s">
        <v>1870</v>
      </c>
      <c r="D158" s="1593" t="s">
        <v>109</v>
      </c>
      <c r="E158" s="1593" t="s">
        <v>388</v>
      </c>
      <c r="F158" s="1443" t="s">
        <v>48</v>
      </c>
      <c r="G158" s="1450">
        <v>10430</v>
      </c>
      <c r="H158" s="1450">
        <v>4330</v>
      </c>
      <c r="I158" s="843">
        <f t="shared" ref="I158" si="63">+G158-H158</f>
        <v>6100</v>
      </c>
      <c r="J158" s="844">
        <v>5</v>
      </c>
      <c r="K158" s="845">
        <f t="shared" ref="K158" si="64">I158*J158%</f>
        <v>305</v>
      </c>
      <c r="L158" s="845">
        <f t="shared" ref="L158" si="65">I158-K158</f>
        <v>5795</v>
      </c>
      <c r="M158" s="1034">
        <f>2950+50</f>
        <v>3000</v>
      </c>
      <c r="N158" s="847">
        <f t="shared" ref="N158" si="66">ROUND((L158*M158),0)</f>
        <v>17385000</v>
      </c>
      <c r="O158" s="847">
        <f t="shared" ref="O158" si="67">ROUND(M158*0.5025%,2)</f>
        <v>15.08</v>
      </c>
      <c r="P158" s="847">
        <f t="shared" ref="P158" si="68">M158+O158</f>
        <v>3015.08</v>
      </c>
      <c r="Q158" s="848">
        <f t="shared" ref="Q158" si="69">ROUND((L158*+P158),0)</f>
        <v>17472389</v>
      </c>
      <c r="R158" s="848">
        <f t="shared" ref="R158" si="70">ROUND((Q158*0.5%),0)</f>
        <v>87362</v>
      </c>
      <c r="S158" s="848">
        <f t="shared" ref="S158" si="71">ROUND((Q158-R158),0)</f>
        <v>17385027</v>
      </c>
      <c r="T158" s="1594" t="s">
        <v>412</v>
      </c>
    </row>
    <row r="159" spans="2:21" s="850" customFormat="1" ht="5.0999999999999996" customHeight="1">
      <c r="B159" s="851"/>
      <c r="C159" s="885"/>
      <c r="D159" s="853"/>
      <c r="E159" s="854"/>
      <c r="F159" s="855"/>
      <c r="G159" s="856"/>
      <c r="H159" s="856"/>
      <c r="I159" s="857"/>
      <c r="J159" s="844"/>
      <c r="K159" s="857"/>
      <c r="L159" s="857"/>
      <c r="M159" s="859"/>
      <c r="N159" s="859"/>
      <c r="O159" s="886"/>
      <c r="P159" s="887"/>
      <c r="Q159" s="857"/>
      <c r="R159" s="857"/>
      <c r="S159" s="857"/>
      <c r="T159" s="860"/>
    </row>
    <row r="160" spans="2:21" ht="35.1" customHeight="1">
      <c r="B160" s="2211" t="s">
        <v>191</v>
      </c>
      <c r="C160" s="2212"/>
      <c r="D160" s="2212"/>
      <c r="E160" s="2212"/>
      <c r="F160" s="2213"/>
      <c r="G160" s="1012">
        <f>SUM(G158:G159)</f>
        <v>10430</v>
      </c>
      <c r="H160" s="1012">
        <f>SUM(H158:H159)</f>
        <v>4330</v>
      </c>
      <c r="I160" s="1012">
        <f>SUM(I158:I159)</f>
        <v>6100</v>
      </c>
      <c r="J160" s="1335">
        <f>+K160/I160%</f>
        <v>5</v>
      </c>
      <c r="K160" s="1012">
        <f>SUM(K158:K159)</f>
        <v>305</v>
      </c>
      <c r="L160" s="1012">
        <f>SUM(L158:L159)</f>
        <v>5795</v>
      </c>
      <c r="M160" s="1012"/>
      <c r="N160" s="1012">
        <f>SUM(N158:N159)</f>
        <v>17385000</v>
      </c>
      <c r="O160" s="1012"/>
      <c r="P160" s="1012">
        <f>+Q160/L160</f>
        <v>3015.0800690250217</v>
      </c>
      <c r="Q160" s="1012">
        <f>SUM(Q158:Q159)</f>
        <v>17472389</v>
      </c>
      <c r="R160" s="1012">
        <f>SUM(R158:R159)</f>
        <v>87362</v>
      </c>
      <c r="S160" s="1012">
        <f>SUM(S158:S159)</f>
        <v>17385027</v>
      </c>
      <c r="T160" s="261"/>
    </row>
    <row r="161" spans="2:21" ht="20.100000000000001" customHeight="1">
      <c r="B161" s="263"/>
      <c r="C161" s="264"/>
      <c r="D161" s="264"/>
      <c r="E161" s="264"/>
      <c r="F161" s="264"/>
      <c r="G161" s="265"/>
      <c r="H161" s="265"/>
      <c r="I161" s="459"/>
      <c r="J161" s="459"/>
      <c r="K161" s="459"/>
      <c r="L161" s="459"/>
      <c r="M161" s="459"/>
      <c r="N161" s="459"/>
      <c r="O161" s="459"/>
      <c r="P161" s="459" t="s">
        <v>25</v>
      </c>
      <c r="Q161" s="459"/>
      <c r="R161" s="459"/>
      <c r="S161" s="459"/>
      <c r="T161" s="266"/>
    </row>
    <row r="162" spans="2:21" ht="15.75">
      <c r="B162" s="201"/>
      <c r="C162" s="205"/>
      <c r="D162" s="202"/>
      <c r="E162" s="202"/>
      <c r="F162" s="202"/>
      <c r="G162" s="202"/>
      <c r="H162" s="202"/>
      <c r="I162" s="202"/>
      <c r="J162" s="203"/>
      <c r="K162" s="203"/>
      <c r="L162" s="204"/>
      <c r="M162" s="202"/>
      <c r="N162" s="202"/>
      <c r="O162" s="202"/>
      <c r="P162" s="202"/>
      <c r="Q162" s="587" t="s">
        <v>1864</v>
      </c>
      <c r="R162" s="211"/>
      <c r="S162" s="211"/>
      <c r="T162" s="209"/>
    </row>
    <row r="163" spans="2:21" ht="15.75">
      <c r="B163" s="241"/>
      <c r="C163" s="280" t="s">
        <v>80</v>
      </c>
      <c r="D163" s="227"/>
      <c r="E163" s="227"/>
      <c r="F163" s="227"/>
      <c r="G163" s="1940"/>
      <c r="H163" s="1940"/>
      <c r="I163" s="1940" t="s">
        <v>105</v>
      </c>
      <c r="J163" s="1940"/>
      <c r="K163" s="228"/>
      <c r="L163" s="1940"/>
      <c r="M163" s="1940" t="s">
        <v>106</v>
      </c>
      <c r="N163" s="1940"/>
      <c r="O163" s="227"/>
      <c r="P163" s="227"/>
      <c r="Q163" s="227" t="s">
        <v>81</v>
      </c>
      <c r="R163" s="227"/>
      <c r="S163" s="242"/>
      <c r="T163" s="243"/>
    </row>
    <row r="164" spans="2:21" ht="15.75">
      <c r="B164" s="241"/>
      <c r="C164" s="281"/>
      <c r="D164" s="229"/>
      <c r="E164" s="229"/>
      <c r="F164" s="229"/>
      <c r="G164" s="229"/>
      <c r="H164" s="229"/>
      <c r="I164" s="229"/>
      <c r="J164" s="229"/>
      <c r="K164" s="229"/>
      <c r="L164" s="229"/>
      <c r="M164" s="229"/>
      <c r="N164" s="229"/>
      <c r="O164" s="229"/>
      <c r="P164" s="229"/>
      <c r="Q164" s="229"/>
      <c r="R164" s="229"/>
      <c r="S164" s="242"/>
      <c r="T164" s="243"/>
    </row>
    <row r="165" spans="2:21" ht="12" customHeight="1">
      <c r="B165" s="241"/>
      <c r="C165" s="281"/>
      <c r="D165" s="229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29"/>
      <c r="P165" s="229"/>
      <c r="Q165" s="229"/>
      <c r="R165" s="229"/>
      <c r="S165" s="242"/>
      <c r="T165" s="243"/>
    </row>
    <row r="166" spans="2:21" ht="15.75">
      <c r="B166" s="241"/>
      <c r="C166" s="281"/>
      <c r="D166" s="229"/>
      <c r="E166" s="229"/>
      <c r="F166" s="229"/>
      <c r="G166" s="229"/>
      <c r="H166" s="229"/>
      <c r="I166" s="229"/>
      <c r="J166" s="229"/>
      <c r="K166" s="229"/>
      <c r="L166" s="229"/>
      <c r="M166" s="229"/>
      <c r="N166" s="229"/>
      <c r="O166" s="229"/>
      <c r="P166" s="229"/>
      <c r="Q166" s="229"/>
      <c r="R166" s="229"/>
      <c r="S166" s="242"/>
      <c r="T166" s="243"/>
    </row>
    <row r="167" spans="2:21" ht="15.75">
      <c r="B167" s="241"/>
      <c r="C167" s="2195" t="s">
        <v>147</v>
      </c>
      <c r="D167" s="2195"/>
      <c r="E167" s="2195"/>
      <c r="F167" s="1938"/>
      <c r="G167" s="1941"/>
      <c r="H167" s="1941" t="s">
        <v>82</v>
      </c>
      <c r="I167" s="1938"/>
      <c r="J167" s="1941" t="s">
        <v>156</v>
      </c>
      <c r="K167" s="230"/>
      <c r="L167" s="1941"/>
      <c r="M167" s="1941" t="s">
        <v>161</v>
      </c>
      <c r="N167" s="1941"/>
      <c r="O167" s="1938"/>
      <c r="P167" s="1938"/>
      <c r="Q167" s="1938" t="s">
        <v>83</v>
      </c>
      <c r="R167" s="1938"/>
      <c r="S167" s="242"/>
      <c r="T167" s="243"/>
    </row>
    <row r="168" spans="2:21" ht="15.75">
      <c r="B168" s="241"/>
      <c r="C168" s="282"/>
      <c r="D168" s="1938"/>
      <c r="E168" s="1938"/>
      <c r="F168" s="1938"/>
      <c r="G168" s="1941"/>
      <c r="H168" s="1941"/>
      <c r="I168" s="1938"/>
      <c r="J168" s="1941"/>
      <c r="K168" s="230"/>
      <c r="L168" s="1941"/>
      <c r="M168" s="1941"/>
      <c r="N168" s="1941"/>
      <c r="O168" s="1938"/>
      <c r="P168" s="1938"/>
      <c r="Q168" s="1938"/>
      <c r="R168" s="1938"/>
      <c r="S168" s="242"/>
      <c r="T168" s="243"/>
    </row>
    <row r="169" spans="2:21" customFormat="1" ht="15" customHeight="1">
      <c r="B169" s="121" t="s">
        <v>418</v>
      </c>
      <c r="C169" s="284"/>
      <c r="D169" s="122"/>
      <c r="E169" s="122"/>
      <c r="F169" s="122"/>
      <c r="G169" s="122"/>
      <c r="H169" s="122"/>
      <c r="I169" s="122"/>
      <c r="J169" s="123"/>
      <c r="K169" s="122"/>
      <c r="L169" s="124"/>
      <c r="M169" s="122"/>
      <c r="N169" s="122"/>
      <c r="O169" s="122"/>
      <c r="P169" s="122"/>
      <c r="Q169" s="122"/>
      <c r="R169" s="125"/>
      <c r="S169" s="125"/>
      <c r="T169" s="126" t="s">
        <v>417</v>
      </c>
      <c r="U169" s="232"/>
    </row>
    <row r="171" spans="2:21" ht="24.95" customHeight="1">
      <c r="B171" s="2155" t="s">
        <v>159</v>
      </c>
      <c r="C171" s="2156"/>
      <c r="D171" s="2156"/>
      <c r="E171" s="2157"/>
      <c r="F171" s="2161" t="s">
        <v>146</v>
      </c>
      <c r="G171" s="2162"/>
      <c r="H171" s="2162"/>
      <c r="I171" s="2162"/>
      <c r="J171" s="2162"/>
      <c r="K171" s="2162"/>
      <c r="L171" s="2162"/>
      <c r="M171" s="2162"/>
      <c r="N171" s="2163"/>
      <c r="O171" s="417" t="s">
        <v>55</v>
      </c>
      <c r="P171" s="428" t="s">
        <v>1706</v>
      </c>
      <c r="Q171" s="92" t="s">
        <v>1606</v>
      </c>
      <c r="R171" s="41"/>
      <c r="S171" s="41"/>
      <c r="T171" s="42" t="s">
        <v>25</v>
      </c>
    </row>
    <row r="172" spans="2:21" ht="24.95" customHeight="1">
      <c r="B172" s="2158"/>
      <c r="C172" s="2159"/>
      <c r="D172" s="2159"/>
      <c r="E172" s="2160"/>
      <c r="F172" s="2164" t="s">
        <v>416</v>
      </c>
      <c r="G172" s="2165"/>
      <c r="H172" s="2165"/>
      <c r="I172" s="2165"/>
      <c r="J172" s="2165"/>
      <c r="K172" s="2165"/>
      <c r="L172" s="2165"/>
      <c r="M172" s="2165"/>
      <c r="N172" s="2166"/>
      <c r="O172" s="419" t="s">
        <v>57</v>
      </c>
      <c r="P172" s="429" t="s">
        <v>58</v>
      </c>
      <c r="Q172" s="94"/>
      <c r="R172" s="45"/>
      <c r="S172" s="45"/>
      <c r="T172" s="46"/>
    </row>
    <row r="173" spans="2:21" ht="9.9499999999999993" customHeight="1">
      <c r="B173" s="47"/>
      <c r="C173" s="48"/>
      <c r="D173" s="48"/>
      <c r="E173" s="48"/>
      <c r="F173" s="48"/>
      <c r="G173" s="48"/>
      <c r="H173" s="48"/>
      <c r="I173" s="48"/>
      <c r="J173" s="48" t="s">
        <v>25</v>
      </c>
      <c r="K173" s="48"/>
      <c r="L173" s="48"/>
      <c r="M173" s="48"/>
      <c r="N173" s="48"/>
      <c r="O173" s="48"/>
      <c r="P173" s="49"/>
      <c r="Q173" s="49"/>
      <c r="R173" s="599"/>
      <c r="S173" s="49"/>
      <c r="T173" s="50"/>
    </row>
    <row r="174" spans="2:21" ht="15.75">
      <c r="B174" s="51"/>
      <c r="C174" s="52" t="s">
        <v>59</v>
      </c>
      <c r="D174" s="38"/>
      <c r="E174" s="38" t="s">
        <v>60</v>
      </c>
      <c r="F174" s="623" t="s">
        <v>366</v>
      </c>
      <c r="G174" s="38"/>
      <c r="H174" s="53"/>
      <c r="I174" s="360"/>
      <c r="J174" s="38"/>
      <c r="K174" s="38"/>
      <c r="L174" s="54"/>
      <c r="M174" s="55"/>
      <c r="N174" s="85"/>
      <c r="O174" s="56"/>
      <c r="P174" s="54" t="s">
        <v>61</v>
      </c>
      <c r="Q174" s="249" t="s">
        <v>1838</v>
      </c>
      <c r="R174" s="249"/>
      <c r="S174" s="249"/>
      <c r="T174" s="59"/>
    </row>
    <row r="175" spans="2:21" ht="15.75">
      <c r="B175" s="51"/>
      <c r="C175" s="52"/>
      <c r="E175" s="640"/>
      <c r="F175" s="623"/>
      <c r="G175" s="38"/>
      <c r="H175" s="53"/>
      <c r="I175" s="52"/>
      <c r="J175" s="38"/>
      <c r="K175" s="38"/>
      <c r="L175" s="54"/>
      <c r="M175" s="55"/>
      <c r="N175" s="60"/>
      <c r="O175" s="56"/>
      <c r="P175" s="57"/>
      <c r="Q175" s="620"/>
      <c r="R175" s="58"/>
      <c r="S175" s="58"/>
      <c r="T175" s="59"/>
    </row>
    <row r="176" spans="2:21" ht="15" customHeight="1">
      <c r="B176" s="2190" t="s">
        <v>26</v>
      </c>
      <c r="C176" s="275" t="s">
        <v>27</v>
      </c>
      <c r="D176" s="2169" t="s">
        <v>62</v>
      </c>
      <c r="E176" s="175" t="s">
        <v>28</v>
      </c>
      <c r="F176" s="2169" t="s">
        <v>29</v>
      </c>
      <c r="G176" s="174" t="s">
        <v>30</v>
      </c>
      <c r="H176" s="174" t="s">
        <v>30</v>
      </c>
      <c r="I176" s="176" t="s">
        <v>30</v>
      </c>
      <c r="J176" s="2171" t="s">
        <v>31</v>
      </c>
      <c r="K176" s="2172"/>
      <c r="L176" s="174" t="s">
        <v>30</v>
      </c>
      <c r="M176" s="176" t="s">
        <v>32</v>
      </c>
      <c r="N176" s="177" t="s">
        <v>8</v>
      </c>
      <c r="O176" s="2176" t="s">
        <v>182</v>
      </c>
      <c r="P176" s="2178" t="s">
        <v>181</v>
      </c>
      <c r="Q176" s="177" t="s">
        <v>8</v>
      </c>
      <c r="R176" s="2180" t="s">
        <v>44</v>
      </c>
      <c r="S176" s="178" t="s">
        <v>8</v>
      </c>
      <c r="T176" s="2182" t="s">
        <v>10</v>
      </c>
    </row>
    <row r="177" spans="2:21">
      <c r="B177" s="2191"/>
      <c r="C177" s="276" t="s">
        <v>11</v>
      </c>
      <c r="D177" s="2170"/>
      <c r="E177" s="180" t="s">
        <v>12</v>
      </c>
      <c r="F177" s="2170"/>
      <c r="G177" s="180" t="s">
        <v>13</v>
      </c>
      <c r="H177" s="180" t="s">
        <v>14</v>
      </c>
      <c r="I177" s="181" t="s">
        <v>15</v>
      </c>
      <c r="J177" s="182" t="s">
        <v>16</v>
      </c>
      <c r="K177" s="183" t="s">
        <v>17</v>
      </c>
      <c r="L177" s="180" t="s">
        <v>18</v>
      </c>
      <c r="M177" s="184" t="s">
        <v>19</v>
      </c>
      <c r="N177" s="185" t="s">
        <v>177</v>
      </c>
      <c r="O177" s="2177"/>
      <c r="P177" s="2179"/>
      <c r="Q177" s="185" t="s">
        <v>22</v>
      </c>
      <c r="R177" s="2181"/>
      <c r="S177" s="186" t="s">
        <v>45</v>
      </c>
      <c r="T177" s="2183"/>
    </row>
    <row r="178" spans="2:21" ht="15.75" thickBot="1">
      <c r="B178" s="187">
        <v>1</v>
      </c>
      <c r="C178" s="277">
        <v>2</v>
      </c>
      <c r="D178" s="189">
        <v>3</v>
      </c>
      <c r="E178" s="188">
        <v>4</v>
      </c>
      <c r="F178" s="188">
        <v>5</v>
      </c>
      <c r="G178" s="188">
        <v>6</v>
      </c>
      <c r="H178" s="188">
        <v>7</v>
      </c>
      <c r="I178" s="190" t="s">
        <v>63</v>
      </c>
      <c r="J178" s="191">
        <v>9</v>
      </c>
      <c r="K178" s="192" t="s">
        <v>64</v>
      </c>
      <c r="L178" s="191" t="s">
        <v>65</v>
      </c>
      <c r="M178" s="192">
        <v>12</v>
      </c>
      <c r="N178" s="193" t="s">
        <v>66</v>
      </c>
      <c r="O178" s="252" t="s">
        <v>176</v>
      </c>
      <c r="P178" s="193" t="s">
        <v>178</v>
      </c>
      <c r="Q178" s="193" t="s">
        <v>186</v>
      </c>
      <c r="R178" s="193" t="s">
        <v>183</v>
      </c>
      <c r="S178" s="193" t="s">
        <v>179</v>
      </c>
      <c r="T178" s="193">
        <v>18</v>
      </c>
    </row>
    <row r="179" spans="2:21" s="850" customFormat="1" ht="35.1" customHeight="1" thickTop="1">
      <c r="B179" s="837">
        <v>1</v>
      </c>
      <c r="C179" s="1549" t="s">
        <v>1852</v>
      </c>
      <c r="D179" s="1593" t="s">
        <v>1587</v>
      </c>
      <c r="E179" s="1593" t="s">
        <v>388</v>
      </c>
      <c r="F179" s="1443" t="s">
        <v>48</v>
      </c>
      <c r="G179" s="1450">
        <v>9970</v>
      </c>
      <c r="H179" s="1450">
        <v>4340</v>
      </c>
      <c r="I179" s="843">
        <f t="shared" ref="I179" si="72">+G179-H179</f>
        <v>5630</v>
      </c>
      <c r="J179" s="844">
        <v>5</v>
      </c>
      <c r="K179" s="845">
        <f t="shared" ref="K179" si="73">I179*J179%</f>
        <v>281.5</v>
      </c>
      <c r="L179" s="845">
        <f t="shared" ref="L179" si="74">I179-K179</f>
        <v>5348.5</v>
      </c>
      <c r="M179" s="1034">
        <f>2950+50</f>
        <v>3000</v>
      </c>
      <c r="N179" s="847">
        <f t="shared" ref="N179" si="75">ROUND((L179*M179),0)</f>
        <v>16045500</v>
      </c>
      <c r="O179" s="847">
        <f t="shared" ref="O179" si="76">ROUND(M179*0.5025%,2)</f>
        <v>15.08</v>
      </c>
      <c r="P179" s="847">
        <f t="shared" ref="P179" si="77">M179+O179</f>
        <v>3015.08</v>
      </c>
      <c r="Q179" s="848">
        <f t="shared" ref="Q179" si="78">ROUND((L179*+P179),0)</f>
        <v>16126155</v>
      </c>
      <c r="R179" s="848">
        <f t="shared" ref="R179" si="79">ROUND((Q179*0.5%),0)</f>
        <v>80631</v>
      </c>
      <c r="S179" s="848">
        <f t="shared" ref="S179" si="80">ROUND((Q179-R179),0)</f>
        <v>16045524</v>
      </c>
      <c r="T179" s="1594" t="s">
        <v>412</v>
      </c>
    </row>
    <row r="180" spans="2:21" s="850" customFormat="1" ht="5.0999999999999996" customHeight="1">
      <c r="B180" s="851"/>
      <c r="C180" s="885"/>
      <c r="D180" s="853"/>
      <c r="E180" s="854"/>
      <c r="F180" s="855"/>
      <c r="G180" s="856"/>
      <c r="H180" s="856"/>
      <c r="I180" s="857"/>
      <c r="J180" s="844"/>
      <c r="K180" s="857"/>
      <c r="L180" s="857"/>
      <c r="M180" s="859"/>
      <c r="N180" s="859"/>
      <c r="O180" s="886"/>
      <c r="P180" s="887"/>
      <c r="Q180" s="857"/>
      <c r="R180" s="857"/>
      <c r="S180" s="857"/>
      <c r="T180" s="860"/>
    </row>
    <row r="181" spans="2:21" ht="35.1" customHeight="1">
      <c r="B181" s="2211" t="s">
        <v>191</v>
      </c>
      <c r="C181" s="2212"/>
      <c r="D181" s="2212"/>
      <c r="E181" s="2212"/>
      <c r="F181" s="2213"/>
      <c r="G181" s="1012">
        <f>SUM(G179:G180)</f>
        <v>9970</v>
      </c>
      <c r="H181" s="1012">
        <f>SUM(H179:H180)</f>
        <v>4340</v>
      </c>
      <c r="I181" s="1012">
        <f>SUM(I179:I180)</f>
        <v>5630</v>
      </c>
      <c r="J181" s="1335">
        <f>+K181/I181%</f>
        <v>5</v>
      </c>
      <c r="K181" s="1012">
        <f>SUM(K179:K180)</f>
        <v>281.5</v>
      </c>
      <c r="L181" s="1012">
        <f>SUM(L179:L180)</f>
        <v>5348.5</v>
      </c>
      <c r="M181" s="1012"/>
      <c r="N181" s="1012">
        <f>SUM(N179:N180)</f>
        <v>16045500</v>
      </c>
      <c r="O181" s="1012"/>
      <c r="P181" s="1012">
        <f>+Q181/L181</f>
        <v>3015.0799289520428</v>
      </c>
      <c r="Q181" s="1012">
        <f>SUM(Q179:Q180)</f>
        <v>16126155</v>
      </c>
      <c r="R181" s="1012">
        <f>SUM(R179:R180)</f>
        <v>80631</v>
      </c>
      <c r="S181" s="1012">
        <f>SUM(S179:S180)</f>
        <v>16045524</v>
      </c>
      <c r="T181" s="261"/>
    </row>
    <row r="182" spans="2:21" ht="20.100000000000001" customHeight="1">
      <c r="B182" s="263"/>
      <c r="C182" s="264"/>
      <c r="D182" s="264"/>
      <c r="E182" s="264"/>
      <c r="F182" s="264"/>
      <c r="G182" s="265"/>
      <c r="H182" s="265"/>
      <c r="I182" s="459"/>
      <c r="J182" s="459"/>
      <c r="K182" s="459"/>
      <c r="L182" s="459"/>
      <c r="M182" s="459"/>
      <c r="N182" s="459"/>
      <c r="O182" s="459"/>
      <c r="P182" s="459" t="s">
        <v>25</v>
      </c>
      <c r="Q182" s="459"/>
      <c r="R182" s="459"/>
      <c r="S182" s="459"/>
      <c r="T182" s="266"/>
    </row>
    <row r="183" spans="2:21" ht="15.75">
      <c r="B183" s="201"/>
      <c r="C183" s="205"/>
      <c r="D183" s="202"/>
      <c r="E183" s="202"/>
      <c r="F183" s="202"/>
      <c r="G183" s="202"/>
      <c r="H183" s="202"/>
      <c r="I183" s="202"/>
      <c r="J183" s="203"/>
      <c r="K183" s="203"/>
      <c r="L183" s="204"/>
      <c r="M183" s="202"/>
      <c r="N183" s="202"/>
      <c r="O183" s="202"/>
      <c r="P183" s="202"/>
      <c r="Q183" s="587" t="s">
        <v>1839</v>
      </c>
      <c r="R183" s="211"/>
      <c r="S183" s="211"/>
      <c r="T183" s="209"/>
    </row>
    <row r="184" spans="2:21" ht="15.75">
      <c r="B184" s="241"/>
      <c r="C184" s="280" t="s">
        <v>80</v>
      </c>
      <c r="D184" s="227"/>
      <c r="E184" s="227"/>
      <c r="F184" s="227"/>
      <c r="G184" s="1930"/>
      <c r="H184" s="1930"/>
      <c r="I184" s="1930" t="s">
        <v>105</v>
      </c>
      <c r="J184" s="1930"/>
      <c r="K184" s="228"/>
      <c r="L184" s="1930"/>
      <c r="M184" s="1930" t="s">
        <v>106</v>
      </c>
      <c r="N184" s="1930"/>
      <c r="O184" s="227"/>
      <c r="P184" s="227"/>
      <c r="Q184" s="227" t="s">
        <v>81</v>
      </c>
      <c r="R184" s="227"/>
      <c r="S184" s="242"/>
      <c r="T184" s="243"/>
    </row>
    <row r="185" spans="2:21" ht="15.75">
      <c r="B185" s="241"/>
      <c r="C185" s="281"/>
      <c r="D185" s="229"/>
      <c r="E185" s="229"/>
      <c r="F185" s="229"/>
      <c r="G185" s="229"/>
      <c r="H185" s="229"/>
      <c r="I185" s="229"/>
      <c r="J185" s="229"/>
      <c r="K185" s="229"/>
      <c r="L185" s="229"/>
      <c r="M185" s="229"/>
      <c r="N185" s="229"/>
      <c r="O185" s="229"/>
      <c r="P185" s="229"/>
      <c r="Q185" s="229"/>
      <c r="R185" s="229"/>
      <c r="S185" s="242"/>
      <c r="T185" s="243"/>
    </row>
    <row r="186" spans="2:21" ht="12" customHeight="1">
      <c r="B186" s="241"/>
      <c r="C186" s="281"/>
      <c r="D186" s="229"/>
      <c r="E186" s="229"/>
      <c r="F186" s="229"/>
      <c r="G186" s="229"/>
      <c r="H186" s="229"/>
      <c r="I186" s="229"/>
      <c r="J186" s="229"/>
      <c r="K186" s="229"/>
      <c r="L186" s="229"/>
      <c r="M186" s="229"/>
      <c r="N186" s="229"/>
      <c r="O186" s="229"/>
      <c r="P186" s="229"/>
      <c r="Q186" s="229"/>
      <c r="R186" s="229"/>
      <c r="S186" s="242"/>
      <c r="T186" s="243"/>
    </row>
    <row r="187" spans="2:21" ht="15.75">
      <c r="B187" s="241"/>
      <c r="C187" s="281"/>
      <c r="D187" s="229"/>
      <c r="E187" s="229"/>
      <c r="F187" s="229"/>
      <c r="G187" s="229"/>
      <c r="H187" s="229"/>
      <c r="I187" s="229"/>
      <c r="J187" s="229"/>
      <c r="K187" s="229"/>
      <c r="L187" s="229"/>
      <c r="M187" s="229"/>
      <c r="N187" s="229"/>
      <c r="O187" s="229"/>
      <c r="P187" s="229"/>
      <c r="Q187" s="229"/>
      <c r="R187" s="229"/>
      <c r="S187" s="242"/>
      <c r="T187" s="243"/>
    </row>
    <row r="188" spans="2:21" ht="15.75">
      <c r="B188" s="241"/>
      <c r="C188" s="2195" t="s">
        <v>147</v>
      </c>
      <c r="D188" s="2195"/>
      <c r="E188" s="2195"/>
      <c r="F188" s="1929"/>
      <c r="G188" s="1931"/>
      <c r="H188" s="1931" t="s">
        <v>82</v>
      </c>
      <c r="I188" s="1929"/>
      <c r="J188" s="1931" t="s">
        <v>156</v>
      </c>
      <c r="K188" s="230"/>
      <c r="L188" s="1931"/>
      <c r="M188" s="1931" t="s">
        <v>161</v>
      </c>
      <c r="N188" s="1931"/>
      <c r="O188" s="1929"/>
      <c r="P188" s="1929"/>
      <c r="Q188" s="1929" t="s">
        <v>83</v>
      </c>
      <c r="R188" s="1929"/>
      <c r="S188" s="242"/>
      <c r="T188" s="243"/>
    </row>
    <row r="189" spans="2:21" ht="15.75">
      <c r="B189" s="241"/>
      <c r="C189" s="282"/>
      <c r="D189" s="1929"/>
      <c r="E189" s="1929"/>
      <c r="F189" s="1929"/>
      <c r="G189" s="1931"/>
      <c r="H189" s="1931"/>
      <c r="I189" s="1929"/>
      <c r="J189" s="1931"/>
      <c r="K189" s="230"/>
      <c r="L189" s="1931"/>
      <c r="M189" s="1931"/>
      <c r="N189" s="1931"/>
      <c r="O189" s="1929"/>
      <c r="P189" s="1929"/>
      <c r="Q189" s="1929"/>
      <c r="R189" s="1929"/>
      <c r="S189" s="242"/>
      <c r="T189" s="243"/>
    </row>
    <row r="190" spans="2:21" customFormat="1" ht="15" customHeight="1">
      <c r="B190" s="121" t="s">
        <v>418</v>
      </c>
      <c r="C190" s="284"/>
      <c r="D190" s="122"/>
      <c r="E190" s="122"/>
      <c r="F190" s="122"/>
      <c r="G190" s="122"/>
      <c r="H190" s="122"/>
      <c r="I190" s="122"/>
      <c r="J190" s="123"/>
      <c r="K190" s="122"/>
      <c r="L190" s="124"/>
      <c r="M190" s="122"/>
      <c r="N190" s="122"/>
      <c r="O190" s="122"/>
      <c r="P190" s="122"/>
      <c r="Q190" s="122"/>
      <c r="R190" s="125"/>
      <c r="S190" s="125"/>
      <c r="T190" s="126" t="s">
        <v>417</v>
      </c>
      <c r="U190" s="232"/>
    </row>
    <row r="192" spans="2:21" ht="24.95" customHeight="1">
      <c r="B192" s="2155" t="s">
        <v>159</v>
      </c>
      <c r="C192" s="2156"/>
      <c r="D192" s="2156"/>
      <c r="E192" s="2157"/>
      <c r="F192" s="2161" t="s">
        <v>146</v>
      </c>
      <c r="G192" s="2162"/>
      <c r="H192" s="2162"/>
      <c r="I192" s="2162"/>
      <c r="J192" s="2162"/>
      <c r="K192" s="2162"/>
      <c r="L192" s="2162"/>
      <c r="M192" s="2162"/>
      <c r="N192" s="2163"/>
      <c r="O192" s="417" t="s">
        <v>55</v>
      </c>
      <c r="P192" s="428" t="s">
        <v>1677</v>
      </c>
      <c r="Q192" s="92" t="s">
        <v>1606</v>
      </c>
      <c r="R192" s="41"/>
      <c r="S192" s="41"/>
      <c r="T192" s="42" t="s">
        <v>25</v>
      </c>
    </row>
    <row r="193" spans="2:20" ht="24.95" customHeight="1">
      <c r="B193" s="2158"/>
      <c r="C193" s="2159"/>
      <c r="D193" s="2159"/>
      <c r="E193" s="2160"/>
      <c r="F193" s="2164" t="s">
        <v>416</v>
      </c>
      <c r="G193" s="2165"/>
      <c r="H193" s="2165"/>
      <c r="I193" s="2165"/>
      <c r="J193" s="2165"/>
      <c r="K193" s="2165"/>
      <c r="L193" s="2165"/>
      <c r="M193" s="2165"/>
      <c r="N193" s="2166"/>
      <c r="O193" s="419" t="s">
        <v>57</v>
      </c>
      <c r="P193" s="429" t="s">
        <v>58</v>
      </c>
      <c r="Q193" s="94"/>
      <c r="R193" s="45"/>
      <c r="S193" s="45"/>
      <c r="T193" s="46"/>
    </row>
    <row r="194" spans="2:20" ht="9.9499999999999993" customHeight="1">
      <c r="B194" s="47"/>
      <c r="C194" s="48"/>
      <c r="D194" s="48"/>
      <c r="E194" s="48"/>
      <c r="F194" s="48"/>
      <c r="G194" s="48"/>
      <c r="H194" s="48"/>
      <c r="I194" s="48"/>
      <c r="J194" s="48" t="s">
        <v>25</v>
      </c>
      <c r="K194" s="48"/>
      <c r="L194" s="48"/>
      <c r="M194" s="48"/>
      <c r="N194" s="48"/>
      <c r="O194" s="48"/>
      <c r="P194" s="49"/>
      <c r="Q194" s="49"/>
      <c r="R194" s="599"/>
      <c r="S194" s="49"/>
      <c r="T194" s="50"/>
    </row>
    <row r="195" spans="2:20" ht="15.75">
      <c r="B195" s="51"/>
      <c r="C195" s="52" t="s">
        <v>59</v>
      </c>
      <c r="D195" s="38"/>
      <c r="E195" s="38" t="s">
        <v>60</v>
      </c>
      <c r="F195" s="623" t="s">
        <v>366</v>
      </c>
      <c r="G195" s="38"/>
      <c r="H195" s="53"/>
      <c r="I195" s="360"/>
      <c r="J195" s="38"/>
      <c r="K195" s="38"/>
      <c r="L195" s="54"/>
      <c r="M195" s="55"/>
      <c r="N195" s="85"/>
      <c r="O195" s="56"/>
      <c r="P195" s="54" t="s">
        <v>61</v>
      </c>
      <c r="Q195" s="249" t="s">
        <v>1807</v>
      </c>
      <c r="R195" s="249"/>
      <c r="S195" s="249"/>
      <c r="T195" s="59"/>
    </row>
    <row r="196" spans="2:20" ht="15.75">
      <c r="B196" s="51"/>
      <c r="C196" s="52"/>
      <c r="E196" s="640"/>
      <c r="F196" s="623"/>
      <c r="G196" s="38"/>
      <c r="H196" s="53"/>
      <c r="I196" s="52"/>
      <c r="J196" s="38"/>
      <c r="K196" s="38"/>
      <c r="L196" s="54"/>
      <c r="M196" s="55"/>
      <c r="N196" s="60"/>
      <c r="O196" s="56"/>
      <c r="P196" s="57"/>
      <c r="Q196" s="620"/>
      <c r="R196" s="58"/>
      <c r="S196" s="58"/>
      <c r="T196" s="59"/>
    </row>
    <row r="197" spans="2:20" ht="15" customHeight="1">
      <c r="B197" s="2190" t="s">
        <v>26</v>
      </c>
      <c r="C197" s="275" t="s">
        <v>27</v>
      </c>
      <c r="D197" s="2169" t="s">
        <v>62</v>
      </c>
      <c r="E197" s="175" t="s">
        <v>28</v>
      </c>
      <c r="F197" s="2169" t="s">
        <v>29</v>
      </c>
      <c r="G197" s="174" t="s">
        <v>30</v>
      </c>
      <c r="H197" s="174" t="s">
        <v>30</v>
      </c>
      <c r="I197" s="176" t="s">
        <v>30</v>
      </c>
      <c r="J197" s="2171" t="s">
        <v>31</v>
      </c>
      <c r="K197" s="2172"/>
      <c r="L197" s="174" t="s">
        <v>30</v>
      </c>
      <c r="M197" s="176" t="s">
        <v>32</v>
      </c>
      <c r="N197" s="177" t="s">
        <v>8</v>
      </c>
      <c r="O197" s="2176" t="s">
        <v>182</v>
      </c>
      <c r="P197" s="2178" t="s">
        <v>181</v>
      </c>
      <c r="Q197" s="177" t="s">
        <v>8</v>
      </c>
      <c r="R197" s="2180" t="s">
        <v>44</v>
      </c>
      <c r="S197" s="178" t="s">
        <v>8</v>
      </c>
      <c r="T197" s="2182" t="s">
        <v>10</v>
      </c>
    </row>
    <row r="198" spans="2:20">
      <c r="B198" s="2191"/>
      <c r="C198" s="276" t="s">
        <v>11</v>
      </c>
      <c r="D198" s="2170"/>
      <c r="E198" s="180" t="s">
        <v>12</v>
      </c>
      <c r="F198" s="2170"/>
      <c r="G198" s="180" t="s">
        <v>13</v>
      </c>
      <c r="H198" s="180" t="s">
        <v>14</v>
      </c>
      <c r="I198" s="181" t="s">
        <v>15</v>
      </c>
      <c r="J198" s="182" t="s">
        <v>16</v>
      </c>
      <c r="K198" s="183" t="s">
        <v>17</v>
      </c>
      <c r="L198" s="180" t="s">
        <v>18</v>
      </c>
      <c r="M198" s="184" t="s">
        <v>19</v>
      </c>
      <c r="N198" s="185" t="s">
        <v>177</v>
      </c>
      <c r="O198" s="2177"/>
      <c r="P198" s="2179"/>
      <c r="Q198" s="185" t="s">
        <v>22</v>
      </c>
      <c r="R198" s="2181"/>
      <c r="S198" s="186" t="s">
        <v>45</v>
      </c>
      <c r="T198" s="2183"/>
    </row>
    <row r="199" spans="2:20" ht="15.75" thickBot="1">
      <c r="B199" s="187">
        <v>1</v>
      </c>
      <c r="C199" s="277">
        <v>2</v>
      </c>
      <c r="D199" s="189">
        <v>3</v>
      </c>
      <c r="E199" s="188">
        <v>4</v>
      </c>
      <c r="F199" s="188">
        <v>5</v>
      </c>
      <c r="G199" s="188">
        <v>6</v>
      </c>
      <c r="H199" s="188">
        <v>7</v>
      </c>
      <c r="I199" s="190" t="s">
        <v>63</v>
      </c>
      <c r="J199" s="191">
        <v>9</v>
      </c>
      <c r="K199" s="192" t="s">
        <v>64</v>
      </c>
      <c r="L199" s="191" t="s">
        <v>65</v>
      </c>
      <c r="M199" s="192">
        <v>12</v>
      </c>
      <c r="N199" s="193" t="s">
        <v>66</v>
      </c>
      <c r="O199" s="252" t="s">
        <v>176</v>
      </c>
      <c r="P199" s="193" t="s">
        <v>178</v>
      </c>
      <c r="Q199" s="193" t="s">
        <v>186</v>
      </c>
      <c r="R199" s="193" t="s">
        <v>183</v>
      </c>
      <c r="S199" s="193" t="s">
        <v>179</v>
      </c>
      <c r="T199" s="193">
        <v>18</v>
      </c>
    </row>
    <row r="200" spans="2:20" s="850" customFormat="1" ht="35.1" customHeight="1" thickTop="1">
      <c r="B200" s="837">
        <v>1</v>
      </c>
      <c r="C200" s="1549" t="s">
        <v>1827</v>
      </c>
      <c r="D200" s="1593" t="s">
        <v>372</v>
      </c>
      <c r="E200" s="1593" t="s">
        <v>1636</v>
      </c>
      <c r="F200" s="1443" t="s">
        <v>48</v>
      </c>
      <c r="G200" s="1450">
        <v>7520</v>
      </c>
      <c r="H200" s="1450">
        <v>3450</v>
      </c>
      <c r="I200" s="843">
        <f t="shared" ref="I200" si="81">+G200-H200</f>
        <v>4070</v>
      </c>
      <c r="J200" s="844">
        <v>5</v>
      </c>
      <c r="K200" s="845">
        <f t="shared" ref="K200" si="82">I200*J200%</f>
        <v>203.5</v>
      </c>
      <c r="L200" s="845">
        <f t="shared" ref="L200" si="83">I200-K200</f>
        <v>3866.5</v>
      </c>
      <c r="M200" s="1034">
        <f>2950+50</f>
        <v>3000</v>
      </c>
      <c r="N200" s="847">
        <f t="shared" ref="N200" si="84">ROUND((L200*M200),0)</f>
        <v>11599500</v>
      </c>
      <c r="O200" s="847">
        <f t="shared" ref="O200" si="85">ROUND(M200*0.5025%,2)</f>
        <v>15.08</v>
      </c>
      <c r="P200" s="847">
        <f t="shared" ref="P200" si="86">M200+O200</f>
        <v>3015.08</v>
      </c>
      <c r="Q200" s="848">
        <f t="shared" ref="Q200" si="87">ROUND((L200*+P200),0)</f>
        <v>11657807</v>
      </c>
      <c r="R200" s="848">
        <f t="shared" ref="R200" si="88">ROUND((Q200*0.5%),0)</f>
        <v>58289</v>
      </c>
      <c r="S200" s="848">
        <f t="shared" ref="S200" si="89">ROUND((Q200-R200),0)</f>
        <v>11599518</v>
      </c>
      <c r="T200" s="1594" t="s">
        <v>412</v>
      </c>
    </row>
    <row r="201" spans="2:20" s="850" customFormat="1" ht="5.0999999999999996" customHeight="1">
      <c r="B201" s="851"/>
      <c r="C201" s="885"/>
      <c r="D201" s="853"/>
      <c r="E201" s="854"/>
      <c r="F201" s="855"/>
      <c r="G201" s="856"/>
      <c r="H201" s="856"/>
      <c r="I201" s="857"/>
      <c r="J201" s="844"/>
      <c r="K201" s="857"/>
      <c r="L201" s="857"/>
      <c r="M201" s="859"/>
      <c r="N201" s="859"/>
      <c r="O201" s="886"/>
      <c r="P201" s="887"/>
      <c r="Q201" s="857"/>
      <c r="R201" s="857"/>
      <c r="S201" s="857"/>
      <c r="T201" s="860"/>
    </row>
    <row r="202" spans="2:20" ht="35.1" customHeight="1">
      <c r="B202" s="2211" t="s">
        <v>191</v>
      </c>
      <c r="C202" s="2212"/>
      <c r="D202" s="2212"/>
      <c r="E202" s="2212"/>
      <c r="F202" s="2213"/>
      <c r="G202" s="1012">
        <f>SUM(G200:G201)</f>
        <v>7520</v>
      </c>
      <c r="H202" s="1012">
        <f>SUM(H200:H201)</f>
        <v>3450</v>
      </c>
      <c r="I202" s="1012">
        <f>SUM(I200:I201)</f>
        <v>4070</v>
      </c>
      <c r="J202" s="1335">
        <f>+K202/I202%</f>
        <v>5</v>
      </c>
      <c r="K202" s="1012">
        <f>SUM(K200:K201)</f>
        <v>203.5</v>
      </c>
      <c r="L202" s="1012">
        <f>SUM(L200:L201)</f>
        <v>3866.5</v>
      </c>
      <c r="M202" s="1012"/>
      <c r="N202" s="1012">
        <f>SUM(N200:N201)</f>
        <v>11599500</v>
      </c>
      <c r="O202" s="1012"/>
      <c r="P202" s="1012">
        <f>+Q202/L202</f>
        <v>3015.0800465537309</v>
      </c>
      <c r="Q202" s="1012">
        <f>SUM(Q200:Q201)</f>
        <v>11657807</v>
      </c>
      <c r="R202" s="1012">
        <f>SUM(R200:R201)</f>
        <v>58289</v>
      </c>
      <c r="S202" s="1012">
        <f>SUM(S200:S201)</f>
        <v>11599518</v>
      </c>
      <c r="T202" s="261"/>
    </row>
    <row r="203" spans="2:20" ht="20.100000000000001" customHeight="1">
      <c r="B203" s="263"/>
      <c r="C203" s="264"/>
      <c r="D203" s="264"/>
      <c r="E203" s="264"/>
      <c r="F203" s="264"/>
      <c r="G203" s="265"/>
      <c r="H203" s="265"/>
      <c r="I203" s="459"/>
      <c r="J203" s="459"/>
      <c r="K203" s="459"/>
      <c r="L203" s="459"/>
      <c r="M203" s="459"/>
      <c r="N203" s="459"/>
      <c r="O203" s="459"/>
      <c r="P203" s="459" t="s">
        <v>25</v>
      </c>
      <c r="Q203" s="459"/>
      <c r="R203" s="459"/>
      <c r="S203" s="459"/>
      <c r="T203" s="266"/>
    </row>
    <row r="204" spans="2:20" ht="15.75">
      <c r="B204" s="201"/>
      <c r="C204" s="205"/>
      <c r="D204" s="202"/>
      <c r="E204" s="202"/>
      <c r="F204" s="202"/>
      <c r="G204" s="202"/>
      <c r="H204" s="202"/>
      <c r="I204" s="202"/>
      <c r="J204" s="203"/>
      <c r="K204" s="203"/>
      <c r="L204" s="204"/>
      <c r="M204" s="202"/>
      <c r="N204" s="202"/>
      <c r="O204" s="202"/>
      <c r="P204" s="202"/>
      <c r="Q204" s="587" t="s">
        <v>1808</v>
      </c>
      <c r="R204" s="211"/>
      <c r="S204" s="211"/>
      <c r="T204" s="209"/>
    </row>
    <row r="205" spans="2:20" ht="15.75">
      <c r="B205" s="241"/>
      <c r="C205" s="280" t="s">
        <v>80</v>
      </c>
      <c r="D205" s="227"/>
      <c r="E205" s="227"/>
      <c r="F205" s="227"/>
      <c r="G205" s="1921"/>
      <c r="H205" s="1921"/>
      <c r="I205" s="1921" t="s">
        <v>105</v>
      </c>
      <c r="J205" s="1921"/>
      <c r="K205" s="228"/>
      <c r="L205" s="1921"/>
      <c r="M205" s="1921" t="s">
        <v>106</v>
      </c>
      <c r="N205" s="1921"/>
      <c r="O205" s="227"/>
      <c r="P205" s="227"/>
      <c r="Q205" s="227" t="s">
        <v>81</v>
      </c>
      <c r="R205" s="227"/>
      <c r="S205" s="242"/>
      <c r="T205" s="243"/>
    </row>
    <row r="206" spans="2:20" ht="15.75">
      <c r="B206" s="241"/>
      <c r="C206" s="281"/>
      <c r="D206" s="229"/>
      <c r="E206" s="229"/>
      <c r="F206" s="229"/>
      <c r="G206" s="229"/>
      <c r="H206" s="229"/>
      <c r="I206" s="229"/>
      <c r="J206" s="229"/>
      <c r="K206" s="229"/>
      <c r="L206" s="229"/>
      <c r="M206" s="229"/>
      <c r="N206" s="229"/>
      <c r="O206" s="229"/>
      <c r="P206" s="229"/>
      <c r="Q206" s="229"/>
      <c r="R206" s="229"/>
      <c r="S206" s="242"/>
      <c r="T206" s="243"/>
    </row>
    <row r="207" spans="2:20" ht="12" customHeight="1">
      <c r="B207" s="241"/>
      <c r="C207" s="281"/>
      <c r="D207" s="229"/>
      <c r="E207" s="229"/>
      <c r="F207" s="229"/>
      <c r="G207" s="229"/>
      <c r="H207" s="229"/>
      <c r="I207" s="229"/>
      <c r="J207" s="229"/>
      <c r="K207" s="229"/>
      <c r="L207" s="229"/>
      <c r="M207" s="229"/>
      <c r="N207" s="229"/>
      <c r="O207" s="229"/>
      <c r="P207" s="229"/>
      <c r="Q207" s="229"/>
      <c r="R207" s="229"/>
      <c r="S207" s="242"/>
      <c r="T207" s="243"/>
    </row>
    <row r="208" spans="2:20" ht="15.75">
      <c r="B208" s="241"/>
      <c r="C208" s="281"/>
      <c r="D208" s="229"/>
      <c r="E208" s="229"/>
      <c r="F208" s="229"/>
      <c r="G208" s="229"/>
      <c r="H208" s="229"/>
      <c r="I208" s="229"/>
      <c r="J208" s="229"/>
      <c r="K208" s="229"/>
      <c r="L208" s="229"/>
      <c r="M208" s="229"/>
      <c r="N208" s="229"/>
      <c r="O208" s="229"/>
      <c r="P208" s="229"/>
      <c r="Q208" s="229"/>
      <c r="R208" s="229"/>
      <c r="S208" s="242"/>
      <c r="T208" s="243"/>
    </row>
    <row r="209" spans="2:21" ht="15.75">
      <c r="B209" s="241"/>
      <c r="C209" s="2195" t="s">
        <v>147</v>
      </c>
      <c r="D209" s="2195"/>
      <c r="E209" s="2195"/>
      <c r="F209" s="1920"/>
      <c r="G209" s="1922"/>
      <c r="H209" s="1922" t="s">
        <v>82</v>
      </c>
      <c r="I209" s="1920"/>
      <c r="J209" s="1922" t="s">
        <v>156</v>
      </c>
      <c r="K209" s="230"/>
      <c r="L209" s="1922"/>
      <c r="M209" s="1922" t="s">
        <v>161</v>
      </c>
      <c r="N209" s="1922"/>
      <c r="O209" s="1920"/>
      <c r="P209" s="1920"/>
      <c r="Q209" s="1920" t="s">
        <v>83</v>
      </c>
      <c r="R209" s="1920"/>
      <c r="S209" s="242"/>
      <c r="T209" s="243"/>
    </row>
    <row r="210" spans="2:21" ht="15.75">
      <c r="B210" s="241"/>
      <c r="C210" s="282"/>
      <c r="D210" s="1920"/>
      <c r="E210" s="1920"/>
      <c r="F210" s="1920"/>
      <c r="G210" s="1922"/>
      <c r="H210" s="1922"/>
      <c r="I210" s="1920"/>
      <c r="J210" s="1922"/>
      <c r="K210" s="230"/>
      <c r="L210" s="1922"/>
      <c r="M210" s="1922"/>
      <c r="N210" s="1922"/>
      <c r="O210" s="1920"/>
      <c r="P210" s="1920"/>
      <c r="Q210" s="1920"/>
      <c r="R210" s="1920"/>
      <c r="S210" s="242"/>
      <c r="T210" s="243"/>
    </row>
    <row r="211" spans="2:21" customFormat="1" ht="15" customHeight="1">
      <c r="B211" s="121" t="s">
        <v>418</v>
      </c>
      <c r="C211" s="284"/>
      <c r="D211" s="122"/>
      <c r="E211" s="122"/>
      <c r="F211" s="122"/>
      <c r="G211" s="122"/>
      <c r="H211" s="122"/>
      <c r="I211" s="122"/>
      <c r="J211" s="123"/>
      <c r="K211" s="122"/>
      <c r="L211" s="124"/>
      <c r="M211" s="122"/>
      <c r="N211" s="122"/>
      <c r="O211" s="122"/>
      <c r="P211" s="122"/>
      <c r="Q211" s="122"/>
      <c r="R211" s="125"/>
      <c r="S211" s="125"/>
      <c r="T211" s="126" t="s">
        <v>417</v>
      </c>
      <c r="U211" s="232"/>
    </row>
    <row r="213" spans="2:21" ht="24.95" customHeight="1">
      <c r="B213" s="2155" t="s">
        <v>159</v>
      </c>
      <c r="C213" s="2156"/>
      <c r="D213" s="2156"/>
      <c r="E213" s="2157"/>
      <c r="F213" s="2161" t="s">
        <v>146</v>
      </c>
      <c r="G213" s="2162"/>
      <c r="H213" s="2162"/>
      <c r="I213" s="2162"/>
      <c r="J213" s="2162"/>
      <c r="K213" s="2162"/>
      <c r="L213" s="2162"/>
      <c r="M213" s="2162"/>
      <c r="N213" s="2163"/>
      <c r="O213" s="417" t="s">
        <v>55</v>
      </c>
      <c r="P213" s="428" t="s">
        <v>1651</v>
      </c>
      <c r="Q213" s="92" t="s">
        <v>1606</v>
      </c>
      <c r="R213" s="41"/>
      <c r="S213" s="41"/>
      <c r="T213" s="42" t="s">
        <v>25</v>
      </c>
    </row>
    <row r="214" spans="2:21" ht="24.95" customHeight="1">
      <c r="B214" s="2158"/>
      <c r="C214" s="2159"/>
      <c r="D214" s="2159"/>
      <c r="E214" s="2160"/>
      <c r="F214" s="2164" t="s">
        <v>416</v>
      </c>
      <c r="G214" s="2165"/>
      <c r="H214" s="2165"/>
      <c r="I214" s="2165"/>
      <c r="J214" s="2165"/>
      <c r="K214" s="2165"/>
      <c r="L214" s="2165"/>
      <c r="M214" s="2165"/>
      <c r="N214" s="2166"/>
      <c r="O214" s="419" t="s">
        <v>57</v>
      </c>
      <c r="P214" s="429" t="s">
        <v>58</v>
      </c>
      <c r="Q214" s="94"/>
      <c r="R214" s="45"/>
      <c r="S214" s="45"/>
      <c r="T214" s="46"/>
    </row>
    <row r="215" spans="2:21" ht="9.9499999999999993" customHeight="1">
      <c r="B215" s="47"/>
      <c r="C215" s="48"/>
      <c r="D215" s="48"/>
      <c r="E215" s="48"/>
      <c r="F215" s="48"/>
      <c r="G215" s="48"/>
      <c r="H215" s="48"/>
      <c r="I215" s="48"/>
      <c r="J215" s="48" t="s">
        <v>25</v>
      </c>
      <c r="K215" s="48"/>
      <c r="L215" s="48"/>
      <c r="M215" s="48"/>
      <c r="N215" s="48"/>
      <c r="O215" s="48"/>
      <c r="P215" s="49"/>
      <c r="Q215" s="49"/>
      <c r="R215" s="599"/>
      <c r="S215" s="49"/>
      <c r="T215" s="50"/>
    </row>
    <row r="216" spans="2:21" ht="15.75">
      <c r="B216" s="51"/>
      <c r="C216" s="52" t="s">
        <v>59</v>
      </c>
      <c r="D216" s="38"/>
      <c r="E216" s="38" t="s">
        <v>60</v>
      </c>
      <c r="F216" s="623" t="s">
        <v>366</v>
      </c>
      <c r="G216" s="38"/>
      <c r="H216" s="53"/>
      <c r="I216" s="360"/>
      <c r="J216" s="38"/>
      <c r="K216" s="38"/>
      <c r="L216" s="54"/>
      <c r="M216" s="55"/>
      <c r="N216" s="85"/>
      <c r="O216" s="56"/>
      <c r="P216" s="54" t="s">
        <v>61</v>
      </c>
      <c r="Q216" s="249" t="s">
        <v>1784</v>
      </c>
      <c r="R216" s="249"/>
      <c r="S216" s="249"/>
      <c r="T216" s="59"/>
    </row>
    <row r="217" spans="2:21" ht="15.75">
      <c r="B217" s="51"/>
      <c r="C217" s="52"/>
      <c r="E217" s="640"/>
      <c r="F217" s="623"/>
      <c r="G217" s="38"/>
      <c r="H217" s="53"/>
      <c r="I217" s="52"/>
      <c r="J217" s="38"/>
      <c r="K217" s="38"/>
      <c r="L217" s="54"/>
      <c r="M217" s="55"/>
      <c r="N217" s="60"/>
      <c r="O217" s="56"/>
      <c r="P217" s="57"/>
      <c r="Q217" s="620"/>
      <c r="R217" s="58"/>
      <c r="S217" s="58"/>
      <c r="T217" s="59"/>
    </row>
    <row r="218" spans="2:21" ht="15" customHeight="1">
      <c r="B218" s="2190" t="s">
        <v>26</v>
      </c>
      <c r="C218" s="275" t="s">
        <v>27</v>
      </c>
      <c r="D218" s="2169" t="s">
        <v>62</v>
      </c>
      <c r="E218" s="175" t="s">
        <v>28</v>
      </c>
      <c r="F218" s="2169" t="s">
        <v>29</v>
      </c>
      <c r="G218" s="174" t="s">
        <v>30</v>
      </c>
      <c r="H218" s="174" t="s">
        <v>30</v>
      </c>
      <c r="I218" s="176" t="s">
        <v>30</v>
      </c>
      <c r="J218" s="2171" t="s">
        <v>31</v>
      </c>
      <c r="K218" s="2172"/>
      <c r="L218" s="174" t="s">
        <v>30</v>
      </c>
      <c r="M218" s="176" t="s">
        <v>32</v>
      </c>
      <c r="N218" s="177" t="s">
        <v>8</v>
      </c>
      <c r="O218" s="2176" t="s">
        <v>182</v>
      </c>
      <c r="P218" s="2178" t="s">
        <v>181</v>
      </c>
      <c r="Q218" s="177" t="s">
        <v>8</v>
      </c>
      <c r="R218" s="2180" t="s">
        <v>44</v>
      </c>
      <c r="S218" s="178" t="s">
        <v>8</v>
      </c>
      <c r="T218" s="2182" t="s">
        <v>10</v>
      </c>
    </row>
    <row r="219" spans="2:21">
      <c r="B219" s="2191"/>
      <c r="C219" s="276" t="s">
        <v>11</v>
      </c>
      <c r="D219" s="2170"/>
      <c r="E219" s="180" t="s">
        <v>12</v>
      </c>
      <c r="F219" s="2170"/>
      <c r="G219" s="180" t="s">
        <v>13</v>
      </c>
      <c r="H219" s="180" t="s">
        <v>14</v>
      </c>
      <c r="I219" s="181" t="s">
        <v>15</v>
      </c>
      <c r="J219" s="182" t="s">
        <v>16</v>
      </c>
      <c r="K219" s="183" t="s">
        <v>17</v>
      </c>
      <c r="L219" s="180" t="s">
        <v>18</v>
      </c>
      <c r="M219" s="184" t="s">
        <v>19</v>
      </c>
      <c r="N219" s="185" t="s">
        <v>177</v>
      </c>
      <c r="O219" s="2177"/>
      <c r="P219" s="2179"/>
      <c r="Q219" s="185" t="s">
        <v>22</v>
      </c>
      <c r="R219" s="2181"/>
      <c r="S219" s="186" t="s">
        <v>45</v>
      </c>
      <c r="T219" s="2183"/>
    </row>
    <row r="220" spans="2:21" ht="15.75" thickBot="1">
      <c r="B220" s="187">
        <v>1</v>
      </c>
      <c r="C220" s="277">
        <v>2</v>
      </c>
      <c r="D220" s="189">
        <v>3</v>
      </c>
      <c r="E220" s="188">
        <v>4</v>
      </c>
      <c r="F220" s="188">
        <v>5</v>
      </c>
      <c r="G220" s="188">
        <v>6</v>
      </c>
      <c r="H220" s="188">
        <v>7</v>
      </c>
      <c r="I220" s="190" t="s">
        <v>63</v>
      </c>
      <c r="J220" s="191">
        <v>9</v>
      </c>
      <c r="K220" s="192" t="s">
        <v>64</v>
      </c>
      <c r="L220" s="191" t="s">
        <v>65</v>
      </c>
      <c r="M220" s="192">
        <v>12</v>
      </c>
      <c r="N220" s="193" t="s">
        <v>66</v>
      </c>
      <c r="O220" s="252" t="s">
        <v>176</v>
      </c>
      <c r="P220" s="193" t="s">
        <v>178</v>
      </c>
      <c r="Q220" s="193" t="s">
        <v>186</v>
      </c>
      <c r="R220" s="193" t="s">
        <v>183</v>
      </c>
      <c r="S220" s="193" t="s">
        <v>179</v>
      </c>
      <c r="T220" s="193">
        <v>18</v>
      </c>
    </row>
    <row r="221" spans="2:21" s="850" customFormat="1" ht="35.1" customHeight="1" thickTop="1">
      <c r="B221" s="837">
        <v>1</v>
      </c>
      <c r="C221" s="1549" t="s">
        <v>1795</v>
      </c>
      <c r="D221" s="1593" t="s">
        <v>372</v>
      </c>
      <c r="E221" s="1593" t="s">
        <v>1636</v>
      </c>
      <c r="F221" s="1443" t="s">
        <v>48</v>
      </c>
      <c r="G221" s="1450">
        <v>9420</v>
      </c>
      <c r="H221" s="1450">
        <v>6470</v>
      </c>
      <c r="I221" s="843">
        <f t="shared" ref="I221" si="90">+G221-H221</f>
        <v>2950</v>
      </c>
      <c r="J221" s="844">
        <v>5</v>
      </c>
      <c r="K221" s="845">
        <f t="shared" ref="K221" si="91">I221*J221%</f>
        <v>147.5</v>
      </c>
      <c r="L221" s="845">
        <f t="shared" ref="L221" si="92">I221-K221</f>
        <v>2802.5</v>
      </c>
      <c r="M221" s="1034">
        <f>2950+50</f>
        <v>3000</v>
      </c>
      <c r="N221" s="847">
        <f t="shared" ref="N221" si="93">ROUND((L221*M221),0)</f>
        <v>8407500</v>
      </c>
      <c r="O221" s="847">
        <f t="shared" ref="O221" si="94">ROUND(M221*0.5025%,2)</f>
        <v>15.08</v>
      </c>
      <c r="P221" s="847">
        <f t="shared" ref="P221" si="95">M221+O221</f>
        <v>3015.08</v>
      </c>
      <c r="Q221" s="848">
        <f t="shared" ref="Q221" si="96">ROUND((L221*+P221),0)</f>
        <v>8449762</v>
      </c>
      <c r="R221" s="848">
        <f t="shared" ref="R221" si="97">ROUND((Q221*0.5%),0)</f>
        <v>42249</v>
      </c>
      <c r="S221" s="848">
        <f t="shared" ref="S221" si="98">ROUND((Q221-R221),0)</f>
        <v>8407513</v>
      </c>
      <c r="T221" s="1594" t="s">
        <v>412</v>
      </c>
    </row>
    <row r="222" spans="2:21" s="850" customFormat="1" ht="5.0999999999999996" customHeight="1">
      <c r="B222" s="851"/>
      <c r="C222" s="885"/>
      <c r="D222" s="853"/>
      <c r="E222" s="854"/>
      <c r="F222" s="855"/>
      <c r="G222" s="856"/>
      <c r="H222" s="856"/>
      <c r="I222" s="857"/>
      <c r="J222" s="844"/>
      <c r="K222" s="857"/>
      <c r="L222" s="857"/>
      <c r="M222" s="859"/>
      <c r="N222" s="859"/>
      <c r="O222" s="886"/>
      <c r="P222" s="887"/>
      <c r="Q222" s="857"/>
      <c r="R222" s="857"/>
      <c r="S222" s="857"/>
      <c r="T222" s="860"/>
    </row>
    <row r="223" spans="2:21" ht="35.1" customHeight="1">
      <c r="B223" s="2211" t="s">
        <v>191</v>
      </c>
      <c r="C223" s="2212"/>
      <c r="D223" s="2212"/>
      <c r="E223" s="2212"/>
      <c r="F223" s="2213"/>
      <c r="G223" s="1012">
        <f>SUM(G221:G222)</f>
        <v>9420</v>
      </c>
      <c r="H223" s="1012">
        <f>SUM(H221:H222)</f>
        <v>6470</v>
      </c>
      <c r="I223" s="1012">
        <f>SUM(I221:I222)</f>
        <v>2950</v>
      </c>
      <c r="J223" s="1335">
        <f>+K223/I223%</f>
        <v>5</v>
      </c>
      <c r="K223" s="1012">
        <f>SUM(K221:K222)</f>
        <v>147.5</v>
      </c>
      <c r="L223" s="1012">
        <f>SUM(L221:L222)</f>
        <v>2802.5</v>
      </c>
      <c r="M223" s="1012"/>
      <c r="N223" s="1012">
        <f>SUM(N221:N222)</f>
        <v>8407500</v>
      </c>
      <c r="O223" s="1012"/>
      <c r="P223" s="1012">
        <f>+Q223/L223</f>
        <v>3015.0801070472794</v>
      </c>
      <c r="Q223" s="1012">
        <f>SUM(Q221:Q222)</f>
        <v>8449762</v>
      </c>
      <c r="R223" s="1012">
        <f>SUM(R221:R222)</f>
        <v>42249</v>
      </c>
      <c r="S223" s="1012">
        <f>SUM(S221:S222)</f>
        <v>8407513</v>
      </c>
      <c r="T223" s="261"/>
    </row>
    <row r="224" spans="2:21" ht="20.100000000000001" customHeight="1">
      <c r="B224" s="263"/>
      <c r="C224" s="264"/>
      <c r="D224" s="264"/>
      <c r="E224" s="264"/>
      <c r="F224" s="264"/>
      <c r="G224" s="265"/>
      <c r="H224" s="265"/>
      <c r="I224" s="459"/>
      <c r="J224" s="459"/>
      <c r="K224" s="459"/>
      <c r="L224" s="459"/>
      <c r="M224" s="459"/>
      <c r="N224" s="459"/>
      <c r="O224" s="459"/>
      <c r="P224" s="459" t="s">
        <v>25</v>
      </c>
      <c r="Q224" s="459"/>
      <c r="R224" s="459"/>
      <c r="S224" s="459"/>
      <c r="T224" s="266"/>
    </row>
    <row r="225" spans="2:21" ht="15.75">
      <c r="B225" s="201"/>
      <c r="C225" s="205"/>
      <c r="D225" s="202"/>
      <c r="E225" s="202"/>
      <c r="F225" s="202"/>
      <c r="G225" s="202"/>
      <c r="H225" s="202"/>
      <c r="I225" s="202"/>
      <c r="J225" s="203"/>
      <c r="K225" s="203"/>
      <c r="L225" s="204"/>
      <c r="M225" s="202"/>
      <c r="N225" s="202"/>
      <c r="O225" s="202"/>
      <c r="P225" s="202"/>
      <c r="Q225" s="587" t="s">
        <v>1785</v>
      </c>
      <c r="R225" s="211"/>
      <c r="S225" s="211"/>
      <c r="T225" s="209"/>
    </row>
    <row r="226" spans="2:21" ht="15.75">
      <c r="B226" s="241"/>
      <c r="C226" s="280" t="s">
        <v>80</v>
      </c>
      <c r="D226" s="227"/>
      <c r="E226" s="227"/>
      <c r="F226" s="227"/>
      <c r="G226" s="1888"/>
      <c r="H226" s="1888"/>
      <c r="I226" s="1888" t="s">
        <v>105</v>
      </c>
      <c r="J226" s="1888"/>
      <c r="K226" s="228"/>
      <c r="L226" s="1888"/>
      <c r="M226" s="1888" t="s">
        <v>106</v>
      </c>
      <c r="N226" s="1888"/>
      <c r="O226" s="227"/>
      <c r="P226" s="227"/>
      <c r="Q226" s="227" t="s">
        <v>81</v>
      </c>
      <c r="R226" s="227"/>
      <c r="S226" s="242"/>
      <c r="T226" s="243"/>
    </row>
    <row r="227" spans="2:21" ht="15.75">
      <c r="B227" s="241"/>
      <c r="C227" s="281"/>
      <c r="D227" s="229"/>
      <c r="E227" s="229"/>
      <c r="F227" s="229"/>
      <c r="G227" s="229"/>
      <c r="H227" s="229"/>
      <c r="I227" s="229"/>
      <c r="J227" s="229"/>
      <c r="K227" s="229"/>
      <c r="L227" s="229"/>
      <c r="M227" s="229"/>
      <c r="N227" s="229"/>
      <c r="O227" s="229"/>
      <c r="P227" s="229"/>
      <c r="Q227" s="229"/>
      <c r="R227" s="229"/>
      <c r="S227" s="242"/>
      <c r="T227" s="243"/>
    </row>
    <row r="228" spans="2:21" ht="12" customHeight="1">
      <c r="B228" s="241"/>
      <c r="C228" s="281"/>
      <c r="D228" s="229"/>
      <c r="E228" s="229"/>
      <c r="F228" s="229"/>
      <c r="G228" s="229"/>
      <c r="H228" s="229"/>
      <c r="I228" s="229"/>
      <c r="J228" s="229"/>
      <c r="K228" s="229"/>
      <c r="L228" s="229"/>
      <c r="M228" s="229"/>
      <c r="N228" s="229"/>
      <c r="O228" s="229"/>
      <c r="P228" s="229"/>
      <c r="Q228" s="229"/>
      <c r="R228" s="229"/>
      <c r="S228" s="242"/>
      <c r="T228" s="243"/>
    </row>
    <row r="229" spans="2:21" ht="15.75">
      <c r="B229" s="241"/>
      <c r="C229" s="281"/>
      <c r="D229" s="229"/>
      <c r="E229" s="229"/>
      <c r="F229" s="229"/>
      <c r="G229" s="229"/>
      <c r="H229" s="229"/>
      <c r="I229" s="229"/>
      <c r="J229" s="229"/>
      <c r="K229" s="229"/>
      <c r="L229" s="229"/>
      <c r="M229" s="229"/>
      <c r="N229" s="229"/>
      <c r="O229" s="229"/>
      <c r="P229" s="229"/>
      <c r="Q229" s="229"/>
      <c r="R229" s="229"/>
      <c r="S229" s="242"/>
      <c r="T229" s="243"/>
    </row>
    <row r="230" spans="2:21" ht="15.75">
      <c r="B230" s="241"/>
      <c r="C230" s="2195" t="s">
        <v>147</v>
      </c>
      <c r="D230" s="2195"/>
      <c r="E230" s="2195"/>
      <c r="F230" s="1887"/>
      <c r="G230" s="1889"/>
      <c r="H230" s="1889" t="s">
        <v>82</v>
      </c>
      <c r="I230" s="1887"/>
      <c r="J230" s="1889" t="s">
        <v>156</v>
      </c>
      <c r="K230" s="230"/>
      <c r="L230" s="1889"/>
      <c r="M230" s="1889" t="s">
        <v>161</v>
      </c>
      <c r="N230" s="1889"/>
      <c r="O230" s="1887"/>
      <c r="P230" s="1887"/>
      <c r="Q230" s="1887" t="s">
        <v>83</v>
      </c>
      <c r="R230" s="1887"/>
      <c r="S230" s="242"/>
      <c r="T230" s="243"/>
    </row>
    <row r="231" spans="2:21" ht="15.75">
      <c r="B231" s="241"/>
      <c r="C231" s="282"/>
      <c r="D231" s="1887"/>
      <c r="E231" s="1887"/>
      <c r="F231" s="1887"/>
      <c r="G231" s="1889"/>
      <c r="H231" s="1889"/>
      <c r="I231" s="1887"/>
      <c r="J231" s="1889"/>
      <c r="K231" s="230"/>
      <c r="L231" s="1889"/>
      <c r="M231" s="1889"/>
      <c r="N231" s="1889"/>
      <c r="O231" s="1887"/>
      <c r="P231" s="1887"/>
      <c r="Q231" s="1887"/>
      <c r="R231" s="1887"/>
      <c r="S231" s="242"/>
      <c r="T231" s="243"/>
    </row>
    <row r="232" spans="2:21" customFormat="1" ht="15" customHeight="1">
      <c r="B232" s="121" t="s">
        <v>418</v>
      </c>
      <c r="C232" s="284"/>
      <c r="D232" s="122"/>
      <c r="E232" s="122"/>
      <c r="F232" s="122"/>
      <c r="G232" s="122"/>
      <c r="H232" s="122"/>
      <c r="I232" s="122"/>
      <c r="J232" s="123"/>
      <c r="K232" s="122"/>
      <c r="L232" s="124"/>
      <c r="M232" s="122"/>
      <c r="N232" s="122"/>
      <c r="O232" s="122"/>
      <c r="P232" s="122"/>
      <c r="Q232" s="122"/>
      <c r="R232" s="125"/>
      <c r="S232" s="125"/>
      <c r="T232" s="126" t="s">
        <v>417</v>
      </c>
      <c r="U232" s="232"/>
    </row>
    <row r="234" spans="2:21" ht="24.95" customHeight="1">
      <c r="B234" s="2155" t="s">
        <v>159</v>
      </c>
      <c r="C234" s="2156"/>
      <c r="D234" s="2156"/>
      <c r="E234" s="2157"/>
      <c r="F234" s="2161" t="s">
        <v>146</v>
      </c>
      <c r="G234" s="2162"/>
      <c r="H234" s="2162"/>
      <c r="I234" s="2162"/>
      <c r="J234" s="2162"/>
      <c r="K234" s="2162"/>
      <c r="L234" s="2162"/>
      <c r="M234" s="2162"/>
      <c r="N234" s="2163"/>
      <c r="O234" s="417" t="s">
        <v>55</v>
      </c>
      <c r="P234" s="428" t="s">
        <v>1589</v>
      </c>
      <c r="Q234" s="92" t="s">
        <v>1606</v>
      </c>
      <c r="R234" s="41"/>
      <c r="S234" s="41"/>
      <c r="T234" s="42" t="s">
        <v>25</v>
      </c>
    </row>
    <row r="235" spans="2:21" ht="24.95" customHeight="1">
      <c r="B235" s="2158"/>
      <c r="C235" s="2159"/>
      <c r="D235" s="2159"/>
      <c r="E235" s="2160"/>
      <c r="F235" s="2164" t="s">
        <v>416</v>
      </c>
      <c r="G235" s="2165"/>
      <c r="H235" s="2165"/>
      <c r="I235" s="2165"/>
      <c r="J235" s="2165"/>
      <c r="K235" s="2165"/>
      <c r="L235" s="2165"/>
      <c r="M235" s="2165"/>
      <c r="N235" s="2166"/>
      <c r="O235" s="419" t="s">
        <v>57</v>
      </c>
      <c r="P235" s="429" t="s">
        <v>58</v>
      </c>
      <c r="Q235" s="94"/>
      <c r="R235" s="45"/>
      <c r="S235" s="45"/>
      <c r="T235" s="46"/>
    </row>
    <row r="236" spans="2:21" ht="9.9499999999999993" customHeight="1">
      <c r="B236" s="47"/>
      <c r="C236" s="48"/>
      <c r="D236" s="48"/>
      <c r="E236" s="48"/>
      <c r="F236" s="48"/>
      <c r="G236" s="48"/>
      <c r="H236" s="48"/>
      <c r="I236" s="48"/>
      <c r="J236" s="48" t="s">
        <v>25</v>
      </c>
      <c r="K236" s="48"/>
      <c r="L236" s="48"/>
      <c r="M236" s="48"/>
      <c r="N236" s="48"/>
      <c r="O236" s="48"/>
      <c r="P236" s="49"/>
      <c r="Q236" s="49"/>
      <c r="R236" s="599"/>
      <c r="S236" s="49"/>
      <c r="T236" s="50"/>
    </row>
    <row r="237" spans="2:21" ht="15.75">
      <c r="B237" s="51"/>
      <c r="C237" s="52" t="s">
        <v>59</v>
      </c>
      <c r="D237" s="38"/>
      <c r="E237" s="38" t="s">
        <v>60</v>
      </c>
      <c r="F237" s="623" t="s">
        <v>366</v>
      </c>
      <c r="G237" s="38"/>
      <c r="H237" s="53"/>
      <c r="I237" s="360"/>
      <c r="J237" s="38"/>
      <c r="K237" s="38"/>
      <c r="L237" s="54"/>
      <c r="M237" s="55"/>
      <c r="N237" s="85"/>
      <c r="O237" s="56"/>
      <c r="P237" s="54" t="s">
        <v>61</v>
      </c>
      <c r="Q237" s="249" t="s">
        <v>1704</v>
      </c>
      <c r="R237" s="249"/>
      <c r="S237" s="249"/>
      <c r="T237" s="59"/>
    </row>
    <row r="238" spans="2:21" ht="15.75">
      <c r="B238" s="51"/>
      <c r="C238" s="52"/>
      <c r="E238" s="640"/>
      <c r="F238" s="623"/>
      <c r="G238" s="38"/>
      <c r="H238" s="53"/>
      <c r="I238" s="52"/>
      <c r="J238" s="38"/>
      <c r="K238" s="38"/>
      <c r="L238" s="54"/>
      <c r="M238" s="55"/>
      <c r="N238" s="60"/>
      <c r="O238" s="56"/>
      <c r="P238" s="57"/>
      <c r="Q238" s="620"/>
      <c r="R238" s="58"/>
      <c r="S238" s="58"/>
      <c r="T238" s="59"/>
    </row>
    <row r="239" spans="2:21" ht="15" customHeight="1">
      <c r="B239" s="2190" t="s">
        <v>26</v>
      </c>
      <c r="C239" s="275" t="s">
        <v>27</v>
      </c>
      <c r="D239" s="2169" t="s">
        <v>62</v>
      </c>
      <c r="E239" s="175" t="s">
        <v>28</v>
      </c>
      <c r="F239" s="2169" t="s">
        <v>29</v>
      </c>
      <c r="G239" s="174" t="s">
        <v>30</v>
      </c>
      <c r="H239" s="174" t="s">
        <v>30</v>
      </c>
      <c r="I239" s="176" t="s">
        <v>30</v>
      </c>
      <c r="J239" s="2171" t="s">
        <v>31</v>
      </c>
      <c r="K239" s="2172"/>
      <c r="L239" s="174" t="s">
        <v>30</v>
      </c>
      <c r="M239" s="176" t="s">
        <v>32</v>
      </c>
      <c r="N239" s="177" t="s">
        <v>8</v>
      </c>
      <c r="O239" s="2176" t="s">
        <v>182</v>
      </c>
      <c r="P239" s="2178" t="s">
        <v>181</v>
      </c>
      <c r="Q239" s="177" t="s">
        <v>8</v>
      </c>
      <c r="R239" s="2180" t="s">
        <v>44</v>
      </c>
      <c r="S239" s="178" t="s">
        <v>8</v>
      </c>
      <c r="T239" s="2182" t="s">
        <v>10</v>
      </c>
    </row>
    <row r="240" spans="2:21">
      <c r="B240" s="2191"/>
      <c r="C240" s="276" t="s">
        <v>11</v>
      </c>
      <c r="D240" s="2170"/>
      <c r="E240" s="180" t="s">
        <v>12</v>
      </c>
      <c r="F240" s="2170"/>
      <c r="G240" s="180" t="s">
        <v>13</v>
      </c>
      <c r="H240" s="180" t="s">
        <v>14</v>
      </c>
      <c r="I240" s="181" t="s">
        <v>15</v>
      </c>
      <c r="J240" s="182" t="s">
        <v>16</v>
      </c>
      <c r="K240" s="183" t="s">
        <v>17</v>
      </c>
      <c r="L240" s="180" t="s">
        <v>18</v>
      </c>
      <c r="M240" s="184" t="s">
        <v>19</v>
      </c>
      <c r="N240" s="185" t="s">
        <v>177</v>
      </c>
      <c r="O240" s="2177"/>
      <c r="P240" s="2179"/>
      <c r="Q240" s="185" t="s">
        <v>22</v>
      </c>
      <c r="R240" s="2181"/>
      <c r="S240" s="186" t="s">
        <v>45</v>
      </c>
      <c r="T240" s="2183"/>
    </row>
    <row r="241" spans="2:21" ht="15.75" thickBot="1">
      <c r="B241" s="187">
        <v>1</v>
      </c>
      <c r="C241" s="277">
        <v>2</v>
      </c>
      <c r="D241" s="189">
        <v>3</v>
      </c>
      <c r="E241" s="188">
        <v>4</v>
      </c>
      <c r="F241" s="188">
        <v>5</v>
      </c>
      <c r="G241" s="188">
        <v>6</v>
      </c>
      <c r="H241" s="188">
        <v>7</v>
      </c>
      <c r="I241" s="190" t="s">
        <v>63</v>
      </c>
      <c r="J241" s="191">
        <v>9</v>
      </c>
      <c r="K241" s="192" t="s">
        <v>64</v>
      </c>
      <c r="L241" s="191" t="s">
        <v>65</v>
      </c>
      <c r="M241" s="192">
        <v>12</v>
      </c>
      <c r="N241" s="193" t="s">
        <v>66</v>
      </c>
      <c r="O241" s="252" t="s">
        <v>176</v>
      </c>
      <c r="P241" s="193" t="s">
        <v>178</v>
      </c>
      <c r="Q241" s="193" t="s">
        <v>186</v>
      </c>
      <c r="R241" s="193" t="s">
        <v>183</v>
      </c>
      <c r="S241" s="193" t="s">
        <v>179</v>
      </c>
      <c r="T241" s="193">
        <v>18</v>
      </c>
    </row>
    <row r="242" spans="2:21" s="850" customFormat="1" ht="35.1" customHeight="1" thickTop="1">
      <c r="B242" s="837">
        <v>1</v>
      </c>
      <c r="C242" s="1549" t="s">
        <v>1711</v>
      </c>
      <c r="D242" s="1593" t="s">
        <v>1712</v>
      </c>
      <c r="E242" s="1593" t="s">
        <v>1698</v>
      </c>
      <c r="F242" s="1443" t="s">
        <v>48</v>
      </c>
      <c r="G242" s="1450">
        <v>3610</v>
      </c>
      <c r="H242" s="1450">
        <v>1580</v>
      </c>
      <c r="I242" s="843">
        <f t="shared" ref="I242" si="99">+G242-H242</f>
        <v>2030</v>
      </c>
      <c r="J242" s="844">
        <v>5</v>
      </c>
      <c r="K242" s="845">
        <f t="shared" ref="K242" si="100">I242*J242%</f>
        <v>101.5</v>
      </c>
      <c r="L242" s="845">
        <f t="shared" ref="L242" si="101">I242-K242</f>
        <v>1928.5</v>
      </c>
      <c r="M242" s="1034">
        <f>2950+50</f>
        <v>3000</v>
      </c>
      <c r="N242" s="847">
        <f t="shared" ref="N242" si="102">ROUND((L242*M242),0)</f>
        <v>5785500</v>
      </c>
      <c r="O242" s="847">
        <f t="shared" ref="O242" si="103">ROUND(M242*0.5025%,2)</f>
        <v>15.08</v>
      </c>
      <c r="P242" s="847">
        <f t="shared" ref="P242" si="104">M242+O242</f>
        <v>3015.08</v>
      </c>
      <c r="Q242" s="848">
        <f t="shared" ref="Q242" si="105">ROUND((L242*+P242),0)</f>
        <v>5814582</v>
      </c>
      <c r="R242" s="848">
        <f t="shared" ref="R242" si="106">ROUND((Q242*0.5%),0)</f>
        <v>29073</v>
      </c>
      <c r="S242" s="848">
        <f t="shared" ref="S242" si="107">ROUND((Q242-R242),0)</f>
        <v>5785509</v>
      </c>
      <c r="T242" s="1594" t="s">
        <v>412</v>
      </c>
    </row>
    <row r="243" spans="2:21" s="850" customFormat="1" ht="5.0999999999999996" customHeight="1">
      <c r="B243" s="851"/>
      <c r="C243" s="885"/>
      <c r="D243" s="853"/>
      <c r="E243" s="854"/>
      <c r="F243" s="855"/>
      <c r="G243" s="856"/>
      <c r="H243" s="856"/>
      <c r="I243" s="857"/>
      <c r="J243" s="844"/>
      <c r="K243" s="857"/>
      <c r="L243" s="857"/>
      <c r="M243" s="859"/>
      <c r="N243" s="859"/>
      <c r="O243" s="886"/>
      <c r="P243" s="887"/>
      <c r="Q243" s="857"/>
      <c r="R243" s="857"/>
      <c r="S243" s="857"/>
      <c r="T243" s="860"/>
    </row>
    <row r="244" spans="2:21" ht="35.1" customHeight="1">
      <c r="B244" s="2211" t="s">
        <v>191</v>
      </c>
      <c r="C244" s="2212"/>
      <c r="D244" s="2212"/>
      <c r="E244" s="2212"/>
      <c r="F244" s="2213"/>
      <c r="G244" s="1012">
        <f>SUM(G242:G243)</f>
        <v>3610</v>
      </c>
      <c r="H244" s="1012">
        <f>SUM(H242:H243)</f>
        <v>1580</v>
      </c>
      <c r="I244" s="1012">
        <f>SUM(I242:I243)</f>
        <v>2030</v>
      </c>
      <c r="J244" s="1335">
        <f>+K244/I244%</f>
        <v>5</v>
      </c>
      <c r="K244" s="1012">
        <f>SUM(K242:K243)</f>
        <v>101.5</v>
      </c>
      <c r="L244" s="1012">
        <f>SUM(L242:L243)</f>
        <v>1928.5</v>
      </c>
      <c r="M244" s="1012"/>
      <c r="N244" s="1012">
        <f>SUM(N242:N243)</f>
        <v>5785500</v>
      </c>
      <c r="O244" s="1012"/>
      <c r="P244" s="1012">
        <f>+Q244/L244</f>
        <v>3015.0801140782992</v>
      </c>
      <c r="Q244" s="1012">
        <f>SUM(Q242:Q243)</f>
        <v>5814582</v>
      </c>
      <c r="R244" s="1012">
        <f>SUM(R242:R243)</f>
        <v>29073</v>
      </c>
      <c r="S244" s="1012">
        <f>SUM(S242:S243)</f>
        <v>5785509</v>
      </c>
      <c r="T244" s="261"/>
    </row>
    <row r="245" spans="2:21" ht="20.100000000000001" customHeight="1">
      <c r="B245" s="263"/>
      <c r="C245" s="264"/>
      <c r="D245" s="264"/>
      <c r="E245" s="264"/>
      <c r="F245" s="264"/>
      <c r="G245" s="265"/>
      <c r="H245" s="265"/>
      <c r="I245" s="459"/>
      <c r="J245" s="459"/>
      <c r="K245" s="459"/>
      <c r="L245" s="459"/>
      <c r="M245" s="459"/>
      <c r="N245" s="459"/>
      <c r="O245" s="459"/>
      <c r="P245" s="459" t="s">
        <v>25</v>
      </c>
      <c r="Q245" s="459"/>
      <c r="R245" s="459"/>
      <c r="S245" s="459"/>
      <c r="T245" s="266"/>
    </row>
    <row r="246" spans="2:21" ht="15.75">
      <c r="B246" s="201"/>
      <c r="C246" s="205"/>
      <c r="D246" s="202"/>
      <c r="E246" s="202"/>
      <c r="F246" s="202"/>
      <c r="G246" s="202"/>
      <c r="H246" s="202"/>
      <c r="I246" s="202"/>
      <c r="J246" s="203"/>
      <c r="K246" s="203"/>
      <c r="L246" s="204"/>
      <c r="M246" s="202"/>
      <c r="N246" s="202"/>
      <c r="O246" s="202"/>
      <c r="P246" s="202"/>
      <c r="Q246" s="587" t="s">
        <v>1705</v>
      </c>
      <c r="R246" s="211"/>
      <c r="S246" s="211"/>
      <c r="T246" s="209"/>
    </row>
    <row r="247" spans="2:21" ht="15.75">
      <c r="B247" s="241"/>
      <c r="C247" s="280" t="s">
        <v>80</v>
      </c>
      <c r="D247" s="227"/>
      <c r="E247" s="227"/>
      <c r="F247" s="227"/>
      <c r="G247" s="1873"/>
      <c r="H247" s="1873"/>
      <c r="I247" s="1873" t="s">
        <v>105</v>
      </c>
      <c r="J247" s="1873"/>
      <c r="K247" s="228"/>
      <c r="L247" s="1873"/>
      <c r="M247" s="1873" t="s">
        <v>106</v>
      </c>
      <c r="N247" s="1873"/>
      <c r="O247" s="227"/>
      <c r="P247" s="227"/>
      <c r="Q247" s="227" t="s">
        <v>81</v>
      </c>
      <c r="R247" s="227"/>
      <c r="S247" s="242"/>
      <c r="T247" s="243"/>
    </row>
    <row r="248" spans="2:21" ht="15.75">
      <c r="B248" s="241"/>
      <c r="C248" s="281"/>
      <c r="D248" s="229"/>
      <c r="E248" s="229"/>
      <c r="F248" s="229"/>
      <c r="G248" s="229"/>
      <c r="H248" s="229"/>
      <c r="I248" s="229"/>
      <c r="J248" s="229"/>
      <c r="K248" s="229"/>
      <c r="L248" s="229"/>
      <c r="M248" s="229"/>
      <c r="N248" s="229"/>
      <c r="O248" s="229"/>
      <c r="P248" s="229"/>
      <c r="Q248" s="229"/>
      <c r="R248" s="229"/>
      <c r="S248" s="242"/>
      <c r="T248" s="243"/>
    </row>
    <row r="249" spans="2:21" ht="12" customHeight="1">
      <c r="B249" s="241"/>
      <c r="C249" s="281"/>
      <c r="D249" s="229"/>
      <c r="E249" s="229"/>
      <c r="F249" s="229"/>
      <c r="G249" s="229"/>
      <c r="H249" s="229"/>
      <c r="I249" s="229"/>
      <c r="J249" s="229"/>
      <c r="K249" s="229"/>
      <c r="L249" s="229"/>
      <c r="M249" s="229"/>
      <c r="N249" s="229"/>
      <c r="O249" s="229"/>
      <c r="P249" s="229"/>
      <c r="Q249" s="229"/>
      <c r="R249" s="229"/>
      <c r="S249" s="242"/>
      <c r="T249" s="243"/>
    </row>
    <row r="250" spans="2:21" ht="15.75">
      <c r="B250" s="241"/>
      <c r="C250" s="281"/>
      <c r="D250" s="229"/>
      <c r="E250" s="229"/>
      <c r="F250" s="229"/>
      <c r="G250" s="229"/>
      <c r="H250" s="229"/>
      <c r="I250" s="229"/>
      <c r="J250" s="229"/>
      <c r="K250" s="229"/>
      <c r="L250" s="229"/>
      <c r="M250" s="229"/>
      <c r="N250" s="229"/>
      <c r="O250" s="229"/>
      <c r="P250" s="229"/>
      <c r="Q250" s="229"/>
      <c r="R250" s="229"/>
      <c r="S250" s="242"/>
      <c r="T250" s="243"/>
    </row>
    <row r="251" spans="2:21" ht="15.75">
      <c r="B251" s="241"/>
      <c r="C251" s="2195" t="s">
        <v>147</v>
      </c>
      <c r="D251" s="2195"/>
      <c r="E251" s="2195"/>
      <c r="F251" s="1871"/>
      <c r="G251" s="1874"/>
      <c r="H251" s="1874" t="s">
        <v>82</v>
      </c>
      <c r="I251" s="1871"/>
      <c r="J251" s="1874" t="s">
        <v>156</v>
      </c>
      <c r="K251" s="230"/>
      <c r="L251" s="1874"/>
      <c r="M251" s="1874" t="s">
        <v>161</v>
      </c>
      <c r="N251" s="1874"/>
      <c r="O251" s="1871"/>
      <c r="P251" s="1871"/>
      <c r="Q251" s="1871" t="s">
        <v>83</v>
      </c>
      <c r="R251" s="1871"/>
      <c r="S251" s="242"/>
      <c r="T251" s="243"/>
    </row>
    <row r="252" spans="2:21" ht="15.75">
      <c r="B252" s="241"/>
      <c r="C252" s="282"/>
      <c r="D252" s="1871"/>
      <c r="E252" s="1871"/>
      <c r="F252" s="1871"/>
      <c r="G252" s="1874"/>
      <c r="H252" s="1874"/>
      <c r="I252" s="1871"/>
      <c r="J252" s="1874"/>
      <c r="K252" s="230"/>
      <c r="L252" s="1874"/>
      <c r="M252" s="1874"/>
      <c r="N252" s="1874"/>
      <c r="O252" s="1871"/>
      <c r="P252" s="1871"/>
      <c r="Q252" s="1871"/>
      <c r="R252" s="1871"/>
      <c r="S252" s="242"/>
      <c r="T252" s="243"/>
    </row>
    <row r="253" spans="2:21" customFormat="1" ht="15" customHeight="1">
      <c r="B253" s="121" t="s">
        <v>418</v>
      </c>
      <c r="C253" s="284"/>
      <c r="D253" s="122"/>
      <c r="E253" s="122"/>
      <c r="F253" s="122"/>
      <c r="G253" s="122"/>
      <c r="H253" s="122"/>
      <c r="I253" s="122"/>
      <c r="J253" s="123"/>
      <c r="K253" s="122"/>
      <c r="L253" s="124"/>
      <c r="M253" s="122"/>
      <c r="N253" s="122"/>
      <c r="O253" s="122"/>
      <c r="P253" s="122"/>
      <c r="Q253" s="122"/>
      <c r="R253" s="125"/>
      <c r="S253" s="125"/>
      <c r="T253" s="126" t="s">
        <v>417</v>
      </c>
      <c r="U253" s="232"/>
    </row>
    <row r="255" spans="2:21" ht="24.95" customHeight="1">
      <c r="B255" s="2155" t="s">
        <v>159</v>
      </c>
      <c r="C255" s="2156"/>
      <c r="D255" s="2156"/>
      <c r="E255" s="2157"/>
      <c r="F255" s="2161" t="s">
        <v>146</v>
      </c>
      <c r="G255" s="2162"/>
      <c r="H255" s="2162"/>
      <c r="I255" s="2162"/>
      <c r="J255" s="2162"/>
      <c r="K255" s="2162"/>
      <c r="L255" s="2162"/>
      <c r="M255" s="2162"/>
      <c r="N255" s="2163"/>
      <c r="O255" s="417" t="s">
        <v>55</v>
      </c>
      <c r="P255" s="428" t="s">
        <v>1652</v>
      </c>
      <c r="Q255" s="92" t="s">
        <v>1606</v>
      </c>
      <c r="R255" s="41"/>
      <c r="S255" s="41"/>
      <c r="T255" s="42" t="s">
        <v>25</v>
      </c>
    </row>
    <row r="256" spans="2:21" ht="24.95" customHeight="1">
      <c r="B256" s="2158"/>
      <c r="C256" s="2159"/>
      <c r="D256" s="2159"/>
      <c r="E256" s="2160"/>
      <c r="F256" s="2164" t="s">
        <v>416</v>
      </c>
      <c r="G256" s="2165"/>
      <c r="H256" s="2165"/>
      <c r="I256" s="2165"/>
      <c r="J256" s="2165"/>
      <c r="K256" s="2165"/>
      <c r="L256" s="2165"/>
      <c r="M256" s="2165"/>
      <c r="N256" s="2166"/>
      <c r="O256" s="419" t="s">
        <v>57</v>
      </c>
      <c r="P256" s="429" t="s">
        <v>58</v>
      </c>
      <c r="Q256" s="94"/>
      <c r="R256" s="45"/>
      <c r="S256" s="45"/>
      <c r="T256" s="46"/>
    </row>
    <row r="257" spans="2:20" ht="9.9499999999999993" customHeight="1">
      <c r="B257" s="47"/>
      <c r="C257" s="48"/>
      <c r="D257" s="48"/>
      <c r="E257" s="48"/>
      <c r="F257" s="48"/>
      <c r="G257" s="48"/>
      <c r="H257" s="48"/>
      <c r="I257" s="48"/>
      <c r="J257" s="48" t="s">
        <v>25</v>
      </c>
      <c r="K257" s="48"/>
      <c r="L257" s="48"/>
      <c r="M257" s="48"/>
      <c r="N257" s="48"/>
      <c r="O257" s="48"/>
      <c r="P257" s="49"/>
      <c r="Q257" s="49"/>
      <c r="R257" s="599"/>
      <c r="S257" s="49"/>
      <c r="T257" s="50"/>
    </row>
    <row r="258" spans="2:20" ht="15.75">
      <c r="B258" s="51"/>
      <c r="C258" s="52" t="s">
        <v>59</v>
      </c>
      <c r="D258" s="38"/>
      <c r="E258" s="38" t="s">
        <v>60</v>
      </c>
      <c r="F258" s="623" t="s">
        <v>366</v>
      </c>
      <c r="G258" s="38"/>
      <c r="H258" s="53"/>
      <c r="I258" s="360"/>
      <c r="J258" s="38"/>
      <c r="K258" s="38"/>
      <c r="L258" s="54"/>
      <c r="M258" s="55"/>
      <c r="N258" s="85"/>
      <c r="O258" s="56"/>
      <c r="P258" s="54" t="s">
        <v>61</v>
      </c>
      <c r="Q258" s="249" t="s">
        <v>1675</v>
      </c>
      <c r="R258" s="249"/>
      <c r="S258" s="249"/>
      <c r="T258" s="59"/>
    </row>
    <row r="259" spans="2:20" ht="15.75">
      <c r="B259" s="51"/>
      <c r="C259" s="52"/>
      <c r="E259" s="640"/>
      <c r="F259" s="623"/>
      <c r="G259" s="38"/>
      <c r="H259" s="53"/>
      <c r="I259" s="52"/>
      <c r="J259" s="38"/>
      <c r="K259" s="38"/>
      <c r="L259" s="54"/>
      <c r="M259" s="55"/>
      <c r="N259" s="60"/>
      <c r="O259" s="56"/>
      <c r="P259" s="57"/>
      <c r="Q259" s="620"/>
      <c r="R259" s="58"/>
      <c r="S259" s="58"/>
      <c r="T259" s="59"/>
    </row>
    <row r="260" spans="2:20" ht="15" customHeight="1">
      <c r="B260" s="2190" t="s">
        <v>26</v>
      </c>
      <c r="C260" s="275" t="s">
        <v>27</v>
      </c>
      <c r="D260" s="2169" t="s">
        <v>62</v>
      </c>
      <c r="E260" s="175" t="s">
        <v>28</v>
      </c>
      <c r="F260" s="2169" t="s">
        <v>29</v>
      </c>
      <c r="G260" s="174" t="s">
        <v>30</v>
      </c>
      <c r="H260" s="174" t="s">
        <v>30</v>
      </c>
      <c r="I260" s="176" t="s">
        <v>30</v>
      </c>
      <c r="J260" s="2171" t="s">
        <v>31</v>
      </c>
      <c r="K260" s="2172"/>
      <c r="L260" s="174" t="s">
        <v>30</v>
      </c>
      <c r="M260" s="176" t="s">
        <v>32</v>
      </c>
      <c r="N260" s="177" t="s">
        <v>8</v>
      </c>
      <c r="O260" s="2176" t="s">
        <v>182</v>
      </c>
      <c r="P260" s="2178" t="s">
        <v>181</v>
      </c>
      <c r="Q260" s="177" t="s">
        <v>8</v>
      </c>
      <c r="R260" s="2180" t="s">
        <v>44</v>
      </c>
      <c r="S260" s="178" t="s">
        <v>8</v>
      </c>
      <c r="T260" s="2182" t="s">
        <v>10</v>
      </c>
    </row>
    <row r="261" spans="2:20">
      <c r="B261" s="2191"/>
      <c r="C261" s="276" t="s">
        <v>11</v>
      </c>
      <c r="D261" s="2170"/>
      <c r="E261" s="180" t="s">
        <v>12</v>
      </c>
      <c r="F261" s="2170"/>
      <c r="G261" s="180" t="s">
        <v>13</v>
      </c>
      <c r="H261" s="180" t="s">
        <v>14</v>
      </c>
      <c r="I261" s="181" t="s">
        <v>15</v>
      </c>
      <c r="J261" s="182" t="s">
        <v>16</v>
      </c>
      <c r="K261" s="183" t="s">
        <v>17</v>
      </c>
      <c r="L261" s="180" t="s">
        <v>18</v>
      </c>
      <c r="M261" s="184" t="s">
        <v>19</v>
      </c>
      <c r="N261" s="185" t="s">
        <v>177</v>
      </c>
      <c r="O261" s="2177"/>
      <c r="P261" s="2179"/>
      <c r="Q261" s="185" t="s">
        <v>22</v>
      </c>
      <c r="R261" s="2181"/>
      <c r="S261" s="186" t="s">
        <v>45</v>
      </c>
      <c r="T261" s="2183"/>
    </row>
    <row r="262" spans="2:20" ht="15.75" thickBot="1">
      <c r="B262" s="187">
        <v>1</v>
      </c>
      <c r="C262" s="277">
        <v>2</v>
      </c>
      <c r="D262" s="189">
        <v>3</v>
      </c>
      <c r="E262" s="188">
        <v>4</v>
      </c>
      <c r="F262" s="188">
        <v>5</v>
      </c>
      <c r="G262" s="188">
        <v>6</v>
      </c>
      <c r="H262" s="188">
        <v>7</v>
      </c>
      <c r="I262" s="190" t="s">
        <v>63</v>
      </c>
      <c r="J262" s="191">
        <v>9</v>
      </c>
      <c r="K262" s="192" t="s">
        <v>64</v>
      </c>
      <c r="L262" s="191" t="s">
        <v>65</v>
      </c>
      <c r="M262" s="192">
        <v>12</v>
      </c>
      <c r="N262" s="193" t="s">
        <v>66</v>
      </c>
      <c r="O262" s="252" t="s">
        <v>176</v>
      </c>
      <c r="P262" s="193" t="s">
        <v>178</v>
      </c>
      <c r="Q262" s="193" t="s">
        <v>186</v>
      </c>
      <c r="R262" s="193" t="s">
        <v>183</v>
      </c>
      <c r="S262" s="193" t="s">
        <v>179</v>
      </c>
      <c r="T262" s="193">
        <v>18</v>
      </c>
    </row>
    <row r="263" spans="2:20" s="850" customFormat="1" ht="35.1" customHeight="1" thickTop="1">
      <c r="B263" s="837">
        <v>1</v>
      </c>
      <c r="C263" s="1549" t="s">
        <v>1702</v>
      </c>
      <c r="D263" s="1593" t="s">
        <v>1272</v>
      </c>
      <c r="E263" s="1593" t="s">
        <v>1703</v>
      </c>
      <c r="F263" s="1443" t="s">
        <v>48</v>
      </c>
      <c r="G263" s="1450">
        <v>4180</v>
      </c>
      <c r="H263" s="1450">
        <v>1600</v>
      </c>
      <c r="I263" s="843">
        <f t="shared" ref="I263" si="108">+G263-H263</f>
        <v>2580</v>
      </c>
      <c r="J263" s="844">
        <v>5</v>
      </c>
      <c r="K263" s="845">
        <f t="shared" ref="K263" si="109">I263*J263%</f>
        <v>129</v>
      </c>
      <c r="L263" s="845">
        <f t="shared" ref="L263" si="110">I263-K263</f>
        <v>2451</v>
      </c>
      <c r="M263" s="1034">
        <f>2950+50</f>
        <v>3000</v>
      </c>
      <c r="N263" s="847">
        <f t="shared" ref="N263" si="111">ROUND((L263*M263),0)</f>
        <v>7353000</v>
      </c>
      <c r="O263" s="847">
        <f t="shared" ref="O263" si="112">ROUND(M263*0.5025%,2)</f>
        <v>15.08</v>
      </c>
      <c r="P263" s="847">
        <f t="shared" ref="P263" si="113">M263+O263</f>
        <v>3015.08</v>
      </c>
      <c r="Q263" s="848">
        <f t="shared" ref="Q263" si="114">ROUND((L263*+P263),0)</f>
        <v>7389961</v>
      </c>
      <c r="R263" s="848">
        <f t="shared" ref="R263" si="115">ROUND((Q263*0.5%),0)</f>
        <v>36950</v>
      </c>
      <c r="S263" s="848">
        <f t="shared" ref="S263" si="116">ROUND((Q263-R263),0)</f>
        <v>7353011</v>
      </c>
      <c r="T263" s="1594" t="s">
        <v>386</v>
      </c>
    </row>
    <row r="264" spans="2:20" s="850" customFormat="1" ht="5.0999999999999996" customHeight="1">
      <c r="B264" s="851"/>
      <c r="C264" s="885"/>
      <c r="D264" s="853"/>
      <c r="E264" s="854"/>
      <c r="F264" s="855"/>
      <c r="G264" s="856"/>
      <c r="H264" s="856"/>
      <c r="I264" s="857"/>
      <c r="J264" s="844"/>
      <c r="K264" s="857"/>
      <c r="L264" s="857"/>
      <c r="M264" s="859"/>
      <c r="N264" s="859"/>
      <c r="O264" s="886"/>
      <c r="P264" s="887"/>
      <c r="Q264" s="857"/>
      <c r="R264" s="857"/>
      <c r="S264" s="857"/>
      <c r="T264" s="860"/>
    </row>
    <row r="265" spans="2:20" ht="35.1" customHeight="1">
      <c r="B265" s="2211" t="s">
        <v>191</v>
      </c>
      <c r="C265" s="2212"/>
      <c r="D265" s="2212"/>
      <c r="E265" s="2212"/>
      <c r="F265" s="2213"/>
      <c r="G265" s="1012">
        <f>SUM(G263:G264)</f>
        <v>4180</v>
      </c>
      <c r="H265" s="1012">
        <f>SUM(H263:H264)</f>
        <v>1600</v>
      </c>
      <c r="I265" s="1012">
        <f>SUM(I263:I264)</f>
        <v>2580</v>
      </c>
      <c r="J265" s="1335">
        <f>+K265/I265%</f>
        <v>5</v>
      </c>
      <c r="K265" s="1012">
        <f>SUM(K263:K264)</f>
        <v>129</v>
      </c>
      <c r="L265" s="1012">
        <f>SUM(L263:L264)</f>
        <v>2451</v>
      </c>
      <c r="M265" s="1012"/>
      <c r="N265" s="1012">
        <f>SUM(N263:N264)</f>
        <v>7353000</v>
      </c>
      <c r="O265" s="1012"/>
      <c r="P265" s="1012">
        <f>+Q265/L265</f>
        <v>3015.079967360261</v>
      </c>
      <c r="Q265" s="1012">
        <f>SUM(Q263:Q264)</f>
        <v>7389961</v>
      </c>
      <c r="R265" s="1012">
        <f>SUM(R263:R264)</f>
        <v>36950</v>
      </c>
      <c r="S265" s="1012">
        <f>SUM(S263:S264)</f>
        <v>7353011</v>
      </c>
      <c r="T265" s="261"/>
    </row>
    <row r="266" spans="2:20" ht="20.100000000000001" customHeight="1">
      <c r="B266" s="263"/>
      <c r="C266" s="264"/>
      <c r="D266" s="264"/>
      <c r="E266" s="264"/>
      <c r="F266" s="264"/>
      <c r="G266" s="265"/>
      <c r="H266" s="265"/>
      <c r="I266" s="459"/>
      <c r="J266" s="459"/>
      <c r="K266" s="459"/>
      <c r="L266" s="459"/>
      <c r="M266" s="459"/>
      <c r="N266" s="459"/>
      <c r="O266" s="459"/>
      <c r="P266" s="459" t="s">
        <v>25</v>
      </c>
      <c r="Q266" s="459"/>
      <c r="R266" s="459"/>
      <c r="S266" s="459"/>
      <c r="T266" s="266"/>
    </row>
    <row r="267" spans="2:20" ht="15.75">
      <c r="B267" s="201"/>
      <c r="C267" s="205"/>
      <c r="D267" s="202"/>
      <c r="E267" s="202"/>
      <c r="F267" s="202"/>
      <c r="G267" s="202"/>
      <c r="H267" s="202"/>
      <c r="I267" s="202"/>
      <c r="J267" s="203"/>
      <c r="K267" s="203"/>
      <c r="L267" s="204"/>
      <c r="M267" s="202"/>
      <c r="N267" s="202"/>
      <c r="O267" s="202"/>
      <c r="P267" s="202"/>
      <c r="Q267" s="587" t="s">
        <v>1676</v>
      </c>
      <c r="R267" s="211"/>
      <c r="S267" s="211"/>
      <c r="T267" s="209"/>
    </row>
    <row r="268" spans="2:20" ht="15.75">
      <c r="B268" s="241"/>
      <c r="C268" s="280" t="s">
        <v>80</v>
      </c>
      <c r="D268" s="227"/>
      <c r="E268" s="227"/>
      <c r="F268" s="227"/>
      <c r="G268" s="1851"/>
      <c r="H268" s="1851"/>
      <c r="I268" s="1851" t="s">
        <v>105</v>
      </c>
      <c r="J268" s="1851"/>
      <c r="K268" s="228"/>
      <c r="L268" s="1851"/>
      <c r="M268" s="1851" t="s">
        <v>106</v>
      </c>
      <c r="N268" s="1851"/>
      <c r="O268" s="227"/>
      <c r="P268" s="227"/>
      <c r="Q268" s="227" t="s">
        <v>81</v>
      </c>
      <c r="R268" s="227"/>
      <c r="S268" s="242"/>
      <c r="T268" s="243"/>
    </row>
    <row r="269" spans="2:20" ht="15.75">
      <c r="B269" s="241"/>
      <c r="C269" s="281"/>
      <c r="D269" s="229"/>
      <c r="E269" s="229"/>
      <c r="F269" s="229"/>
      <c r="G269" s="229"/>
      <c r="H269" s="229"/>
      <c r="I269" s="229"/>
      <c r="J269" s="229"/>
      <c r="K269" s="229"/>
      <c r="L269" s="229"/>
      <c r="M269" s="229"/>
      <c r="N269" s="229"/>
      <c r="O269" s="229"/>
      <c r="P269" s="229"/>
      <c r="Q269" s="229"/>
      <c r="R269" s="229"/>
      <c r="S269" s="242"/>
      <c r="T269" s="243"/>
    </row>
    <row r="270" spans="2:20" ht="12" customHeight="1">
      <c r="B270" s="241"/>
      <c r="C270" s="281"/>
      <c r="D270" s="229"/>
      <c r="E270" s="229"/>
      <c r="F270" s="229"/>
      <c r="G270" s="229"/>
      <c r="H270" s="229"/>
      <c r="I270" s="229"/>
      <c r="J270" s="229"/>
      <c r="K270" s="229"/>
      <c r="L270" s="229"/>
      <c r="M270" s="229"/>
      <c r="N270" s="229"/>
      <c r="O270" s="229"/>
      <c r="P270" s="229"/>
      <c r="Q270" s="229"/>
      <c r="R270" s="229"/>
      <c r="S270" s="242"/>
      <c r="T270" s="243"/>
    </row>
    <row r="271" spans="2:20" ht="15.75">
      <c r="B271" s="241"/>
      <c r="C271" s="281"/>
      <c r="D271" s="229"/>
      <c r="E271" s="229"/>
      <c r="F271" s="229"/>
      <c r="G271" s="229"/>
      <c r="H271" s="229"/>
      <c r="I271" s="229"/>
      <c r="J271" s="229"/>
      <c r="K271" s="229"/>
      <c r="L271" s="229"/>
      <c r="M271" s="229"/>
      <c r="N271" s="229"/>
      <c r="O271" s="229"/>
      <c r="P271" s="229"/>
      <c r="Q271" s="229"/>
      <c r="R271" s="229"/>
      <c r="S271" s="242"/>
      <c r="T271" s="243"/>
    </row>
    <row r="272" spans="2:20" ht="15.75">
      <c r="B272" s="241"/>
      <c r="C272" s="2195" t="s">
        <v>147</v>
      </c>
      <c r="D272" s="2195"/>
      <c r="E272" s="2195"/>
      <c r="F272" s="1848"/>
      <c r="G272" s="1852"/>
      <c r="H272" s="1852" t="s">
        <v>82</v>
      </c>
      <c r="I272" s="1848"/>
      <c r="J272" s="1852" t="s">
        <v>156</v>
      </c>
      <c r="K272" s="230"/>
      <c r="L272" s="1852"/>
      <c r="M272" s="1852" t="s">
        <v>161</v>
      </c>
      <c r="N272" s="1852"/>
      <c r="O272" s="1848"/>
      <c r="P272" s="1848"/>
      <c r="Q272" s="1848" t="s">
        <v>83</v>
      </c>
      <c r="R272" s="1848"/>
      <c r="S272" s="242"/>
      <c r="T272" s="243"/>
    </row>
    <row r="273" spans="2:21" ht="15.75">
      <c r="B273" s="241"/>
      <c r="C273" s="282"/>
      <c r="D273" s="1848"/>
      <c r="E273" s="1848"/>
      <c r="F273" s="1848"/>
      <c r="G273" s="1852"/>
      <c r="H273" s="1852"/>
      <c r="I273" s="1848"/>
      <c r="J273" s="1852"/>
      <c r="K273" s="230"/>
      <c r="L273" s="1852"/>
      <c r="M273" s="1852"/>
      <c r="N273" s="1852"/>
      <c r="O273" s="1848"/>
      <c r="P273" s="1848"/>
      <c r="Q273" s="1848"/>
      <c r="R273" s="1848"/>
      <c r="S273" s="242"/>
      <c r="T273" s="243"/>
    </row>
    <row r="274" spans="2:21" customFormat="1" ht="15" customHeight="1">
      <c r="B274" s="121" t="s">
        <v>418</v>
      </c>
      <c r="C274" s="284"/>
      <c r="D274" s="122"/>
      <c r="E274" s="122"/>
      <c r="F274" s="122"/>
      <c r="G274" s="122"/>
      <c r="H274" s="122"/>
      <c r="I274" s="122"/>
      <c r="J274" s="123"/>
      <c r="K274" s="122"/>
      <c r="L274" s="124"/>
      <c r="M274" s="122"/>
      <c r="N274" s="122"/>
      <c r="O274" s="122"/>
      <c r="P274" s="122"/>
      <c r="Q274" s="122"/>
      <c r="R274" s="125"/>
      <c r="S274" s="125"/>
      <c r="T274" s="126" t="s">
        <v>417</v>
      </c>
      <c r="U274" s="232"/>
    </row>
    <row r="276" spans="2:21" ht="24.95" customHeight="1">
      <c r="B276" s="2155" t="s">
        <v>159</v>
      </c>
      <c r="C276" s="2156"/>
      <c r="D276" s="2156"/>
      <c r="E276" s="2157"/>
      <c r="F276" s="2161" t="s">
        <v>146</v>
      </c>
      <c r="G276" s="2162"/>
      <c r="H276" s="2162"/>
      <c r="I276" s="2162"/>
      <c r="J276" s="2162"/>
      <c r="K276" s="2162"/>
      <c r="L276" s="2162"/>
      <c r="M276" s="2162"/>
      <c r="N276" s="2163"/>
      <c r="O276" s="417" t="s">
        <v>55</v>
      </c>
      <c r="P276" s="428" t="s">
        <v>1588</v>
      </c>
      <c r="Q276" s="92" t="s">
        <v>1606</v>
      </c>
      <c r="R276" s="41"/>
      <c r="S276" s="41"/>
      <c r="T276" s="42" t="s">
        <v>25</v>
      </c>
    </row>
    <row r="277" spans="2:21" ht="24.95" customHeight="1">
      <c r="B277" s="2158"/>
      <c r="C277" s="2159"/>
      <c r="D277" s="2159"/>
      <c r="E277" s="2160"/>
      <c r="F277" s="2164" t="s">
        <v>416</v>
      </c>
      <c r="G277" s="2165"/>
      <c r="H277" s="2165"/>
      <c r="I277" s="2165"/>
      <c r="J277" s="2165"/>
      <c r="K277" s="2165"/>
      <c r="L277" s="2165"/>
      <c r="M277" s="2165"/>
      <c r="N277" s="2166"/>
      <c r="O277" s="419" t="s">
        <v>57</v>
      </c>
      <c r="P277" s="429" t="s">
        <v>58</v>
      </c>
      <c r="Q277" s="94"/>
      <c r="R277" s="45"/>
      <c r="S277" s="45"/>
      <c r="T277" s="46"/>
    </row>
    <row r="278" spans="2:21" ht="9.9499999999999993" customHeight="1">
      <c r="B278" s="47"/>
      <c r="C278" s="48"/>
      <c r="D278" s="48"/>
      <c r="E278" s="48"/>
      <c r="F278" s="48"/>
      <c r="G278" s="48"/>
      <c r="H278" s="48"/>
      <c r="I278" s="48"/>
      <c r="J278" s="48" t="s">
        <v>25</v>
      </c>
      <c r="K278" s="48"/>
      <c r="L278" s="48"/>
      <c r="M278" s="48"/>
      <c r="N278" s="48"/>
      <c r="O278" s="48"/>
      <c r="P278" s="49"/>
      <c r="Q278" s="49"/>
      <c r="R278" s="599"/>
      <c r="S278" s="49"/>
      <c r="T278" s="50"/>
    </row>
    <row r="279" spans="2:21" ht="15.75">
      <c r="B279" s="51"/>
      <c r="C279" s="52" t="s">
        <v>59</v>
      </c>
      <c r="D279" s="38"/>
      <c r="E279" s="38" t="s">
        <v>60</v>
      </c>
      <c r="F279" s="623" t="s">
        <v>366</v>
      </c>
      <c r="G279" s="38"/>
      <c r="H279" s="53"/>
      <c r="I279" s="360"/>
      <c r="J279" s="38"/>
      <c r="K279" s="38"/>
      <c r="L279" s="54"/>
      <c r="M279" s="55"/>
      <c r="N279" s="85"/>
      <c r="O279" s="56"/>
      <c r="P279" s="54" t="s">
        <v>61</v>
      </c>
      <c r="Q279" s="249" t="s">
        <v>1614</v>
      </c>
      <c r="R279" s="249"/>
      <c r="S279" s="249"/>
      <c r="T279" s="59"/>
    </row>
    <row r="280" spans="2:21" ht="15.75">
      <c r="B280" s="51"/>
      <c r="C280" s="52"/>
      <c r="E280" s="640"/>
      <c r="F280" s="623"/>
      <c r="G280" s="38"/>
      <c r="H280" s="53"/>
      <c r="I280" s="52"/>
      <c r="J280" s="38"/>
      <c r="K280" s="38"/>
      <c r="L280" s="54"/>
      <c r="M280" s="55"/>
      <c r="N280" s="60"/>
      <c r="O280" s="56"/>
      <c r="P280" s="57"/>
      <c r="Q280" s="620"/>
      <c r="R280" s="58"/>
      <c r="S280" s="58"/>
      <c r="T280" s="59"/>
    </row>
    <row r="281" spans="2:21" ht="15" customHeight="1">
      <c r="B281" s="2190" t="s">
        <v>26</v>
      </c>
      <c r="C281" s="275" t="s">
        <v>27</v>
      </c>
      <c r="D281" s="2169" t="s">
        <v>62</v>
      </c>
      <c r="E281" s="175" t="s">
        <v>28</v>
      </c>
      <c r="F281" s="2169" t="s">
        <v>29</v>
      </c>
      <c r="G281" s="174" t="s">
        <v>30</v>
      </c>
      <c r="H281" s="174" t="s">
        <v>30</v>
      </c>
      <c r="I281" s="176" t="s">
        <v>30</v>
      </c>
      <c r="J281" s="2171" t="s">
        <v>31</v>
      </c>
      <c r="K281" s="2172"/>
      <c r="L281" s="174" t="s">
        <v>30</v>
      </c>
      <c r="M281" s="176" t="s">
        <v>32</v>
      </c>
      <c r="N281" s="177" t="s">
        <v>8</v>
      </c>
      <c r="O281" s="2176" t="s">
        <v>182</v>
      </c>
      <c r="P281" s="2178" t="s">
        <v>181</v>
      </c>
      <c r="Q281" s="177" t="s">
        <v>8</v>
      </c>
      <c r="R281" s="2180" t="s">
        <v>44</v>
      </c>
      <c r="S281" s="178" t="s">
        <v>8</v>
      </c>
      <c r="T281" s="2182" t="s">
        <v>10</v>
      </c>
    </row>
    <row r="282" spans="2:21">
      <c r="B282" s="2191"/>
      <c r="C282" s="276" t="s">
        <v>11</v>
      </c>
      <c r="D282" s="2170"/>
      <c r="E282" s="180" t="s">
        <v>12</v>
      </c>
      <c r="F282" s="2170"/>
      <c r="G282" s="180" t="s">
        <v>13</v>
      </c>
      <c r="H282" s="180" t="s">
        <v>14</v>
      </c>
      <c r="I282" s="181" t="s">
        <v>15</v>
      </c>
      <c r="J282" s="182" t="s">
        <v>16</v>
      </c>
      <c r="K282" s="183" t="s">
        <v>17</v>
      </c>
      <c r="L282" s="180" t="s">
        <v>18</v>
      </c>
      <c r="M282" s="184" t="s">
        <v>19</v>
      </c>
      <c r="N282" s="185" t="s">
        <v>177</v>
      </c>
      <c r="O282" s="2177"/>
      <c r="P282" s="2179"/>
      <c r="Q282" s="185" t="s">
        <v>22</v>
      </c>
      <c r="R282" s="2181"/>
      <c r="S282" s="186" t="s">
        <v>45</v>
      </c>
      <c r="T282" s="2183"/>
    </row>
    <row r="283" spans="2:21" ht="15.75" thickBot="1">
      <c r="B283" s="187">
        <v>1</v>
      </c>
      <c r="C283" s="277">
        <v>2</v>
      </c>
      <c r="D283" s="189">
        <v>3</v>
      </c>
      <c r="E283" s="188">
        <v>4</v>
      </c>
      <c r="F283" s="188">
        <v>5</v>
      </c>
      <c r="G283" s="188">
        <v>6</v>
      </c>
      <c r="H283" s="188">
        <v>7</v>
      </c>
      <c r="I283" s="190" t="s">
        <v>63</v>
      </c>
      <c r="J283" s="191">
        <v>9</v>
      </c>
      <c r="K283" s="192" t="s">
        <v>64</v>
      </c>
      <c r="L283" s="191" t="s">
        <v>65</v>
      </c>
      <c r="M283" s="192">
        <v>12</v>
      </c>
      <c r="N283" s="193" t="s">
        <v>66</v>
      </c>
      <c r="O283" s="252" t="s">
        <v>176</v>
      </c>
      <c r="P283" s="193" t="s">
        <v>178</v>
      </c>
      <c r="Q283" s="193" t="s">
        <v>186</v>
      </c>
      <c r="R283" s="193" t="s">
        <v>183</v>
      </c>
      <c r="S283" s="193" t="s">
        <v>179</v>
      </c>
      <c r="T283" s="193">
        <v>18</v>
      </c>
    </row>
    <row r="284" spans="2:21" s="850" customFormat="1" ht="35.1" customHeight="1" thickTop="1">
      <c r="B284" s="837">
        <v>1</v>
      </c>
      <c r="C284" s="1549" t="s">
        <v>1633</v>
      </c>
      <c r="D284" s="1593" t="s">
        <v>109</v>
      </c>
      <c r="E284" s="1593" t="s">
        <v>388</v>
      </c>
      <c r="F284" s="1443" t="s">
        <v>48</v>
      </c>
      <c r="G284" s="1450">
        <v>11240</v>
      </c>
      <c r="H284" s="1450">
        <v>4400</v>
      </c>
      <c r="I284" s="843">
        <f t="shared" ref="I284" si="117">+G284-H284</f>
        <v>6840</v>
      </c>
      <c r="J284" s="844">
        <v>5</v>
      </c>
      <c r="K284" s="845">
        <f t="shared" ref="K284" si="118">I284*J284%</f>
        <v>342</v>
      </c>
      <c r="L284" s="845">
        <f t="shared" ref="L284" si="119">I284-K284</f>
        <v>6498</v>
      </c>
      <c r="M284" s="1034">
        <f>2950+50</f>
        <v>3000</v>
      </c>
      <c r="N284" s="847">
        <f t="shared" ref="N284" si="120">ROUND((L284*M284),0)</f>
        <v>19494000</v>
      </c>
      <c r="O284" s="847">
        <f t="shared" ref="O284" si="121">ROUND(M284*0.5025%,2)</f>
        <v>15.08</v>
      </c>
      <c r="P284" s="847">
        <f t="shared" ref="P284" si="122">M284+O284</f>
        <v>3015.08</v>
      </c>
      <c r="Q284" s="848">
        <f t="shared" ref="Q284" si="123">ROUND((L284*+P284),0)</f>
        <v>19591990</v>
      </c>
      <c r="R284" s="848">
        <f t="shared" ref="R284" si="124">ROUND((Q284*0.5%),0)</f>
        <v>97960</v>
      </c>
      <c r="S284" s="848">
        <f t="shared" ref="S284" si="125">ROUND((Q284-R284),0)</f>
        <v>19494030</v>
      </c>
      <c r="T284" s="1594" t="s">
        <v>412</v>
      </c>
    </row>
    <row r="285" spans="2:21" s="850" customFormat="1" ht="35.1" customHeight="1">
      <c r="B285" s="837">
        <v>2</v>
      </c>
      <c r="C285" s="1549" t="s">
        <v>1634</v>
      </c>
      <c r="D285" s="1593" t="s">
        <v>1587</v>
      </c>
      <c r="E285" s="1593" t="s">
        <v>1585</v>
      </c>
      <c r="F285" s="1443" t="s">
        <v>48</v>
      </c>
      <c r="G285" s="1450">
        <v>10820</v>
      </c>
      <c r="H285" s="1450">
        <v>4500</v>
      </c>
      <c r="I285" s="843">
        <f t="shared" ref="I285:I286" si="126">+G285-H285</f>
        <v>6320</v>
      </c>
      <c r="J285" s="844">
        <v>5</v>
      </c>
      <c r="K285" s="845">
        <f t="shared" ref="K285:K286" si="127">I285*J285%</f>
        <v>316</v>
      </c>
      <c r="L285" s="845">
        <f t="shared" ref="L285:L286" si="128">I285-K285</f>
        <v>6004</v>
      </c>
      <c r="M285" s="1034">
        <f t="shared" ref="M285:M286" si="129">2950+50</f>
        <v>3000</v>
      </c>
      <c r="N285" s="847">
        <f t="shared" ref="N285:N286" si="130">ROUND((L285*M285),0)</f>
        <v>18012000</v>
      </c>
      <c r="O285" s="847">
        <f t="shared" ref="O285:O286" si="131">ROUND(M285*0.5025%,2)</f>
        <v>15.08</v>
      </c>
      <c r="P285" s="847">
        <f t="shared" ref="P285:P286" si="132">M285+O285</f>
        <v>3015.08</v>
      </c>
      <c r="Q285" s="848">
        <f t="shared" ref="Q285:Q286" si="133">ROUND((L285*+P285),0)</f>
        <v>18102540</v>
      </c>
      <c r="R285" s="848">
        <f t="shared" ref="R285:R286" si="134">ROUND((Q285*0.5%),0)</f>
        <v>90513</v>
      </c>
      <c r="S285" s="848">
        <f t="shared" ref="S285:S286" si="135">ROUND((Q285-R285),0)</f>
        <v>18012027</v>
      </c>
      <c r="T285" s="1594" t="s">
        <v>412</v>
      </c>
    </row>
    <row r="286" spans="2:21" s="850" customFormat="1" ht="35.1" customHeight="1">
      <c r="B286" s="837">
        <v>3</v>
      </c>
      <c r="C286" s="1549" t="s">
        <v>1635</v>
      </c>
      <c r="D286" s="1593" t="s">
        <v>372</v>
      </c>
      <c r="E286" s="1593" t="s">
        <v>1636</v>
      </c>
      <c r="F286" s="1443" t="s">
        <v>48</v>
      </c>
      <c r="G286" s="1450">
        <v>8820</v>
      </c>
      <c r="H286" s="1450">
        <v>3390</v>
      </c>
      <c r="I286" s="843">
        <f t="shared" si="126"/>
        <v>5430</v>
      </c>
      <c r="J286" s="844">
        <v>5</v>
      </c>
      <c r="K286" s="845">
        <f t="shared" si="127"/>
        <v>271.5</v>
      </c>
      <c r="L286" s="845">
        <f t="shared" si="128"/>
        <v>5158.5</v>
      </c>
      <c r="M286" s="1034">
        <f t="shared" si="129"/>
        <v>3000</v>
      </c>
      <c r="N286" s="847">
        <f t="shared" si="130"/>
        <v>15475500</v>
      </c>
      <c r="O286" s="847">
        <f t="shared" si="131"/>
        <v>15.08</v>
      </c>
      <c r="P286" s="847">
        <f t="shared" si="132"/>
        <v>3015.08</v>
      </c>
      <c r="Q286" s="848">
        <f t="shared" si="133"/>
        <v>15553290</v>
      </c>
      <c r="R286" s="848">
        <f t="shared" si="134"/>
        <v>77766</v>
      </c>
      <c r="S286" s="848">
        <f t="shared" si="135"/>
        <v>15475524</v>
      </c>
      <c r="T286" s="1594" t="s">
        <v>412</v>
      </c>
    </row>
    <row r="287" spans="2:21" s="850" customFormat="1" ht="5.0999999999999996" customHeight="1">
      <c r="B287" s="851"/>
      <c r="C287" s="885"/>
      <c r="D287" s="853"/>
      <c r="E287" s="854"/>
      <c r="F287" s="855"/>
      <c r="G287" s="856"/>
      <c r="H287" s="856"/>
      <c r="I287" s="857"/>
      <c r="J287" s="844"/>
      <c r="K287" s="857"/>
      <c r="L287" s="857"/>
      <c r="M287" s="859"/>
      <c r="N287" s="859"/>
      <c r="O287" s="886"/>
      <c r="P287" s="887"/>
      <c r="Q287" s="857"/>
      <c r="R287" s="857"/>
      <c r="S287" s="857"/>
      <c r="T287" s="860"/>
    </row>
    <row r="288" spans="2:21" ht="35.1" customHeight="1">
      <c r="B288" s="2211" t="s">
        <v>191</v>
      </c>
      <c r="C288" s="2212"/>
      <c r="D288" s="2212"/>
      <c r="E288" s="2212"/>
      <c r="F288" s="2213"/>
      <c r="G288" s="1012">
        <f>SUM(G284:G287)</f>
        <v>30880</v>
      </c>
      <c r="H288" s="1012">
        <f>SUM(H284:H287)</f>
        <v>12290</v>
      </c>
      <c r="I288" s="1012">
        <f>SUM(I284:I287)</f>
        <v>18590</v>
      </c>
      <c r="J288" s="1335">
        <f>+K288/I288%</f>
        <v>5</v>
      </c>
      <c r="K288" s="1012">
        <f>SUM(K284:K287)</f>
        <v>929.5</v>
      </c>
      <c r="L288" s="1012">
        <f>SUM(L284:L287)</f>
        <v>17660.5</v>
      </c>
      <c r="M288" s="1012"/>
      <c r="N288" s="1012">
        <f>SUM(N284:N287)</f>
        <v>52981500</v>
      </c>
      <c r="O288" s="1012"/>
      <c r="P288" s="1012">
        <f>+Q288/L288</f>
        <v>3015.0799807479971</v>
      </c>
      <c r="Q288" s="1012">
        <f>SUM(Q284:Q287)</f>
        <v>53247820</v>
      </c>
      <c r="R288" s="1012">
        <f>SUM(R284:R287)</f>
        <v>266239</v>
      </c>
      <c r="S288" s="1012">
        <f>SUM(S284:S287)</f>
        <v>52981581</v>
      </c>
      <c r="T288" s="261"/>
    </row>
    <row r="289" spans="2:21" ht="20.100000000000001" customHeight="1">
      <c r="B289" s="263"/>
      <c r="C289" s="264"/>
      <c r="D289" s="264"/>
      <c r="E289" s="264"/>
      <c r="F289" s="264"/>
      <c r="G289" s="265"/>
      <c r="H289" s="265"/>
      <c r="I289" s="459"/>
      <c r="J289" s="459"/>
      <c r="K289" s="459"/>
      <c r="L289" s="459"/>
      <c r="M289" s="459"/>
      <c r="N289" s="459"/>
      <c r="O289" s="459"/>
      <c r="P289" s="459" t="s">
        <v>25</v>
      </c>
      <c r="Q289" s="459"/>
      <c r="R289" s="459"/>
      <c r="S289" s="459"/>
      <c r="T289" s="266"/>
    </row>
    <row r="290" spans="2:21" ht="15.75">
      <c r="B290" s="201"/>
      <c r="C290" s="205"/>
      <c r="D290" s="202"/>
      <c r="E290" s="202"/>
      <c r="F290" s="202"/>
      <c r="G290" s="202"/>
      <c r="H290" s="202"/>
      <c r="I290" s="202"/>
      <c r="J290" s="203"/>
      <c r="K290" s="203"/>
      <c r="L290" s="204"/>
      <c r="M290" s="202"/>
      <c r="N290" s="202"/>
      <c r="O290" s="202"/>
      <c r="P290" s="202"/>
      <c r="Q290" s="587" t="s">
        <v>1615</v>
      </c>
      <c r="R290" s="211"/>
      <c r="S290" s="211"/>
      <c r="T290" s="209"/>
    </row>
    <row r="291" spans="2:21" ht="15.75">
      <c r="B291" s="241"/>
      <c r="C291" s="280" t="s">
        <v>80</v>
      </c>
      <c r="D291" s="227"/>
      <c r="E291" s="227"/>
      <c r="F291" s="227"/>
      <c r="G291" s="1808"/>
      <c r="H291" s="1808"/>
      <c r="I291" s="1808" t="s">
        <v>105</v>
      </c>
      <c r="J291" s="1808"/>
      <c r="K291" s="228"/>
      <c r="L291" s="1808"/>
      <c r="M291" s="1808" t="s">
        <v>106</v>
      </c>
      <c r="N291" s="1808"/>
      <c r="O291" s="227"/>
      <c r="P291" s="227"/>
      <c r="Q291" s="227" t="s">
        <v>81</v>
      </c>
      <c r="R291" s="227"/>
      <c r="S291" s="242"/>
      <c r="T291" s="243"/>
    </row>
    <row r="292" spans="2:21" ht="15.75">
      <c r="B292" s="241"/>
      <c r="C292" s="281"/>
      <c r="D292" s="229"/>
      <c r="E292" s="229"/>
      <c r="F292" s="229"/>
      <c r="G292" s="229"/>
      <c r="H292" s="229"/>
      <c r="I292" s="229"/>
      <c r="J292" s="229"/>
      <c r="K292" s="229"/>
      <c r="L292" s="229"/>
      <c r="M292" s="229"/>
      <c r="N292" s="229"/>
      <c r="O292" s="229"/>
      <c r="P292" s="229"/>
      <c r="Q292" s="229"/>
      <c r="R292" s="229"/>
      <c r="S292" s="242"/>
      <c r="T292" s="243"/>
    </row>
    <row r="293" spans="2:21" ht="12" customHeight="1">
      <c r="B293" s="241"/>
      <c r="C293" s="281"/>
      <c r="D293" s="229"/>
      <c r="E293" s="229"/>
      <c r="F293" s="229"/>
      <c r="G293" s="229"/>
      <c r="H293" s="229"/>
      <c r="I293" s="229"/>
      <c r="J293" s="229"/>
      <c r="K293" s="229"/>
      <c r="L293" s="229"/>
      <c r="M293" s="229"/>
      <c r="N293" s="229"/>
      <c r="O293" s="229"/>
      <c r="P293" s="229"/>
      <c r="Q293" s="229"/>
      <c r="R293" s="229"/>
      <c r="S293" s="242"/>
      <c r="T293" s="243"/>
    </row>
    <row r="294" spans="2:21" ht="15.75">
      <c r="B294" s="241"/>
      <c r="C294" s="281"/>
      <c r="D294" s="229"/>
      <c r="E294" s="229"/>
      <c r="F294" s="229"/>
      <c r="G294" s="229"/>
      <c r="H294" s="229"/>
      <c r="I294" s="229"/>
      <c r="J294" s="229"/>
      <c r="K294" s="229"/>
      <c r="L294" s="229"/>
      <c r="M294" s="229"/>
      <c r="N294" s="229"/>
      <c r="O294" s="229"/>
      <c r="P294" s="229"/>
      <c r="Q294" s="229"/>
      <c r="R294" s="229"/>
      <c r="S294" s="242"/>
      <c r="T294" s="243"/>
    </row>
    <row r="295" spans="2:21" ht="15.75">
      <c r="B295" s="241"/>
      <c r="C295" s="2195" t="s">
        <v>147</v>
      </c>
      <c r="D295" s="2195"/>
      <c r="E295" s="2195"/>
      <c r="F295" s="1807"/>
      <c r="G295" s="1809"/>
      <c r="H295" s="1809" t="s">
        <v>82</v>
      </c>
      <c r="I295" s="1807"/>
      <c r="J295" s="1809" t="s">
        <v>156</v>
      </c>
      <c r="K295" s="230"/>
      <c r="L295" s="1809"/>
      <c r="M295" s="1809" t="s">
        <v>161</v>
      </c>
      <c r="N295" s="1809"/>
      <c r="O295" s="1807"/>
      <c r="P295" s="1807"/>
      <c r="Q295" s="1807" t="s">
        <v>83</v>
      </c>
      <c r="R295" s="1807"/>
      <c r="S295" s="242"/>
      <c r="T295" s="243"/>
    </row>
    <row r="296" spans="2:21" ht="15.75">
      <c r="B296" s="241"/>
      <c r="C296" s="282"/>
      <c r="D296" s="1807"/>
      <c r="E296" s="1807"/>
      <c r="F296" s="1807"/>
      <c r="G296" s="1809"/>
      <c r="H296" s="1809"/>
      <c r="I296" s="1807"/>
      <c r="J296" s="1809"/>
      <c r="K296" s="230"/>
      <c r="L296" s="1809"/>
      <c r="M296" s="1809"/>
      <c r="N296" s="1809"/>
      <c r="O296" s="1807"/>
      <c r="P296" s="1807"/>
      <c r="Q296" s="1807"/>
      <c r="R296" s="1807"/>
      <c r="S296" s="242"/>
      <c r="T296" s="243"/>
    </row>
    <row r="297" spans="2:21" customFormat="1" ht="15" customHeight="1">
      <c r="B297" s="121" t="s">
        <v>418</v>
      </c>
      <c r="C297" s="284"/>
      <c r="D297" s="122"/>
      <c r="E297" s="122"/>
      <c r="F297" s="122"/>
      <c r="G297" s="122"/>
      <c r="H297" s="122"/>
      <c r="I297" s="122"/>
      <c r="J297" s="123"/>
      <c r="K297" s="122"/>
      <c r="L297" s="124"/>
      <c r="M297" s="122"/>
      <c r="N297" s="122"/>
      <c r="O297" s="122"/>
      <c r="P297" s="122"/>
      <c r="Q297" s="122"/>
      <c r="R297" s="125"/>
      <c r="S297" s="125"/>
      <c r="T297" s="126" t="s">
        <v>417</v>
      </c>
      <c r="U297" s="232"/>
    </row>
  </sheetData>
  <sortState ref="C10:T17">
    <sortCondition ref="C10:C17"/>
  </sortState>
  <mergeCells count="182">
    <mergeCell ref="R7:R8"/>
    <mergeCell ref="T7:T8"/>
    <mergeCell ref="B12:F12"/>
    <mergeCell ref="C19:E19"/>
    <mergeCell ref="B2:E3"/>
    <mergeCell ref="F2:N2"/>
    <mergeCell ref="F3:N3"/>
    <mergeCell ref="B7:B8"/>
    <mergeCell ref="D7:D8"/>
    <mergeCell ref="F7:F8"/>
    <mergeCell ref="J7:K7"/>
    <mergeCell ref="O7:O8"/>
    <mergeCell ref="P7:P8"/>
    <mergeCell ref="R92:R93"/>
    <mergeCell ref="T92:T93"/>
    <mergeCell ref="B97:F97"/>
    <mergeCell ref="C104:E104"/>
    <mergeCell ref="B87:E88"/>
    <mergeCell ref="F87:N87"/>
    <mergeCell ref="F88:N88"/>
    <mergeCell ref="B92:B93"/>
    <mergeCell ref="D92:D93"/>
    <mergeCell ref="F92:F93"/>
    <mergeCell ref="J92:K92"/>
    <mergeCell ref="O92:O93"/>
    <mergeCell ref="P92:P93"/>
    <mergeCell ref="P134:P135"/>
    <mergeCell ref="R134:R135"/>
    <mergeCell ref="T134:T135"/>
    <mergeCell ref="B139:F139"/>
    <mergeCell ref="C146:E146"/>
    <mergeCell ref="C272:E272"/>
    <mergeCell ref="O260:O261"/>
    <mergeCell ref="B129:E130"/>
    <mergeCell ref="F129:N129"/>
    <mergeCell ref="F130:N130"/>
    <mergeCell ref="B134:B135"/>
    <mergeCell ref="D134:D135"/>
    <mergeCell ref="F134:F135"/>
    <mergeCell ref="J134:K134"/>
    <mergeCell ref="O134:O135"/>
    <mergeCell ref="P260:P261"/>
    <mergeCell ref="R260:R261"/>
    <mergeCell ref="T260:T261"/>
    <mergeCell ref="B265:F265"/>
    <mergeCell ref="C251:E251"/>
    <mergeCell ref="O239:O240"/>
    <mergeCell ref="P239:P240"/>
    <mergeCell ref="R239:R240"/>
    <mergeCell ref="T239:T240"/>
    <mergeCell ref="C295:E295"/>
    <mergeCell ref="R281:R282"/>
    <mergeCell ref="T281:T282"/>
    <mergeCell ref="B288:F288"/>
    <mergeCell ref="B276:E277"/>
    <mergeCell ref="F276:N276"/>
    <mergeCell ref="F277:N277"/>
    <mergeCell ref="B281:B282"/>
    <mergeCell ref="D281:D282"/>
    <mergeCell ref="F281:F282"/>
    <mergeCell ref="J281:K281"/>
    <mergeCell ref="O281:O282"/>
    <mergeCell ref="P281:P282"/>
    <mergeCell ref="B244:F244"/>
    <mergeCell ref="B255:E256"/>
    <mergeCell ref="F255:N255"/>
    <mergeCell ref="F256:N256"/>
    <mergeCell ref="B260:B261"/>
    <mergeCell ref="D260:D261"/>
    <mergeCell ref="F260:F261"/>
    <mergeCell ref="J260:K260"/>
    <mergeCell ref="B234:E235"/>
    <mergeCell ref="F234:N234"/>
    <mergeCell ref="F235:N235"/>
    <mergeCell ref="B239:B240"/>
    <mergeCell ref="D239:D240"/>
    <mergeCell ref="F239:F240"/>
    <mergeCell ref="J239:K239"/>
    <mergeCell ref="C230:E230"/>
    <mergeCell ref="O218:O219"/>
    <mergeCell ref="P218:P219"/>
    <mergeCell ref="R218:R219"/>
    <mergeCell ref="T218:T219"/>
    <mergeCell ref="B223:F223"/>
    <mergeCell ref="B213:E214"/>
    <mergeCell ref="F213:N213"/>
    <mergeCell ref="F214:N214"/>
    <mergeCell ref="B218:B219"/>
    <mergeCell ref="D218:D219"/>
    <mergeCell ref="F218:F219"/>
    <mergeCell ref="J218:K218"/>
    <mergeCell ref="C209:E209"/>
    <mergeCell ref="O197:O198"/>
    <mergeCell ref="P197:P198"/>
    <mergeCell ref="R197:R198"/>
    <mergeCell ref="T197:T198"/>
    <mergeCell ref="B202:F202"/>
    <mergeCell ref="B192:E193"/>
    <mergeCell ref="F192:N192"/>
    <mergeCell ref="F193:N193"/>
    <mergeCell ref="B197:B198"/>
    <mergeCell ref="D197:D198"/>
    <mergeCell ref="F197:F198"/>
    <mergeCell ref="J197:K197"/>
    <mergeCell ref="C188:E188"/>
    <mergeCell ref="O176:O177"/>
    <mergeCell ref="P176:P177"/>
    <mergeCell ref="R176:R177"/>
    <mergeCell ref="T176:T177"/>
    <mergeCell ref="B181:F181"/>
    <mergeCell ref="B171:E172"/>
    <mergeCell ref="F171:N171"/>
    <mergeCell ref="F172:N172"/>
    <mergeCell ref="B176:B177"/>
    <mergeCell ref="D176:D177"/>
    <mergeCell ref="F176:F177"/>
    <mergeCell ref="J176:K176"/>
    <mergeCell ref="C167:E167"/>
    <mergeCell ref="O155:O156"/>
    <mergeCell ref="P155:P156"/>
    <mergeCell ref="R155:R156"/>
    <mergeCell ref="T155:T156"/>
    <mergeCell ref="B160:F160"/>
    <mergeCell ref="B150:E151"/>
    <mergeCell ref="F150:N150"/>
    <mergeCell ref="F151:N151"/>
    <mergeCell ref="B155:B156"/>
    <mergeCell ref="D155:D156"/>
    <mergeCell ref="F155:F156"/>
    <mergeCell ref="J155:K155"/>
    <mergeCell ref="C61:E61"/>
    <mergeCell ref="O49:O50"/>
    <mergeCell ref="P49:P50"/>
    <mergeCell ref="R49:R50"/>
    <mergeCell ref="T49:T50"/>
    <mergeCell ref="B54:F54"/>
    <mergeCell ref="B44:E45"/>
    <mergeCell ref="F44:N44"/>
    <mergeCell ref="F45:N45"/>
    <mergeCell ref="B49:B50"/>
    <mergeCell ref="D49:D50"/>
    <mergeCell ref="F49:F50"/>
    <mergeCell ref="J49:K49"/>
    <mergeCell ref="R113:R114"/>
    <mergeCell ref="T113:T114"/>
    <mergeCell ref="B118:F118"/>
    <mergeCell ref="C125:E125"/>
    <mergeCell ref="B108:E109"/>
    <mergeCell ref="F108:N108"/>
    <mergeCell ref="F109:N109"/>
    <mergeCell ref="B113:B114"/>
    <mergeCell ref="D113:D114"/>
    <mergeCell ref="F113:F114"/>
    <mergeCell ref="J113:K113"/>
    <mergeCell ref="O113:O114"/>
    <mergeCell ref="P113:P114"/>
    <mergeCell ref="R70:R71"/>
    <mergeCell ref="T70:T71"/>
    <mergeCell ref="B76:F76"/>
    <mergeCell ref="C83:E83"/>
    <mergeCell ref="B65:E66"/>
    <mergeCell ref="F65:N65"/>
    <mergeCell ref="F66:N66"/>
    <mergeCell ref="B70:B71"/>
    <mergeCell ref="D70:D71"/>
    <mergeCell ref="F70:F71"/>
    <mergeCell ref="J70:K70"/>
    <mergeCell ref="O70:O71"/>
    <mergeCell ref="P70:P71"/>
    <mergeCell ref="R28:R29"/>
    <mergeCell ref="T28:T29"/>
    <mergeCell ref="B33:F33"/>
    <mergeCell ref="C40:E40"/>
    <mergeCell ref="B23:E24"/>
    <mergeCell ref="F23:N23"/>
    <mergeCell ref="F24:N24"/>
    <mergeCell ref="B28:B29"/>
    <mergeCell ref="D28:D29"/>
    <mergeCell ref="F28:F29"/>
    <mergeCell ref="J28:K28"/>
    <mergeCell ref="O28:O29"/>
    <mergeCell ref="P28:P29"/>
  </mergeCells>
  <pageMargins left="0.03" right="0.03" top="0.5" bottom="0.05" header="0.5" footer="0.5"/>
  <pageSetup paperSize="10002" scale="66" orientation="landscape" horizontalDpi="4294967294" verticalDpi="180" r:id="rId1"/>
  <headerFooter alignWithMargins="0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>
  <sheetPr codeName="Sheet18">
    <tabColor rgb="FFFF99FF"/>
  </sheetPr>
  <dimension ref="B2:V545"/>
  <sheetViews>
    <sheetView zoomScale="80" zoomScaleNormal="80" workbookViewId="0">
      <selection activeCell="C10" sqref="C10:T13"/>
    </sheetView>
  </sheetViews>
  <sheetFormatPr defaultRowHeight="15"/>
  <cols>
    <col min="1" max="1" width="1.85546875" style="1" customWidth="1"/>
    <col min="2" max="2" width="4.5703125" style="1" customWidth="1"/>
    <col min="3" max="3" width="8" style="1" customWidth="1"/>
    <col min="4" max="4" width="11.5703125" style="1" customWidth="1"/>
    <col min="5" max="5" width="12.7109375" style="1" bestFit="1" customWidth="1"/>
    <col min="6" max="6" width="10.85546875" style="1" customWidth="1"/>
    <col min="7" max="7" width="13" style="1" customWidth="1"/>
    <col min="8" max="8" width="12.85546875" style="1" customWidth="1"/>
    <col min="9" max="9" width="13.5703125" style="1" customWidth="1"/>
    <col min="10" max="10" width="8.5703125" style="1" customWidth="1"/>
    <col min="11" max="11" width="11.5703125" style="1" customWidth="1"/>
    <col min="12" max="12" width="13.42578125" style="1" customWidth="1"/>
    <col min="13" max="13" width="10" style="1" customWidth="1"/>
    <col min="14" max="14" width="15.140625" style="1" customWidth="1"/>
    <col min="15" max="15" width="9.28515625" style="1" customWidth="1"/>
    <col min="16" max="16" width="11.85546875" style="1" customWidth="1"/>
    <col min="17" max="17" width="19" style="1" customWidth="1"/>
    <col min="18" max="18" width="14.7109375" style="1" customWidth="1"/>
    <col min="19" max="19" width="17.28515625" style="1" customWidth="1"/>
    <col min="20" max="20" width="9.140625" style="1" customWidth="1"/>
    <col min="21" max="21" width="10.7109375" style="296" customWidth="1"/>
    <col min="22" max="22" width="15.7109375" style="1" bestFit="1" customWidth="1"/>
    <col min="23" max="23" width="14.7109375" style="1" bestFit="1" customWidth="1"/>
    <col min="24" max="16384" width="9.140625" style="1"/>
  </cols>
  <sheetData>
    <row r="2" spans="2:22" ht="24.95" customHeight="1">
      <c r="B2" s="2300" t="s">
        <v>25</v>
      </c>
      <c r="C2" s="2301"/>
      <c r="D2" s="2301"/>
      <c r="E2" s="2302"/>
      <c r="F2" s="2303" t="s">
        <v>146</v>
      </c>
      <c r="G2" s="2304"/>
      <c r="H2" s="2304"/>
      <c r="I2" s="2304"/>
      <c r="J2" s="2304"/>
      <c r="K2" s="2304"/>
      <c r="L2" s="2304"/>
      <c r="M2" s="2304"/>
      <c r="N2" s="2305"/>
      <c r="O2" s="417" t="s">
        <v>138</v>
      </c>
      <c r="P2" s="428" t="s">
        <v>1246</v>
      </c>
      <c r="Q2" s="92" t="s">
        <v>1607</v>
      </c>
      <c r="R2" s="92"/>
      <c r="S2" s="92"/>
      <c r="T2" s="42"/>
    </row>
    <row r="3" spans="2:22" ht="26.25" customHeight="1">
      <c r="B3" s="2158"/>
      <c r="C3" s="2159"/>
      <c r="D3" s="2159"/>
      <c r="E3" s="2160"/>
      <c r="F3" s="2306" t="s">
        <v>416</v>
      </c>
      <c r="G3" s="2307"/>
      <c r="H3" s="2307"/>
      <c r="I3" s="2307"/>
      <c r="J3" s="2307"/>
      <c r="K3" s="2307"/>
      <c r="L3" s="2307"/>
      <c r="M3" s="2307"/>
      <c r="N3" s="2308"/>
      <c r="O3" s="419" t="s">
        <v>139</v>
      </c>
      <c r="P3" s="429" t="s">
        <v>58</v>
      </c>
      <c r="Q3" s="94"/>
      <c r="R3" s="94"/>
      <c r="S3" s="94"/>
      <c r="T3" s="46"/>
    </row>
    <row r="4" spans="2:22" ht="9.75" customHeight="1">
      <c r="B4" s="263"/>
      <c r="C4" s="264"/>
      <c r="D4" s="264"/>
      <c r="E4" s="264"/>
      <c r="F4" s="264"/>
      <c r="G4" s="265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6"/>
    </row>
    <row r="5" spans="2:22" ht="15.75">
      <c r="B5" s="51"/>
      <c r="C5" s="52" t="s">
        <v>59</v>
      </c>
      <c r="D5" s="15"/>
      <c r="E5" s="15" t="s">
        <v>60</v>
      </c>
      <c r="F5" s="623" t="s">
        <v>1442</v>
      </c>
      <c r="G5" s="15"/>
      <c r="H5" s="362"/>
      <c r="I5" s="360"/>
      <c r="J5" s="15"/>
      <c r="K5" s="15"/>
      <c r="L5" s="152"/>
      <c r="M5" s="153"/>
      <c r="N5" s="152"/>
      <c r="O5" s="140"/>
      <c r="P5" s="57" t="s">
        <v>61</v>
      </c>
      <c r="Q5" s="1657" t="s">
        <v>2138</v>
      </c>
      <c r="R5" s="249"/>
      <c r="S5" s="58"/>
      <c r="T5" s="59"/>
      <c r="V5" s="1656"/>
    </row>
    <row r="6" spans="2:22" ht="9.9499999999999993" customHeight="1">
      <c r="B6" s="51"/>
      <c r="C6" s="52"/>
      <c r="D6" s="15"/>
      <c r="E6" s="343"/>
      <c r="F6" s="304"/>
      <c r="G6" s="15"/>
      <c r="H6" s="303"/>
      <c r="I6" s="52"/>
      <c r="J6" s="15"/>
      <c r="K6" s="15"/>
      <c r="L6" s="152"/>
      <c r="M6" s="267"/>
      <c r="N6" s="152"/>
      <c r="O6" s="149"/>
      <c r="P6" s="57"/>
      <c r="Q6" s="58"/>
      <c r="R6" s="58"/>
      <c r="S6" s="58"/>
      <c r="T6" s="59"/>
    </row>
    <row r="7" spans="2:22" ht="15" customHeight="1">
      <c r="B7" s="2129" t="s">
        <v>26</v>
      </c>
      <c r="C7" s="174" t="s">
        <v>27</v>
      </c>
      <c r="D7" s="2309" t="s">
        <v>62</v>
      </c>
      <c r="E7" s="175" t="s">
        <v>28</v>
      </c>
      <c r="F7" s="2126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310" t="s">
        <v>182</v>
      </c>
      <c r="P7" s="2311" t="s">
        <v>181</v>
      </c>
      <c r="Q7" s="177" t="s">
        <v>8</v>
      </c>
      <c r="R7" s="2312" t="s">
        <v>44</v>
      </c>
      <c r="S7" s="178" t="s">
        <v>8</v>
      </c>
      <c r="T7" s="2124" t="s">
        <v>10</v>
      </c>
    </row>
    <row r="8" spans="2:22">
      <c r="B8" s="2130"/>
      <c r="C8" s="180" t="s">
        <v>11</v>
      </c>
      <c r="D8" s="2170"/>
      <c r="E8" s="180" t="s">
        <v>12</v>
      </c>
      <c r="F8" s="2127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25"/>
    </row>
    <row r="9" spans="2:22" ht="15.75" thickBot="1">
      <c r="B9" s="187">
        <v>1</v>
      </c>
      <c r="C9" s="188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88">
        <v>9</v>
      </c>
      <c r="K9" s="192" t="s">
        <v>64</v>
      </c>
      <c r="L9" s="191" t="s">
        <v>65</v>
      </c>
      <c r="M9" s="193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2:22" s="865" customFormat="1" ht="30" customHeight="1" thickTop="1">
      <c r="B10" s="912">
        <v>1</v>
      </c>
      <c r="C10" s="2133" t="s">
        <v>2158</v>
      </c>
      <c r="D10" s="1449" t="s">
        <v>1170</v>
      </c>
      <c r="E10" s="1449" t="s">
        <v>385</v>
      </c>
      <c r="F10" s="1449" t="s">
        <v>48</v>
      </c>
      <c r="G10" s="2072">
        <v>12320</v>
      </c>
      <c r="H10" s="2072">
        <v>4700</v>
      </c>
      <c r="I10" s="843">
        <f t="shared" ref="I10" si="0">+G10-H10</f>
        <v>7620</v>
      </c>
      <c r="J10" s="931">
        <v>5</v>
      </c>
      <c r="K10" s="919">
        <f t="shared" ref="K10" si="1">I10*J10%</f>
        <v>381</v>
      </c>
      <c r="L10" s="919">
        <f t="shared" ref="L10" si="2">I10-K10</f>
        <v>7239</v>
      </c>
      <c r="M10" s="971">
        <v>2800</v>
      </c>
      <c r="N10" s="921">
        <f t="shared" ref="N10" si="3">ROUND((L10*M10),0)</f>
        <v>20269200</v>
      </c>
      <c r="O10" s="921">
        <f t="shared" ref="O10" si="4">ROUND(M10*0.5025%,2)</f>
        <v>14.07</v>
      </c>
      <c r="P10" s="921">
        <f t="shared" ref="P10" si="5">M10+O10</f>
        <v>2814.07</v>
      </c>
      <c r="Q10" s="922">
        <f t="shared" ref="Q10" si="6">ROUND((L10*+P10),0)</f>
        <v>20371053</v>
      </c>
      <c r="R10" s="922">
        <f t="shared" ref="R10" si="7">ROUND((Q10*0.5%),0)</f>
        <v>101855</v>
      </c>
      <c r="S10" s="922">
        <f t="shared" ref="S10" si="8">ROUND((Q10-R10),0)</f>
        <v>20269198</v>
      </c>
      <c r="T10" s="1594" t="s">
        <v>199</v>
      </c>
      <c r="U10" s="972"/>
    </row>
    <row r="11" spans="2:22" s="865" customFormat="1" ht="30" customHeight="1">
      <c r="B11" s="912">
        <v>2</v>
      </c>
      <c r="C11" s="2133" t="s">
        <v>2159</v>
      </c>
      <c r="D11" s="1449" t="s">
        <v>1693</v>
      </c>
      <c r="E11" s="1449" t="s">
        <v>1663</v>
      </c>
      <c r="F11" s="1449" t="s">
        <v>48</v>
      </c>
      <c r="G11" s="2072">
        <v>12960</v>
      </c>
      <c r="H11" s="2072">
        <v>4800</v>
      </c>
      <c r="I11" s="843">
        <f t="shared" ref="I11:I13" si="9">+G11-H11</f>
        <v>8160</v>
      </c>
      <c r="J11" s="931">
        <v>5</v>
      </c>
      <c r="K11" s="919">
        <f t="shared" ref="K11:K13" si="10">I11*J11%</f>
        <v>408</v>
      </c>
      <c r="L11" s="919">
        <f t="shared" ref="L11:L13" si="11">I11-K11</f>
        <v>7752</v>
      </c>
      <c r="M11" s="971">
        <v>2800</v>
      </c>
      <c r="N11" s="921">
        <f t="shared" ref="N11:N13" si="12">ROUND((L11*M11),0)</f>
        <v>21705600</v>
      </c>
      <c r="O11" s="921">
        <f t="shared" ref="O11:O13" si="13">ROUND(M11*0.5025%,2)</f>
        <v>14.07</v>
      </c>
      <c r="P11" s="921">
        <f t="shared" ref="P11:P13" si="14">M11+O11</f>
        <v>2814.07</v>
      </c>
      <c r="Q11" s="922">
        <f t="shared" ref="Q11:Q13" si="15">ROUND((L11*+P11),0)</f>
        <v>21814671</v>
      </c>
      <c r="R11" s="922">
        <f t="shared" ref="R11:R13" si="16">ROUND((Q11*0.5%),0)</f>
        <v>109073</v>
      </c>
      <c r="S11" s="922">
        <f t="shared" ref="S11:S13" si="17">ROUND((Q11-R11),0)</f>
        <v>21705598</v>
      </c>
      <c r="T11" s="1594" t="s">
        <v>199</v>
      </c>
      <c r="U11" s="972"/>
    </row>
    <row r="12" spans="2:22" s="865" customFormat="1" ht="30" customHeight="1">
      <c r="B12" s="912">
        <v>3</v>
      </c>
      <c r="C12" s="2133" t="s">
        <v>2160</v>
      </c>
      <c r="D12" s="1449" t="s">
        <v>1170</v>
      </c>
      <c r="E12" s="1449" t="s">
        <v>1454</v>
      </c>
      <c r="F12" s="1449" t="s">
        <v>48</v>
      </c>
      <c r="G12" s="2072">
        <v>12220</v>
      </c>
      <c r="H12" s="2072">
        <v>4920</v>
      </c>
      <c r="I12" s="843">
        <f t="shared" si="9"/>
        <v>7300</v>
      </c>
      <c r="J12" s="931"/>
      <c r="K12" s="919">
        <f t="shared" si="10"/>
        <v>0</v>
      </c>
      <c r="L12" s="919">
        <f t="shared" si="11"/>
        <v>7300</v>
      </c>
      <c r="M12" s="971">
        <v>2800</v>
      </c>
      <c r="N12" s="921">
        <f t="shared" si="12"/>
        <v>20440000</v>
      </c>
      <c r="O12" s="921">
        <f t="shared" si="13"/>
        <v>14.07</v>
      </c>
      <c r="P12" s="921">
        <f t="shared" si="14"/>
        <v>2814.07</v>
      </c>
      <c r="Q12" s="922">
        <f t="shared" si="15"/>
        <v>20542711</v>
      </c>
      <c r="R12" s="922">
        <f t="shared" si="16"/>
        <v>102714</v>
      </c>
      <c r="S12" s="922">
        <f t="shared" si="17"/>
        <v>20439997</v>
      </c>
      <c r="T12" s="1594" t="s">
        <v>199</v>
      </c>
      <c r="U12" s="972"/>
    </row>
    <row r="13" spans="2:22" s="865" customFormat="1" ht="30" customHeight="1">
      <c r="B13" s="912">
        <v>4</v>
      </c>
      <c r="C13" s="2133" t="s">
        <v>2161</v>
      </c>
      <c r="D13" s="1449" t="s">
        <v>1170</v>
      </c>
      <c r="E13" s="1449" t="s">
        <v>2162</v>
      </c>
      <c r="F13" s="1449" t="s">
        <v>48</v>
      </c>
      <c r="G13" s="2072">
        <v>11340</v>
      </c>
      <c r="H13" s="2072">
        <v>4690</v>
      </c>
      <c r="I13" s="843">
        <f t="shared" si="9"/>
        <v>6650</v>
      </c>
      <c r="J13" s="931"/>
      <c r="K13" s="919">
        <f t="shared" si="10"/>
        <v>0</v>
      </c>
      <c r="L13" s="919">
        <f t="shared" si="11"/>
        <v>6650</v>
      </c>
      <c r="M13" s="971">
        <v>2800</v>
      </c>
      <c r="N13" s="921">
        <f t="shared" si="12"/>
        <v>18620000</v>
      </c>
      <c r="O13" s="921">
        <f t="shared" si="13"/>
        <v>14.07</v>
      </c>
      <c r="P13" s="921">
        <f t="shared" si="14"/>
        <v>2814.07</v>
      </c>
      <c r="Q13" s="922">
        <f t="shared" si="15"/>
        <v>18713566</v>
      </c>
      <c r="R13" s="922">
        <f t="shared" si="16"/>
        <v>93568</v>
      </c>
      <c r="S13" s="922">
        <f t="shared" si="17"/>
        <v>18619998</v>
      </c>
      <c r="T13" s="1594" t="s">
        <v>199</v>
      </c>
      <c r="U13" s="972"/>
    </row>
    <row r="14" spans="2:22" ht="5.0999999999999996" customHeight="1">
      <c r="B14" s="392"/>
      <c r="C14" s="393"/>
      <c r="D14" s="394"/>
      <c r="E14" s="395"/>
      <c r="F14" s="396"/>
      <c r="G14" s="397"/>
      <c r="H14" s="397"/>
      <c r="I14" s="398"/>
      <c r="J14" s="931"/>
      <c r="K14" s="398"/>
      <c r="L14" s="398"/>
      <c r="M14" s="400"/>
      <c r="N14" s="400"/>
      <c r="O14" s="617"/>
      <c r="P14" s="617"/>
      <c r="Q14" s="398"/>
      <c r="R14" s="398"/>
      <c r="S14" s="398"/>
      <c r="T14" s="1007"/>
    </row>
    <row r="15" spans="2:22" ht="30" customHeight="1">
      <c r="B15" s="2216" t="s">
        <v>187</v>
      </c>
      <c r="C15" s="2217"/>
      <c r="D15" s="2217"/>
      <c r="E15" s="2217"/>
      <c r="F15" s="2218"/>
      <c r="G15" s="1012">
        <f>SUM(G10:G14)</f>
        <v>48840</v>
      </c>
      <c r="H15" s="1012">
        <f>SUM(H10:H14)</f>
        <v>19110</v>
      </c>
      <c r="I15" s="1012">
        <f>SUM(I10:I14)</f>
        <v>29730</v>
      </c>
      <c r="J15" s="1012">
        <f>+K15/I15%</f>
        <v>2.6538849646821392</v>
      </c>
      <c r="K15" s="1012">
        <f>SUM(K10:K14)</f>
        <v>789</v>
      </c>
      <c r="L15" s="1012">
        <f>SUM(L10:L14)</f>
        <v>28941</v>
      </c>
      <c r="M15" s="1012"/>
      <c r="N15" s="1012">
        <f>SUM(N10:N14)</f>
        <v>81034800</v>
      </c>
      <c r="O15" s="1012"/>
      <c r="P15" s="1012">
        <f>+Q15/L15</f>
        <v>2814.0700390449533</v>
      </c>
      <c r="Q15" s="1012">
        <f>SUM(Q10:Q14)</f>
        <v>81442001</v>
      </c>
      <c r="R15" s="1012">
        <f>SUM(R10:R14)</f>
        <v>407210</v>
      </c>
      <c r="S15" s="1012">
        <f>SUM(S10:S14)</f>
        <v>81034791</v>
      </c>
      <c r="T15" s="402"/>
      <c r="V15" s="1" t="s">
        <v>25</v>
      </c>
    </row>
    <row r="16" spans="2:22" ht="9.9499999999999993" customHeight="1">
      <c r="B16" s="603"/>
      <c r="C16" s="458"/>
      <c r="D16" s="458"/>
      <c r="E16" s="458"/>
      <c r="F16" s="458"/>
      <c r="G16" s="597"/>
      <c r="H16" s="597"/>
      <c r="I16" s="597"/>
      <c r="J16" s="1232"/>
      <c r="K16" s="597"/>
      <c r="L16" s="597"/>
      <c r="M16" s="597"/>
      <c r="N16" s="597"/>
      <c r="O16" s="597"/>
      <c r="P16" s="597"/>
      <c r="Q16" s="597"/>
      <c r="R16" s="597"/>
      <c r="S16" s="597"/>
      <c r="T16" s="460"/>
      <c r="U16" s="1"/>
    </row>
    <row r="17" spans="2:22" ht="15.75">
      <c r="B17" s="363"/>
      <c r="C17" s="364"/>
      <c r="D17" s="364"/>
      <c r="E17" s="364"/>
      <c r="F17" s="364"/>
      <c r="G17" s="265"/>
      <c r="H17" s="364"/>
      <c r="I17" s="202"/>
      <c r="J17" s="203"/>
      <c r="K17" s="203"/>
      <c r="L17" s="204"/>
      <c r="M17" s="202"/>
      <c r="N17" s="202"/>
      <c r="O17" s="202"/>
      <c r="P17" s="202"/>
      <c r="Q17" s="587" t="s">
        <v>2139</v>
      </c>
      <c r="R17" s="211"/>
      <c r="S17" s="208"/>
      <c r="T17" s="209"/>
      <c r="U17" s="1"/>
    </row>
    <row r="18" spans="2:22" ht="15.75">
      <c r="B18" s="365"/>
      <c r="C18" s="280" t="s">
        <v>80</v>
      </c>
      <c r="D18" s="227"/>
      <c r="E18" s="227"/>
      <c r="F18" s="227"/>
      <c r="G18" s="2131"/>
      <c r="H18" s="2131"/>
      <c r="I18" s="2131" t="s">
        <v>105</v>
      </c>
      <c r="J18" s="2131"/>
      <c r="K18" s="228"/>
      <c r="L18" s="2131"/>
      <c r="M18" s="2131" t="s">
        <v>106</v>
      </c>
      <c r="N18" s="2131"/>
      <c r="O18" s="227"/>
      <c r="P18" s="227"/>
      <c r="Q18" s="227" t="s">
        <v>81</v>
      </c>
      <c r="R18" s="227"/>
      <c r="S18" s="242"/>
      <c r="T18" s="243"/>
      <c r="U18" s="1"/>
    </row>
    <row r="19" spans="2:22" ht="15.75">
      <c r="B19" s="241"/>
      <c r="C19" s="281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42"/>
      <c r="T19" s="243"/>
      <c r="U19" s="1"/>
    </row>
    <row r="20" spans="2:22" ht="9.9499999999999993" customHeight="1">
      <c r="B20" s="241"/>
      <c r="C20" s="281"/>
      <c r="D20" s="229"/>
      <c r="E20" s="229"/>
      <c r="F20" s="229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42"/>
      <c r="T20" s="243"/>
      <c r="U20" s="1"/>
    </row>
    <row r="21" spans="2:22" ht="9.9499999999999993" customHeight="1">
      <c r="B21" s="241"/>
      <c r="C21" s="281"/>
      <c r="D21" s="229"/>
      <c r="E21" s="229"/>
      <c r="F21" s="229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42"/>
      <c r="T21" s="243"/>
      <c r="U21" s="1"/>
    </row>
    <row r="22" spans="2:22" ht="15.75">
      <c r="B22" s="241"/>
      <c r="C22" s="281"/>
      <c r="D22" s="229"/>
      <c r="E22" s="229"/>
      <c r="F22" s="229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S22" s="242"/>
      <c r="T22" s="243"/>
      <c r="U22" s="1"/>
    </row>
    <row r="23" spans="2:22" ht="15.75">
      <c r="B23" s="241"/>
      <c r="C23" s="2128" t="s">
        <v>147</v>
      </c>
      <c r="D23" s="2128"/>
      <c r="E23" s="2128"/>
      <c r="F23" s="2128"/>
      <c r="G23" s="2132"/>
      <c r="H23" s="2132" t="s">
        <v>82</v>
      </c>
      <c r="I23" s="2128"/>
      <c r="J23" s="2132" t="s">
        <v>156</v>
      </c>
      <c r="K23" s="230"/>
      <c r="L23" s="2132"/>
      <c r="M23" s="2132" t="s">
        <v>161</v>
      </c>
      <c r="N23" s="2132"/>
      <c r="O23" s="2128"/>
      <c r="P23" s="2128"/>
      <c r="Q23" s="2128" t="s">
        <v>83</v>
      </c>
      <c r="R23" s="2128"/>
      <c r="S23" s="242"/>
      <c r="T23" s="243"/>
      <c r="U23" s="1"/>
    </row>
    <row r="24" spans="2:22" ht="15.75">
      <c r="B24" s="612"/>
      <c r="C24" s="2128"/>
      <c r="D24" s="2128"/>
      <c r="E24" s="2128"/>
      <c r="F24" s="2128"/>
      <c r="G24" s="2132"/>
      <c r="H24" s="2132"/>
      <c r="I24" s="2128"/>
      <c r="J24" s="2132"/>
      <c r="K24" s="230"/>
      <c r="L24" s="2132"/>
      <c r="M24" s="2132"/>
      <c r="N24" s="2132"/>
      <c r="O24" s="2128"/>
      <c r="P24" s="2128"/>
      <c r="Q24" s="2128"/>
      <c r="R24" s="2128"/>
      <c r="S24" s="242"/>
      <c r="T24" s="243"/>
      <c r="U24" s="1"/>
    </row>
    <row r="25" spans="2:22" customFormat="1" ht="15" customHeight="1">
      <c r="B25" s="121" t="s">
        <v>418</v>
      </c>
      <c r="C25" s="284"/>
      <c r="D25" s="122"/>
      <c r="E25" s="122"/>
      <c r="F25" s="122"/>
      <c r="G25" s="122"/>
      <c r="H25" s="122"/>
      <c r="I25" s="122"/>
      <c r="J25" s="123"/>
      <c r="K25" s="122"/>
      <c r="L25" s="124"/>
      <c r="M25" s="122"/>
      <c r="N25" s="122"/>
      <c r="O25" s="122"/>
      <c r="P25" s="122"/>
      <c r="Q25" s="122"/>
      <c r="R25" s="125"/>
      <c r="S25" s="125"/>
      <c r="T25" s="126" t="s">
        <v>417</v>
      </c>
      <c r="U25" s="232"/>
    </row>
    <row r="27" spans="2:22" ht="24.95" customHeight="1">
      <c r="B27" s="2300" t="s">
        <v>25</v>
      </c>
      <c r="C27" s="2301"/>
      <c r="D27" s="2301"/>
      <c r="E27" s="2302"/>
      <c r="F27" s="2303" t="s">
        <v>146</v>
      </c>
      <c r="G27" s="2304"/>
      <c r="H27" s="2304"/>
      <c r="I27" s="2304"/>
      <c r="J27" s="2304"/>
      <c r="K27" s="2304"/>
      <c r="L27" s="2304"/>
      <c r="M27" s="2304"/>
      <c r="N27" s="2305"/>
      <c r="O27" s="417" t="s">
        <v>138</v>
      </c>
      <c r="P27" s="428" t="s">
        <v>2119</v>
      </c>
      <c r="Q27" s="92" t="s">
        <v>1607</v>
      </c>
      <c r="R27" s="92"/>
      <c r="S27" s="92"/>
      <c r="T27" s="42"/>
    </row>
    <row r="28" spans="2:22" ht="26.25" customHeight="1">
      <c r="B28" s="2158"/>
      <c r="C28" s="2159"/>
      <c r="D28" s="2159"/>
      <c r="E28" s="2160"/>
      <c r="F28" s="2306" t="s">
        <v>416</v>
      </c>
      <c r="G28" s="2307"/>
      <c r="H28" s="2307"/>
      <c r="I28" s="2307"/>
      <c r="J28" s="2307"/>
      <c r="K28" s="2307"/>
      <c r="L28" s="2307"/>
      <c r="M28" s="2307"/>
      <c r="N28" s="2308"/>
      <c r="O28" s="419" t="s">
        <v>139</v>
      </c>
      <c r="P28" s="429" t="s">
        <v>58</v>
      </c>
      <c r="Q28" s="94"/>
      <c r="R28" s="94"/>
      <c r="S28" s="94"/>
      <c r="T28" s="46"/>
    </row>
    <row r="29" spans="2:22" ht="9.75" customHeight="1">
      <c r="B29" s="263"/>
      <c r="C29" s="264"/>
      <c r="D29" s="264"/>
      <c r="E29" s="264"/>
      <c r="F29" s="264"/>
      <c r="G29" s="265"/>
      <c r="H29" s="265"/>
      <c r="I29" s="265"/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6"/>
    </row>
    <row r="30" spans="2:22" ht="15.75">
      <c r="B30" s="51"/>
      <c r="C30" s="52" t="s">
        <v>59</v>
      </c>
      <c r="D30" s="15"/>
      <c r="E30" s="15" t="s">
        <v>60</v>
      </c>
      <c r="F30" s="623" t="s">
        <v>1442</v>
      </c>
      <c r="G30" s="15"/>
      <c r="H30" s="362"/>
      <c r="I30" s="360"/>
      <c r="J30" s="15"/>
      <c r="K30" s="15"/>
      <c r="L30" s="152"/>
      <c r="M30" s="153"/>
      <c r="N30" s="152"/>
      <c r="O30" s="140"/>
      <c r="P30" s="57" t="s">
        <v>61</v>
      </c>
      <c r="Q30" s="1657" t="s">
        <v>2127</v>
      </c>
      <c r="R30" s="249"/>
      <c r="S30" s="58"/>
      <c r="T30" s="59"/>
      <c r="V30" s="1656"/>
    </row>
    <row r="31" spans="2:22" ht="9.9499999999999993" customHeight="1">
      <c r="B31" s="51"/>
      <c r="C31" s="52"/>
      <c r="D31" s="15"/>
      <c r="E31" s="343"/>
      <c r="F31" s="304"/>
      <c r="G31" s="15"/>
      <c r="H31" s="303"/>
      <c r="I31" s="52"/>
      <c r="J31" s="15"/>
      <c r="K31" s="15"/>
      <c r="L31" s="152"/>
      <c r="M31" s="267"/>
      <c r="N31" s="152"/>
      <c r="O31" s="149"/>
      <c r="P31" s="57"/>
      <c r="Q31" s="58"/>
      <c r="R31" s="58"/>
      <c r="S31" s="58"/>
      <c r="T31" s="59"/>
    </row>
    <row r="32" spans="2:22" ht="15" customHeight="1">
      <c r="B32" s="2110" t="s">
        <v>26</v>
      </c>
      <c r="C32" s="174" t="s">
        <v>27</v>
      </c>
      <c r="D32" s="2309" t="s">
        <v>62</v>
      </c>
      <c r="E32" s="175" t="s">
        <v>28</v>
      </c>
      <c r="F32" s="2107" t="s">
        <v>29</v>
      </c>
      <c r="G32" s="174" t="s">
        <v>30</v>
      </c>
      <c r="H32" s="174" t="s">
        <v>30</v>
      </c>
      <c r="I32" s="176" t="s">
        <v>30</v>
      </c>
      <c r="J32" s="2171" t="s">
        <v>31</v>
      </c>
      <c r="K32" s="2172"/>
      <c r="L32" s="174" t="s">
        <v>30</v>
      </c>
      <c r="M32" s="176" t="s">
        <v>32</v>
      </c>
      <c r="N32" s="177" t="s">
        <v>8</v>
      </c>
      <c r="O32" s="2310" t="s">
        <v>182</v>
      </c>
      <c r="P32" s="2311" t="s">
        <v>181</v>
      </c>
      <c r="Q32" s="177" t="s">
        <v>8</v>
      </c>
      <c r="R32" s="2312" t="s">
        <v>44</v>
      </c>
      <c r="S32" s="178" t="s">
        <v>8</v>
      </c>
      <c r="T32" s="2105" t="s">
        <v>10</v>
      </c>
    </row>
    <row r="33" spans="2:22">
      <c r="B33" s="2111"/>
      <c r="C33" s="180" t="s">
        <v>11</v>
      </c>
      <c r="D33" s="2170"/>
      <c r="E33" s="180" t="s">
        <v>12</v>
      </c>
      <c r="F33" s="2108"/>
      <c r="G33" s="180" t="s">
        <v>13</v>
      </c>
      <c r="H33" s="180" t="s">
        <v>14</v>
      </c>
      <c r="I33" s="181" t="s">
        <v>15</v>
      </c>
      <c r="J33" s="182" t="s">
        <v>16</v>
      </c>
      <c r="K33" s="183" t="s">
        <v>17</v>
      </c>
      <c r="L33" s="180" t="s">
        <v>18</v>
      </c>
      <c r="M33" s="184" t="s">
        <v>19</v>
      </c>
      <c r="N33" s="185" t="s">
        <v>177</v>
      </c>
      <c r="O33" s="2177"/>
      <c r="P33" s="2179"/>
      <c r="Q33" s="185" t="s">
        <v>22</v>
      </c>
      <c r="R33" s="2181"/>
      <c r="S33" s="186" t="s">
        <v>45</v>
      </c>
      <c r="T33" s="2106"/>
    </row>
    <row r="34" spans="2:22" ht="15.75" thickBot="1">
      <c r="B34" s="187">
        <v>1</v>
      </c>
      <c r="C34" s="188">
        <v>2</v>
      </c>
      <c r="D34" s="189">
        <v>3</v>
      </c>
      <c r="E34" s="188">
        <v>4</v>
      </c>
      <c r="F34" s="188">
        <v>5</v>
      </c>
      <c r="G34" s="188">
        <v>6</v>
      </c>
      <c r="H34" s="188">
        <v>7</v>
      </c>
      <c r="I34" s="190" t="s">
        <v>63</v>
      </c>
      <c r="J34" s="188">
        <v>9</v>
      </c>
      <c r="K34" s="192" t="s">
        <v>64</v>
      </c>
      <c r="L34" s="191" t="s">
        <v>65</v>
      </c>
      <c r="M34" s="193">
        <v>12</v>
      </c>
      <c r="N34" s="193" t="s">
        <v>66</v>
      </c>
      <c r="O34" s="252" t="s">
        <v>176</v>
      </c>
      <c r="P34" s="193" t="s">
        <v>178</v>
      </c>
      <c r="Q34" s="193" t="s">
        <v>186</v>
      </c>
      <c r="R34" s="193" t="s">
        <v>183</v>
      </c>
      <c r="S34" s="193" t="s">
        <v>179</v>
      </c>
      <c r="T34" s="193">
        <v>18</v>
      </c>
    </row>
    <row r="35" spans="2:22" s="865" customFormat="1" ht="30" customHeight="1" thickTop="1">
      <c r="B35" s="912">
        <v>1</v>
      </c>
      <c r="C35" s="2133" t="s">
        <v>2131</v>
      </c>
      <c r="D35" s="1449" t="s">
        <v>1272</v>
      </c>
      <c r="E35" s="1449" t="s">
        <v>1454</v>
      </c>
      <c r="F35" s="1449" t="s">
        <v>48</v>
      </c>
      <c r="G35" s="2072">
        <v>10150</v>
      </c>
      <c r="H35" s="2072">
        <v>4450</v>
      </c>
      <c r="I35" s="843">
        <f t="shared" ref="I35" si="18">+G35-H35</f>
        <v>5700</v>
      </c>
      <c r="J35" s="931">
        <v>5</v>
      </c>
      <c r="K35" s="919">
        <f t="shared" ref="K35" si="19">I35*J35%</f>
        <v>285</v>
      </c>
      <c r="L35" s="919">
        <f t="shared" ref="L35" si="20">I35-K35</f>
        <v>5415</v>
      </c>
      <c r="M35" s="971">
        <v>2800</v>
      </c>
      <c r="N35" s="921">
        <f t="shared" ref="N35" si="21">ROUND((L35*M35),0)</f>
        <v>15162000</v>
      </c>
      <c r="O35" s="921">
        <f t="shared" ref="O35" si="22">ROUND(M35*0.5025%,2)</f>
        <v>14.07</v>
      </c>
      <c r="P35" s="921">
        <f t="shared" ref="P35" si="23">M35+O35</f>
        <v>2814.07</v>
      </c>
      <c r="Q35" s="922">
        <f t="shared" ref="Q35" si="24">ROUND((L35*+P35),0)</f>
        <v>15238189</v>
      </c>
      <c r="R35" s="922">
        <f t="shared" ref="R35" si="25">ROUND((Q35*0.5%),0)</f>
        <v>76191</v>
      </c>
      <c r="S35" s="922">
        <f t="shared" ref="S35" si="26">ROUND((Q35-R35),0)</f>
        <v>15161998</v>
      </c>
      <c r="T35" s="1594" t="s">
        <v>199</v>
      </c>
      <c r="U35" s="972"/>
    </row>
    <row r="36" spans="2:22" ht="5.0999999999999996" customHeight="1">
      <c r="B36" s="392"/>
      <c r="C36" s="393"/>
      <c r="D36" s="394"/>
      <c r="E36" s="395"/>
      <c r="F36" s="396"/>
      <c r="G36" s="397"/>
      <c r="H36" s="397"/>
      <c r="I36" s="398"/>
      <c r="J36" s="931"/>
      <c r="K36" s="398"/>
      <c r="L36" s="398"/>
      <c r="M36" s="400"/>
      <c r="N36" s="400"/>
      <c r="O36" s="617"/>
      <c r="P36" s="617"/>
      <c r="Q36" s="398"/>
      <c r="R36" s="398"/>
      <c r="S36" s="398"/>
      <c r="T36" s="1007"/>
    </row>
    <row r="37" spans="2:22" ht="30" customHeight="1">
      <c r="B37" s="2216" t="s">
        <v>187</v>
      </c>
      <c r="C37" s="2217"/>
      <c r="D37" s="2217"/>
      <c r="E37" s="2217"/>
      <c r="F37" s="2218"/>
      <c r="G37" s="1012">
        <f>SUM(G35:G36)</f>
        <v>10150</v>
      </c>
      <c r="H37" s="1012">
        <f>SUM(H35:H36)</f>
        <v>4450</v>
      </c>
      <c r="I37" s="1012">
        <f>SUM(I35:I36)</f>
        <v>5700</v>
      </c>
      <c r="J37" s="1012">
        <f>+K37/I37%</f>
        <v>5</v>
      </c>
      <c r="K37" s="1012">
        <f>SUM(K35:K36)</f>
        <v>285</v>
      </c>
      <c r="L37" s="1012">
        <f>SUM(L35:L36)</f>
        <v>5415</v>
      </c>
      <c r="M37" s="1012"/>
      <c r="N37" s="1012">
        <f>SUM(N35:N36)</f>
        <v>15162000</v>
      </c>
      <c r="O37" s="1012"/>
      <c r="P37" s="1012">
        <f>+Q37/L37</f>
        <v>2814.0699907663898</v>
      </c>
      <c r="Q37" s="1012">
        <f>SUM(Q35:Q36)</f>
        <v>15238189</v>
      </c>
      <c r="R37" s="1012">
        <f>SUM(R35:R36)</f>
        <v>76191</v>
      </c>
      <c r="S37" s="1012">
        <f>SUM(S35:S36)</f>
        <v>15161998</v>
      </c>
      <c r="T37" s="402"/>
      <c r="V37" s="1" t="s">
        <v>25</v>
      </c>
    </row>
    <row r="38" spans="2:22" ht="9.9499999999999993" customHeight="1">
      <c r="B38" s="603"/>
      <c r="C38" s="458"/>
      <c r="D38" s="458"/>
      <c r="E38" s="458"/>
      <c r="F38" s="458"/>
      <c r="G38" s="597"/>
      <c r="H38" s="597"/>
      <c r="I38" s="597"/>
      <c r="J38" s="1232"/>
      <c r="K38" s="597"/>
      <c r="L38" s="597"/>
      <c r="M38" s="597"/>
      <c r="N38" s="597"/>
      <c r="O38" s="597"/>
      <c r="P38" s="597"/>
      <c r="Q38" s="597"/>
      <c r="R38" s="597"/>
      <c r="S38" s="597"/>
      <c r="T38" s="460"/>
      <c r="U38" s="1"/>
    </row>
    <row r="39" spans="2:22" ht="15.75">
      <c r="B39" s="363"/>
      <c r="C39" s="364"/>
      <c r="D39" s="364"/>
      <c r="E39" s="364"/>
      <c r="F39" s="364"/>
      <c r="G39" s="265"/>
      <c r="H39" s="364"/>
      <c r="I39" s="202"/>
      <c r="J39" s="203"/>
      <c r="K39" s="203"/>
      <c r="L39" s="204"/>
      <c r="M39" s="202"/>
      <c r="N39" s="202"/>
      <c r="O39" s="202"/>
      <c r="P39" s="202"/>
      <c r="Q39" s="587" t="s">
        <v>2128</v>
      </c>
      <c r="R39" s="211"/>
      <c r="S39" s="208"/>
      <c r="T39" s="209"/>
      <c r="U39" s="1"/>
    </row>
    <row r="40" spans="2:22" ht="15.75">
      <c r="B40" s="365"/>
      <c r="C40" s="280" t="s">
        <v>80</v>
      </c>
      <c r="D40" s="227"/>
      <c r="E40" s="227"/>
      <c r="F40" s="227"/>
      <c r="G40" s="2112"/>
      <c r="H40" s="2112"/>
      <c r="I40" s="2112" t="s">
        <v>105</v>
      </c>
      <c r="J40" s="2112"/>
      <c r="K40" s="228"/>
      <c r="L40" s="2112"/>
      <c r="M40" s="2112" t="s">
        <v>106</v>
      </c>
      <c r="N40" s="2112"/>
      <c r="O40" s="227"/>
      <c r="P40" s="227"/>
      <c r="Q40" s="227" t="s">
        <v>81</v>
      </c>
      <c r="R40" s="227"/>
      <c r="S40" s="242"/>
      <c r="T40" s="243"/>
      <c r="U40" s="1"/>
    </row>
    <row r="41" spans="2:22" ht="15.75">
      <c r="B41" s="241"/>
      <c r="C41" s="281"/>
      <c r="D41" s="229"/>
      <c r="E41" s="229"/>
      <c r="F41" s="229"/>
      <c r="G41" s="229"/>
      <c r="H41" s="229"/>
      <c r="I41" s="229"/>
      <c r="J41" s="229"/>
      <c r="K41" s="229"/>
      <c r="L41" s="229"/>
      <c r="M41" s="229"/>
      <c r="N41" s="229"/>
      <c r="O41" s="229"/>
      <c r="P41" s="229"/>
      <c r="Q41" s="229"/>
      <c r="R41" s="229"/>
      <c r="S41" s="242"/>
      <c r="T41" s="243"/>
      <c r="U41" s="1"/>
    </row>
    <row r="42" spans="2:22" ht="9.9499999999999993" customHeight="1">
      <c r="B42" s="241"/>
      <c r="C42" s="281"/>
      <c r="D42" s="229"/>
      <c r="E42" s="229"/>
      <c r="F42" s="229"/>
      <c r="G42" s="229"/>
      <c r="H42" s="229"/>
      <c r="I42" s="229"/>
      <c r="J42" s="229"/>
      <c r="K42" s="229"/>
      <c r="L42" s="229"/>
      <c r="M42" s="229"/>
      <c r="N42" s="229"/>
      <c r="O42" s="229"/>
      <c r="P42" s="229"/>
      <c r="Q42" s="229"/>
      <c r="R42" s="229"/>
      <c r="S42" s="242"/>
      <c r="T42" s="243"/>
      <c r="U42" s="1"/>
    </row>
    <row r="43" spans="2:22" ht="9.9499999999999993" customHeight="1">
      <c r="B43" s="241"/>
      <c r="C43" s="281"/>
      <c r="D43" s="229"/>
      <c r="E43" s="229"/>
      <c r="F43" s="229"/>
      <c r="G43" s="229"/>
      <c r="H43" s="229"/>
      <c r="I43" s="229"/>
      <c r="J43" s="229"/>
      <c r="K43" s="229"/>
      <c r="L43" s="229"/>
      <c r="M43" s="229"/>
      <c r="N43" s="229"/>
      <c r="O43" s="229"/>
      <c r="P43" s="229"/>
      <c r="Q43" s="229"/>
      <c r="R43" s="229"/>
      <c r="S43" s="242"/>
      <c r="T43" s="243"/>
      <c r="U43" s="1"/>
    </row>
    <row r="44" spans="2:22" ht="15.75">
      <c r="B44" s="241"/>
      <c r="C44" s="281"/>
      <c r="D44" s="229"/>
      <c r="E44" s="229"/>
      <c r="F44" s="229"/>
      <c r="G44" s="229"/>
      <c r="H44" s="229"/>
      <c r="I44" s="229"/>
      <c r="J44" s="229"/>
      <c r="K44" s="229"/>
      <c r="L44" s="229"/>
      <c r="M44" s="229"/>
      <c r="N44" s="229"/>
      <c r="O44" s="229"/>
      <c r="P44" s="229"/>
      <c r="Q44" s="229"/>
      <c r="R44" s="229"/>
      <c r="S44" s="242"/>
      <c r="T44" s="243"/>
      <c r="U44" s="1"/>
    </row>
    <row r="45" spans="2:22" ht="15.75">
      <c r="B45" s="241"/>
      <c r="C45" s="2109" t="s">
        <v>147</v>
      </c>
      <c r="D45" s="2109"/>
      <c r="E45" s="2109"/>
      <c r="F45" s="2109"/>
      <c r="G45" s="2113"/>
      <c r="H45" s="2113" t="s">
        <v>82</v>
      </c>
      <c r="I45" s="2109"/>
      <c r="J45" s="2113" t="s">
        <v>156</v>
      </c>
      <c r="K45" s="230"/>
      <c r="L45" s="2113"/>
      <c r="M45" s="2113" t="s">
        <v>161</v>
      </c>
      <c r="N45" s="2113"/>
      <c r="O45" s="2109"/>
      <c r="P45" s="2109"/>
      <c r="Q45" s="2109" t="s">
        <v>83</v>
      </c>
      <c r="R45" s="2109"/>
      <c r="S45" s="242"/>
      <c r="T45" s="243"/>
      <c r="U45" s="1"/>
    </row>
    <row r="46" spans="2:22" ht="15.75">
      <c r="B46" s="612"/>
      <c r="C46" s="2109"/>
      <c r="D46" s="2109"/>
      <c r="E46" s="2109"/>
      <c r="F46" s="2109"/>
      <c r="G46" s="2113"/>
      <c r="H46" s="2113"/>
      <c r="I46" s="2109"/>
      <c r="J46" s="2113"/>
      <c r="K46" s="230"/>
      <c r="L46" s="2113"/>
      <c r="M46" s="2113"/>
      <c r="N46" s="2113"/>
      <c r="O46" s="2109"/>
      <c r="P46" s="2109"/>
      <c r="Q46" s="2109"/>
      <c r="R46" s="2109"/>
      <c r="S46" s="242"/>
      <c r="T46" s="243"/>
      <c r="U46" s="1"/>
    </row>
    <row r="47" spans="2:22" customFormat="1" ht="15" customHeight="1">
      <c r="B47" s="121" t="s">
        <v>418</v>
      </c>
      <c r="C47" s="284"/>
      <c r="D47" s="122"/>
      <c r="E47" s="122"/>
      <c r="F47" s="122"/>
      <c r="G47" s="122"/>
      <c r="H47" s="122"/>
      <c r="I47" s="122"/>
      <c r="J47" s="123"/>
      <c r="K47" s="122"/>
      <c r="L47" s="124"/>
      <c r="M47" s="122"/>
      <c r="N47" s="122"/>
      <c r="O47" s="122"/>
      <c r="P47" s="122"/>
      <c r="Q47" s="122"/>
      <c r="R47" s="125"/>
      <c r="S47" s="125"/>
      <c r="T47" s="126" t="s">
        <v>417</v>
      </c>
      <c r="U47" s="232"/>
    </row>
    <row r="49" spans="2:22" ht="24.95" customHeight="1">
      <c r="B49" s="2300" t="s">
        <v>25</v>
      </c>
      <c r="C49" s="2301"/>
      <c r="D49" s="2301"/>
      <c r="E49" s="2302"/>
      <c r="F49" s="2303" t="s">
        <v>146</v>
      </c>
      <c r="G49" s="2304"/>
      <c r="H49" s="2304"/>
      <c r="I49" s="2304"/>
      <c r="J49" s="2304"/>
      <c r="K49" s="2304"/>
      <c r="L49" s="2304"/>
      <c r="M49" s="2304"/>
      <c r="N49" s="2305"/>
      <c r="O49" s="417" t="s">
        <v>138</v>
      </c>
      <c r="P49" s="428" t="s">
        <v>2098</v>
      </c>
      <c r="Q49" s="92" t="s">
        <v>1607</v>
      </c>
      <c r="R49" s="92"/>
      <c r="S49" s="92"/>
      <c r="T49" s="42"/>
    </row>
    <row r="50" spans="2:22" ht="26.25" customHeight="1">
      <c r="B50" s="2158"/>
      <c r="C50" s="2159"/>
      <c r="D50" s="2159"/>
      <c r="E50" s="2160"/>
      <c r="F50" s="2306" t="s">
        <v>416</v>
      </c>
      <c r="G50" s="2307"/>
      <c r="H50" s="2307"/>
      <c r="I50" s="2307"/>
      <c r="J50" s="2307"/>
      <c r="K50" s="2307"/>
      <c r="L50" s="2307"/>
      <c r="M50" s="2307"/>
      <c r="N50" s="2308"/>
      <c r="O50" s="419" t="s">
        <v>139</v>
      </c>
      <c r="P50" s="429" t="s">
        <v>58</v>
      </c>
      <c r="Q50" s="94"/>
      <c r="R50" s="94"/>
      <c r="S50" s="94"/>
      <c r="T50" s="46"/>
    </row>
    <row r="51" spans="2:22" ht="9.75" customHeight="1">
      <c r="B51" s="263"/>
      <c r="C51" s="264"/>
      <c r="D51" s="264"/>
      <c r="E51" s="264"/>
      <c r="F51" s="264"/>
      <c r="G51" s="265"/>
      <c r="H51" s="265"/>
      <c r="I51" s="265"/>
      <c r="J51" s="265"/>
      <c r="K51" s="265"/>
      <c r="L51" s="265"/>
      <c r="M51" s="265"/>
      <c r="N51" s="265"/>
      <c r="O51" s="265"/>
      <c r="P51" s="265"/>
      <c r="Q51" s="265"/>
      <c r="R51" s="265"/>
      <c r="S51" s="265"/>
      <c r="T51" s="266"/>
    </row>
    <row r="52" spans="2:22" ht="15.75">
      <c r="B52" s="51"/>
      <c r="C52" s="52" t="s">
        <v>59</v>
      </c>
      <c r="D52" s="15"/>
      <c r="E52" s="15" t="s">
        <v>60</v>
      </c>
      <c r="F52" s="623" t="s">
        <v>1442</v>
      </c>
      <c r="G52" s="15"/>
      <c r="H52" s="362"/>
      <c r="I52" s="360"/>
      <c r="J52" s="15"/>
      <c r="K52" s="15"/>
      <c r="L52" s="152"/>
      <c r="M52" s="153"/>
      <c r="N52" s="152"/>
      <c r="O52" s="140"/>
      <c r="P52" s="57" t="s">
        <v>61</v>
      </c>
      <c r="Q52" s="1657" t="s">
        <v>2095</v>
      </c>
      <c r="R52" s="249"/>
      <c r="S52" s="58"/>
      <c r="T52" s="59"/>
      <c r="V52" s="1656"/>
    </row>
    <row r="53" spans="2:22" ht="9.9499999999999993" customHeight="1">
      <c r="B53" s="51"/>
      <c r="C53" s="52"/>
      <c r="D53" s="15"/>
      <c r="E53" s="343"/>
      <c r="F53" s="304"/>
      <c r="G53" s="15"/>
      <c r="H53" s="303"/>
      <c r="I53" s="52"/>
      <c r="J53" s="15"/>
      <c r="K53" s="15"/>
      <c r="L53" s="152"/>
      <c r="M53" s="267"/>
      <c r="N53" s="152"/>
      <c r="O53" s="149"/>
      <c r="P53" s="57"/>
      <c r="Q53" s="58"/>
      <c r="R53" s="58"/>
      <c r="S53" s="58"/>
      <c r="T53" s="59"/>
    </row>
    <row r="54" spans="2:22" ht="15" customHeight="1">
      <c r="B54" s="2101" t="s">
        <v>26</v>
      </c>
      <c r="C54" s="174" t="s">
        <v>27</v>
      </c>
      <c r="D54" s="2309" t="s">
        <v>62</v>
      </c>
      <c r="E54" s="175" t="s">
        <v>28</v>
      </c>
      <c r="F54" s="2098" t="s">
        <v>29</v>
      </c>
      <c r="G54" s="174" t="s">
        <v>30</v>
      </c>
      <c r="H54" s="174" t="s">
        <v>30</v>
      </c>
      <c r="I54" s="176" t="s">
        <v>30</v>
      </c>
      <c r="J54" s="2171" t="s">
        <v>31</v>
      </c>
      <c r="K54" s="2172"/>
      <c r="L54" s="174" t="s">
        <v>30</v>
      </c>
      <c r="M54" s="176" t="s">
        <v>32</v>
      </c>
      <c r="N54" s="177" t="s">
        <v>8</v>
      </c>
      <c r="O54" s="2310" t="s">
        <v>182</v>
      </c>
      <c r="P54" s="2311" t="s">
        <v>181</v>
      </c>
      <c r="Q54" s="177" t="s">
        <v>8</v>
      </c>
      <c r="R54" s="2312" t="s">
        <v>44</v>
      </c>
      <c r="S54" s="178" t="s">
        <v>8</v>
      </c>
      <c r="T54" s="2096" t="s">
        <v>10</v>
      </c>
    </row>
    <row r="55" spans="2:22">
      <c r="B55" s="2102"/>
      <c r="C55" s="180" t="s">
        <v>11</v>
      </c>
      <c r="D55" s="2170"/>
      <c r="E55" s="180" t="s">
        <v>12</v>
      </c>
      <c r="F55" s="2099"/>
      <c r="G55" s="180" t="s">
        <v>13</v>
      </c>
      <c r="H55" s="180" t="s">
        <v>14</v>
      </c>
      <c r="I55" s="181" t="s">
        <v>15</v>
      </c>
      <c r="J55" s="182" t="s">
        <v>16</v>
      </c>
      <c r="K55" s="183" t="s">
        <v>17</v>
      </c>
      <c r="L55" s="180" t="s">
        <v>18</v>
      </c>
      <c r="M55" s="184" t="s">
        <v>19</v>
      </c>
      <c r="N55" s="185" t="s">
        <v>177</v>
      </c>
      <c r="O55" s="2177"/>
      <c r="P55" s="2179"/>
      <c r="Q55" s="185" t="s">
        <v>22</v>
      </c>
      <c r="R55" s="2181"/>
      <c r="S55" s="186" t="s">
        <v>45</v>
      </c>
      <c r="T55" s="2097"/>
    </row>
    <row r="56" spans="2:22" ht="15.75" thickBot="1">
      <c r="B56" s="187">
        <v>1</v>
      </c>
      <c r="C56" s="188">
        <v>2</v>
      </c>
      <c r="D56" s="189">
        <v>3</v>
      </c>
      <c r="E56" s="188">
        <v>4</v>
      </c>
      <c r="F56" s="188">
        <v>5</v>
      </c>
      <c r="G56" s="188">
        <v>6</v>
      </c>
      <c r="H56" s="188">
        <v>7</v>
      </c>
      <c r="I56" s="190" t="s">
        <v>63</v>
      </c>
      <c r="J56" s="188">
        <v>9</v>
      </c>
      <c r="K56" s="192" t="s">
        <v>64</v>
      </c>
      <c r="L56" s="191" t="s">
        <v>65</v>
      </c>
      <c r="M56" s="193">
        <v>12</v>
      </c>
      <c r="N56" s="193" t="s">
        <v>66</v>
      </c>
      <c r="O56" s="252" t="s">
        <v>176</v>
      </c>
      <c r="P56" s="193" t="s">
        <v>178</v>
      </c>
      <c r="Q56" s="193" t="s">
        <v>186</v>
      </c>
      <c r="R56" s="193" t="s">
        <v>183</v>
      </c>
      <c r="S56" s="193" t="s">
        <v>179</v>
      </c>
      <c r="T56" s="193">
        <v>18</v>
      </c>
    </row>
    <row r="57" spans="2:22" s="865" customFormat="1" ht="30" customHeight="1" thickTop="1">
      <c r="B57" s="912">
        <v>1</v>
      </c>
      <c r="C57" s="1449" t="s">
        <v>2110</v>
      </c>
      <c r="D57" s="1449" t="s">
        <v>1857</v>
      </c>
      <c r="E57" s="1449" t="s">
        <v>1862</v>
      </c>
      <c r="F57" s="1449" t="s">
        <v>48</v>
      </c>
      <c r="G57" s="2072">
        <v>3700</v>
      </c>
      <c r="H57" s="2072">
        <v>1610</v>
      </c>
      <c r="I57" s="843">
        <f t="shared" ref="I57" si="27">+G57-H57</f>
        <v>2090</v>
      </c>
      <c r="J57" s="931">
        <v>5</v>
      </c>
      <c r="K57" s="919">
        <f t="shared" ref="K57" si="28">I57*J57%</f>
        <v>104.5</v>
      </c>
      <c r="L57" s="919">
        <f t="shared" ref="L57" si="29">I57-K57</f>
        <v>1985.5</v>
      </c>
      <c r="M57" s="971">
        <v>2800</v>
      </c>
      <c r="N57" s="921">
        <f t="shared" ref="N57" si="30">ROUND((L57*M57),0)</f>
        <v>5559400</v>
      </c>
      <c r="O57" s="921">
        <f t="shared" ref="O57" si="31">ROUND(M57*0.5025%,2)</f>
        <v>14.07</v>
      </c>
      <c r="P57" s="921">
        <f t="shared" ref="P57" si="32">M57+O57</f>
        <v>2814.07</v>
      </c>
      <c r="Q57" s="922">
        <f t="shared" ref="Q57" si="33">ROUND((L57*+P57),0)</f>
        <v>5587336</v>
      </c>
      <c r="R57" s="922">
        <f t="shared" ref="R57" si="34">ROUND((Q57*0.5%),0)</f>
        <v>27937</v>
      </c>
      <c r="S57" s="922">
        <f t="shared" ref="S57" si="35">ROUND((Q57-R57),0)</f>
        <v>5559399</v>
      </c>
      <c r="T57" s="1594" t="s">
        <v>199</v>
      </c>
      <c r="U57" s="972"/>
    </row>
    <row r="58" spans="2:22" s="865" customFormat="1" ht="30" customHeight="1">
      <c r="B58" s="912">
        <v>2</v>
      </c>
      <c r="C58" s="1449" t="s">
        <v>2111</v>
      </c>
      <c r="D58" s="1449" t="s">
        <v>1170</v>
      </c>
      <c r="E58" s="1449" t="s">
        <v>1663</v>
      </c>
      <c r="F58" s="1449" t="s">
        <v>48</v>
      </c>
      <c r="G58" s="2072">
        <v>12250</v>
      </c>
      <c r="H58" s="2072">
        <v>5230</v>
      </c>
      <c r="I58" s="843">
        <f t="shared" ref="I58:I59" si="36">+G58-H58</f>
        <v>7020</v>
      </c>
      <c r="J58" s="931">
        <v>6</v>
      </c>
      <c r="K58" s="919">
        <f t="shared" ref="K58:K59" si="37">I58*J58%</f>
        <v>421.2</v>
      </c>
      <c r="L58" s="919">
        <f t="shared" ref="L58:L59" si="38">I58-K58</f>
        <v>6598.8</v>
      </c>
      <c r="M58" s="971">
        <v>2800</v>
      </c>
      <c r="N58" s="921">
        <f t="shared" ref="N58:N59" si="39">ROUND((L58*M58),0)</f>
        <v>18476640</v>
      </c>
      <c r="O58" s="921">
        <f t="shared" ref="O58:O59" si="40">ROUND(M58*0.5025%,2)</f>
        <v>14.07</v>
      </c>
      <c r="P58" s="921">
        <f t="shared" ref="P58:P59" si="41">M58+O58</f>
        <v>2814.07</v>
      </c>
      <c r="Q58" s="922">
        <f t="shared" ref="Q58:Q59" si="42">ROUND((L58*+P58),0)</f>
        <v>18569485</v>
      </c>
      <c r="R58" s="922">
        <f t="shared" ref="R58:R59" si="43">ROUND((Q58*0.5%),0)</f>
        <v>92847</v>
      </c>
      <c r="S58" s="922">
        <f t="shared" ref="S58:S59" si="44">ROUND((Q58-R58),0)</f>
        <v>18476638</v>
      </c>
      <c r="T58" s="1594" t="s">
        <v>199</v>
      </c>
      <c r="U58" s="972"/>
    </row>
    <row r="59" spans="2:22" s="865" customFormat="1" ht="30" customHeight="1">
      <c r="B59" s="912">
        <v>3</v>
      </c>
      <c r="C59" s="1449" t="s">
        <v>2112</v>
      </c>
      <c r="D59" s="1449" t="s">
        <v>1170</v>
      </c>
      <c r="E59" s="1449" t="s">
        <v>1454</v>
      </c>
      <c r="F59" s="1449" t="s">
        <v>48</v>
      </c>
      <c r="G59" s="2072">
        <v>12680</v>
      </c>
      <c r="H59" s="2072">
        <v>4910</v>
      </c>
      <c r="I59" s="843">
        <f t="shared" si="36"/>
        <v>7770</v>
      </c>
      <c r="J59" s="931">
        <v>6</v>
      </c>
      <c r="K59" s="919">
        <f t="shared" si="37"/>
        <v>466.2</v>
      </c>
      <c r="L59" s="919">
        <f t="shared" si="38"/>
        <v>7303.8</v>
      </c>
      <c r="M59" s="971">
        <v>2800</v>
      </c>
      <c r="N59" s="921">
        <f t="shared" si="39"/>
        <v>20450640</v>
      </c>
      <c r="O59" s="921">
        <f t="shared" si="40"/>
        <v>14.07</v>
      </c>
      <c r="P59" s="921">
        <f t="shared" si="41"/>
        <v>2814.07</v>
      </c>
      <c r="Q59" s="922">
        <f t="shared" si="42"/>
        <v>20553404</v>
      </c>
      <c r="R59" s="922">
        <f t="shared" si="43"/>
        <v>102767</v>
      </c>
      <c r="S59" s="922">
        <f t="shared" si="44"/>
        <v>20450637</v>
      </c>
      <c r="T59" s="1594" t="s">
        <v>199</v>
      </c>
      <c r="U59" s="972"/>
    </row>
    <row r="60" spans="2:22" ht="5.0999999999999996" customHeight="1">
      <c r="B60" s="392"/>
      <c r="C60" s="393"/>
      <c r="D60" s="394"/>
      <c r="E60" s="395"/>
      <c r="F60" s="396"/>
      <c r="G60" s="397"/>
      <c r="H60" s="397"/>
      <c r="I60" s="398"/>
      <c r="J60" s="931"/>
      <c r="K60" s="398"/>
      <c r="L60" s="398"/>
      <c r="M60" s="400"/>
      <c r="N60" s="400"/>
      <c r="O60" s="617"/>
      <c r="P60" s="617"/>
      <c r="Q60" s="398"/>
      <c r="R60" s="398"/>
      <c r="S60" s="398"/>
      <c r="T60" s="1007"/>
    </row>
    <row r="61" spans="2:22" ht="30" customHeight="1">
      <c r="B61" s="2216" t="s">
        <v>187</v>
      </c>
      <c r="C61" s="2217"/>
      <c r="D61" s="2217"/>
      <c r="E61" s="2217"/>
      <c r="F61" s="2218"/>
      <c r="G61" s="1012">
        <f>SUM(G57:G60)</f>
        <v>28630</v>
      </c>
      <c r="H61" s="1012">
        <f t="shared" ref="H61:S61" si="45">SUM(H57:H60)</f>
        <v>11750</v>
      </c>
      <c r="I61" s="1012">
        <f t="shared" si="45"/>
        <v>16880</v>
      </c>
      <c r="J61" s="1012">
        <f>+K61/I61%</f>
        <v>5.8761848341232232</v>
      </c>
      <c r="K61" s="1012">
        <f t="shared" si="45"/>
        <v>991.90000000000009</v>
      </c>
      <c r="L61" s="1012">
        <f t="shared" si="45"/>
        <v>15888.099999999999</v>
      </c>
      <c r="M61" s="1012"/>
      <c r="N61" s="1012">
        <f t="shared" si="45"/>
        <v>44486680</v>
      </c>
      <c r="O61" s="1012"/>
      <c r="P61" s="1012">
        <f>+Q61/L61</f>
        <v>2814.0699643129137</v>
      </c>
      <c r="Q61" s="1012">
        <f t="shared" si="45"/>
        <v>44710225</v>
      </c>
      <c r="R61" s="1012">
        <f t="shared" si="45"/>
        <v>223551</v>
      </c>
      <c r="S61" s="1012">
        <f t="shared" si="45"/>
        <v>44486674</v>
      </c>
      <c r="T61" s="402"/>
      <c r="V61" s="1" t="s">
        <v>25</v>
      </c>
    </row>
    <row r="62" spans="2:22" ht="9.9499999999999993" customHeight="1">
      <c r="B62" s="603"/>
      <c r="C62" s="458"/>
      <c r="D62" s="458"/>
      <c r="E62" s="458"/>
      <c r="F62" s="458"/>
      <c r="G62" s="597"/>
      <c r="H62" s="597"/>
      <c r="I62" s="597"/>
      <c r="J62" s="1232"/>
      <c r="K62" s="597"/>
      <c r="L62" s="597"/>
      <c r="M62" s="597"/>
      <c r="N62" s="597"/>
      <c r="O62" s="597"/>
      <c r="P62" s="597"/>
      <c r="Q62" s="597"/>
      <c r="R62" s="597"/>
      <c r="S62" s="597"/>
      <c r="T62" s="460"/>
      <c r="U62" s="1"/>
    </row>
    <row r="63" spans="2:22" ht="15.75">
      <c r="B63" s="363"/>
      <c r="C63" s="364"/>
      <c r="D63" s="364"/>
      <c r="E63" s="364"/>
      <c r="F63" s="364"/>
      <c r="G63" s="265"/>
      <c r="H63" s="364"/>
      <c r="I63" s="202"/>
      <c r="J63" s="203"/>
      <c r="K63" s="203"/>
      <c r="L63" s="204"/>
      <c r="M63" s="202"/>
      <c r="N63" s="202"/>
      <c r="O63" s="202"/>
      <c r="P63" s="202"/>
      <c r="Q63" s="587" t="s">
        <v>2097</v>
      </c>
      <c r="R63" s="211"/>
      <c r="S63" s="208"/>
      <c r="T63" s="209"/>
      <c r="U63" s="1"/>
    </row>
    <row r="64" spans="2:22" ht="15.75">
      <c r="B64" s="365"/>
      <c r="C64" s="280" t="s">
        <v>80</v>
      </c>
      <c r="D64" s="227"/>
      <c r="E64" s="227"/>
      <c r="F64" s="227"/>
      <c r="G64" s="2103"/>
      <c r="H64" s="2103"/>
      <c r="I64" s="2103" t="s">
        <v>105</v>
      </c>
      <c r="J64" s="2103"/>
      <c r="K64" s="228"/>
      <c r="L64" s="2103"/>
      <c r="M64" s="2103" t="s">
        <v>106</v>
      </c>
      <c r="N64" s="2103"/>
      <c r="O64" s="227"/>
      <c r="P64" s="227"/>
      <c r="Q64" s="227" t="s">
        <v>81</v>
      </c>
      <c r="R64" s="227"/>
      <c r="S64" s="242"/>
      <c r="T64" s="243"/>
      <c r="U64" s="1"/>
    </row>
    <row r="65" spans="2:22" ht="15.75">
      <c r="B65" s="241"/>
      <c r="C65" s="281"/>
      <c r="D65" s="229"/>
      <c r="E65" s="229"/>
      <c r="F65" s="229"/>
      <c r="G65" s="229"/>
      <c r="H65" s="229"/>
      <c r="I65" s="229"/>
      <c r="J65" s="229"/>
      <c r="K65" s="229"/>
      <c r="L65" s="229"/>
      <c r="M65" s="229"/>
      <c r="N65" s="229"/>
      <c r="O65" s="229"/>
      <c r="P65" s="229"/>
      <c r="Q65" s="229"/>
      <c r="R65" s="229"/>
      <c r="S65" s="242"/>
      <c r="T65" s="243"/>
      <c r="U65" s="1"/>
    </row>
    <row r="66" spans="2:22" ht="9.9499999999999993" customHeight="1">
      <c r="B66" s="241"/>
      <c r="C66" s="281"/>
      <c r="D66" s="229"/>
      <c r="E66" s="229"/>
      <c r="F66" s="229"/>
      <c r="G66" s="229"/>
      <c r="H66" s="229"/>
      <c r="I66" s="229"/>
      <c r="J66" s="229"/>
      <c r="K66" s="229"/>
      <c r="L66" s="229"/>
      <c r="M66" s="229"/>
      <c r="N66" s="229"/>
      <c r="O66" s="229"/>
      <c r="P66" s="229"/>
      <c r="Q66" s="229"/>
      <c r="R66" s="229"/>
      <c r="S66" s="242"/>
      <c r="T66" s="243"/>
      <c r="U66" s="1"/>
    </row>
    <row r="67" spans="2:22" ht="9.9499999999999993" customHeight="1">
      <c r="B67" s="241"/>
      <c r="C67" s="281"/>
      <c r="D67" s="229"/>
      <c r="E67" s="229"/>
      <c r="F67" s="229"/>
      <c r="G67" s="229"/>
      <c r="H67" s="229"/>
      <c r="I67" s="229"/>
      <c r="J67" s="229"/>
      <c r="K67" s="229"/>
      <c r="L67" s="229"/>
      <c r="M67" s="229"/>
      <c r="N67" s="229"/>
      <c r="O67" s="229"/>
      <c r="P67" s="229"/>
      <c r="Q67" s="229"/>
      <c r="R67" s="229"/>
      <c r="S67" s="242"/>
      <c r="T67" s="243"/>
      <c r="U67" s="1"/>
    </row>
    <row r="68" spans="2:22" ht="15.75">
      <c r="B68" s="241"/>
      <c r="C68" s="281"/>
      <c r="D68" s="229"/>
      <c r="E68" s="229"/>
      <c r="F68" s="229"/>
      <c r="G68" s="229"/>
      <c r="H68" s="229"/>
      <c r="I68" s="229"/>
      <c r="J68" s="229"/>
      <c r="K68" s="229"/>
      <c r="L68" s="229"/>
      <c r="M68" s="229"/>
      <c r="N68" s="229"/>
      <c r="O68" s="229"/>
      <c r="P68" s="229"/>
      <c r="Q68" s="229"/>
      <c r="R68" s="229"/>
      <c r="S68" s="242"/>
      <c r="T68" s="243"/>
      <c r="U68" s="1"/>
    </row>
    <row r="69" spans="2:22" ht="15.75">
      <c r="B69" s="241"/>
      <c r="C69" s="2100" t="s">
        <v>147</v>
      </c>
      <c r="D69" s="2100"/>
      <c r="E69" s="2100"/>
      <c r="F69" s="2100"/>
      <c r="G69" s="2104"/>
      <c r="H69" s="2104" t="s">
        <v>82</v>
      </c>
      <c r="I69" s="2100"/>
      <c r="J69" s="2104" t="s">
        <v>156</v>
      </c>
      <c r="K69" s="230"/>
      <c r="L69" s="2104"/>
      <c r="M69" s="2104" t="s">
        <v>161</v>
      </c>
      <c r="N69" s="2104"/>
      <c r="O69" s="2100"/>
      <c r="P69" s="2100"/>
      <c r="Q69" s="2100" t="s">
        <v>83</v>
      </c>
      <c r="R69" s="2100"/>
      <c r="S69" s="242"/>
      <c r="T69" s="243"/>
      <c r="U69" s="1"/>
    </row>
    <row r="70" spans="2:22" ht="15.75">
      <c r="B70" s="612"/>
      <c r="C70" s="2100"/>
      <c r="D70" s="2100"/>
      <c r="E70" s="2100"/>
      <c r="F70" s="2100"/>
      <c r="G70" s="2104"/>
      <c r="H70" s="2104"/>
      <c r="I70" s="2100"/>
      <c r="J70" s="2104"/>
      <c r="K70" s="230"/>
      <c r="L70" s="2104"/>
      <c r="M70" s="2104"/>
      <c r="N70" s="2104"/>
      <c r="O70" s="2100"/>
      <c r="P70" s="2100"/>
      <c r="Q70" s="2100"/>
      <c r="R70" s="2100"/>
      <c r="S70" s="242"/>
      <c r="T70" s="243"/>
      <c r="U70" s="1"/>
    </row>
    <row r="71" spans="2:22" customFormat="1" ht="15" customHeight="1">
      <c r="B71" s="121" t="s">
        <v>418</v>
      </c>
      <c r="C71" s="284"/>
      <c r="D71" s="122"/>
      <c r="E71" s="122"/>
      <c r="F71" s="122"/>
      <c r="G71" s="122"/>
      <c r="H71" s="122"/>
      <c r="I71" s="122"/>
      <c r="J71" s="123"/>
      <c r="K71" s="122"/>
      <c r="L71" s="124"/>
      <c r="M71" s="122"/>
      <c r="N71" s="122"/>
      <c r="O71" s="122"/>
      <c r="P71" s="122"/>
      <c r="Q71" s="122"/>
      <c r="R71" s="125"/>
      <c r="S71" s="125"/>
      <c r="T71" s="126" t="s">
        <v>417</v>
      </c>
      <c r="U71" s="232"/>
    </row>
    <row r="73" spans="2:22" ht="24.95" customHeight="1">
      <c r="B73" s="2300" t="s">
        <v>25</v>
      </c>
      <c r="C73" s="2301"/>
      <c r="D73" s="2301"/>
      <c r="E73" s="2302"/>
      <c r="F73" s="2303" t="s">
        <v>146</v>
      </c>
      <c r="G73" s="2304"/>
      <c r="H73" s="2304"/>
      <c r="I73" s="2304"/>
      <c r="J73" s="2304"/>
      <c r="K73" s="2304"/>
      <c r="L73" s="2304"/>
      <c r="M73" s="2304"/>
      <c r="N73" s="2305"/>
      <c r="O73" s="417" t="s">
        <v>138</v>
      </c>
      <c r="P73" s="428" t="s">
        <v>2055</v>
      </c>
      <c r="Q73" s="92" t="s">
        <v>1607</v>
      </c>
      <c r="R73" s="92"/>
      <c r="S73" s="92"/>
      <c r="T73" s="42"/>
    </row>
    <row r="74" spans="2:22" ht="26.25" customHeight="1">
      <c r="B74" s="2158"/>
      <c r="C74" s="2159"/>
      <c r="D74" s="2159"/>
      <c r="E74" s="2160"/>
      <c r="F74" s="2306" t="s">
        <v>416</v>
      </c>
      <c r="G74" s="2307"/>
      <c r="H74" s="2307"/>
      <c r="I74" s="2307"/>
      <c r="J74" s="2307"/>
      <c r="K74" s="2307"/>
      <c r="L74" s="2307"/>
      <c r="M74" s="2307"/>
      <c r="N74" s="2308"/>
      <c r="O74" s="419" t="s">
        <v>139</v>
      </c>
      <c r="P74" s="429" t="s">
        <v>58</v>
      </c>
      <c r="Q74" s="94"/>
      <c r="R74" s="94"/>
      <c r="S74" s="94"/>
      <c r="T74" s="46"/>
    </row>
    <row r="75" spans="2:22" ht="9.75" customHeight="1">
      <c r="B75" s="263"/>
      <c r="C75" s="264"/>
      <c r="D75" s="264"/>
      <c r="E75" s="264"/>
      <c r="F75" s="264"/>
      <c r="G75" s="265"/>
      <c r="H75" s="265"/>
      <c r="I75" s="265"/>
      <c r="J75" s="265"/>
      <c r="K75" s="265"/>
      <c r="L75" s="265"/>
      <c r="M75" s="265"/>
      <c r="N75" s="265"/>
      <c r="O75" s="265"/>
      <c r="P75" s="265"/>
      <c r="Q75" s="265"/>
      <c r="R75" s="265"/>
      <c r="S75" s="265"/>
      <c r="T75" s="266"/>
    </row>
    <row r="76" spans="2:22" ht="15.75">
      <c r="B76" s="51"/>
      <c r="C76" s="52" t="s">
        <v>59</v>
      </c>
      <c r="D76" s="15"/>
      <c r="E76" s="15" t="s">
        <v>60</v>
      </c>
      <c r="F76" s="623" t="s">
        <v>1442</v>
      </c>
      <c r="G76" s="15"/>
      <c r="H76" s="362"/>
      <c r="I76" s="360"/>
      <c r="J76" s="15"/>
      <c r="K76" s="15"/>
      <c r="L76" s="152"/>
      <c r="M76" s="153"/>
      <c r="N76" s="152"/>
      <c r="O76" s="140"/>
      <c r="P76" s="57" t="s">
        <v>61</v>
      </c>
      <c r="Q76" s="1657" t="s">
        <v>2054</v>
      </c>
      <c r="R76" s="249"/>
      <c r="S76" s="58"/>
      <c r="T76" s="59"/>
      <c r="V76" s="1656"/>
    </row>
    <row r="77" spans="2:22" ht="9.9499999999999993" customHeight="1">
      <c r="B77" s="51"/>
      <c r="C77" s="52"/>
      <c r="D77" s="15"/>
      <c r="E77" s="343"/>
      <c r="F77" s="304"/>
      <c r="G77" s="15"/>
      <c r="H77" s="303"/>
      <c r="I77" s="52"/>
      <c r="J77" s="15"/>
      <c r="K77" s="15"/>
      <c r="L77" s="152"/>
      <c r="M77" s="267"/>
      <c r="N77" s="152"/>
      <c r="O77" s="149"/>
      <c r="P77" s="57"/>
      <c r="Q77" s="58"/>
      <c r="R77" s="58"/>
      <c r="S77" s="58"/>
      <c r="T77" s="59"/>
    </row>
    <row r="78" spans="2:22" ht="15" customHeight="1">
      <c r="B78" s="2087" t="s">
        <v>26</v>
      </c>
      <c r="C78" s="174" t="s">
        <v>27</v>
      </c>
      <c r="D78" s="2309" t="s">
        <v>62</v>
      </c>
      <c r="E78" s="175" t="s">
        <v>28</v>
      </c>
      <c r="F78" s="2084" t="s">
        <v>29</v>
      </c>
      <c r="G78" s="174" t="s">
        <v>30</v>
      </c>
      <c r="H78" s="174" t="s">
        <v>30</v>
      </c>
      <c r="I78" s="176" t="s">
        <v>30</v>
      </c>
      <c r="J78" s="2171" t="s">
        <v>31</v>
      </c>
      <c r="K78" s="2172"/>
      <c r="L78" s="174" t="s">
        <v>30</v>
      </c>
      <c r="M78" s="176" t="s">
        <v>32</v>
      </c>
      <c r="N78" s="177" t="s">
        <v>8</v>
      </c>
      <c r="O78" s="2310" t="s">
        <v>182</v>
      </c>
      <c r="P78" s="2311" t="s">
        <v>181</v>
      </c>
      <c r="Q78" s="177" t="s">
        <v>8</v>
      </c>
      <c r="R78" s="2312" t="s">
        <v>44</v>
      </c>
      <c r="S78" s="178" t="s">
        <v>8</v>
      </c>
      <c r="T78" s="2082" t="s">
        <v>10</v>
      </c>
    </row>
    <row r="79" spans="2:22">
      <c r="B79" s="2088"/>
      <c r="C79" s="180" t="s">
        <v>11</v>
      </c>
      <c r="D79" s="2170"/>
      <c r="E79" s="180" t="s">
        <v>12</v>
      </c>
      <c r="F79" s="2085"/>
      <c r="G79" s="180" t="s">
        <v>13</v>
      </c>
      <c r="H79" s="180" t="s">
        <v>14</v>
      </c>
      <c r="I79" s="181" t="s">
        <v>15</v>
      </c>
      <c r="J79" s="182" t="s">
        <v>16</v>
      </c>
      <c r="K79" s="183" t="s">
        <v>17</v>
      </c>
      <c r="L79" s="180" t="s">
        <v>18</v>
      </c>
      <c r="M79" s="184" t="s">
        <v>19</v>
      </c>
      <c r="N79" s="185" t="s">
        <v>177</v>
      </c>
      <c r="O79" s="2177"/>
      <c r="P79" s="2179"/>
      <c r="Q79" s="185" t="s">
        <v>22</v>
      </c>
      <c r="R79" s="2181"/>
      <c r="S79" s="186" t="s">
        <v>45</v>
      </c>
      <c r="T79" s="2083"/>
    </row>
    <row r="80" spans="2:22" ht="15.75" thickBot="1">
      <c r="B80" s="187">
        <v>1</v>
      </c>
      <c r="C80" s="188">
        <v>2</v>
      </c>
      <c r="D80" s="189">
        <v>3</v>
      </c>
      <c r="E80" s="188">
        <v>4</v>
      </c>
      <c r="F80" s="188">
        <v>5</v>
      </c>
      <c r="G80" s="188">
        <v>6</v>
      </c>
      <c r="H80" s="188">
        <v>7</v>
      </c>
      <c r="I80" s="190" t="s">
        <v>63</v>
      </c>
      <c r="J80" s="188">
        <v>9</v>
      </c>
      <c r="K80" s="192" t="s">
        <v>64</v>
      </c>
      <c r="L80" s="191" t="s">
        <v>65</v>
      </c>
      <c r="M80" s="193">
        <v>12</v>
      </c>
      <c r="N80" s="193" t="s">
        <v>66</v>
      </c>
      <c r="O80" s="252" t="s">
        <v>176</v>
      </c>
      <c r="P80" s="193" t="s">
        <v>178</v>
      </c>
      <c r="Q80" s="193" t="s">
        <v>186</v>
      </c>
      <c r="R80" s="193" t="s">
        <v>183</v>
      </c>
      <c r="S80" s="193" t="s">
        <v>179</v>
      </c>
      <c r="T80" s="193">
        <v>18</v>
      </c>
    </row>
    <row r="81" spans="2:22" s="865" customFormat="1" ht="30" customHeight="1" thickTop="1">
      <c r="B81" s="912">
        <v>1</v>
      </c>
      <c r="C81" s="1449" t="s">
        <v>2056</v>
      </c>
      <c r="D81" s="1449" t="s">
        <v>1170</v>
      </c>
      <c r="E81" s="1449" t="s">
        <v>385</v>
      </c>
      <c r="F81" s="1449" t="s">
        <v>48</v>
      </c>
      <c r="G81" s="2072">
        <v>10660</v>
      </c>
      <c r="H81" s="2072">
        <v>4820</v>
      </c>
      <c r="I81" s="843">
        <f t="shared" ref="I81" si="46">+G81-H81</f>
        <v>5840</v>
      </c>
      <c r="J81" s="931">
        <v>6</v>
      </c>
      <c r="K81" s="919">
        <f t="shared" ref="K81" si="47">I81*J81%</f>
        <v>350.4</v>
      </c>
      <c r="L81" s="919">
        <f t="shared" ref="L81" si="48">I81-K81</f>
        <v>5489.6</v>
      </c>
      <c r="M81" s="971">
        <v>2900</v>
      </c>
      <c r="N81" s="921">
        <f t="shared" ref="N81" si="49">ROUND((L81*M81),0)</f>
        <v>15919840</v>
      </c>
      <c r="O81" s="921">
        <f t="shared" ref="O81" si="50">ROUND(M81*0.5025%,2)</f>
        <v>14.57</v>
      </c>
      <c r="P81" s="921">
        <f t="shared" ref="P81" si="51">M81+O81</f>
        <v>2914.57</v>
      </c>
      <c r="Q81" s="922">
        <f t="shared" ref="Q81" si="52">ROUND((L81*+P81),0)</f>
        <v>15999823</v>
      </c>
      <c r="R81" s="922">
        <f t="shared" ref="R81" si="53">ROUND((Q81*0.5%),0)</f>
        <v>79999</v>
      </c>
      <c r="S81" s="922">
        <f t="shared" ref="S81" si="54">ROUND((Q81-R81),0)</f>
        <v>15919824</v>
      </c>
      <c r="T81" s="1594" t="s">
        <v>199</v>
      </c>
      <c r="U81" s="972"/>
    </row>
    <row r="82" spans="2:22" ht="5.0999999999999996" customHeight="1">
      <c r="B82" s="392"/>
      <c r="C82" s="393"/>
      <c r="D82" s="394"/>
      <c r="E82" s="395"/>
      <c r="F82" s="396"/>
      <c r="G82" s="397"/>
      <c r="H82" s="397"/>
      <c r="I82" s="398"/>
      <c r="J82" s="931"/>
      <c r="K82" s="398"/>
      <c r="L82" s="398"/>
      <c r="M82" s="400"/>
      <c r="N82" s="400"/>
      <c r="O82" s="617"/>
      <c r="P82" s="617"/>
      <c r="Q82" s="398"/>
      <c r="R82" s="398"/>
      <c r="S82" s="398"/>
      <c r="T82" s="1007"/>
    </row>
    <row r="83" spans="2:22" ht="30" customHeight="1">
      <c r="B83" s="2216" t="s">
        <v>187</v>
      </c>
      <c r="C83" s="2217"/>
      <c r="D83" s="2217"/>
      <c r="E83" s="2217"/>
      <c r="F83" s="2218"/>
      <c r="G83" s="1012">
        <f>SUM(G81:G81)</f>
        <v>10660</v>
      </c>
      <c r="H83" s="1012">
        <f>SUM(H81:H81)</f>
        <v>4820</v>
      </c>
      <c r="I83" s="1012">
        <f>SUM(I81:I81)</f>
        <v>5840</v>
      </c>
      <c r="J83" s="1012">
        <f>+K83/I83%</f>
        <v>6</v>
      </c>
      <c r="K83" s="1012">
        <f>SUM(K81:K81)</f>
        <v>350.4</v>
      </c>
      <c r="L83" s="1012">
        <f>SUM(L81:L81)</f>
        <v>5489.6</v>
      </c>
      <c r="M83" s="1012"/>
      <c r="N83" s="1012">
        <f>SUM(N81:N81)</f>
        <v>15919840</v>
      </c>
      <c r="O83" s="1013"/>
      <c r="P83" s="1335">
        <f>+Q83/L83</f>
        <v>2914.569914019236</v>
      </c>
      <c r="Q83" s="1012">
        <f>SUM(Q81:Q81)</f>
        <v>15999823</v>
      </c>
      <c r="R83" s="1012">
        <f>SUM(R81:R81)</f>
        <v>79999</v>
      </c>
      <c r="S83" s="1012">
        <f>SUM(S81:S81)</f>
        <v>15919824</v>
      </c>
      <c r="T83" s="402"/>
      <c r="V83" s="1" t="s">
        <v>25</v>
      </c>
    </row>
    <row r="84" spans="2:22" ht="9.9499999999999993" customHeight="1">
      <c r="B84" s="603"/>
      <c r="C84" s="458"/>
      <c r="D84" s="458"/>
      <c r="E84" s="458"/>
      <c r="F84" s="458"/>
      <c r="G84" s="597"/>
      <c r="H84" s="597"/>
      <c r="I84" s="597"/>
      <c r="J84" s="1232"/>
      <c r="K84" s="597"/>
      <c r="L84" s="597"/>
      <c r="M84" s="597"/>
      <c r="N84" s="597"/>
      <c r="O84" s="597"/>
      <c r="P84" s="597"/>
      <c r="Q84" s="597"/>
      <c r="R84" s="597"/>
      <c r="S84" s="597"/>
      <c r="T84" s="460"/>
      <c r="U84" s="1"/>
    </row>
    <row r="85" spans="2:22" ht="15.75">
      <c r="B85" s="363"/>
      <c r="C85" s="364"/>
      <c r="D85" s="364"/>
      <c r="E85" s="364"/>
      <c r="F85" s="364"/>
      <c r="G85" s="265"/>
      <c r="H85" s="364"/>
      <c r="I85" s="202"/>
      <c r="J85" s="203"/>
      <c r="K85" s="203"/>
      <c r="L85" s="204"/>
      <c r="M85" s="202"/>
      <c r="N85" s="202"/>
      <c r="O85" s="202"/>
      <c r="P85" s="202"/>
      <c r="Q85" s="587" t="s">
        <v>2012</v>
      </c>
      <c r="R85" s="211"/>
      <c r="S85" s="208"/>
      <c r="T85" s="209"/>
      <c r="U85" s="1"/>
    </row>
    <row r="86" spans="2:22" ht="15.75">
      <c r="B86" s="365"/>
      <c r="C86" s="280" t="s">
        <v>80</v>
      </c>
      <c r="D86" s="227"/>
      <c r="E86" s="227"/>
      <c r="F86" s="227"/>
      <c r="G86" s="2089"/>
      <c r="H86" s="2089"/>
      <c r="I86" s="2089" t="s">
        <v>105</v>
      </c>
      <c r="J86" s="2089"/>
      <c r="K86" s="228"/>
      <c r="L86" s="2089"/>
      <c r="M86" s="2089" t="s">
        <v>106</v>
      </c>
      <c r="N86" s="2089"/>
      <c r="O86" s="227"/>
      <c r="P86" s="227"/>
      <c r="Q86" s="227" t="s">
        <v>81</v>
      </c>
      <c r="R86" s="227"/>
      <c r="S86" s="242"/>
      <c r="T86" s="243"/>
      <c r="U86" s="1"/>
    </row>
    <row r="87" spans="2:22" ht="15.75">
      <c r="B87" s="241"/>
      <c r="C87" s="281"/>
      <c r="D87" s="229"/>
      <c r="E87" s="229"/>
      <c r="F87" s="229"/>
      <c r="G87" s="229"/>
      <c r="H87" s="229"/>
      <c r="I87" s="229"/>
      <c r="J87" s="229"/>
      <c r="K87" s="229"/>
      <c r="L87" s="229"/>
      <c r="M87" s="229"/>
      <c r="N87" s="229"/>
      <c r="O87" s="229"/>
      <c r="P87" s="229"/>
      <c r="Q87" s="229"/>
      <c r="R87" s="229"/>
      <c r="S87" s="242"/>
      <c r="T87" s="243"/>
      <c r="U87" s="1"/>
    </row>
    <row r="88" spans="2:22" ht="9.9499999999999993" customHeight="1">
      <c r="B88" s="241"/>
      <c r="C88" s="281"/>
      <c r="D88" s="229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9"/>
      <c r="P88" s="229"/>
      <c r="Q88" s="229"/>
      <c r="R88" s="229"/>
      <c r="S88" s="242"/>
      <c r="T88" s="243"/>
      <c r="U88" s="1"/>
    </row>
    <row r="89" spans="2:22" ht="9.9499999999999993" customHeight="1">
      <c r="B89" s="241"/>
      <c r="C89" s="281"/>
      <c r="D89" s="229"/>
      <c r="E89" s="229"/>
      <c r="F89" s="229"/>
      <c r="G89" s="229"/>
      <c r="H89" s="229"/>
      <c r="I89" s="229"/>
      <c r="J89" s="229"/>
      <c r="K89" s="229"/>
      <c r="L89" s="229"/>
      <c r="M89" s="229"/>
      <c r="N89" s="229"/>
      <c r="O89" s="229"/>
      <c r="P89" s="229"/>
      <c r="Q89" s="229"/>
      <c r="R89" s="229"/>
      <c r="S89" s="242"/>
      <c r="T89" s="243"/>
      <c r="U89" s="1"/>
    </row>
    <row r="90" spans="2:22" ht="15.75">
      <c r="B90" s="241"/>
      <c r="C90" s="281"/>
      <c r="D90" s="229"/>
      <c r="E90" s="229"/>
      <c r="F90" s="229"/>
      <c r="G90" s="229"/>
      <c r="H90" s="229"/>
      <c r="I90" s="229"/>
      <c r="J90" s="229"/>
      <c r="K90" s="229"/>
      <c r="L90" s="229"/>
      <c r="M90" s="229"/>
      <c r="N90" s="229"/>
      <c r="O90" s="229"/>
      <c r="P90" s="229"/>
      <c r="Q90" s="229"/>
      <c r="R90" s="229"/>
      <c r="S90" s="242"/>
      <c r="T90" s="243"/>
      <c r="U90" s="1"/>
    </row>
    <row r="91" spans="2:22" ht="15.75">
      <c r="B91" s="241"/>
      <c r="C91" s="2086" t="s">
        <v>147</v>
      </c>
      <c r="D91" s="2086"/>
      <c r="E91" s="2086"/>
      <c r="F91" s="2086"/>
      <c r="G91" s="2090"/>
      <c r="H91" s="2090" t="s">
        <v>82</v>
      </c>
      <c r="I91" s="2086"/>
      <c r="J91" s="2090" t="s">
        <v>156</v>
      </c>
      <c r="K91" s="230"/>
      <c r="L91" s="2090"/>
      <c r="M91" s="2090" t="s">
        <v>161</v>
      </c>
      <c r="N91" s="2090"/>
      <c r="O91" s="2086"/>
      <c r="P91" s="2086"/>
      <c r="Q91" s="2086" t="s">
        <v>83</v>
      </c>
      <c r="R91" s="2086"/>
      <c r="S91" s="242"/>
      <c r="T91" s="243"/>
      <c r="U91" s="1"/>
    </row>
    <row r="92" spans="2:22" ht="15.75">
      <c r="B92" s="612"/>
      <c r="C92" s="2086"/>
      <c r="D92" s="2086"/>
      <c r="E92" s="2086"/>
      <c r="F92" s="2086"/>
      <c r="G92" s="2090"/>
      <c r="H92" s="2090"/>
      <c r="I92" s="2086"/>
      <c r="J92" s="2090"/>
      <c r="K92" s="230"/>
      <c r="L92" s="2090"/>
      <c r="M92" s="2090"/>
      <c r="N92" s="2090"/>
      <c r="O92" s="2086"/>
      <c r="P92" s="2086"/>
      <c r="Q92" s="2086"/>
      <c r="R92" s="2086"/>
      <c r="S92" s="242"/>
      <c r="T92" s="243"/>
      <c r="U92" s="1"/>
    </row>
    <row r="93" spans="2:22" customFormat="1" ht="15" customHeight="1">
      <c r="B93" s="121" t="s">
        <v>418</v>
      </c>
      <c r="C93" s="284"/>
      <c r="D93" s="122"/>
      <c r="E93" s="122"/>
      <c r="F93" s="122"/>
      <c r="G93" s="122"/>
      <c r="H93" s="122"/>
      <c r="I93" s="122"/>
      <c r="J93" s="123"/>
      <c r="K93" s="122"/>
      <c r="L93" s="124"/>
      <c r="M93" s="122"/>
      <c r="N93" s="122"/>
      <c r="O93" s="122"/>
      <c r="P93" s="122"/>
      <c r="Q93" s="122"/>
      <c r="R93" s="125"/>
      <c r="S93" s="125"/>
      <c r="T93" s="126" t="s">
        <v>417</v>
      </c>
      <c r="U93" s="232"/>
    </row>
    <row r="95" spans="2:22" ht="24.95" customHeight="1">
      <c r="B95" s="2300" t="s">
        <v>25</v>
      </c>
      <c r="C95" s="2301"/>
      <c r="D95" s="2301"/>
      <c r="E95" s="2302"/>
      <c r="F95" s="2303" t="s">
        <v>146</v>
      </c>
      <c r="G95" s="2304"/>
      <c r="H95" s="2304"/>
      <c r="I95" s="2304"/>
      <c r="J95" s="2304"/>
      <c r="K95" s="2304"/>
      <c r="L95" s="2304"/>
      <c r="M95" s="2304"/>
      <c r="N95" s="2305"/>
      <c r="O95" s="417" t="s">
        <v>138</v>
      </c>
      <c r="P95" s="428" t="s">
        <v>2010</v>
      </c>
      <c r="Q95" s="92" t="s">
        <v>1607</v>
      </c>
      <c r="R95" s="92"/>
      <c r="S95" s="92"/>
      <c r="T95" s="42"/>
    </row>
    <row r="96" spans="2:22" ht="26.25" customHeight="1">
      <c r="B96" s="2158"/>
      <c r="C96" s="2159"/>
      <c r="D96" s="2159"/>
      <c r="E96" s="2160"/>
      <c r="F96" s="2306" t="s">
        <v>416</v>
      </c>
      <c r="G96" s="2307"/>
      <c r="H96" s="2307"/>
      <c r="I96" s="2307"/>
      <c r="J96" s="2307"/>
      <c r="K96" s="2307"/>
      <c r="L96" s="2307"/>
      <c r="M96" s="2307"/>
      <c r="N96" s="2308"/>
      <c r="O96" s="419" t="s">
        <v>139</v>
      </c>
      <c r="P96" s="429" t="s">
        <v>58</v>
      </c>
      <c r="Q96" s="94"/>
      <c r="R96" s="94"/>
      <c r="S96" s="94"/>
      <c r="T96" s="46"/>
    </row>
    <row r="97" spans="2:22" ht="9.75" customHeight="1">
      <c r="B97" s="263"/>
      <c r="C97" s="264"/>
      <c r="D97" s="264"/>
      <c r="E97" s="264"/>
      <c r="F97" s="264"/>
      <c r="G97" s="265"/>
      <c r="H97" s="265"/>
      <c r="I97" s="265"/>
      <c r="J97" s="265"/>
      <c r="K97" s="265"/>
      <c r="L97" s="265"/>
      <c r="M97" s="265"/>
      <c r="N97" s="265"/>
      <c r="O97" s="265"/>
      <c r="P97" s="265"/>
      <c r="Q97" s="265"/>
      <c r="R97" s="265"/>
      <c r="S97" s="265"/>
      <c r="T97" s="266"/>
    </row>
    <row r="98" spans="2:22" ht="15.75">
      <c r="B98" s="51"/>
      <c r="C98" s="52" t="s">
        <v>59</v>
      </c>
      <c r="D98" s="15"/>
      <c r="E98" s="15" t="s">
        <v>60</v>
      </c>
      <c r="F98" s="623" t="s">
        <v>1442</v>
      </c>
      <c r="G98" s="15"/>
      <c r="H98" s="362"/>
      <c r="I98" s="360"/>
      <c r="J98" s="15"/>
      <c r="K98" s="15"/>
      <c r="L98" s="152"/>
      <c r="M98" s="153"/>
      <c r="N98" s="152"/>
      <c r="O98" s="140"/>
      <c r="P98" s="57" t="s">
        <v>61</v>
      </c>
      <c r="Q98" s="1657" t="s">
        <v>2011</v>
      </c>
      <c r="R98" s="249"/>
      <c r="S98" s="58"/>
      <c r="T98" s="59"/>
      <c r="V98" s="1656"/>
    </row>
    <row r="99" spans="2:22" ht="9.9499999999999993" customHeight="1">
      <c r="B99" s="51"/>
      <c r="C99" s="52"/>
      <c r="D99" s="15"/>
      <c r="E99" s="343"/>
      <c r="F99" s="304"/>
      <c r="G99" s="15"/>
      <c r="H99" s="303"/>
      <c r="I99" s="52"/>
      <c r="J99" s="15"/>
      <c r="K99" s="15"/>
      <c r="L99" s="152"/>
      <c r="M99" s="267"/>
      <c r="N99" s="152"/>
      <c r="O99" s="149"/>
      <c r="P99" s="57"/>
      <c r="Q99" s="58"/>
      <c r="R99" s="58"/>
      <c r="S99" s="58"/>
      <c r="T99" s="59"/>
    </row>
    <row r="100" spans="2:22" ht="15" customHeight="1">
      <c r="B100" s="2077" t="s">
        <v>26</v>
      </c>
      <c r="C100" s="174" t="s">
        <v>27</v>
      </c>
      <c r="D100" s="2309" t="s">
        <v>62</v>
      </c>
      <c r="E100" s="175" t="s">
        <v>28</v>
      </c>
      <c r="F100" s="2073" t="s">
        <v>29</v>
      </c>
      <c r="G100" s="174" t="s">
        <v>30</v>
      </c>
      <c r="H100" s="174" t="s">
        <v>30</v>
      </c>
      <c r="I100" s="176" t="s">
        <v>30</v>
      </c>
      <c r="J100" s="2171" t="s">
        <v>31</v>
      </c>
      <c r="K100" s="2172"/>
      <c r="L100" s="174" t="s">
        <v>30</v>
      </c>
      <c r="M100" s="176" t="s">
        <v>32</v>
      </c>
      <c r="N100" s="177" t="s">
        <v>8</v>
      </c>
      <c r="O100" s="2310" t="s">
        <v>182</v>
      </c>
      <c r="P100" s="2311" t="s">
        <v>181</v>
      </c>
      <c r="Q100" s="177" t="s">
        <v>8</v>
      </c>
      <c r="R100" s="2312" t="s">
        <v>44</v>
      </c>
      <c r="S100" s="178" t="s">
        <v>8</v>
      </c>
      <c r="T100" s="2075" t="s">
        <v>10</v>
      </c>
    </row>
    <row r="101" spans="2:22">
      <c r="B101" s="2078"/>
      <c r="C101" s="180" t="s">
        <v>11</v>
      </c>
      <c r="D101" s="2170"/>
      <c r="E101" s="180" t="s">
        <v>12</v>
      </c>
      <c r="F101" s="2074"/>
      <c r="G101" s="180" t="s">
        <v>13</v>
      </c>
      <c r="H101" s="180" t="s">
        <v>14</v>
      </c>
      <c r="I101" s="181" t="s">
        <v>15</v>
      </c>
      <c r="J101" s="182" t="s">
        <v>16</v>
      </c>
      <c r="K101" s="183" t="s">
        <v>17</v>
      </c>
      <c r="L101" s="180" t="s">
        <v>18</v>
      </c>
      <c r="M101" s="184" t="s">
        <v>19</v>
      </c>
      <c r="N101" s="185" t="s">
        <v>177</v>
      </c>
      <c r="O101" s="2177"/>
      <c r="P101" s="2179"/>
      <c r="Q101" s="185" t="s">
        <v>22</v>
      </c>
      <c r="R101" s="2181"/>
      <c r="S101" s="186" t="s">
        <v>45</v>
      </c>
      <c r="T101" s="2076"/>
    </row>
    <row r="102" spans="2:22" ht="15.75" thickBot="1">
      <c r="B102" s="187">
        <v>1</v>
      </c>
      <c r="C102" s="188">
        <v>2</v>
      </c>
      <c r="D102" s="189">
        <v>3</v>
      </c>
      <c r="E102" s="188">
        <v>4</v>
      </c>
      <c r="F102" s="188">
        <v>5</v>
      </c>
      <c r="G102" s="188">
        <v>6</v>
      </c>
      <c r="H102" s="188">
        <v>7</v>
      </c>
      <c r="I102" s="190" t="s">
        <v>63</v>
      </c>
      <c r="J102" s="188">
        <v>9</v>
      </c>
      <c r="K102" s="192" t="s">
        <v>64</v>
      </c>
      <c r="L102" s="191" t="s">
        <v>65</v>
      </c>
      <c r="M102" s="193">
        <v>12</v>
      </c>
      <c r="N102" s="193" t="s">
        <v>66</v>
      </c>
      <c r="O102" s="252" t="s">
        <v>176</v>
      </c>
      <c r="P102" s="193" t="s">
        <v>178</v>
      </c>
      <c r="Q102" s="193" t="s">
        <v>186</v>
      </c>
      <c r="R102" s="193" t="s">
        <v>183</v>
      </c>
      <c r="S102" s="193" t="s">
        <v>179</v>
      </c>
      <c r="T102" s="193">
        <v>18</v>
      </c>
    </row>
    <row r="103" spans="2:22" s="865" customFormat="1" ht="30" customHeight="1" thickTop="1">
      <c r="B103" s="912">
        <v>1</v>
      </c>
      <c r="C103" s="1449" t="s">
        <v>2018</v>
      </c>
      <c r="D103" s="1449" t="s">
        <v>1170</v>
      </c>
      <c r="E103" s="1449" t="s">
        <v>385</v>
      </c>
      <c r="F103" s="1449" t="s">
        <v>48</v>
      </c>
      <c r="G103" s="2072">
        <v>12120</v>
      </c>
      <c r="H103" s="2072">
        <v>4500</v>
      </c>
      <c r="I103" s="843">
        <f t="shared" ref="I103:I104" si="55">+G103-H103</f>
        <v>7620</v>
      </c>
      <c r="J103" s="931">
        <v>5</v>
      </c>
      <c r="K103" s="919">
        <f t="shared" ref="K103:K104" si="56">I103*J103%</f>
        <v>381</v>
      </c>
      <c r="L103" s="919">
        <f t="shared" ref="L103:L104" si="57">I103-K103</f>
        <v>7239</v>
      </c>
      <c r="M103" s="971">
        <v>2900</v>
      </c>
      <c r="N103" s="921">
        <f t="shared" ref="N103:N104" si="58">ROUND((L103*M103),0)</f>
        <v>20993100</v>
      </c>
      <c r="O103" s="921">
        <f t="shared" ref="O103:O104" si="59">ROUND(M103*0.5025%,2)</f>
        <v>14.57</v>
      </c>
      <c r="P103" s="921">
        <f t="shared" ref="P103:P104" si="60">M103+O103</f>
        <v>2914.57</v>
      </c>
      <c r="Q103" s="922">
        <f t="shared" ref="Q103:Q104" si="61">ROUND((L103*+P103),0)</f>
        <v>21098572</v>
      </c>
      <c r="R103" s="922">
        <f t="shared" ref="R103:R104" si="62">ROUND((Q103*0.5%),0)</f>
        <v>105493</v>
      </c>
      <c r="S103" s="922">
        <f t="shared" ref="S103:S104" si="63">ROUND((Q103-R103),0)</f>
        <v>20993079</v>
      </c>
      <c r="T103" s="1594" t="s">
        <v>199</v>
      </c>
      <c r="U103" s="972"/>
    </row>
    <row r="104" spans="2:22" s="865" customFormat="1" ht="30" customHeight="1">
      <c r="B104" s="912">
        <v>2</v>
      </c>
      <c r="C104" s="1449" t="s">
        <v>2019</v>
      </c>
      <c r="D104" s="1449" t="s">
        <v>1170</v>
      </c>
      <c r="E104" s="1449" t="s">
        <v>1491</v>
      </c>
      <c r="F104" s="1449" t="s">
        <v>48</v>
      </c>
      <c r="G104" s="2072">
        <v>11490</v>
      </c>
      <c r="H104" s="2072">
        <v>4460</v>
      </c>
      <c r="I104" s="843">
        <f t="shared" si="55"/>
        <v>7030</v>
      </c>
      <c r="J104" s="931">
        <v>5</v>
      </c>
      <c r="K104" s="919">
        <f t="shared" si="56"/>
        <v>351.5</v>
      </c>
      <c r="L104" s="919">
        <f t="shared" si="57"/>
        <v>6678.5</v>
      </c>
      <c r="M104" s="971">
        <v>2900</v>
      </c>
      <c r="N104" s="921">
        <f t="shared" si="58"/>
        <v>19367650</v>
      </c>
      <c r="O104" s="921">
        <f t="shared" si="59"/>
        <v>14.57</v>
      </c>
      <c r="P104" s="921">
        <f t="shared" si="60"/>
        <v>2914.57</v>
      </c>
      <c r="Q104" s="922">
        <f t="shared" si="61"/>
        <v>19464956</v>
      </c>
      <c r="R104" s="922">
        <f t="shared" si="62"/>
        <v>97325</v>
      </c>
      <c r="S104" s="922">
        <f t="shared" si="63"/>
        <v>19367631</v>
      </c>
      <c r="T104" s="1594" t="s">
        <v>199</v>
      </c>
      <c r="U104" s="972"/>
    </row>
    <row r="105" spans="2:22" ht="5.0999999999999996" customHeight="1">
      <c r="B105" s="392"/>
      <c r="C105" s="393"/>
      <c r="D105" s="394"/>
      <c r="E105" s="395"/>
      <c r="F105" s="396"/>
      <c r="G105" s="397"/>
      <c r="H105" s="397"/>
      <c r="I105" s="398"/>
      <c r="J105" s="931"/>
      <c r="K105" s="398"/>
      <c r="L105" s="398"/>
      <c r="M105" s="400"/>
      <c r="N105" s="400"/>
      <c r="O105" s="617"/>
      <c r="P105" s="617"/>
      <c r="Q105" s="398"/>
      <c r="R105" s="398"/>
      <c r="S105" s="398"/>
      <c r="T105" s="1007"/>
    </row>
    <row r="106" spans="2:22" ht="30" customHeight="1">
      <c r="B106" s="2216" t="s">
        <v>187</v>
      </c>
      <c r="C106" s="2217"/>
      <c r="D106" s="2217"/>
      <c r="E106" s="2217"/>
      <c r="F106" s="2218"/>
      <c r="G106" s="1012">
        <f>SUM(G103:G104)</f>
        <v>23610</v>
      </c>
      <c r="H106" s="1012">
        <f>SUM(H103:H104)</f>
        <v>8960</v>
      </c>
      <c r="I106" s="1012">
        <f>SUM(I103:I104)</f>
        <v>14650</v>
      </c>
      <c r="J106" s="1012">
        <f>+K106/I106%</f>
        <v>5</v>
      </c>
      <c r="K106" s="1012">
        <f t="shared" ref="K106" si="64">SUM(K103:K104)</f>
        <v>732.5</v>
      </c>
      <c r="L106" s="1012">
        <f>SUM(L103:L104)</f>
        <v>13917.5</v>
      </c>
      <c r="M106" s="1012"/>
      <c r="N106" s="1012">
        <f>SUM(N103:N104)</f>
        <v>40360750</v>
      </c>
      <c r="O106" s="1013"/>
      <c r="P106" s="1335">
        <f>+Q106/L106</f>
        <v>2914.5700017962995</v>
      </c>
      <c r="Q106" s="1012">
        <f>SUM(Q103:Q104)</f>
        <v>40563528</v>
      </c>
      <c r="R106" s="1012">
        <f t="shared" ref="R106" si="65">SUM(R103:R104)</f>
        <v>202818</v>
      </c>
      <c r="S106" s="1012">
        <f>SUM(S103:S104)</f>
        <v>40360710</v>
      </c>
      <c r="T106" s="402"/>
      <c r="V106" s="1" t="s">
        <v>25</v>
      </c>
    </row>
    <row r="107" spans="2:22" ht="9.9499999999999993" customHeight="1">
      <c r="B107" s="603"/>
      <c r="C107" s="458"/>
      <c r="D107" s="458"/>
      <c r="E107" s="458"/>
      <c r="F107" s="458"/>
      <c r="G107" s="597"/>
      <c r="H107" s="597"/>
      <c r="I107" s="597"/>
      <c r="J107" s="1232"/>
      <c r="K107" s="597"/>
      <c r="L107" s="597"/>
      <c r="M107" s="597"/>
      <c r="N107" s="597"/>
      <c r="O107" s="597"/>
      <c r="P107" s="597"/>
      <c r="Q107" s="597"/>
      <c r="R107" s="597"/>
      <c r="S107" s="597"/>
      <c r="T107" s="460"/>
      <c r="U107" s="1"/>
    </row>
    <row r="108" spans="2:22" ht="15.75">
      <c r="B108" s="363"/>
      <c r="C108" s="364"/>
      <c r="D108" s="364"/>
      <c r="E108" s="364"/>
      <c r="F108" s="364"/>
      <c r="G108" s="265"/>
      <c r="H108" s="364"/>
      <c r="I108" s="202"/>
      <c r="J108" s="203"/>
      <c r="K108" s="203"/>
      <c r="L108" s="204"/>
      <c r="M108" s="202"/>
      <c r="N108" s="202"/>
      <c r="O108" s="202"/>
      <c r="P108" s="202"/>
      <c r="Q108" s="587" t="s">
        <v>2012</v>
      </c>
      <c r="R108" s="211"/>
      <c r="S108" s="208"/>
      <c r="T108" s="209"/>
      <c r="U108" s="1"/>
    </row>
    <row r="109" spans="2:22" ht="15.75">
      <c r="B109" s="365"/>
      <c r="C109" s="280" t="s">
        <v>80</v>
      </c>
      <c r="D109" s="227"/>
      <c r="E109" s="227"/>
      <c r="F109" s="227"/>
      <c r="G109" s="2080"/>
      <c r="H109" s="2080"/>
      <c r="I109" s="2080" t="s">
        <v>105</v>
      </c>
      <c r="J109" s="2080"/>
      <c r="K109" s="228"/>
      <c r="L109" s="2080"/>
      <c r="M109" s="2080" t="s">
        <v>106</v>
      </c>
      <c r="N109" s="2080"/>
      <c r="O109" s="227"/>
      <c r="P109" s="227"/>
      <c r="Q109" s="227" t="s">
        <v>81</v>
      </c>
      <c r="R109" s="227"/>
      <c r="S109" s="242"/>
      <c r="T109" s="243"/>
      <c r="U109" s="1"/>
    </row>
    <row r="110" spans="2:22" ht="15.75">
      <c r="B110" s="241"/>
      <c r="C110" s="281"/>
      <c r="D110" s="229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29"/>
      <c r="P110" s="229"/>
      <c r="Q110" s="229"/>
      <c r="R110" s="229"/>
      <c r="S110" s="242"/>
      <c r="T110" s="243"/>
      <c r="U110" s="1"/>
    </row>
    <row r="111" spans="2:22" ht="9.9499999999999993" customHeight="1">
      <c r="B111" s="241"/>
      <c r="C111" s="281"/>
      <c r="D111" s="229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42"/>
      <c r="T111" s="243"/>
      <c r="U111" s="1"/>
    </row>
    <row r="112" spans="2:22" ht="9.9499999999999993" customHeight="1">
      <c r="B112" s="241"/>
      <c r="C112" s="281"/>
      <c r="D112" s="229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  <c r="Q112" s="229"/>
      <c r="R112" s="229"/>
      <c r="S112" s="242"/>
      <c r="T112" s="243"/>
      <c r="U112" s="1"/>
    </row>
    <row r="113" spans="2:22" ht="15.75">
      <c r="B113" s="241"/>
      <c r="C113" s="281"/>
      <c r="D113" s="229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29"/>
      <c r="P113" s="229"/>
      <c r="Q113" s="229"/>
      <c r="R113" s="229"/>
      <c r="S113" s="242"/>
      <c r="T113" s="243"/>
      <c r="U113" s="1"/>
    </row>
    <row r="114" spans="2:22" ht="15.75">
      <c r="B114" s="241"/>
      <c r="C114" s="2079" t="s">
        <v>147</v>
      </c>
      <c r="D114" s="2079"/>
      <c r="E114" s="2079"/>
      <c r="F114" s="2079"/>
      <c r="G114" s="2081"/>
      <c r="H114" s="2081" t="s">
        <v>82</v>
      </c>
      <c r="I114" s="2079"/>
      <c r="J114" s="2081" t="s">
        <v>156</v>
      </c>
      <c r="K114" s="230"/>
      <c r="L114" s="2081"/>
      <c r="M114" s="2081" t="s">
        <v>161</v>
      </c>
      <c r="N114" s="2081"/>
      <c r="O114" s="2079"/>
      <c r="P114" s="2079"/>
      <c r="Q114" s="2079" t="s">
        <v>83</v>
      </c>
      <c r="R114" s="2079"/>
      <c r="S114" s="242"/>
      <c r="T114" s="243"/>
      <c r="U114" s="1"/>
    </row>
    <row r="115" spans="2:22" ht="15.75">
      <c r="B115" s="612"/>
      <c r="C115" s="2079"/>
      <c r="D115" s="2079"/>
      <c r="E115" s="2079"/>
      <c r="F115" s="2079"/>
      <c r="G115" s="2081"/>
      <c r="H115" s="2081"/>
      <c r="I115" s="2079"/>
      <c r="J115" s="2081"/>
      <c r="K115" s="230"/>
      <c r="L115" s="2081"/>
      <c r="M115" s="2081"/>
      <c r="N115" s="2081"/>
      <c r="O115" s="2079"/>
      <c r="P115" s="2079"/>
      <c r="Q115" s="2079"/>
      <c r="R115" s="2079"/>
      <c r="S115" s="242"/>
      <c r="T115" s="243"/>
      <c r="U115" s="1"/>
    </row>
    <row r="116" spans="2:22" customFormat="1" ht="15" customHeight="1">
      <c r="B116" s="121" t="s">
        <v>418</v>
      </c>
      <c r="C116" s="284"/>
      <c r="D116" s="122"/>
      <c r="E116" s="122"/>
      <c r="F116" s="122"/>
      <c r="G116" s="122"/>
      <c r="H116" s="122"/>
      <c r="I116" s="122"/>
      <c r="J116" s="123"/>
      <c r="K116" s="122"/>
      <c r="L116" s="124"/>
      <c r="M116" s="122"/>
      <c r="N116" s="122"/>
      <c r="O116" s="122"/>
      <c r="P116" s="122"/>
      <c r="Q116" s="122"/>
      <c r="R116" s="125"/>
      <c r="S116" s="125"/>
      <c r="T116" s="126" t="s">
        <v>417</v>
      </c>
      <c r="U116" s="232"/>
    </row>
    <row r="118" spans="2:22" ht="24.95" customHeight="1">
      <c r="B118" s="2300" t="s">
        <v>25</v>
      </c>
      <c r="C118" s="2301"/>
      <c r="D118" s="2301"/>
      <c r="E118" s="2302"/>
      <c r="F118" s="2303" t="s">
        <v>146</v>
      </c>
      <c r="G118" s="2304"/>
      <c r="H118" s="2304"/>
      <c r="I118" s="2304"/>
      <c r="J118" s="2304"/>
      <c r="K118" s="2304"/>
      <c r="L118" s="2304"/>
      <c r="M118" s="2304"/>
      <c r="N118" s="2305"/>
      <c r="O118" s="417" t="s">
        <v>138</v>
      </c>
      <c r="P118" s="428" t="s">
        <v>2002</v>
      </c>
      <c r="Q118" s="92" t="s">
        <v>1607</v>
      </c>
      <c r="R118" s="92"/>
      <c r="S118" s="92"/>
      <c r="T118" s="42"/>
    </row>
    <row r="119" spans="2:22" ht="26.25" customHeight="1">
      <c r="B119" s="2158"/>
      <c r="C119" s="2159"/>
      <c r="D119" s="2159"/>
      <c r="E119" s="2160"/>
      <c r="F119" s="2306" t="s">
        <v>416</v>
      </c>
      <c r="G119" s="2307"/>
      <c r="H119" s="2307"/>
      <c r="I119" s="2307"/>
      <c r="J119" s="2307"/>
      <c r="K119" s="2307"/>
      <c r="L119" s="2307"/>
      <c r="M119" s="2307"/>
      <c r="N119" s="2308"/>
      <c r="O119" s="419" t="s">
        <v>139</v>
      </c>
      <c r="P119" s="429" t="s">
        <v>58</v>
      </c>
      <c r="Q119" s="94"/>
      <c r="R119" s="94"/>
      <c r="S119" s="94"/>
      <c r="T119" s="46"/>
    </row>
    <row r="120" spans="2:22" ht="9.75" customHeight="1">
      <c r="B120" s="263"/>
      <c r="C120" s="264"/>
      <c r="D120" s="264"/>
      <c r="E120" s="264"/>
      <c r="F120" s="264"/>
      <c r="G120" s="265"/>
      <c r="H120" s="265"/>
      <c r="I120" s="265"/>
      <c r="J120" s="265"/>
      <c r="K120" s="265"/>
      <c r="L120" s="265"/>
      <c r="M120" s="265"/>
      <c r="N120" s="265"/>
      <c r="O120" s="265"/>
      <c r="P120" s="265"/>
      <c r="Q120" s="265"/>
      <c r="R120" s="265"/>
      <c r="S120" s="265"/>
      <c r="T120" s="266"/>
    </row>
    <row r="121" spans="2:22" ht="15.75">
      <c r="B121" s="51"/>
      <c r="C121" s="52" t="s">
        <v>59</v>
      </c>
      <c r="D121" s="15"/>
      <c r="E121" s="15" t="s">
        <v>60</v>
      </c>
      <c r="F121" s="623" t="s">
        <v>1442</v>
      </c>
      <c r="G121" s="15"/>
      <c r="H121" s="362"/>
      <c r="I121" s="360"/>
      <c r="J121" s="15"/>
      <c r="K121" s="15"/>
      <c r="L121" s="152"/>
      <c r="M121" s="153"/>
      <c r="N121" s="152"/>
      <c r="O121" s="140"/>
      <c r="P121" s="57" t="s">
        <v>61</v>
      </c>
      <c r="Q121" s="1657" t="s">
        <v>2000</v>
      </c>
      <c r="R121" s="249"/>
      <c r="S121" s="58"/>
      <c r="T121" s="59"/>
      <c r="V121" s="1656"/>
    </row>
    <row r="122" spans="2:22" ht="9.9499999999999993" customHeight="1">
      <c r="B122" s="51"/>
      <c r="C122" s="52"/>
      <c r="D122" s="15"/>
      <c r="E122" s="343"/>
      <c r="F122" s="304"/>
      <c r="G122" s="15"/>
      <c r="H122" s="303"/>
      <c r="I122" s="52"/>
      <c r="J122" s="15"/>
      <c r="K122" s="15"/>
      <c r="L122" s="152"/>
      <c r="M122" s="267"/>
      <c r="N122" s="152"/>
      <c r="O122" s="149"/>
      <c r="P122" s="57"/>
      <c r="Q122" s="58"/>
      <c r="R122" s="58"/>
      <c r="S122" s="58"/>
      <c r="T122" s="59"/>
    </row>
    <row r="123" spans="2:22" ht="15" customHeight="1">
      <c r="B123" s="2050" t="s">
        <v>26</v>
      </c>
      <c r="C123" s="174" t="s">
        <v>27</v>
      </c>
      <c r="D123" s="2309" t="s">
        <v>62</v>
      </c>
      <c r="E123" s="175" t="s">
        <v>28</v>
      </c>
      <c r="F123" s="2046" t="s">
        <v>29</v>
      </c>
      <c r="G123" s="174" t="s">
        <v>30</v>
      </c>
      <c r="H123" s="174" t="s">
        <v>30</v>
      </c>
      <c r="I123" s="176" t="s">
        <v>30</v>
      </c>
      <c r="J123" s="2171" t="s">
        <v>31</v>
      </c>
      <c r="K123" s="2172"/>
      <c r="L123" s="174" t="s">
        <v>30</v>
      </c>
      <c r="M123" s="176" t="s">
        <v>32</v>
      </c>
      <c r="N123" s="177" t="s">
        <v>8</v>
      </c>
      <c r="O123" s="2310" t="s">
        <v>182</v>
      </c>
      <c r="P123" s="2311" t="s">
        <v>181</v>
      </c>
      <c r="Q123" s="177" t="s">
        <v>8</v>
      </c>
      <c r="R123" s="2312" t="s">
        <v>44</v>
      </c>
      <c r="S123" s="178" t="s">
        <v>8</v>
      </c>
      <c r="T123" s="2048" t="s">
        <v>10</v>
      </c>
    </row>
    <row r="124" spans="2:22">
      <c r="B124" s="2051"/>
      <c r="C124" s="180" t="s">
        <v>11</v>
      </c>
      <c r="D124" s="2170"/>
      <c r="E124" s="180" t="s">
        <v>12</v>
      </c>
      <c r="F124" s="2047"/>
      <c r="G124" s="180" t="s">
        <v>13</v>
      </c>
      <c r="H124" s="180" t="s">
        <v>14</v>
      </c>
      <c r="I124" s="181" t="s">
        <v>15</v>
      </c>
      <c r="J124" s="182" t="s">
        <v>16</v>
      </c>
      <c r="K124" s="183" t="s">
        <v>17</v>
      </c>
      <c r="L124" s="180" t="s">
        <v>18</v>
      </c>
      <c r="M124" s="184" t="s">
        <v>19</v>
      </c>
      <c r="N124" s="185" t="s">
        <v>177</v>
      </c>
      <c r="O124" s="2177"/>
      <c r="P124" s="2179"/>
      <c r="Q124" s="185" t="s">
        <v>22</v>
      </c>
      <c r="R124" s="2181"/>
      <c r="S124" s="186" t="s">
        <v>45</v>
      </c>
      <c r="T124" s="2049"/>
    </row>
    <row r="125" spans="2:22" ht="15.75" thickBot="1">
      <c r="B125" s="187">
        <v>1</v>
      </c>
      <c r="C125" s="188">
        <v>2</v>
      </c>
      <c r="D125" s="189">
        <v>3</v>
      </c>
      <c r="E125" s="188">
        <v>4</v>
      </c>
      <c r="F125" s="188">
        <v>5</v>
      </c>
      <c r="G125" s="188">
        <v>6</v>
      </c>
      <c r="H125" s="188">
        <v>7</v>
      </c>
      <c r="I125" s="190" t="s">
        <v>63</v>
      </c>
      <c r="J125" s="188">
        <v>9</v>
      </c>
      <c r="K125" s="192" t="s">
        <v>64</v>
      </c>
      <c r="L125" s="191" t="s">
        <v>65</v>
      </c>
      <c r="M125" s="193">
        <v>12</v>
      </c>
      <c r="N125" s="193" t="s">
        <v>66</v>
      </c>
      <c r="O125" s="252" t="s">
        <v>176</v>
      </c>
      <c r="P125" s="193" t="s">
        <v>178</v>
      </c>
      <c r="Q125" s="193" t="s">
        <v>186</v>
      </c>
      <c r="R125" s="193" t="s">
        <v>183</v>
      </c>
      <c r="S125" s="193" t="s">
        <v>179</v>
      </c>
      <c r="T125" s="193">
        <v>18</v>
      </c>
    </row>
    <row r="126" spans="2:22" s="865" customFormat="1" ht="30" customHeight="1" thickTop="1">
      <c r="B126" s="912">
        <v>1</v>
      </c>
      <c r="C126" s="1449" t="s">
        <v>2007</v>
      </c>
      <c r="D126" s="1449" t="s">
        <v>1170</v>
      </c>
      <c r="E126" s="1449" t="s">
        <v>385</v>
      </c>
      <c r="F126" s="1449" t="s">
        <v>48</v>
      </c>
      <c r="G126" s="2072">
        <v>12870</v>
      </c>
      <c r="H126" s="2072">
        <v>4440</v>
      </c>
      <c r="I126" s="843">
        <f t="shared" ref="I126:I127" si="66">+G126-H126</f>
        <v>8430</v>
      </c>
      <c r="J126" s="931">
        <v>5</v>
      </c>
      <c r="K126" s="919">
        <f t="shared" ref="K126:K127" si="67">I126*J126%</f>
        <v>421.5</v>
      </c>
      <c r="L126" s="919">
        <f t="shared" ref="L126:L127" si="68">I126-K126</f>
        <v>8008.5</v>
      </c>
      <c r="M126" s="971">
        <v>2900</v>
      </c>
      <c r="N126" s="921">
        <f t="shared" ref="N126:N127" si="69">ROUND((L126*M126),0)</f>
        <v>23224650</v>
      </c>
      <c r="O126" s="921">
        <f t="shared" ref="O126:O127" si="70">ROUND(M126*0.5025%,2)</f>
        <v>14.57</v>
      </c>
      <c r="P126" s="921">
        <f t="shared" ref="P126:P127" si="71">M126+O126</f>
        <v>2914.57</v>
      </c>
      <c r="Q126" s="922">
        <f t="shared" ref="Q126:Q127" si="72">ROUND((L126*+P126),0)</f>
        <v>23341334</v>
      </c>
      <c r="R126" s="922">
        <f t="shared" ref="R126:R127" si="73">ROUND((Q126*0.5%),0)</f>
        <v>116707</v>
      </c>
      <c r="S126" s="922">
        <f t="shared" ref="S126:S127" si="74">ROUND((Q126-R126),0)</f>
        <v>23224627</v>
      </c>
      <c r="T126" s="1594" t="s">
        <v>199</v>
      </c>
      <c r="U126" s="972"/>
    </row>
    <row r="127" spans="2:22" s="865" customFormat="1" ht="30" customHeight="1">
      <c r="B127" s="912">
        <v>2</v>
      </c>
      <c r="C127" s="1449" t="s">
        <v>2008</v>
      </c>
      <c r="D127" s="1449" t="s">
        <v>1170</v>
      </c>
      <c r="E127" s="1449" t="s">
        <v>1491</v>
      </c>
      <c r="F127" s="1449" t="s">
        <v>48</v>
      </c>
      <c r="G127" s="2072">
        <v>10790</v>
      </c>
      <c r="H127" s="2072">
        <v>4420</v>
      </c>
      <c r="I127" s="843">
        <f t="shared" si="66"/>
        <v>6370</v>
      </c>
      <c r="J127" s="931">
        <v>5</v>
      </c>
      <c r="K127" s="919">
        <f t="shared" si="67"/>
        <v>318.5</v>
      </c>
      <c r="L127" s="919">
        <f t="shared" si="68"/>
        <v>6051.5</v>
      </c>
      <c r="M127" s="971">
        <v>2900</v>
      </c>
      <c r="N127" s="921">
        <f t="shared" si="69"/>
        <v>17549350</v>
      </c>
      <c r="O127" s="921">
        <f t="shared" si="70"/>
        <v>14.57</v>
      </c>
      <c r="P127" s="921">
        <f t="shared" si="71"/>
        <v>2914.57</v>
      </c>
      <c r="Q127" s="922">
        <f t="shared" si="72"/>
        <v>17637520</v>
      </c>
      <c r="R127" s="922">
        <f t="shared" si="73"/>
        <v>88188</v>
      </c>
      <c r="S127" s="922">
        <f t="shared" si="74"/>
        <v>17549332</v>
      </c>
      <c r="T127" s="1594" t="s">
        <v>199</v>
      </c>
      <c r="U127" s="972"/>
    </row>
    <row r="128" spans="2:22" ht="5.0999999999999996" customHeight="1">
      <c r="B128" s="392"/>
      <c r="C128" s="393"/>
      <c r="D128" s="394"/>
      <c r="E128" s="395"/>
      <c r="F128" s="396"/>
      <c r="G128" s="397"/>
      <c r="H128" s="397"/>
      <c r="I128" s="398"/>
      <c r="J128" s="931"/>
      <c r="K128" s="398"/>
      <c r="L128" s="398"/>
      <c r="M128" s="400"/>
      <c r="N128" s="400"/>
      <c r="O128" s="617"/>
      <c r="P128" s="617"/>
      <c r="Q128" s="398"/>
      <c r="R128" s="398"/>
      <c r="S128" s="398"/>
      <c r="T128" s="1007"/>
    </row>
    <row r="129" spans="2:22" ht="30" customHeight="1">
      <c r="B129" s="2216" t="s">
        <v>187</v>
      </c>
      <c r="C129" s="2217"/>
      <c r="D129" s="2217"/>
      <c r="E129" s="2217"/>
      <c r="F129" s="2218"/>
      <c r="G129" s="1012">
        <f>SUM(G126:G127)</f>
        <v>23660</v>
      </c>
      <c r="H129" s="1012">
        <f>SUM(H126:H127)</f>
        <v>8860</v>
      </c>
      <c r="I129" s="1012">
        <f>SUM(I126:I127)</f>
        <v>14800</v>
      </c>
      <c r="J129" s="1012">
        <f>+K129/I129%</f>
        <v>5</v>
      </c>
      <c r="K129" s="1012">
        <f t="shared" ref="K129" si="75">SUM(K126:K127)</f>
        <v>740</v>
      </c>
      <c r="L129" s="1012">
        <f>SUM(L126:L127)</f>
        <v>14060</v>
      </c>
      <c r="M129" s="1012"/>
      <c r="N129" s="1012">
        <f>SUM(N126:N127)</f>
        <v>40774000</v>
      </c>
      <c r="O129" s="1013"/>
      <c r="P129" s="1335">
        <f>+Q129/L129</f>
        <v>2914.5699857752488</v>
      </c>
      <c r="Q129" s="1012">
        <f>SUM(Q126:Q127)</f>
        <v>40978854</v>
      </c>
      <c r="R129" s="1012">
        <f t="shared" ref="R129" si="76">SUM(R126:R127)</f>
        <v>204895</v>
      </c>
      <c r="S129" s="1012">
        <f>SUM(S126:S127)</f>
        <v>40773959</v>
      </c>
      <c r="T129" s="402"/>
      <c r="V129" s="1" t="s">
        <v>25</v>
      </c>
    </row>
    <row r="130" spans="2:22" ht="9.9499999999999993" customHeight="1">
      <c r="B130" s="603"/>
      <c r="C130" s="458"/>
      <c r="D130" s="458"/>
      <c r="E130" s="458"/>
      <c r="F130" s="458"/>
      <c r="G130" s="597"/>
      <c r="H130" s="597"/>
      <c r="I130" s="597"/>
      <c r="J130" s="1232"/>
      <c r="K130" s="597"/>
      <c r="L130" s="597"/>
      <c r="M130" s="597"/>
      <c r="N130" s="597"/>
      <c r="O130" s="597"/>
      <c r="P130" s="597"/>
      <c r="Q130" s="597"/>
      <c r="R130" s="597"/>
      <c r="S130" s="597"/>
      <c r="T130" s="460"/>
      <c r="U130" s="1"/>
    </row>
    <row r="131" spans="2:22" ht="15.75">
      <c r="B131" s="363"/>
      <c r="C131" s="364"/>
      <c r="D131" s="364"/>
      <c r="E131" s="364"/>
      <c r="F131" s="364"/>
      <c r="G131" s="265"/>
      <c r="H131" s="364"/>
      <c r="I131" s="202"/>
      <c r="J131" s="203"/>
      <c r="K131" s="203"/>
      <c r="L131" s="204"/>
      <c r="M131" s="202"/>
      <c r="N131" s="202"/>
      <c r="O131" s="202"/>
      <c r="P131" s="202"/>
      <c r="Q131" s="587" t="s">
        <v>2001</v>
      </c>
      <c r="R131" s="211"/>
      <c r="S131" s="208"/>
      <c r="T131" s="209"/>
      <c r="U131" s="1"/>
    </row>
    <row r="132" spans="2:22" ht="15.75">
      <c r="B132" s="365"/>
      <c r="C132" s="280" t="s">
        <v>80</v>
      </c>
      <c r="D132" s="227"/>
      <c r="E132" s="227"/>
      <c r="F132" s="227"/>
      <c r="G132" s="2053"/>
      <c r="H132" s="2053"/>
      <c r="I132" s="2053" t="s">
        <v>105</v>
      </c>
      <c r="J132" s="2053"/>
      <c r="K132" s="228"/>
      <c r="L132" s="2053"/>
      <c r="M132" s="2053" t="s">
        <v>106</v>
      </c>
      <c r="N132" s="2053"/>
      <c r="O132" s="227"/>
      <c r="P132" s="227"/>
      <c r="Q132" s="227" t="s">
        <v>81</v>
      </c>
      <c r="R132" s="227"/>
      <c r="S132" s="242"/>
      <c r="T132" s="243"/>
      <c r="U132" s="1"/>
    </row>
    <row r="133" spans="2:22" ht="15.75">
      <c r="B133" s="241"/>
      <c r="C133" s="281"/>
      <c r="D133" s="229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229"/>
      <c r="Q133" s="229"/>
      <c r="R133" s="229"/>
      <c r="S133" s="242"/>
      <c r="T133" s="243"/>
      <c r="U133" s="1"/>
    </row>
    <row r="134" spans="2:22" ht="9.9499999999999993" customHeight="1">
      <c r="B134" s="241"/>
      <c r="C134" s="281"/>
      <c r="D134" s="229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  <c r="Q134" s="229"/>
      <c r="R134" s="229"/>
      <c r="S134" s="242"/>
      <c r="T134" s="243"/>
      <c r="U134" s="1"/>
    </row>
    <row r="135" spans="2:22" ht="9.9499999999999993" customHeight="1">
      <c r="B135" s="241"/>
      <c r="C135" s="281"/>
      <c r="D135" s="229"/>
      <c r="E135" s="229"/>
      <c r="F135" s="229"/>
      <c r="G135" s="229"/>
      <c r="H135" s="229"/>
      <c r="I135" s="229"/>
      <c r="J135" s="229"/>
      <c r="K135" s="229"/>
      <c r="L135" s="229"/>
      <c r="M135" s="229"/>
      <c r="N135" s="229"/>
      <c r="O135" s="229"/>
      <c r="P135" s="229"/>
      <c r="Q135" s="229"/>
      <c r="R135" s="229"/>
      <c r="S135" s="242"/>
      <c r="T135" s="243"/>
      <c r="U135" s="1"/>
    </row>
    <row r="136" spans="2:22" ht="15.75">
      <c r="B136" s="241"/>
      <c r="C136" s="281"/>
      <c r="D136" s="229"/>
      <c r="E136" s="229"/>
      <c r="F136" s="229"/>
      <c r="G136" s="229"/>
      <c r="H136" s="229"/>
      <c r="I136" s="229"/>
      <c r="J136" s="229"/>
      <c r="K136" s="229"/>
      <c r="L136" s="229"/>
      <c r="M136" s="229"/>
      <c r="N136" s="229"/>
      <c r="O136" s="229"/>
      <c r="P136" s="229"/>
      <c r="Q136" s="229"/>
      <c r="R136" s="229"/>
      <c r="S136" s="242"/>
      <c r="T136" s="243"/>
      <c r="U136" s="1"/>
    </row>
    <row r="137" spans="2:22" ht="15.75">
      <c r="B137" s="241"/>
      <c r="C137" s="2052" t="s">
        <v>147</v>
      </c>
      <c r="D137" s="2052"/>
      <c r="E137" s="2052"/>
      <c r="F137" s="2052"/>
      <c r="G137" s="2054"/>
      <c r="H137" s="2054" t="s">
        <v>82</v>
      </c>
      <c r="I137" s="2052"/>
      <c r="J137" s="2054" t="s">
        <v>156</v>
      </c>
      <c r="K137" s="230"/>
      <c r="L137" s="2054"/>
      <c r="M137" s="2054" t="s">
        <v>161</v>
      </c>
      <c r="N137" s="2054"/>
      <c r="O137" s="2052"/>
      <c r="P137" s="2052"/>
      <c r="Q137" s="2052" t="s">
        <v>83</v>
      </c>
      <c r="R137" s="2052"/>
      <c r="S137" s="242"/>
      <c r="T137" s="243"/>
      <c r="U137" s="1"/>
    </row>
    <row r="138" spans="2:22" ht="15.75">
      <c r="B138" s="612"/>
      <c r="C138" s="2052"/>
      <c r="D138" s="2052"/>
      <c r="E138" s="2052"/>
      <c r="F138" s="2052"/>
      <c r="G138" s="2054"/>
      <c r="H138" s="2054"/>
      <c r="I138" s="2052"/>
      <c r="J138" s="2054"/>
      <c r="K138" s="230"/>
      <c r="L138" s="2054"/>
      <c r="M138" s="2054"/>
      <c r="N138" s="2054"/>
      <c r="O138" s="2052"/>
      <c r="P138" s="2052"/>
      <c r="Q138" s="2052"/>
      <c r="R138" s="2052"/>
      <c r="S138" s="242"/>
      <c r="T138" s="243"/>
      <c r="U138" s="1"/>
    </row>
    <row r="139" spans="2:22" customFormat="1" ht="15" customHeight="1">
      <c r="B139" s="121" t="s">
        <v>418</v>
      </c>
      <c r="C139" s="284"/>
      <c r="D139" s="122"/>
      <c r="E139" s="122"/>
      <c r="F139" s="122"/>
      <c r="G139" s="122"/>
      <c r="H139" s="122"/>
      <c r="I139" s="122"/>
      <c r="J139" s="123"/>
      <c r="K139" s="122"/>
      <c r="L139" s="124"/>
      <c r="M139" s="122"/>
      <c r="N139" s="122"/>
      <c r="O139" s="122"/>
      <c r="P139" s="122"/>
      <c r="Q139" s="122"/>
      <c r="R139" s="125"/>
      <c r="S139" s="125"/>
      <c r="T139" s="126" t="s">
        <v>417</v>
      </c>
      <c r="U139" s="232"/>
    </row>
    <row r="141" spans="2:22" ht="24.95" customHeight="1">
      <c r="B141" s="2300" t="s">
        <v>25</v>
      </c>
      <c r="C141" s="2301"/>
      <c r="D141" s="2301"/>
      <c r="E141" s="2302"/>
      <c r="F141" s="2303" t="s">
        <v>146</v>
      </c>
      <c r="G141" s="2304"/>
      <c r="H141" s="2304"/>
      <c r="I141" s="2304"/>
      <c r="J141" s="2304"/>
      <c r="K141" s="2304"/>
      <c r="L141" s="2304"/>
      <c r="M141" s="2304"/>
      <c r="N141" s="2305"/>
      <c r="O141" s="417" t="s">
        <v>138</v>
      </c>
      <c r="P141" s="428" t="s">
        <v>1993</v>
      </c>
      <c r="Q141" s="92" t="s">
        <v>1607</v>
      </c>
      <c r="R141" s="92"/>
      <c r="S141" s="92"/>
      <c r="T141" s="42"/>
    </row>
    <row r="142" spans="2:22" ht="26.25" customHeight="1">
      <c r="B142" s="2158"/>
      <c r="C142" s="2159"/>
      <c r="D142" s="2159"/>
      <c r="E142" s="2160"/>
      <c r="F142" s="2306" t="s">
        <v>416</v>
      </c>
      <c r="G142" s="2307"/>
      <c r="H142" s="2307"/>
      <c r="I142" s="2307"/>
      <c r="J142" s="2307"/>
      <c r="K142" s="2307"/>
      <c r="L142" s="2307"/>
      <c r="M142" s="2307"/>
      <c r="N142" s="2308"/>
      <c r="O142" s="419" t="s">
        <v>139</v>
      </c>
      <c r="P142" s="429" t="s">
        <v>58</v>
      </c>
      <c r="Q142" s="94"/>
      <c r="R142" s="94"/>
      <c r="S142" s="94"/>
      <c r="T142" s="46"/>
    </row>
    <row r="143" spans="2:22" ht="9.75" customHeight="1">
      <c r="B143" s="263"/>
      <c r="C143" s="264"/>
      <c r="D143" s="264"/>
      <c r="E143" s="264"/>
      <c r="F143" s="264"/>
      <c r="G143" s="265"/>
      <c r="H143" s="265"/>
      <c r="I143" s="265"/>
      <c r="J143" s="265"/>
      <c r="K143" s="265"/>
      <c r="L143" s="265"/>
      <c r="M143" s="265"/>
      <c r="N143" s="265"/>
      <c r="O143" s="265"/>
      <c r="P143" s="265"/>
      <c r="Q143" s="265"/>
      <c r="R143" s="265"/>
      <c r="S143" s="265"/>
      <c r="T143" s="266"/>
    </row>
    <row r="144" spans="2:22" ht="15.75">
      <c r="B144" s="51"/>
      <c r="C144" s="52" t="s">
        <v>59</v>
      </c>
      <c r="D144" s="15"/>
      <c r="E144" s="15" t="s">
        <v>60</v>
      </c>
      <c r="F144" s="623" t="s">
        <v>1442</v>
      </c>
      <c r="G144" s="15"/>
      <c r="H144" s="362"/>
      <c r="I144" s="360"/>
      <c r="J144" s="15"/>
      <c r="K144" s="15"/>
      <c r="L144" s="152"/>
      <c r="M144" s="153"/>
      <c r="N144" s="152"/>
      <c r="O144" s="140"/>
      <c r="P144" s="57" t="s">
        <v>61</v>
      </c>
      <c r="Q144" s="1657" t="s">
        <v>1996</v>
      </c>
      <c r="R144" s="249"/>
      <c r="S144" s="58"/>
      <c r="T144" s="59"/>
      <c r="V144" s="1656"/>
    </row>
    <row r="145" spans="2:22" ht="9.9499999999999993" customHeight="1">
      <c r="B145" s="51"/>
      <c r="C145" s="52"/>
      <c r="D145" s="15"/>
      <c r="E145" s="343"/>
      <c r="F145" s="304"/>
      <c r="G145" s="15"/>
      <c r="H145" s="303"/>
      <c r="I145" s="52"/>
      <c r="J145" s="15"/>
      <c r="K145" s="15"/>
      <c r="L145" s="152"/>
      <c r="M145" s="267"/>
      <c r="N145" s="152"/>
      <c r="O145" s="149"/>
      <c r="P145" s="57"/>
      <c r="Q145" s="58"/>
      <c r="R145" s="58"/>
      <c r="S145" s="58"/>
      <c r="T145" s="59"/>
    </row>
    <row r="146" spans="2:22" ht="15" customHeight="1">
      <c r="B146" s="1980" t="s">
        <v>26</v>
      </c>
      <c r="C146" s="174" t="s">
        <v>27</v>
      </c>
      <c r="D146" s="2309" t="s">
        <v>62</v>
      </c>
      <c r="E146" s="175" t="s">
        <v>28</v>
      </c>
      <c r="F146" s="1977" t="s">
        <v>29</v>
      </c>
      <c r="G146" s="174" t="s">
        <v>30</v>
      </c>
      <c r="H146" s="174" t="s">
        <v>30</v>
      </c>
      <c r="I146" s="176" t="s">
        <v>30</v>
      </c>
      <c r="J146" s="2171" t="s">
        <v>31</v>
      </c>
      <c r="K146" s="2172"/>
      <c r="L146" s="174" t="s">
        <v>30</v>
      </c>
      <c r="M146" s="176" t="s">
        <v>32</v>
      </c>
      <c r="N146" s="177" t="s">
        <v>8</v>
      </c>
      <c r="O146" s="2310" t="s">
        <v>182</v>
      </c>
      <c r="P146" s="2311" t="s">
        <v>181</v>
      </c>
      <c r="Q146" s="177" t="s">
        <v>8</v>
      </c>
      <c r="R146" s="2312" t="s">
        <v>44</v>
      </c>
      <c r="S146" s="178" t="s">
        <v>8</v>
      </c>
      <c r="T146" s="1975" t="s">
        <v>10</v>
      </c>
    </row>
    <row r="147" spans="2:22">
      <c r="B147" s="1981"/>
      <c r="C147" s="180" t="s">
        <v>11</v>
      </c>
      <c r="D147" s="2170"/>
      <c r="E147" s="180" t="s">
        <v>12</v>
      </c>
      <c r="F147" s="1978"/>
      <c r="G147" s="180" t="s">
        <v>13</v>
      </c>
      <c r="H147" s="180" t="s">
        <v>14</v>
      </c>
      <c r="I147" s="181" t="s">
        <v>15</v>
      </c>
      <c r="J147" s="182" t="s">
        <v>16</v>
      </c>
      <c r="K147" s="183" t="s">
        <v>17</v>
      </c>
      <c r="L147" s="180" t="s">
        <v>18</v>
      </c>
      <c r="M147" s="184" t="s">
        <v>19</v>
      </c>
      <c r="N147" s="185" t="s">
        <v>177</v>
      </c>
      <c r="O147" s="2177"/>
      <c r="P147" s="2179"/>
      <c r="Q147" s="185" t="s">
        <v>22</v>
      </c>
      <c r="R147" s="2181"/>
      <c r="S147" s="186" t="s">
        <v>45</v>
      </c>
      <c r="T147" s="1976"/>
    </row>
    <row r="148" spans="2:22" ht="15.75" thickBot="1">
      <c r="B148" s="187">
        <v>1</v>
      </c>
      <c r="C148" s="188">
        <v>2</v>
      </c>
      <c r="D148" s="189">
        <v>3</v>
      </c>
      <c r="E148" s="188">
        <v>4</v>
      </c>
      <c r="F148" s="188">
        <v>5</v>
      </c>
      <c r="G148" s="188">
        <v>6</v>
      </c>
      <c r="H148" s="188">
        <v>7</v>
      </c>
      <c r="I148" s="190" t="s">
        <v>63</v>
      </c>
      <c r="J148" s="188">
        <v>9</v>
      </c>
      <c r="K148" s="192" t="s">
        <v>64</v>
      </c>
      <c r="L148" s="191" t="s">
        <v>65</v>
      </c>
      <c r="M148" s="193">
        <v>12</v>
      </c>
      <c r="N148" s="193" t="s">
        <v>66</v>
      </c>
      <c r="O148" s="252" t="s">
        <v>176</v>
      </c>
      <c r="P148" s="193" t="s">
        <v>178</v>
      </c>
      <c r="Q148" s="193" t="s">
        <v>186</v>
      </c>
      <c r="R148" s="193" t="s">
        <v>183</v>
      </c>
      <c r="S148" s="193" t="s">
        <v>179</v>
      </c>
      <c r="T148" s="193">
        <v>18</v>
      </c>
    </row>
    <row r="149" spans="2:22" s="865" customFormat="1" ht="30" customHeight="1" thickTop="1">
      <c r="B149" s="912">
        <v>1</v>
      </c>
      <c r="C149" s="1663" t="s">
        <v>1994</v>
      </c>
      <c r="D149" s="1449" t="s">
        <v>1170</v>
      </c>
      <c r="E149" s="1454" t="s">
        <v>1491</v>
      </c>
      <c r="F149" s="1443" t="s">
        <v>48</v>
      </c>
      <c r="G149" s="1450">
        <v>10720</v>
      </c>
      <c r="H149" s="1450">
        <v>4400</v>
      </c>
      <c r="I149" s="843">
        <f>+G149-H149</f>
        <v>6320</v>
      </c>
      <c r="J149" s="931">
        <v>5</v>
      </c>
      <c r="K149" s="919">
        <f>I149*J149%</f>
        <v>316</v>
      </c>
      <c r="L149" s="919">
        <f>I149-K149</f>
        <v>6004</v>
      </c>
      <c r="M149" s="971">
        <v>2900</v>
      </c>
      <c r="N149" s="921">
        <f>ROUND((L149*M149),0)</f>
        <v>17411600</v>
      </c>
      <c r="O149" s="921">
        <f>ROUND(M149*0.5025%,2)</f>
        <v>14.57</v>
      </c>
      <c r="P149" s="921">
        <f>M149+O149</f>
        <v>2914.57</v>
      </c>
      <c r="Q149" s="922">
        <f>ROUND((L149*+P149),0)</f>
        <v>17499078</v>
      </c>
      <c r="R149" s="922">
        <f>ROUND((Q149*0.5%),0)</f>
        <v>87495</v>
      </c>
      <c r="S149" s="922">
        <f>ROUND((Q149-R149),0)</f>
        <v>17411583</v>
      </c>
      <c r="T149" s="1594" t="s">
        <v>199</v>
      </c>
      <c r="U149" s="972"/>
    </row>
    <row r="150" spans="2:22" ht="5.0999999999999996" customHeight="1">
      <c r="B150" s="392"/>
      <c r="C150" s="393"/>
      <c r="D150" s="394"/>
      <c r="E150" s="395"/>
      <c r="F150" s="396"/>
      <c r="G150" s="397"/>
      <c r="H150" s="397"/>
      <c r="I150" s="398"/>
      <c r="J150" s="931"/>
      <c r="K150" s="398"/>
      <c r="L150" s="398"/>
      <c r="M150" s="400"/>
      <c r="N150" s="400"/>
      <c r="O150" s="617"/>
      <c r="P150" s="617"/>
      <c r="Q150" s="398"/>
      <c r="R150" s="398"/>
      <c r="S150" s="398"/>
      <c r="T150" s="1007"/>
    </row>
    <row r="151" spans="2:22" ht="30" customHeight="1">
      <c r="B151" s="2216" t="s">
        <v>187</v>
      </c>
      <c r="C151" s="2217"/>
      <c r="D151" s="2217"/>
      <c r="E151" s="2217"/>
      <c r="F151" s="2218"/>
      <c r="G151" s="1012">
        <f>SUM(G149:G150)</f>
        <v>10720</v>
      </c>
      <c r="H151" s="1012">
        <f>SUM(H149:H150)</f>
        <v>4400</v>
      </c>
      <c r="I151" s="1012">
        <f>SUM(I149:I150)</f>
        <v>6320</v>
      </c>
      <c r="J151" s="1012">
        <f>+K151/I151%</f>
        <v>5</v>
      </c>
      <c r="K151" s="1012">
        <f>SUM(K149:K150)</f>
        <v>316</v>
      </c>
      <c r="L151" s="1012">
        <f>SUM(L149:L150)</f>
        <v>6004</v>
      </c>
      <c r="M151" s="1012"/>
      <c r="N151" s="1012">
        <f>SUM(N149:N150)</f>
        <v>17411600</v>
      </c>
      <c r="O151" s="1013"/>
      <c r="P151" s="1335">
        <f>+Q151/L151</f>
        <v>2914.5699533644238</v>
      </c>
      <c r="Q151" s="1012">
        <f>SUM(Q149:Q150)</f>
        <v>17499078</v>
      </c>
      <c r="R151" s="1012">
        <f>SUM(R149:R150)</f>
        <v>87495</v>
      </c>
      <c r="S151" s="1012">
        <f>SUM(S149:S150)</f>
        <v>17411583</v>
      </c>
      <c r="T151" s="402"/>
      <c r="V151" s="1" t="s">
        <v>25</v>
      </c>
    </row>
    <row r="152" spans="2:22" ht="9.9499999999999993" customHeight="1">
      <c r="B152" s="603"/>
      <c r="C152" s="458"/>
      <c r="D152" s="458"/>
      <c r="E152" s="458"/>
      <c r="F152" s="458"/>
      <c r="G152" s="597"/>
      <c r="H152" s="597"/>
      <c r="I152" s="597"/>
      <c r="J152" s="1232"/>
      <c r="K152" s="597"/>
      <c r="L152" s="597"/>
      <c r="M152" s="597"/>
      <c r="N152" s="597"/>
      <c r="O152" s="597"/>
      <c r="P152" s="597"/>
      <c r="Q152" s="597"/>
      <c r="R152" s="597"/>
      <c r="S152" s="597"/>
      <c r="T152" s="460"/>
      <c r="U152" s="1"/>
    </row>
    <row r="153" spans="2:22" ht="15.75">
      <c r="B153" s="363"/>
      <c r="C153" s="364"/>
      <c r="D153" s="364"/>
      <c r="E153" s="364"/>
      <c r="F153" s="364"/>
      <c r="G153" s="265"/>
      <c r="H153" s="364"/>
      <c r="I153" s="202"/>
      <c r="J153" s="203"/>
      <c r="K153" s="203"/>
      <c r="L153" s="204"/>
      <c r="M153" s="202"/>
      <c r="N153" s="202"/>
      <c r="O153" s="202"/>
      <c r="P153" s="202"/>
      <c r="Q153" s="587" t="s">
        <v>1997</v>
      </c>
      <c r="R153" s="211"/>
      <c r="S153" s="208"/>
      <c r="T153" s="209"/>
      <c r="U153" s="1"/>
    </row>
    <row r="154" spans="2:22" ht="15.75">
      <c r="B154" s="365"/>
      <c r="C154" s="280" t="s">
        <v>80</v>
      </c>
      <c r="D154" s="227"/>
      <c r="E154" s="227"/>
      <c r="F154" s="227"/>
      <c r="G154" s="1982"/>
      <c r="H154" s="1982"/>
      <c r="I154" s="1982" t="s">
        <v>105</v>
      </c>
      <c r="J154" s="1982"/>
      <c r="K154" s="228"/>
      <c r="L154" s="1982"/>
      <c r="M154" s="1982" t="s">
        <v>106</v>
      </c>
      <c r="N154" s="1982"/>
      <c r="O154" s="227"/>
      <c r="P154" s="227"/>
      <c r="Q154" s="227" t="s">
        <v>81</v>
      </c>
      <c r="R154" s="227"/>
      <c r="S154" s="242"/>
      <c r="T154" s="243"/>
      <c r="U154" s="1"/>
    </row>
    <row r="155" spans="2:22" ht="15.75">
      <c r="B155" s="241"/>
      <c r="C155" s="281"/>
      <c r="D155" s="229"/>
      <c r="E155" s="229"/>
      <c r="F155" s="229"/>
      <c r="G155" s="229"/>
      <c r="H155" s="229"/>
      <c r="I155" s="229"/>
      <c r="J155" s="229"/>
      <c r="K155" s="229"/>
      <c r="L155" s="229"/>
      <c r="M155" s="229"/>
      <c r="N155" s="229"/>
      <c r="O155" s="229"/>
      <c r="P155" s="229"/>
      <c r="Q155" s="229"/>
      <c r="R155" s="229"/>
      <c r="S155" s="242"/>
      <c r="T155" s="243"/>
      <c r="U155" s="1"/>
    </row>
    <row r="156" spans="2:22" ht="9.9499999999999993" customHeight="1">
      <c r="B156" s="241"/>
      <c r="C156" s="281"/>
      <c r="D156" s="229"/>
      <c r="E156" s="229"/>
      <c r="F156" s="229"/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42"/>
      <c r="T156" s="243"/>
      <c r="U156" s="1"/>
    </row>
    <row r="157" spans="2:22" ht="9.9499999999999993" customHeight="1">
      <c r="B157" s="241"/>
      <c r="C157" s="281"/>
      <c r="D157" s="229"/>
      <c r="E157" s="229"/>
      <c r="F157" s="229"/>
      <c r="G157" s="229"/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42"/>
      <c r="T157" s="243"/>
      <c r="U157" s="1"/>
    </row>
    <row r="158" spans="2:22" ht="15.75">
      <c r="B158" s="241"/>
      <c r="C158" s="281"/>
      <c r="D158" s="229"/>
      <c r="E158" s="229"/>
      <c r="F158" s="229"/>
      <c r="G158" s="229"/>
      <c r="H158" s="229"/>
      <c r="I158" s="229"/>
      <c r="J158" s="229"/>
      <c r="K158" s="229"/>
      <c r="L158" s="229"/>
      <c r="M158" s="229"/>
      <c r="N158" s="229"/>
      <c r="O158" s="229"/>
      <c r="P158" s="229"/>
      <c r="Q158" s="229"/>
      <c r="R158" s="229"/>
      <c r="S158" s="242"/>
      <c r="T158" s="243"/>
      <c r="U158" s="1"/>
    </row>
    <row r="159" spans="2:22" ht="15.75">
      <c r="B159" s="241"/>
      <c r="C159" s="1979" t="s">
        <v>147</v>
      </c>
      <c r="D159" s="1979"/>
      <c r="E159" s="1979"/>
      <c r="F159" s="1979"/>
      <c r="G159" s="1983"/>
      <c r="H159" s="1983" t="s">
        <v>82</v>
      </c>
      <c r="I159" s="1979"/>
      <c r="J159" s="1983" t="s">
        <v>156</v>
      </c>
      <c r="K159" s="230"/>
      <c r="L159" s="1983"/>
      <c r="M159" s="1983" t="s">
        <v>161</v>
      </c>
      <c r="N159" s="1983"/>
      <c r="O159" s="1979"/>
      <c r="P159" s="1979"/>
      <c r="Q159" s="1979" t="s">
        <v>83</v>
      </c>
      <c r="R159" s="1979"/>
      <c r="S159" s="242"/>
      <c r="T159" s="243"/>
      <c r="U159" s="1"/>
    </row>
    <row r="160" spans="2:22" ht="15.75">
      <c r="B160" s="612"/>
      <c r="C160" s="1979"/>
      <c r="D160" s="1979"/>
      <c r="E160" s="1979"/>
      <c r="F160" s="1979"/>
      <c r="G160" s="1983"/>
      <c r="H160" s="1983"/>
      <c r="I160" s="1979"/>
      <c r="J160" s="1983"/>
      <c r="K160" s="230"/>
      <c r="L160" s="1983"/>
      <c r="M160" s="1983"/>
      <c r="N160" s="1983"/>
      <c r="O160" s="1979"/>
      <c r="P160" s="1979"/>
      <c r="Q160" s="1979"/>
      <c r="R160" s="1979"/>
      <c r="S160" s="242"/>
      <c r="T160" s="243"/>
      <c r="U160" s="1"/>
    </row>
    <row r="161" spans="2:22" customFormat="1" ht="15" customHeight="1">
      <c r="B161" s="121" t="s">
        <v>418</v>
      </c>
      <c r="C161" s="284"/>
      <c r="D161" s="122"/>
      <c r="E161" s="122"/>
      <c r="F161" s="122"/>
      <c r="G161" s="122"/>
      <c r="H161" s="122"/>
      <c r="I161" s="122"/>
      <c r="J161" s="123"/>
      <c r="K161" s="122"/>
      <c r="L161" s="124"/>
      <c r="M161" s="122"/>
      <c r="N161" s="122"/>
      <c r="O161" s="122"/>
      <c r="P161" s="122"/>
      <c r="Q161" s="122"/>
      <c r="R161" s="125"/>
      <c r="S161" s="125"/>
      <c r="T161" s="126" t="s">
        <v>417</v>
      </c>
      <c r="U161" s="232"/>
    </row>
    <row r="163" spans="2:22" ht="24.95" customHeight="1">
      <c r="B163" s="2300" t="s">
        <v>25</v>
      </c>
      <c r="C163" s="2301"/>
      <c r="D163" s="2301"/>
      <c r="E163" s="2302"/>
      <c r="F163" s="2303" t="s">
        <v>146</v>
      </c>
      <c r="G163" s="2304"/>
      <c r="H163" s="2304"/>
      <c r="I163" s="2304"/>
      <c r="J163" s="2304"/>
      <c r="K163" s="2304"/>
      <c r="L163" s="2304"/>
      <c r="M163" s="2304"/>
      <c r="N163" s="2305"/>
      <c r="O163" s="417" t="s">
        <v>138</v>
      </c>
      <c r="P163" s="428" t="s">
        <v>1983</v>
      </c>
      <c r="Q163" s="92" t="s">
        <v>1607</v>
      </c>
      <c r="R163" s="92"/>
      <c r="S163" s="92"/>
      <c r="T163" s="42"/>
    </row>
    <row r="164" spans="2:22" ht="26.25" customHeight="1">
      <c r="B164" s="2158"/>
      <c r="C164" s="2159"/>
      <c r="D164" s="2159"/>
      <c r="E164" s="2160"/>
      <c r="F164" s="2306" t="s">
        <v>416</v>
      </c>
      <c r="G164" s="2307"/>
      <c r="H164" s="2307"/>
      <c r="I164" s="2307"/>
      <c r="J164" s="2307"/>
      <c r="K164" s="2307"/>
      <c r="L164" s="2307"/>
      <c r="M164" s="2307"/>
      <c r="N164" s="2308"/>
      <c r="O164" s="419" t="s">
        <v>139</v>
      </c>
      <c r="P164" s="429" t="s">
        <v>58</v>
      </c>
      <c r="Q164" s="94"/>
      <c r="R164" s="94"/>
      <c r="S164" s="94"/>
      <c r="T164" s="46"/>
    </row>
    <row r="165" spans="2:22" ht="9.75" customHeight="1">
      <c r="B165" s="263"/>
      <c r="C165" s="264"/>
      <c r="D165" s="264"/>
      <c r="E165" s="264"/>
      <c r="F165" s="264"/>
      <c r="G165" s="265"/>
      <c r="H165" s="265"/>
      <c r="I165" s="265"/>
      <c r="J165" s="265"/>
      <c r="K165" s="265"/>
      <c r="L165" s="265"/>
      <c r="M165" s="265"/>
      <c r="N165" s="265"/>
      <c r="O165" s="265"/>
      <c r="P165" s="265"/>
      <c r="Q165" s="265"/>
      <c r="R165" s="265"/>
      <c r="S165" s="265"/>
      <c r="T165" s="266"/>
    </row>
    <row r="166" spans="2:22" ht="15.75">
      <c r="B166" s="51"/>
      <c r="C166" s="52" t="s">
        <v>59</v>
      </c>
      <c r="D166" s="15"/>
      <c r="E166" s="15" t="s">
        <v>60</v>
      </c>
      <c r="F166" s="623" t="s">
        <v>1442</v>
      </c>
      <c r="G166" s="15"/>
      <c r="H166" s="362"/>
      <c r="I166" s="360"/>
      <c r="J166" s="15"/>
      <c r="K166" s="15"/>
      <c r="L166" s="152"/>
      <c r="M166" s="153"/>
      <c r="N166" s="152"/>
      <c r="O166" s="140"/>
      <c r="P166" s="57" t="s">
        <v>61</v>
      </c>
      <c r="Q166" s="1657" t="s">
        <v>1982</v>
      </c>
      <c r="R166" s="249"/>
      <c r="S166" s="58"/>
      <c r="T166" s="59"/>
      <c r="V166" s="1656"/>
    </row>
    <row r="167" spans="2:22" ht="9.9499999999999993" customHeight="1">
      <c r="B167" s="51"/>
      <c r="C167" s="52"/>
      <c r="D167" s="15"/>
      <c r="E167" s="343"/>
      <c r="F167" s="304"/>
      <c r="G167" s="15"/>
      <c r="H167" s="303"/>
      <c r="I167" s="52"/>
      <c r="J167" s="15"/>
      <c r="K167" s="15"/>
      <c r="L167" s="152"/>
      <c r="M167" s="267"/>
      <c r="N167" s="152"/>
      <c r="O167" s="149"/>
      <c r="P167" s="57"/>
      <c r="Q167" s="58"/>
      <c r="R167" s="58"/>
      <c r="S167" s="58"/>
      <c r="T167" s="59"/>
    </row>
    <row r="168" spans="2:22" ht="15" customHeight="1">
      <c r="B168" s="2042" t="s">
        <v>26</v>
      </c>
      <c r="C168" s="174" t="s">
        <v>27</v>
      </c>
      <c r="D168" s="2309" t="s">
        <v>62</v>
      </c>
      <c r="E168" s="175" t="s">
        <v>28</v>
      </c>
      <c r="F168" s="2039" t="s">
        <v>29</v>
      </c>
      <c r="G168" s="174" t="s">
        <v>30</v>
      </c>
      <c r="H168" s="174" t="s">
        <v>30</v>
      </c>
      <c r="I168" s="176" t="s">
        <v>30</v>
      </c>
      <c r="J168" s="2171" t="s">
        <v>31</v>
      </c>
      <c r="K168" s="2172"/>
      <c r="L168" s="174" t="s">
        <v>30</v>
      </c>
      <c r="M168" s="176" t="s">
        <v>32</v>
      </c>
      <c r="N168" s="177" t="s">
        <v>8</v>
      </c>
      <c r="O168" s="2310" t="s">
        <v>182</v>
      </c>
      <c r="P168" s="2311" t="s">
        <v>181</v>
      </c>
      <c r="Q168" s="177" t="s">
        <v>8</v>
      </c>
      <c r="R168" s="2312" t="s">
        <v>44</v>
      </c>
      <c r="S168" s="178" t="s">
        <v>8</v>
      </c>
      <c r="T168" s="2037" t="s">
        <v>10</v>
      </c>
    </row>
    <row r="169" spans="2:22">
      <c r="B169" s="2043"/>
      <c r="C169" s="180" t="s">
        <v>11</v>
      </c>
      <c r="D169" s="2170"/>
      <c r="E169" s="180" t="s">
        <v>12</v>
      </c>
      <c r="F169" s="2040"/>
      <c r="G169" s="180" t="s">
        <v>13</v>
      </c>
      <c r="H169" s="180" t="s">
        <v>14</v>
      </c>
      <c r="I169" s="181" t="s">
        <v>15</v>
      </c>
      <c r="J169" s="182" t="s">
        <v>16</v>
      </c>
      <c r="K169" s="183" t="s">
        <v>17</v>
      </c>
      <c r="L169" s="180" t="s">
        <v>18</v>
      </c>
      <c r="M169" s="184" t="s">
        <v>19</v>
      </c>
      <c r="N169" s="185" t="s">
        <v>177</v>
      </c>
      <c r="O169" s="2177"/>
      <c r="P169" s="2179"/>
      <c r="Q169" s="185" t="s">
        <v>22</v>
      </c>
      <c r="R169" s="2181"/>
      <c r="S169" s="186" t="s">
        <v>45</v>
      </c>
      <c r="T169" s="2038"/>
    </row>
    <row r="170" spans="2:22" ht="15.75" thickBot="1">
      <c r="B170" s="187">
        <v>1</v>
      </c>
      <c r="C170" s="188">
        <v>2</v>
      </c>
      <c r="D170" s="189">
        <v>3</v>
      </c>
      <c r="E170" s="188">
        <v>4</v>
      </c>
      <c r="F170" s="188">
        <v>5</v>
      </c>
      <c r="G170" s="188">
        <v>6</v>
      </c>
      <c r="H170" s="188">
        <v>7</v>
      </c>
      <c r="I170" s="190" t="s">
        <v>63</v>
      </c>
      <c r="J170" s="188">
        <v>9</v>
      </c>
      <c r="K170" s="192" t="s">
        <v>64</v>
      </c>
      <c r="L170" s="191" t="s">
        <v>65</v>
      </c>
      <c r="M170" s="193">
        <v>12</v>
      </c>
      <c r="N170" s="193" t="s">
        <v>66</v>
      </c>
      <c r="O170" s="252" t="s">
        <v>176</v>
      </c>
      <c r="P170" s="193" t="s">
        <v>178</v>
      </c>
      <c r="Q170" s="193" t="s">
        <v>186</v>
      </c>
      <c r="R170" s="193" t="s">
        <v>183</v>
      </c>
      <c r="S170" s="193" t="s">
        <v>179</v>
      </c>
      <c r="T170" s="193">
        <v>18</v>
      </c>
    </row>
    <row r="171" spans="2:22" s="865" customFormat="1" ht="30" customHeight="1" thickTop="1">
      <c r="B171" s="912">
        <v>1</v>
      </c>
      <c r="C171" s="1663" t="s">
        <v>1984</v>
      </c>
      <c r="D171" s="1449" t="s">
        <v>1170</v>
      </c>
      <c r="E171" s="1454" t="s">
        <v>1491</v>
      </c>
      <c r="F171" s="1443" t="s">
        <v>48</v>
      </c>
      <c r="G171" s="1450">
        <v>10790</v>
      </c>
      <c r="H171" s="1450">
        <v>4380</v>
      </c>
      <c r="I171" s="843">
        <f>+G171-H171</f>
        <v>6410</v>
      </c>
      <c r="J171" s="931">
        <v>5</v>
      </c>
      <c r="K171" s="919">
        <f>I171*J171%</f>
        <v>320.5</v>
      </c>
      <c r="L171" s="919">
        <f>I171-K171</f>
        <v>6089.5</v>
      </c>
      <c r="M171" s="971">
        <v>2900</v>
      </c>
      <c r="N171" s="921">
        <f>ROUND((L171*M171),0)</f>
        <v>17659550</v>
      </c>
      <c r="O171" s="921">
        <f>ROUND(M171*0.5025%,2)</f>
        <v>14.57</v>
      </c>
      <c r="P171" s="921">
        <f>M171+O171</f>
        <v>2914.57</v>
      </c>
      <c r="Q171" s="922">
        <f>ROUND((L171*+P171),0)</f>
        <v>17748274</v>
      </c>
      <c r="R171" s="922">
        <f>ROUND((Q171*0.5%),0)</f>
        <v>88741</v>
      </c>
      <c r="S171" s="922">
        <f>ROUND((Q171-R171),0)</f>
        <v>17659533</v>
      </c>
      <c r="T171" s="1594" t="s">
        <v>199</v>
      </c>
      <c r="U171" s="972"/>
    </row>
    <row r="172" spans="2:22" ht="5.0999999999999996" customHeight="1">
      <c r="B172" s="392"/>
      <c r="C172" s="393"/>
      <c r="D172" s="394"/>
      <c r="E172" s="395"/>
      <c r="F172" s="396"/>
      <c r="G172" s="397"/>
      <c r="H172" s="397"/>
      <c r="I172" s="398"/>
      <c r="J172" s="931"/>
      <c r="K172" s="398"/>
      <c r="L172" s="398"/>
      <c r="M172" s="400"/>
      <c r="N172" s="400"/>
      <c r="O172" s="617"/>
      <c r="P172" s="617"/>
      <c r="Q172" s="398"/>
      <c r="R172" s="398"/>
      <c r="S172" s="398"/>
      <c r="T172" s="1007"/>
    </row>
    <row r="173" spans="2:22" ht="30" customHeight="1">
      <c r="B173" s="2216" t="s">
        <v>187</v>
      </c>
      <c r="C173" s="2217"/>
      <c r="D173" s="2217"/>
      <c r="E173" s="2217"/>
      <c r="F173" s="2218"/>
      <c r="G173" s="1012">
        <f>SUM(G171:G172)</f>
        <v>10790</v>
      </c>
      <c r="H173" s="1012">
        <f>SUM(H171:H172)</f>
        <v>4380</v>
      </c>
      <c r="I173" s="1012">
        <f>SUM(I171:I172)</f>
        <v>6410</v>
      </c>
      <c r="J173" s="1012">
        <f>+K173/I173%</f>
        <v>5</v>
      </c>
      <c r="K173" s="1012">
        <f>SUM(K171:K172)</f>
        <v>320.5</v>
      </c>
      <c r="L173" s="1012">
        <f>SUM(L171:L172)</f>
        <v>6089.5</v>
      </c>
      <c r="M173" s="1012"/>
      <c r="N173" s="1012">
        <f>SUM(N171:N172)</f>
        <v>17659550</v>
      </c>
      <c r="O173" s="1013"/>
      <c r="P173" s="1335">
        <f>+Q173/L173</f>
        <v>2914.5699975367434</v>
      </c>
      <c r="Q173" s="1012">
        <f>SUM(Q171:Q172)</f>
        <v>17748274</v>
      </c>
      <c r="R173" s="1012">
        <f>SUM(R171:R172)</f>
        <v>88741</v>
      </c>
      <c r="S173" s="1012">
        <f>SUM(S171:S172)</f>
        <v>17659533</v>
      </c>
      <c r="T173" s="402"/>
      <c r="V173" s="1" t="s">
        <v>25</v>
      </c>
    </row>
    <row r="174" spans="2:22" ht="9.9499999999999993" customHeight="1">
      <c r="B174" s="603"/>
      <c r="C174" s="458"/>
      <c r="D174" s="458"/>
      <c r="E174" s="458"/>
      <c r="F174" s="458"/>
      <c r="G174" s="597"/>
      <c r="H174" s="597"/>
      <c r="I174" s="597"/>
      <c r="J174" s="1232"/>
      <c r="K174" s="597"/>
      <c r="L174" s="597"/>
      <c r="M174" s="597"/>
      <c r="N174" s="597"/>
      <c r="O174" s="597"/>
      <c r="P174" s="597"/>
      <c r="Q174" s="597"/>
      <c r="R174" s="597"/>
      <c r="S174" s="597"/>
      <c r="T174" s="460"/>
      <c r="U174" s="1"/>
    </row>
    <row r="175" spans="2:22" ht="15.75">
      <c r="B175" s="363"/>
      <c r="C175" s="364"/>
      <c r="D175" s="364"/>
      <c r="E175" s="364"/>
      <c r="F175" s="364"/>
      <c r="G175" s="265"/>
      <c r="H175" s="364"/>
      <c r="I175" s="202"/>
      <c r="J175" s="203"/>
      <c r="K175" s="203"/>
      <c r="L175" s="204"/>
      <c r="M175" s="202"/>
      <c r="N175" s="202"/>
      <c r="O175" s="202"/>
      <c r="P175" s="202"/>
      <c r="Q175" s="587" t="s">
        <v>1981</v>
      </c>
      <c r="R175" s="211"/>
      <c r="S175" s="208"/>
      <c r="T175" s="209"/>
      <c r="U175" s="1"/>
    </row>
    <row r="176" spans="2:22" ht="15.75">
      <c r="B176" s="365"/>
      <c r="C176" s="280" t="s">
        <v>80</v>
      </c>
      <c r="D176" s="227"/>
      <c r="E176" s="227"/>
      <c r="F176" s="227"/>
      <c r="G176" s="2044"/>
      <c r="H176" s="2044"/>
      <c r="I176" s="2044" t="s">
        <v>105</v>
      </c>
      <c r="J176" s="2044"/>
      <c r="K176" s="228"/>
      <c r="L176" s="2044"/>
      <c r="M176" s="2044" t="s">
        <v>106</v>
      </c>
      <c r="N176" s="2044"/>
      <c r="O176" s="227"/>
      <c r="P176" s="227"/>
      <c r="Q176" s="227" t="s">
        <v>81</v>
      </c>
      <c r="R176" s="227"/>
      <c r="S176" s="242"/>
      <c r="T176" s="243"/>
      <c r="U176" s="1"/>
    </row>
    <row r="177" spans="2:22" ht="15.75">
      <c r="B177" s="241"/>
      <c r="C177" s="281"/>
      <c r="D177" s="229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29"/>
      <c r="P177" s="229"/>
      <c r="Q177" s="229"/>
      <c r="R177" s="229"/>
      <c r="S177" s="242"/>
      <c r="T177" s="243"/>
      <c r="U177" s="1"/>
    </row>
    <row r="178" spans="2:22" ht="9.9499999999999993" customHeight="1">
      <c r="B178" s="241"/>
      <c r="C178" s="281"/>
      <c r="D178" s="229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29"/>
      <c r="P178" s="229"/>
      <c r="Q178" s="229"/>
      <c r="R178" s="229"/>
      <c r="S178" s="242"/>
      <c r="T178" s="243"/>
      <c r="U178" s="1"/>
    </row>
    <row r="179" spans="2:22" ht="9.9499999999999993" customHeight="1">
      <c r="B179" s="241"/>
      <c r="C179" s="281"/>
      <c r="D179" s="229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29"/>
      <c r="P179" s="229"/>
      <c r="Q179" s="229"/>
      <c r="R179" s="229"/>
      <c r="S179" s="242"/>
      <c r="T179" s="243"/>
      <c r="U179" s="1"/>
    </row>
    <row r="180" spans="2:22" ht="15.75">
      <c r="B180" s="241"/>
      <c r="C180" s="281"/>
      <c r="D180" s="229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29"/>
      <c r="P180" s="229"/>
      <c r="Q180" s="229"/>
      <c r="R180" s="229"/>
      <c r="S180" s="242"/>
      <c r="T180" s="243"/>
      <c r="U180" s="1"/>
    </row>
    <row r="181" spans="2:22" ht="15.75">
      <c r="B181" s="241"/>
      <c r="C181" s="2041" t="s">
        <v>147</v>
      </c>
      <c r="D181" s="2041"/>
      <c r="E181" s="2041"/>
      <c r="F181" s="2041"/>
      <c r="G181" s="2045"/>
      <c r="H181" s="2045" t="s">
        <v>82</v>
      </c>
      <c r="I181" s="2041"/>
      <c r="J181" s="2045" t="s">
        <v>156</v>
      </c>
      <c r="K181" s="230"/>
      <c r="L181" s="2045"/>
      <c r="M181" s="2045" t="s">
        <v>161</v>
      </c>
      <c r="N181" s="2045"/>
      <c r="O181" s="2041"/>
      <c r="P181" s="2041"/>
      <c r="Q181" s="2041" t="s">
        <v>83</v>
      </c>
      <c r="R181" s="2041"/>
      <c r="S181" s="242"/>
      <c r="T181" s="243"/>
      <c r="U181" s="1"/>
    </row>
    <row r="182" spans="2:22" ht="15.75">
      <c r="B182" s="612"/>
      <c r="C182" s="2041"/>
      <c r="D182" s="2041"/>
      <c r="E182" s="2041"/>
      <c r="F182" s="2041"/>
      <c r="G182" s="2045"/>
      <c r="H182" s="2045"/>
      <c r="I182" s="2041"/>
      <c r="J182" s="2045"/>
      <c r="K182" s="230"/>
      <c r="L182" s="2045"/>
      <c r="M182" s="2045"/>
      <c r="N182" s="2045"/>
      <c r="O182" s="2041"/>
      <c r="P182" s="2041"/>
      <c r="Q182" s="2041"/>
      <c r="R182" s="2041"/>
      <c r="S182" s="242"/>
      <c r="T182" s="243"/>
      <c r="U182" s="1"/>
    </row>
    <row r="183" spans="2:22" customFormat="1" ht="15" customHeight="1">
      <c r="B183" s="121" t="s">
        <v>418</v>
      </c>
      <c r="C183" s="284"/>
      <c r="D183" s="122"/>
      <c r="E183" s="122"/>
      <c r="F183" s="122"/>
      <c r="G183" s="122"/>
      <c r="H183" s="122"/>
      <c r="I183" s="122"/>
      <c r="J183" s="123"/>
      <c r="K183" s="122"/>
      <c r="L183" s="124"/>
      <c r="M183" s="122"/>
      <c r="N183" s="122"/>
      <c r="O183" s="122"/>
      <c r="P183" s="122"/>
      <c r="Q183" s="122"/>
      <c r="R183" s="125"/>
      <c r="S183" s="125"/>
      <c r="T183" s="126" t="s">
        <v>417</v>
      </c>
      <c r="U183" s="232"/>
    </row>
    <row r="185" spans="2:22" ht="24.95" customHeight="1">
      <c r="B185" s="2300" t="s">
        <v>25</v>
      </c>
      <c r="C185" s="2301"/>
      <c r="D185" s="2301"/>
      <c r="E185" s="2302"/>
      <c r="F185" s="2303" t="s">
        <v>146</v>
      </c>
      <c r="G185" s="2304"/>
      <c r="H185" s="2304"/>
      <c r="I185" s="2304"/>
      <c r="J185" s="2304"/>
      <c r="K185" s="2304"/>
      <c r="L185" s="2304"/>
      <c r="M185" s="2304"/>
      <c r="N185" s="2305"/>
      <c r="O185" s="417" t="s">
        <v>138</v>
      </c>
      <c r="P185" s="428" t="s">
        <v>1969</v>
      </c>
      <c r="Q185" s="92" t="s">
        <v>1607</v>
      </c>
      <c r="R185" s="92"/>
      <c r="S185" s="92"/>
      <c r="T185" s="42"/>
    </row>
    <row r="186" spans="2:22" ht="26.25" customHeight="1">
      <c r="B186" s="2158"/>
      <c r="C186" s="2159"/>
      <c r="D186" s="2159"/>
      <c r="E186" s="2160"/>
      <c r="F186" s="2306" t="s">
        <v>416</v>
      </c>
      <c r="G186" s="2307"/>
      <c r="H186" s="2307"/>
      <c r="I186" s="2307"/>
      <c r="J186" s="2307"/>
      <c r="K186" s="2307"/>
      <c r="L186" s="2307"/>
      <c r="M186" s="2307"/>
      <c r="N186" s="2308"/>
      <c r="O186" s="419" t="s">
        <v>139</v>
      </c>
      <c r="P186" s="429" t="s">
        <v>58</v>
      </c>
      <c r="Q186" s="94"/>
      <c r="R186" s="94"/>
      <c r="S186" s="94"/>
      <c r="T186" s="46"/>
    </row>
    <row r="187" spans="2:22" ht="9.75" customHeight="1">
      <c r="B187" s="263"/>
      <c r="C187" s="264"/>
      <c r="D187" s="264"/>
      <c r="E187" s="264"/>
      <c r="F187" s="264"/>
      <c r="G187" s="265"/>
      <c r="H187" s="265"/>
      <c r="I187" s="265"/>
      <c r="J187" s="265"/>
      <c r="K187" s="265"/>
      <c r="L187" s="265"/>
      <c r="M187" s="265"/>
      <c r="N187" s="265"/>
      <c r="O187" s="265"/>
      <c r="P187" s="265"/>
      <c r="Q187" s="265"/>
      <c r="R187" s="265"/>
      <c r="S187" s="265"/>
      <c r="T187" s="266"/>
    </row>
    <row r="188" spans="2:22" ht="15.75">
      <c r="B188" s="51"/>
      <c r="C188" s="52" t="s">
        <v>59</v>
      </c>
      <c r="D188" s="15"/>
      <c r="E188" s="15" t="s">
        <v>60</v>
      </c>
      <c r="F188" s="623" t="s">
        <v>1442</v>
      </c>
      <c r="G188" s="15"/>
      <c r="H188" s="362"/>
      <c r="I188" s="360"/>
      <c r="J188" s="15"/>
      <c r="K188" s="15"/>
      <c r="L188" s="152"/>
      <c r="M188" s="153"/>
      <c r="N188" s="152"/>
      <c r="O188" s="140"/>
      <c r="P188" s="57" t="s">
        <v>61</v>
      </c>
      <c r="Q188" s="1657" t="s">
        <v>1967</v>
      </c>
      <c r="R188" s="249"/>
      <c r="S188" s="58"/>
      <c r="T188" s="59"/>
      <c r="V188" s="1656"/>
    </row>
    <row r="189" spans="2:22" ht="9.9499999999999993" customHeight="1">
      <c r="B189" s="51"/>
      <c r="C189" s="52"/>
      <c r="D189" s="15"/>
      <c r="E189" s="343"/>
      <c r="F189" s="304"/>
      <c r="G189" s="15"/>
      <c r="H189" s="303"/>
      <c r="I189" s="52"/>
      <c r="J189" s="15"/>
      <c r="K189" s="15"/>
      <c r="L189" s="152"/>
      <c r="M189" s="267"/>
      <c r="N189" s="152"/>
      <c r="O189" s="149"/>
      <c r="P189" s="57"/>
      <c r="Q189" s="58"/>
      <c r="R189" s="58"/>
      <c r="S189" s="58"/>
      <c r="T189" s="59"/>
    </row>
    <row r="190" spans="2:22" ht="15" customHeight="1">
      <c r="B190" s="2032" t="s">
        <v>26</v>
      </c>
      <c r="C190" s="174" t="s">
        <v>27</v>
      </c>
      <c r="D190" s="2309" t="s">
        <v>62</v>
      </c>
      <c r="E190" s="175" t="s">
        <v>28</v>
      </c>
      <c r="F190" s="2028" t="s">
        <v>29</v>
      </c>
      <c r="G190" s="174" t="s">
        <v>30</v>
      </c>
      <c r="H190" s="174" t="s">
        <v>30</v>
      </c>
      <c r="I190" s="176" t="s">
        <v>30</v>
      </c>
      <c r="J190" s="2171" t="s">
        <v>31</v>
      </c>
      <c r="K190" s="2172"/>
      <c r="L190" s="174" t="s">
        <v>30</v>
      </c>
      <c r="M190" s="176" t="s">
        <v>32</v>
      </c>
      <c r="N190" s="177" t="s">
        <v>8</v>
      </c>
      <c r="O190" s="2310" t="s">
        <v>182</v>
      </c>
      <c r="P190" s="2311" t="s">
        <v>181</v>
      </c>
      <c r="Q190" s="177" t="s">
        <v>8</v>
      </c>
      <c r="R190" s="2312" t="s">
        <v>44</v>
      </c>
      <c r="S190" s="178" t="s">
        <v>8</v>
      </c>
      <c r="T190" s="2030" t="s">
        <v>10</v>
      </c>
    </row>
    <row r="191" spans="2:22">
      <c r="B191" s="2033"/>
      <c r="C191" s="180" t="s">
        <v>11</v>
      </c>
      <c r="D191" s="2170"/>
      <c r="E191" s="180" t="s">
        <v>12</v>
      </c>
      <c r="F191" s="2029"/>
      <c r="G191" s="180" t="s">
        <v>13</v>
      </c>
      <c r="H191" s="180" t="s">
        <v>14</v>
      </c>
      <c r="I191" s="181" t="s">
        <v>15</v>
      </c>
      <c r="J191" s="182" t="s">
        <v>16</v>
      </c>
      <c r="K191" s="183" t="s">
        <v>17</v>
      </c>
      <c r="L191" s="180" t="s">
        <v>18</v>
      </c>
      <c r="M191" s="184" t="s">
        <v>19</v>
      </c>
      <c r="N191" s="185" t="s">
        <v>177</v>
      </c>
      <c r="O191" s="2177"/>
      <c r="P191" s="2179"/>
      <c r="Q191" s="185" t="s">
        <v>22</v>
      </c>
      <c r="R191" s="2181"/>
      <c r="S191" s="186" t="s">
        <v>45</v>
      </c>
      <c r="T191" s="2031"/>
    </row>
    <row r="192" spans="2:22" ht="15.75" thickBot="1">
      <c r="B192" s="187">
        <v>1</v>
      </c>
      <c r="C192" s="188">
        <v>2</v>
      </c>
      <c r="D192" s="189">
        <v>3</v>
      </c>
      <c r="E192" s="188">
        <v>4</v>
      </c>
      <c r="F192" s="188">
        <v>5</v>
      </c>
      <c r="G192" s="188">
        <v>6</v>
      </c>
      <c r="H192" s="188">
        <v>7</v>
      </c>
      <c r="I192" s="190" t="s">
        <v>63</v>
      </c>
      <c r="J192" s="188">
        <v>9</v>
      </c>
      <c r="K192" s="192" t="s">
        <v>64</v>
      </c>
      <c r="L192" s="191" t="s">
        <v>65</v>
      </c>
      <c r="M192" s="193">
        <v>12</v>
      </c>
      <c r="N192" s="193" t="s">
        <v>66</v>
      </c>
      <c r="O192" s="252" t="s">
        <v>176</v>
      </c>
      <c r="P192" s="193" t="s">
        <v>178</v>
      </c>
      <c r="Q192" s="193" t="s">
        <v>186</v>
      </c>
      <c r="R192" s="193" t="s">
        <v>183</v>
      </c>
      <c r="S192" s="193" t="s">
        <v>179</v>
      </c>
      <c r="T192" s="193">
        <v>18</v>
      </c>
    </row>
    <row r="193" spans="2:22" s="865" customFormat="1" ht="30" customHeight="1" thickTop="1">
      <c r="B193" s="912">
        <v>1</v>
      </c>
      <c r="C193" s="1663" t="s">
        <v>1972</v>
      </c>
      <c r="D193" s="1449" t="s">
        <v>1708</v>
      </c>
      <c r="E193" s="1454" t="s">
        <v>1709</v>
      </c>
      <c r="F193" s="1443" t="s">
        <v>48</v>
      </c>
      <c r="G193" s="1450">
        <v>2590</v>
      </c>
      <c r="H193" s="1450">
        <v>1170</v>
      </c>
      <c r="I193" s="843">
        <f>+G193-H193</f>
        <v>1420</v>
      </c>
      <c r="J193" s="931">
        <v>5</v>
      </c>
      <c r="K193" s="919">
        <f>I193*J193%</f>
        <v>71</v>
      </c>
      <c r="L193" s="919">
        <f>I193-K193</f>
        <v>1349</v>
      </c>
      <c r="M193" s="971">
        <v>2900</v>
      </c>
      <c r="N193" s="921">
        <f>ROUND((L193*M193),0)</f>
        <v>3912100</v>
      </c>
      <c r="O193" s="921">
        <f>ROUND(M193*0.5025%,2)</f>
        <v>14.57</v>
      </c>
      <c r="P193" s="921">
        <f>M193+O193</f>
        <v>2914.57</v>
      </c>
      <c r="Q193" s="922">
        <f>ROUND((L193*+P193),0)</f>
        <v>3931755</v>
      </c>
      <c r="R193" s="922">
        <f>ROUND((Q193*0.5%),0)</f>
        <v>19659</v>
      </c>
      <c r="S193" s="922">
        <f>ROUND((Q193-R193),0)</f>
        <v>3912096</v>
      </c>
      <c r="T193" s="1594" t="s">
        <v>199</v>
      </c>
      <c r="U193" s="972"/>
    </row>
    <row r="194" spans="2:22" s="865" customFormat="1" ht="30" customHeight="1">
      <c r="B194" s="912">
        <v>2</v>
      </c>
      <c r="C194" s="1663" t="s">
        <v>1973</v>
      </c>
      <c r="D194" s="1449" t="s">
        <v>1170</v>
      </c>
      <c r="E194" s="1454" t="s">
        <v>1454</v>
      </c>
      <c r="F194" s="1443" t="s">
        <v>48</v>
      </c>
      <c r="G194" s="1450">
        <v>12110</v>
      </c>
      <c r="H194" s="1450">
        <v>4450</v>
      </c>
      <c r="I194" s="843">
        <f>+G194-H194</f>
        <v>7660</v>
      </c>
      <c r="J194" s="931">
        <v>5</v>
      </c>
      <c r="K194" s="919">
        <f>I194*J194%</f>
        <v>383</v>
      </c>
      <c r="L194" s="919">
        <f>I194-K194</f>
        <v>7277</v>
      </c>
      <c r="M194" s="971">
        <v>2900</v>
      </c>
      <c r="N194" s="921">
        <f>ROUND((L194*M194),0)</f>
        <v>21103300</v>
      </c>
      <c r="O194" s="921">
        <f>ROUND(M194*0.5025%,2)</f>
        <v>14.57</v>
      </c>
      <c r="P194" s="921">
        <f>M194+O194</f>
        <v>2914.57</v>
      </c>
      <c r="Q194" s="922">
        <f>ROUND((L194*+P194),0)</f>
        <v>21209326</v>
      </c>
      <c r="R194" s="922">
        <f>ROUND((Q194*0.5%),0)</f>
        <v>106047</v>
      </c>
      <c r="S194" s="922">
        <f>ROUND((Q194-R194),0)</f>
        <v>21103279</v>
      </c>
      <c r="T194" s="1594" t="s">
        <v>199</v>
      </c>
      <c r="U194" s="972"/>
    </row>
    <row r="195" spans="2:22" ht="5.0999999999999996" customHeight="1">
      <c r="B195" s="392"/>
      <c r="C195" s="393"/>
      <c r="D195" s="394"/>
      <c r="E195" s="395"/>
      <c r="F195" s="396"/>
      <c r="G195" s="397"/>
      <c r="H195" s="397"/>
      <c r="I195" s="398"/>
      <c r="J195" s="931"/>
      <c r="K195" s="398"/>
      <c r="L195" s="398"/>
      <c r="M195" s="400"/>
      <c r="N195" s="400"/>
      <c r="O195" s="617"/>
      <c r="P195" s="617"/>
      <c r="Q195" s="398"/>
      <c r="R195" s="398"/>
      <c r="S195" s="398"/>
      <c r="T195" s="1007"/>
    </row>
    <row r="196" spans="2:22" ht="30" customHeight="1">
      <c r="B196" s="2216" t="s">
        <v>1850</v>
      </c>
      <c r="C196" s="2217"/>
      <c r="D196" s="2217"/>
      <c r="E196" s="2217"/>
      <c r="F196" s="2218"/>
      <c r="G196" s="1012">
        <f>SUM(G193:G195)</f>
        <v>14700</v>
      </c>
      <c r="H196" s="1012">
        <f>SUM(H193:H195)</f>
        <v>5620</v>
      </c>
      <c r="I196" s="1012">
        <f>SUM(I193:I195)</f>
        <v>9080</v>
      </c>
      <c r="J196" s="1012">
        <f>+K196/I196%</f>
        <v>5</v>
      </c>
      <c r="K196" s="1012">
        <f>SUM(K193:K195)</f>
        <v>454</v>
      </c>
      <c r="L196" s="1012">
        <f>SUM(L193:L195)</f>
        <v>8626</v>
      </c>
      <c r="M196" s="1012"/>
      <c r="N196" s="1012">
        <f>SUM(N193:N195)</f>
        <v>25015400</v>
      </c>
      <c r="O196" s="1013"/>
      <c r="P196" s="1335">
        <f>+Q196/L196</f>
        <v>2914.570020867146</v>
      </c>
      <c r="Q196" s="1012">
        <f>SUM(Q193:Q195)</f>
        <v>25141081</v>
      </c>
      <c r="R196" s="1012">
        <f>SUM(R193:R195)</f>
        <v>125706</v>
      </c>
      <c r="S196" s="1012">
        <f>SUM(S193:S195)</f>
        <v>25015375</v>
      </c>
      <c r="T196" s="402"/>
      <c r="V196" s="1" t="s">
        <v>25</v>
      </c>
    </row>
    <row r="197" spans="2:22" ht="9.75" customHeight="1">
      <c r="B197" s="263"/>
      <c r="C197" s="264"/>
      <c r="D197" s="264"/>
      <c r="E197" s="264"/>
      <c r="F197" s="264"/>
      <c r="G197" s="265"/>
      <c r="H197" s="265"/>
      <c r="I197" s="265"/>
      <c r="J197" s="265"/>
      <c r="K197" s="265"/>
      <c r="L197" s="265"/>
      <c r="M197" s="265"/>
      <c r="N197" s="265"/>
      <c r="O197" s="265"/>
      <c r="P197" s="265"/>
      <c r="Q197" s="265"/>
      <c r="R197" s="265"/>
      <c r="S197" s="265"/>
      <c r="T197" s="266"/>
    </row>
    <row r="198" spans="2:22" ht="15.75">
      <c r="B198" s="51"/>
      <c r="C198" s="52" t="s">
        <v>59</v>
      </c>
      <c r="D198" s="15"/>
      <c r="E198" s="15" t="s">
        <v>60</v>
      </c>
      <c r="F198" s="623" t="s">
        <v>1974</v>
      </c>
      <c r="G198" s="15"/>
      <c r="H198" s="362"/>
      <c r="I198" s="360"/>
      <c r="J198" s="15"/>
      <c r="K198" s="15"/>
      <c r="L198" s="152"/>
      <c r="M198" s="153"/>
      <c r="N198" s="152"/>
      <c r="O198" s="140"/>
      <c r="P198" s="57"/>
      <c r="Q198" s="1657"/>
      <c r="R198" s="249"/>
      <c r="S198" s="58"/>
      <c r="T198" s="59"/>
      <c r="V198" s="1656"/>
    </row>
    <row r="199" spans="2:22" ht="9.9499999999999993" customHeight="1">
      <c r="B199" s="51"/>
      <c r="C199" s="52"/>
      <c r="D199" s="15"/>
      <c r="E199" s="343"/>
      <c r="F199" s="304"/>
      <c r="G199" s="15"/>
      <c r="H199" s="303"/>
      <c r="I199" s="52"/>
      <c r="J199" s="15"/>
      <c r="K199" s="15"/>
      <c r="L199" s="152"/>
      <c r="M199" s="267"/>
      <c r="N199" s="152"/>
      <c r="O199" s="149"/>
      <c r="P199" s="57"/>
      <c r="Q199" s="58"/>
      <c r="R199" s="58"/>
      <c r="S199" s="58"/>
      <c r="T199" s="59"/>
    </row>
    <row r="200" spans="2:22" ht="15" customHeight="1">
      <c r="B200" s="2032" t="s">
        <v>26</v>
      </c>
      <c r="C200" s="174" t="s">
        <v>27</v>
      </c>
      <c r="D200" s="2309" t="s">
        <v>62</v>
      </c>
      <c r="E200" s="175" t="s">
        <v>28</v>
      </c>
      <c r="F200" s="2028" t="s">
        <v>29</v>
      </c>
      <c r="G200" s="174" t="s">
        <v>30</v>
      </c>
      <c r="H200" s="174" t="s">
        <v>30</v>
      </c>
      <c r="I200" s="176" t="s">
        <v>30</v>
      </c>
      <c r="J200" s="2171" t="s">
        <v>31</v>
      </c>
      <c r="K200" s="2172"/>
      <c r="L200" s="174" t="s">
        <v>30</v>
      </c>
      <c r="M200" s="176" t="s">
        <v>32</v>
      </c>
      <c r="N200" s="177" t="s">
        <v>8</v>
      </c>
      <c r="O200" s="2310" t="s">
        <v>182</v>
      </c>
      <c r="P200" s="2311" t="s">
        <v>181</v>
      </c>
      <c r="Q200" s="177" t="s">
        <v>8</v>
      </c>
      <c r="R200" s="2312" t="s">
        <v>44</v>
      </c>
      <c r="S200" s="178" t="s">
        <v>8</v>
      </c>
      <c r="T200" s="2030" t="s">
        <v>10</v>
      </c>
    </row>
    <row r="201" spans="2:22">
      <c r="B201" s="2033"/>
      <c r="C201" s="180" t="s">
        <v>11</v>
      </c>
      <c r="D201" s="2170"/>
      <c r="E201" s="180" t="s">
        <v>12</v>
      </c>
      <c r="F201" s="2029"/>
      <c r="G201" s="180" t="s">
        <v>13</v>
      </c>
      <c r="H201" s="180" t="s">
        <v>14</v>
      </c>
      <c r="I201" s="181" t="s">
        <v>15</v>
      </c>
      <c r="J201" s="182" t="s">
        <v>16</v>
      </c>
      <c r="K201" s="183" t="s">
        <v>17</v>
      </c>
      <c r="L201" s="180" t="s">
        <v>18</v>
      </c>
      <c r="M201" s="184" t="s">
        <v>19</v>
      </c>
      <c r="N201" s="185" t="s">
        <v>177</v>
      </c>
      <c r="O201" s="2177"/>
      <c r="P201" s="2179"/>
      <c r="Q201" s="185" t="s">
        <v>22</v>
      </c>
      <c r="R201" s="2181"/>
      <c r="S201" s="186" t="s">
        <v>45</v>
      </c>
      <c r="T201" s="2031"/>
    </row>
    <row r="202" spans="2:22" ht="15.75" thickBot="1">
      <c r="B202" s="187">
        <v>1</v>
      </c>
      <c r="C202" s="188">
        <v>2</v>
      </c>
      <c r="D202" s="189">
        <v>3</v>
      </c>
      <c r="E202" s="188">
        <v>4</v>
      </c>
      <c r="F202" s="188">
        <v>5</v>
      </c>
      <c r="G202" s="188">
        <v>6</v>
      </c>
      <c r="H202" s="188">
        <v>7</v>
      </c>
      <c r="I202" s="190" t="s">
        <v>63</v>
      </c>
      <c r="J202" s="188">
        <v>9</v>
      </c>
      <c r="K202" s="192" t="s">
        <v>64</v>
      </c>
      <c r="L202" s="191" t="s">
        <v>65</v>
      </c>
      <c r="M202" s="193">
        <v>12</v>
      </c>
      <c r="N202" s="193" t="s">
        <v>66</v>
      </c>
      <c r="O202" s="252" t="s">
        <v>176</v>
      </c>
      <c r="P202" s="193" t="s">
        <v>178</v>
      </c>
      <c r="Q202" s="193" t="s">
        <v>186</v>
      </c>
      <c r="R202" s="193" t="s">
        <v>183</v>
      </c>
      <c r="S202" s="193" t="s">
        <v>179</v>
      </c>
      <c r="T202" s="193">
        <v>18</v>
      </c>
    </row>
    <row r="203" spans="2:22" s="865" customFormat="1" ht="30" customHeight="1" thickTop="1">
      <c r="B203" s="912">
        <v>1</v>
      </c>
      <c r="C203" s="1663" t="s">
        <v>1975</v>
      </c>
      <c r="D203" s="1449" t="s">
        <v>116</v>
      </c>
      <c r="E203" s="1454" t="s">
        <v>1252</v>
      </c>
      <c r="F203" s="1443" t="s">
        <v>48</v>
      </c>
      <c r="G203" s="1450">
        <v>8840</v>
      </c>
      <c r="H203" s="1450">
        <v>3900</v>
      </c>
      <c r="I203" s="843">
        <f>+G203-H203</f>
        <v>4940</v>
      </c>
      <c r="J203" s="931">
        <v>6</v>
      </c>
      <c r="K203" s="919">
        <f>I203*J203%</f>
        <v>296.39999999999998</v>
      </c>
      <c r="L203" s="919">
        <f>I203-K203</f>
        <v>4643.6000000000004</v>
      </c>
      <c r="M203" s="971">
        <v>2950</v>
      </c>
      <c r="N203" s="921">
        <f>ROUND((L203*M203),0)</f>
        <v>13698620</v>
      </c>
      <c r="O203" s="921">
        <f>ROUND(M203*0.5025%,2)</f>
        <v>14.82</v>
      </c>
      <c r="P203" s="921">
        <f>M203+O203</f>
        <v>2964.82</v>
      </c>
      <c r="Q203" s="922">
        <f>ROUND((L203*+P203),0)</f>
        <v>13767438</v>
      </c>
      <c r="R203" s="922">
        <f>ROUND((Q203*0.5%),0)</f>
        <v>68837</v>
      </c>
      <c r="S203" s="922">
        <f>ROUND((Q203-R203),0)</f>
        <v>13698601</v>
      </c>
      <c r="T203" s="1594" t="s">
        <v>199</v>
      </c>
      <c r="U203" s="972"/>
    </row>
    <row r="204" spans="2:22" ht="5.0999999999999996" customHeight="1">
      <c r="B204" s="392"/>
      <c r="C204" s="393"/>
      <c r="D204" s="394"/>
      <c r="E204" s="395"/>
      <c r="F204" s="396"/>
      <c r="G204" s="397"/>
      <c r="H204" s="397"/>
      <c r="I204" s="398"/>
      <c r="J204" s="931"/>
      <c r="K204" s="398"/>
      <c r="L204" s="398"/>
      <c r="M204" s="400"/>
      <c r="N204" s="400"/>
      <c r="O204" s="617"/>
      <c r="P204" s="617"/>
      <c r="Q204" s="398"/>
      <c r="R204" s="398"/>
      <c r="S204" s="398"/>
      <c r="T204" s="1007"/>
    </row>
    <row r="205" spans="2:22" ht="30" customHeight="1">
      <c r="B205" s="2216" t="s">
        <v>1851</v>
      </c>
      <c r="C205" s="2217"/>
      <c r="D205" s="2217"/>
      <c r="E205" s="2217"/>
      <c r="F205" s="2218"/>
      <c r="G205" s="1012">
        <f>SUM(G203:G204)</f>
        <v>8840</v>
      </c>
      <c r="H205" s="1012">
        <f>SUM(H203:H204)</f>
        <v>3900</v>
      </c>
      <c r="I205" s="1012">
        <f>SUM(I203:I204)</f>
        <v>4940</v>
      </c>
      <c r="J205" s="1012">
        <f>+K205/I205%</f>
        <v>6</v>
      </c>
      <c r="K205" s="1012">
        <f>SUM(K203:K204)</f>
        <v>296.39999999999998</v>
      </c>
      <c r="L205" s="1012">
        <f>SUM(L203:L204)</f>
        <v>4643.6000000000004</v>
      </c>
      <c r="M205" s="1012"/>
      <c r="N205" s="1012">
        <f>SUM(N203:N204)</f>
        <v>13698620</v>
      </c>
      <c r="O205" s="1013"/>
      <c r="P205" s="1335">
        <f>+Q205/L205</f>
        <v>2964.8199672667756</v>
      </c>
      <c r="Q205" s="1012">
        <f>SUM(Q203:Q204)</f>
        <v>13767438</v>
      </c>
      <c r="R205" s="1012">
        <f>SUM(R203:R204)</f>
        <v>68837</v>
      </c>
      <c r="S205" s="1012">
        <f>SUM(S203:S204)</f>
        <v>13698601</v>
      </c>
      <c r="T205" s="402"/>
      <c r="V205" s="1" t="s">
        <v>25</v>
      </c>
    </row>
    <row r="206" spans="2:22" ht="30" customHeight="1">
      <c r="B206" s="2216" t="s">
        <v>1958</v>
      </c>
      <c r="C206" s="2217"/>
      <c r="D206" s="2217"/>
      <c r="E206" s="2217"/>
      <c r="F206" s="2218"/>
      <c r="G206" s="1012">
        <f>SUM(G205,G196)</f>
        <v>23540</v>
      </c>
      <c r="H206" s="1012">
        <f t="shared" ref="H206:I206" si="77">SUM(H205,H196)</f>
        <v>9520</v>
      </c>
      <c r="I206" s="1012">
        <f t="shared" si="77"/>
        <v>14020</v>
      </c>
      <c r="J206" s="1012">
        <f>+K206/I206%</f>
        <v>5.3523537803138375</v>
      </c>
      <c r="K206" s="1012">
        <f t="shared" ref="K206:L206" si="78">SUM(K205,K196)</f>
        <v>750.4</v>
      </c>
      <c r="L206" s="1012">
        <f t="shared" si="78"/>
        <v>13269.6</v>
      </c>
      <c r="M206" s="1012"/>
      <c r="N206" s="1012">
        <f t="shared" ref="N206" si="79">SUM(N205,N196)</f>
        <v>38714020</v>
      </c>
      <c r="O206" s="1013"/>
      <c r="P206" s="1335">
        <f>+Q206/L206</f>
        <v>2932.1546241032133</v>
      </c>
      <c r="Q206" s="1012">
        <f t="shared" ref="Q206:S206" si="80">SUM(Q205,Q196)</f>
        <v>38908519</v>
      </c>
      <c r="R206" s="1012">
        <f t="shared" si="80"/>
        <v>194543</v>
      </c>
      <c r="S206" s="1012">
        <f t="shared" si="80"/>
        <v>38713976</v>
      </c>
      <c r="T206" s="402"/>
      <c r="V206" s="1" t="s">
        <v>25</v>
      </c>
    </row>
    <row r="207" spans="2:22" ht="9.9499999999999993" customHeight="1">
      <c r="B207" s="603"/>
      <c r="C207" s="458"/>
      <c r="D207" s="458"/>
      <c r="E207" s="458"/>
      <c r="F207" s="458"/>
      <c r="G207" s="597"/>
      <c r="H207" s="597"/>
      <c r="I207" s="597"/>
      <c r="J207" s="1232"/>
      <c r="K207" s="597"/>
      <c r="L207" s="597"/>
      <c r="M207" s="597"/>
      <c r="N207" s="597"/>
      <c r="O207" s="597"/>
      <c r="P207" s="597"/>
      <c r="Q207" s="597"/>
      <c r="R207" s="597"/>
      <c r="S207" s="597"/>
      <c r="T207" s="460"/>
      <c r="U207" s="1"/>
    </row>
    <row r="208" spans="2:22" ht="15.75">
      <c r="B208" s="363"/>
      <c r="C208" s="364"/>
      <c r="D208" s="364"/>
      <c r="E208" s="364"/>
      <c r="F208" s="364"/>
      <c r="G208" s="265"/>
      <c r="H208" s="364"/>
      <c r="I208" s="202"/>
      <c r="J208" s="203"/>
      <c r="K208" s="203"/>
      <c r="L208" s="204"/>
      <c r="M208" s="202"/>
      <c r="N208" s="202"/>
      <c r="O208" s="202"/>
      <c r="P208" s="202"/>
      <c r="Q208" s="587" t="s">
        <v>1968</v>
      </c>
      <c r="R208" s="211"/>
      <c r="S208" s="208"/>
      <c r="T208" s="209"/>
      <c r="U208" s="1"/>
    </row>
    <row r="209" spans="2:22" ht="15.75">
      <c r="B209" s="365"/>
      <c r="C209" s="280" t="s">
        <v>80</v>
      </c>
      <c r="D209" s="227"/>
      <c r="E209" s="227"/>
      <c r="F209" s="227"/>
      <c r="G209" s="2035"/>
      <c r="H209" s="2035"/>
      <c r="I209" s="2035" t="s">
        <v>105</v>
      </c>
      <c r="J209" s="2035"/>
      <c r="K209" s="228"/>
      <c r="L209" s="2035"/>
      <c r="M209" s="2035" t="s">
        <v>106</v>
      </c>
      <c r="N209" s="2035"/>
      <c r="O209" s="227"/>
      <c r="P209" s="227"/>
      <c r="Q209" s="227" t="s">
        <v>81</v>
      </c>
      <c r="R209" s="227"/>
      <c r="S209" s="242"/>
      <c r="T209" s="243"/>
      <c r="U209" s="1"/>
    </row>
    <row r="210" spans="2:22" ht="15.75">
      <c r="B210" s="241"/>
      <c r="C210" s="281"/>
      <c r="D210" s="229"/>
      <c r="E210" s="229"/>
      <c r="F210" s="229"/>
      <c r="G210" s="229"/>
      <c r="H210" s="229"/>
      <c r="I210" s="229"/>
      <c r="J210" s="229"/>
      <c r="K210" s="229"/>
      <c r="L210" s="229"/>
      <c r="M210" s="229"/>
      <c r="N210" s="229"/>
      <c r="O210" s="229"/>
      <c r="P210" s="229"/>
      <c r="Q210" s="229"/>
      <c r="R210" s="229"/>
      <c r="S210" s="242"/>
      <c r="T210" s="243"/>
      <c r="U210" s="1"/>
    </row>
    <row r="211" spans="2:22" ht="9.9499999999999993" customHeight="1">
      <c r="B211" s="241"/>
      <c r="C211" s="281"/>
      <c r="D211" s="229"/>
      <c r="E211" s="229"/>
      <c r="F211" s="229"/>
      <c r="G211" s="229"/>
      <c r="H211" s="229"/>
      <c r="I211" s="229"/>
      <c r="J211" s="229"/>
      <c r="K211" s="229"/>
      <c r="L211" s="229"/>
      <c r="M211" s="229"/>
      <c r="N211" s="229"/>
      <c r="O211" s="229"/>
      <c r="P211" s="229"/>
      <c r="Q211" s="229"/>
      <c r="R211" s="229"/>
      <c r="S211" s="242"/>
      <c r="T211" s="243"/>
      <c r="U211" s="1"/>
    </row>
    <row r="212" spans="2:22" ht="9.9499999999999993" customHeight="1">
      <c r="B212" s="241"/>
      <c r="C212" s="281"/>
      <c r="D212" s="229"/>
      <c r="E212" s="229"/>
      <c r="F212" s="229"/>
      <c r="G212" s="229"/>
      <c r="H212" s="229"/>
      <c r="I212" s="229"/>
      <c r="J212" s="229"/>
      <c r="K212" s="229"/>
      <c r="L212" s="229"/>
      <c r="M212" s="229"/>
      <c r="N212" s="229"/>
      <c r="O212" s="229"/>
      <c r="P212" s="229"/>
      <c r="Q212" s="229"/>
      <c r="R212" s="229"/>
      <c r="S212" s="242"/>
      <c r="T212" s="243"/>
      <c r="U212" s="1"/>
    </row>
    <row r="213" spans="2:22" ht="15.75">
      <c r="B213" s="241"/>
      <c r="C213" s="281"/>
      <c r="D213" s="229"/>
      <c r="E213" s="229"/>
      <c r="F213" s="229"/>
      <c r="G213" s="229"/>
      <c r="H213" s="229"/>
      <c r="I213" s="229"/>
      <c r="J213" s="229"/>
      <c r="K213" s="229"/>
      <c r="L213" s="229"/>
      <c r="M213" s="229"/>
      <c r="N213" s="229"/>
      <c r="O213" s="229"/>
      <c r="P213" s="229"/>
      <c r="Q213" s="229"/>
      <c r="R213" s="229"/>
      <c r="S213" s="242"/>
      <c r="T213" s="243"/>
      <c r="U213" s="1"/>
    </row>
    <row r="214" spans="2:22" ht="15.75">
      <c r="B214" s="241"/>
      <c r="C214" s="2034" t="s">
        <v>147</v>
      </c>
      <c r="D214" s="2034"/>
      <c r="E214" s="2034"/>
      <c r="F214" s="2034"/>
      <c r="G214" s="2036"/>
      <c r="H214" s="2036" t="s">
        <v>82</v>
      </c>
      <c r="I214" s="2034"/>
      <c r="J214" s="2036" t="s">
        <v>156</v>
      </c>
      <c r="K214" s="230"/>
      <c r="L214" s="2036"/>
      <c r="M214" s="2036" t="s">
        <v>161</v>
      </c>
      <c r="N214" s="2036"/>
      <c r="O214" s="2034"/>
      <c r="P214" s="2034"/>
      <c r="Q214" s="2034" t="s">
        <v>83</v>
      </c>
      <c r="R214" s="2034"/>
      <c r="S214" s="242"/>
      <c r="T214" s="243"/>
      <c r="U214" s="1"/>
    </row>
    <row r="215" spans="2:22" ht="15.75">
      <c r="B215" s="612"/>
      <c r="C215" s="2034"/>
      <c r="D215" s="2034"/>
      <c r="E215" s="2034"/>
      <c r="F215" s="2034"/>
      <c r="G215" s="2036"/>
      <c r="H215" s="2036"/>
      <c r="I215" s="2034"/>
      <c r="J215" s="2036"/>
      <c r="K215" s="230"/>
      <c r="L215" s="2036"/>
      <c r="M215" s="2036"/>
      <c r="N215" s="2036"/>
      <c r="O215" s="2034"/>
      <c r="P215" s="2034"/>
      <c r="Q215" s="2034"/>
      <c r="R215" s="2034"/>
      <c r="S215" s="242"/>
      <c r="T215" s="243"/>
      <c r="U215" s="1"/>
    </row>
    <row r="216" spans="2:22" customFormat="1" ht="15" customHeight="1">
      <c r="B216" s="121" t="s">
        <v>418</v>
      </c>
      <c r="C216" s="284"/>
      <c r="D216" s="122"/>
      <c r="E216" s="122"/>
      <c r="F216" s="122"/>
      <c r="G216" s="122"/>
      <c r="H216" s="122"/>
      <c r="I216" s="122"/>
      <c r="J216" s="123"/>
      <c r="K216" s="122"/>
      <c r="L216" s="124"/>
      <c r="M216" s="122"/>
      <c r="N216" s="122"/>
      <c r="O216" s="122"/>
      <c r="P216" s="122"/>
      <c r="Q216" s="122"/>
      <c r="R216" s="125"/>
      <c r="S216" s="125"/>
      <c r="T216" s="126" t="s">
        <v>417</v>
      </c>
      <c r="U216" s="232"/>
    </row>
    <row r="218" spans="2:22" ht="24.95" customHeight="1">
      <c r="B218" s="2300" t="s">
        <v>25</v>
      </c>
      <c r="C218" s="2301"/>
      <c r="D218" s="2301"/>
      <c r="E218" s="2302"/>
      <c r="F218" s="2303" t="s">
        <v>146</v>
      </c>
      <c r="G218" s="2304"/>
      <c r="H218" s="2304"/>
      <c r="I218" s="2304"/>
      <c r="J218" s="2304"/>
      <c r="K218" s="2304"/>
      <c r="L218" s="2304"/>
      <c r="M218" s="2304"/>
      <c r="N218" s="2305"/>
      <c r="O218" s="417" t="s">
        <v>138</v>
      </c>
      <c r="P218" s="428" t="s">
        <v>1965</v>
      </c>
      <c r="Q218" s="92" t="s">
        <v>1607</v>
      </c>
      <c r="R218" s="92"/>
      <c r="S218" s="92"/>
      <c r="T218" s="42"/>
    </row>
    <row r="219" spans="2:22" ht="26.25" customHeight="1">
      <c r="B219" s="2158"/>
      <c r="C219" s="2159"/>
      <c r="D219" s="2159"/>
      <c r="E219" s="2160"/>
      <c r="F219" s="2306" t="s">
        <v>416</v>
      </c>
      <c r="G219" s="2307"/>
      <c r="H219" s="2307"/>
      <c r="I219" s="2307"/>
      <c r="J219" s="2307"/>
      <c r="K219" s="2307"/>
      <c r="L219" s="2307"/>
      <c r="M219" s="2307"/>
      <c r="N219" s="2308"/>
      <c r="O219" s="419" t="s">
        <v>139</v>
      </c>
      <c r="P219" s="429" t="s">
        <v>58</v>
      </c>
      <c r="Q219" s="94"/>
      <c r="R219" s="94"/>
      <c r="S219" s="94"/>
      <c r="T219" s="46"/>
    </row>
    <row r="220" spans="2:22" ht="9.75" customHeight="1">
      <c r="B220" s="263"/>
      <c r="C220" s="264"/>
      <c r="D220" s="264"/>
      <c r="E220" s="264"/>
      <c r="F220" s="264"/>
      <c r="G220" s="265"/>
      <c r="H220" s="265"/>
      <c r="I220" s="265"/>
      <c r="J220" s="265"/>
      <c r="K220" s="265"/>
      <c r="L220" s="265"/>
      <c r="M220" s="265"/>
      <c r="N220" s="265"/>
      <c r="O220" s="265"/>
      <c r="P220" s="265"/>
      <c r="Q220" s="265"/>
      <c r="R220" s="265"/>
      <c r="S220" s="265"/>
      <c r="T220" s="266"/>
    </row>
    <row r="221" spans="2:22" ht="15.75">
      <c r="B221" s="51"/>
      <c r="C221" s="52" t="s">
        <v>59</v>
      </c>
      <c r="D221" s="15"/>
      <c r="E221" s="15" t="s">
        <v>60</v>
      </c>
      <c r="F221" s="623" t="s">
        <v>1442</v>
      </c>
      <c r="G221" s="15"/>
      <c r="H221" s="362"/>
      <c r="I221" s="360"/>
      <c r="J221" s="15"/>
      <c r="K221" s="15"/>
      <c r="L221" s="152"/>
      <c r="M221" s="153"/>
      <c r="N221" s="152"/>
      <c r="O221" s="140"/>
      <c r="P221" s="57" t="s">
        <v>61</v>
      </c>
      <c r="Q221" s="1657" t="s">
        <v>1959</v>
      </c>
      <c r="R221" s="249"/>
      <c r="S221" s="58"/>
      <c r="T221" s="59"/>
      <c r="V221" s="1656"/>
    </row>
    <row r="222" spans="2:22" ht="9.9499999999999993" customHeight="1">
      <c r="B222" s="51"/>
      <c r="C222" s="52"/>
      <c r="D222" s="15"/>
      <c r="E222" s="343"/>
      <c r="F222" s="304"/>
      <c r="G222" s="15"/>
      <c r="H222" s="303"/>
      <c r="I222" s="52"/>
      <c r="J222" s="15"/>
      <c r="K222" s="15"/>
      <c r="L222" s="152"/>
      <c r="M222" s="267"/>
      <c r="N222" s="152"/>
      <c r="O222" s="149"/>
      <c r="P222" s="57"/>
      <c r="Q222" s="58"/>
      <c r="R222" s="58"/>
      <c r="S222" s="58"/>
      <c r="T222" s="59"/>
    </row>
    <row r="223" spans="2:22" ht="15" customHeight="1">
      <c r="B223" s="2017" t="s">
        <v>26</v>
      </c>
      <c r="C223" s="174" t="s">
        <v>27</v>
      </c>
      <c r="D223" s="2309" t="s">
        <v>62</v>
      </c>
      <c r="E223" s="175" t="s">
        <v>28</v>
      </c>
      <c r="F223" s="2014" t="s">
        <v>29</v>
      </c>
      <c r="G223" s="174" t="s">
        <v>30</v>
      </c>
      <c r="H223" s="174" t="s">
        <v>30</v>
      </c>
      <c r="I223" s="176" t="s">
        <v>30</v>
      </c>
      <c r="J223" s="2171" t="s">
        <v>31</v>
      </c>
      <c r="K223" s="2172"/>
      <c r="L223" s="174" t="s">
        <v>30</v>
      </c>
      <c r="M223" s="176" t="s">
        <v>32</v>
      </c>
      <c r="N223" s="177" t="s">
        <v>8</v>
      </c>
      <c r="O223" s="2310" t="s">
        <v>182</v>
      </c>
      <c r="P223" s="2311" t="s">
        <v>181</v>
      </c>
      <c r="Q223" s="177" t="s">
        <v>8</v>
      </c>
      <c r="R223" s="2312" t="s">
        <v>44</v>
      </c>
      <c r="S223" s="178" t="s">
        <v>8</v>
      </c>
      <c r="T223" s="2012" t="s">
        <v>10</v>
      </c>
    </row>
    <row r="224" spans="2:22">
      <c r="B224" s="2018"/>
      <c r="C224" s="180" t="s">
        <v>11</v>
      </c>
      <c r="D224" s="2170"/>
      <c r="E224" s="180" t="s">
        <v>12</v>
      </c>
      <c r="F224" s="2015"/>
      <c r="G224" s="180" t="s">
        <v>13</v>
      </c>
      <c r="H224" s="180" t="s">
        <v>14</v>
      </c>
      <c r="I224" s="181" t="s">
        <v>15</v>
      </c>
      <c r="J224" s="182" t="s">
        <v>16</v>
      </c>
      <c r="K224" s="183" t="s">
        <v>17</v>
      </c>
      <c r="L224" s="180" t="s">
        <v>18</v>
      </c>
      <c r="M224" s="184" t="s">
        <v>19</v>
      </c>
      <c r="N224" s="185" t="s">
        <v>177</v>
      </c>
      <c r="O224" s="2177"/>
      <c r="P224" s="2179"/>
      <c r="Q224" s="185" t="s">
        <v>22</v>
      </c>
      <c r="R224" s="2181"/>
      <c r="S224" s="186" t="s">
        <v>45</v>
      </c>
      <c r="T224" s="2013"/>
    </row>
    <row r="225" spans="2:22" ht="15.75" thickBot="1">
      <c r="B225" s="187">
        <v>1</v>
      </c>
      <c r="C225" s="188">
        <v>2</v>
      </c>
      <c r="D225" s="189">
        <v>3</v>
      </c>
      <c r="E225" s="188">
        <v>4</v>
      </c>
      <c r="F225" s="188">
        <v>5</v>
      </c>
      <c r="G225" s="188">
        <v>6</v>
      </c>
      <c r="H225" s="188">
        <v>7</v>
      </c>
      <c r="I225" s="190" t="s">
        <v>63</v>
      </c>
      <c r="J225" s="188">
        <v>9</v>
      </c>
      <c r="K225" s="192" t="s">
        <v>64</v>
      </c>
      <c r="L225" s="191" t="s">
        <v>65</v>
      </c>
      <c r="M225" s="193">
        <v>12</v>
      </c>
      <c r="N225" s="193" t="s">
        <v>66</v>
      </c>
      <c r="O225" s="252" t="s">
        <v>176</v>
      </c>
      <c r="P225" s="193" t="s">
        <v>178</v>
      </c>
      <c r="Q225" s="193" t="s">
        <v>186</v>
      </c>
      <c r="R225" s="193" t="s">
        <v>183</v>
      </c>
      <c r="S225" s="193" t="s">
        <v>179</v>
      </c>
      <c r="T225" s="193">
        <v>18</v>
      </c>
    </row>
    <row r="226" spans="2:22" s="865" customFormat="1" ht="30" customHeight="1" thickTop="1">
      <c r="B226" s="912">
        <v>1</v>
      </c>
      <c r="C226" s="1663" t="s">
        <v>1966</v>
      </c>
      <c r="D226" s="1449" t="s">
        <v>1272</v>
      </c>
      <c r="E226" s="1454" t="s">
        <v>1454</v>
      </c>
      <c r="F226" s="1443" t="s">
        <v>48</v>
      </c>
      <c r="G226" s="1450">
        <v>10510</v>
      </c>
      <c r="H226" s="1450">
        <v>4450</v>
      </c>
      <c r="I226" s="843">
        <f>+G226-H226</f>
        <v>6060</v>
      </c>
      <c r="J226" s="931">
        <v>5</v>
      </c>
      <c r="K226" s="919">
        <f>I226*J226%</f>
        <v>303</v>
      </c>
      <c r="L226" s="919">
        <f>I226-K226</f>
        <v>5757</v>
      </c>
      <c r="M226" s="971">
        <v>2900</v>
      </c>
      <c r="N226" s="921">
        <f>ROUND((L226*M226),0)</f>
        <v>16695300</v>
      </c>
      <c r="O226" s="921">
        <f>ROUND(M226*0.5025%,2)</f>
        <v>14.57</v>
      </c>
      <c r="P226" s="921">
        <f>M226+O226</f>
        <v>2914.57</v>
      </c>
      <c r="Q226" s="922">
        <f>ROUND((L226*+P226),0)</f>
        <v>16779179</v>
      </c>
      <c r="R226" s="922">
        <f>ROUND((Q226*0.5%),0)</f>
        <v>83896</v>
      </c>
      <c r="S226" s="922">
        <f>ROUND((Q226-R226),0)</f>
        <v>16695283</v>
      </c>
      <c r="T226" s="1594" t="s">
        <v>199</v>
      </c>
      <c r="U226" s="972"/>
    </row>
    <row r="227" spans="2:22" ht="5.0999999999999996" customHeight="1">
      <c r="B227" s="392"/>
      <c r="C227" s="393"/>
      <c r="D227" s="394"/>
      <c r="E227" s="395"/>
      <c r="F227" s="396"/>
      <c r="G227" s="397"/>
      <c r="H227" s="397"/>
      <c r="I227" s="398"/>
      <c r="J227" s="931"/>
      <c r="K227" s="398"/>
      <c r="L227" s="398"/>
      <c r="M227" s="400"/>
      <c r="N227" s="400"/>
      <c r="O227" s="617"/>
      <c r="P227" s="617"/>
      <c r="Q227" s="398"/>
      <c r="R227" s="398"/>
      <c r="S227" s="398"/>
      <c r="T227" s="1007"/>
    </row>
    <row r="228" spans="2:22" ht="30" customHeight="1">
      <c r="B228" s="2216" t="s">
        <v>187</v>
      </c>
      <c r="C228" s="2217"/>
      <c r="D228" s="2217"/>
      <c r="E228" s="2217"/>
      <c r="F228" s="2218"/>
      <c r="G228" s="1012">
        <f>SUM(G226:G227)</f>
        <v>10510</v>
      </c>
      <c r="H228" s="1012">
        <f>SUM(H226:H227)</f>
        <v>4450</v>
      </c>
      <c r="I228" s="1012">
        <f>SUM(I226:I227)</f>
        <v>6060</v>
      </c>
      <c r="J228" s="1012">
        <f>+K228/I228%</f>
        <v>5</v>
      </c>
      <c r="K228" s="1012">
        <f>SUM(K226:K227)</f>
        <v>303</v>
      </c>
      <c r="L228" s="1012">
        <f>SUM(L226:L227)</f>
        <v>5757</v>
      </c>
      <c r="M228" s="1012"/>
      <c r="N228" s="1012">
        <f>SUM(N226:N227)</f>
        <v>16695300</v>
      </c>
      <c r="O228" s="1013"/>
      <c r="P228" s="1335">
        <f>+Q228/L228</f>
        <v>2914.5699148862254</v>
      </c>
      <c r="Q228" s="1012">
        <f>SUM(Q226:Q227)</f>
        <v>16779179</v>
      </c>
      <c r="R228" s="1012">
        <f>SUM(R226:R227)</f>
        <v>83896</v>
      </c>
      <c r="S228" s="1012">
        <f>SUM(S226:S227)</f>
        <v>16695283</v>
      </c>
      <c r="T228" s="402"/>
      <c r="V228" s="1" t="s">
        <v>25</v>
      </c>
    </row>
    <row r="229" spans="2:22" ht="9.9499999999999993" customHeight="1">
      <c r="B229" s="603"/>
      <c r="C229" s="458"/>
      <c r="D229" s="458"/>
      <c r="E229" s="458"/>
      <c r="F229" s="458"/>
      <c r="G229" s="597"/>
      <c r="H229" s="597"/>
      <c r="I229" s="597"/>
      <c r="J229" s="1232"/>
      <c r="K229" s="597"/>
      <c r="L229" s="597"/>
      <c r="M229" s="597"/>
      <c r="N229" s="597"/>
      <c r="O229" s="597"/>
      <c r="P229" s="597"/>
      <c r="Q229" s="597"/>
      <c r="R229" s="597"/>
      <c r="S229" s="597"/>
      <c r="T229" s="460"/>
      <c r="U229" s="1"/>
    </row>
    <row r="230" spans="2:22" ht="15.75">
      <c r="B230" s="363"/>
      <c r="C230" s="364"/>
      <c r="D230" s="364"/>
      <c r="E230" s="364"/>
      <c r="F230" s="364"/>
      <c r="G230" s="265"/>
      <c r="H230" s="364"/>
      <c r="I230" s="202"/>
      <c r="J230" s="203"/>
      <c r="K230" s="203"/>
      <c r="L230" s="204"/>
      <c r="M230" s="202"/>
      <c r="N230" s="202"/>
      <c r="O230" s="202"/>
      <c r="P230" s="202"/>
      <c r="Q230" s="587" t="s">
        <v>1960</v>
      </c>
      <c r="R230" s="211"/>
      <c r="S230" s="208"/>
      <c r="T230" s="209"/>
      <c r="U230" s="1"/>
    </row>
    <row r="231" spans="2:22" ht="15.75">
      <c r="B231" s="365"/>
      <c r="C231" s="280" t="s">
        <v>80</v>
      </c>
      <c r="D231" s="227"/>
      <c r="E231" s="227"/>
      <c r="F231" s="227"/>
      <c r="G231" s="2020"/>
      <c r="H231" s="2020"/>
      <c r="I231" s="2020" t="s">
        <v>105</v>
      </c>
      <c r="J231" s="2020"/>
      <c r="K231" s="228"/>
      <c r="L231" s="2020"/>
      <c r="M231" s="2020" t="s">
        <v>106</v>
      </c>
      <c r="N231" s="2020"/>
      <c r="O231" s="227"/>
      <c r="P231" s="227"/>
      <c r="Q231" s="227" t="s">
        <v>81</v>
      </c>
      <c r="R231" s="227"/>
      <c r="S231" s="242"/>
      <c r="T231" s="243"/>
      <c r="U231" s="1"/>
    </row>
    <row r="232" spans="2:22" ht="15.75">
      <c r="B232" s="241"/>
      <c r="C232" s="281"/>
      <c r="D232" s="229"/>
      <c r="E232" s="229"/>
      <c r="F232" s="229"/>
      <c r="G232" s="229"/>
      <c r="H232" s="229"/>
      <c r="I232" s="229"/>
      <c r="J232" s="229"/>
      <c r="K232" s="229"/>
      <c r="L232" s="229"/>
      <c r="M232" s="229"/>
      <c r="N232" s="229"/>
      <c r="O232" s="229"/>
      <c r="P232" s="229"/>
      <c r="Q232" s="229"/>
      <c r="R232" s="229"/>
      <c r="S232" s="242"/>
      <c r="T232" s="243"/>
      <c r="U232" s="1"/>
    </row>
    <row r="233" spans="2:22" ht="9.9499999999999993" customHeight="1">
      <c r="B233" s="241"/>
      <c r="C233" s="281"/>
      <c r="D233" s="229"/>
      <c r="E233" s="229"/>
      <c r="F233" s="229"/>
      <c r="G233" s="229"/>
      <c r="H233" s="229"/>
      <c r="I233" s="229"/>
      <c r="J233" s="229"/>
      <c r="K233" s="229"/>
      <c r="L233" s="229"/>
      <c r="M233" s="229"/>
      <c r="N233" s="229"/>
      <c r="O233" s="229"/>
      <c r="P233" s="229"/>
      <c r="Q233" s="229"/>
      <c r="R233" s="229"/>
      <c r="S233" s="242"/>
      <c r="T233" s="243"/>
      <c r="U233" s="1"/>
    </row>
    <row r="234" spans="2:22" ht="9.9499999999999993" customHeight="1">
      <c r="B234" s="241"/>
      <c r="C234" s="281"/>
      <c r="D234" s="229"/>
      <c r="E234" s="229"/>
      <c r="F234" s="229"/>
      <c r="G234" s="229"/>
      <c r="H234" s="229"/>
      <c r="I234" s="229"/>
      <c r="J234" s="229"/>
      <c r="K234" s="229"/>
      <c r="L234" s="229"/>
      <c r="M234" s="229"/>
      <c r="N234" s="229"/>
      <c r="O234" s="229"/>
      <c r="P234" s="229"/>
      <c r="Q234" s="229"/>
      <c r="R234" s="229"/>
      <c r="S234" s="242"/>
      <c r="T234" s="243"/>
      <c r="U234" s="1"/>
    </row>
    <row r="235" spans="2:22" ht="15.75">
      <c r="B235" s="241"/>
      <c r="C235" s="281"/>
      <c r="D235" s="229"/>
      <c r="E235" s="229"/>
      <c r="F235" s="229"/>
      <c r="G235" s="229"/>
      <c r="H235" s="229"/>
      <c r="I235" s="229"/>
      <c r="J235" s="229"/>
      <c r="K235" s="229"/>
      <c r="L235" s="229"/>
      <c r="M235" s="229"/>
      <c r="N235" s="229"/>
      <c r="O235" s="229"/>
      <c r="P235" s="229"/>
      <c r="Q235" s="229"/>
      <c r="R235" s="229"/>
      <c r="S235" s="242"/>
      <c r="T235" s="243"/>
      <c r="U235" s="1"/>
    </row>
    <row r="236" spans="2:22" ht="15.75">
      <c r="B236" s="241"/>
      <c r="C236" s="2016" t="s">
        <v>147</v>
      </c>
      <c r="D236" s="2016"/>
      <c r="E236" s="2016"/>
      <c r="F236" s="2016"/>
      <c r="G236" s="2021"/>
      <c r="H236" s="2021" t="s">
        <v>82</v>
      </c>
      <c r="I236" s="2016"/>
      <c r="J236" s="2021" t="s">
        <v>156</v>
      </c>
      <c r="K236" s="230"/>
      <c r="L236" s="2021"/>
      <c r="M236" s="2021" t="s">
        <v>161</v>
      </c>
      <c r="N236" s="2021"/>
      <c r="O236" s="2016"/>
      <c r="P236" s="2016"/>
      <c r="Q236" s="2016" t="s">
        <v>83</v>
      </c>
      <c r="R236" s="2016"/>
      <c r="S236" s="242"/>
      <c r="T236" s="243"/>
      <c r="U236" s="1"/>
    </row>
    <row r="237" spans="2:22" ht="15.75">
      <c r="B237" s="612"/>
      <c r="C237" s="2016"/>
      <c r="D237" s="2016"/>
      <c r="E237" s="2016"/>
      <c r="F237" s="2016"/>
      <c r="G237" s="2021"/>
      <c r="H237" s="2021"/>
      <c r="I237" s="2016"/>
      <c r="J237" s="2021"/>
      <c r="K237" s="230"/>
      <c r="L237" s="2021"/>
      <c r="M237" s="2021"/>
      <c r="N237" s="2021"/>
      <c r="O237" s="2016"/>
      <c r="P237" s="2016"/>
      <c r="Q237" s="2016"/>
      <c r="R237" s="2016"/>
      <c r="S237" s="242"/>
      <c r="T237" s="243"/>
      <c r="U237" s="1"/>
    </row>
    <row r="238" spans="2:22" customFormat="1" ht="15" customHeight="1">
      <c r="B238" s="121" t="s">
        <v>418</v>
      </c>
      <c r="C238" s="284"/>
      <c r="D238" s="122"/>
      <c r="E238" s="122"/>
      <c r="F238" s="122"/>
      <c r="G238" s="122"/>
      <c r="H238" s="122"/>
      <c r="I238" s="122"/>
      <c r="J238" s="123"/>
      <c r="K238" s="122"/>
      <c r="L238" s="124"/>
      <c r="M238" s="122"/>
      <c r="N238" s="122"/>
      <c r="O238" s="122"/>
      <c r="P238" s="122"/>
      <c r="Q238" s="122"/>
      <c r="R238" s="125"/>
      <c r="S238" s="125"/>
      <c r="T238" s="126" t="s">
        <v>417</v>
      </c>
      <c r="U238" s="232"/>
    </row>
    <row r="240" spans="2:22" ht="24.95" customHeight="1">
      <c r="B240" s="2300" t="s">
        <v>25</v>
      </c>
      <c r="C240" s="2301"/>
      <c r="D240" s="2301"/>
      <c r="E240" s="2302"/>
      <c r="F240" s="2303" t="s">
        <v>146</v>
      </c>
      <c r="G240" s="2304"/>
      <c r="H240" s="2304"/>
      <c r="I240" s="2304"/>
      <c r="J240" s="2304"/>
      <c r="K240" s="2304"/>
      <c r="L240" s="2304"/>
      <c r="M240" s="2304"/>
      <c r="N240" s="2305"/>
      <c r="O240" s="417" t="s">
        <v>138</v>
      </c>
      <c r="P240" s="428" t="s">
        <v>1943</v>
      </c>
      <c r="Q240" s="92" t="s">
        <v>1607</v>
      </c>
      <c r="R240" s="92"/>
      <c r="S240" s="92"/>
      <c r="T240" s="42"/>
    </row>
    <row r="241" spans="2:22" ht="26.25" customHeight="1">
      <c r="B241" s="2158"/>
      <c r="C241" s="2159"/>
      <c r="D241" s="2159"/>
      <c r="E241" s="2160"/>
      <c r="F241" s="2306" t="s">
        <v>416</v>
      </c>
      <c r="G241" s="2307"/>
      <c r="H241" s="2307"/>
      <c r="I241" s="2307"/>
      <c r="J241" s="2307"/>
      <c r="K241" s="2307"/>
      <c r="L241" s="2307"/>
      <c r="M241" s="2307"/>
      <c r="N241" s="2308"/>
      <c r="O241" s="419" t="s">
        <v>139</v>
      </c>
      <c r="P241" s="429" t="s">
        <v>58</v>
      </c>
      <c r="Q241" s="94"/>
      <c r="R241" s="94"/>
      <c r="S241" s="94"/>
      <c r="T241" s="46"/>
    </row>
    <row r="242" spans="2:22" ht="9.75" customHeight="1">
      <c r="B242" s="263"/>
      <c r="C242" s="264"/>
      <c r="D242" s="264"/>
      <c r="E242" s="264"/>
      <c r="F242" s="264"/>
      <c r="G242" s="265"/>
      <c r="H242" s="265"/>
      <c r="I242" s="265"/>
      <c r="J242" s="265"/>
      <c r="K242" s="265"/>
      <c r="L242" s="265"/>
      <c r="M242" s="265"/>
      <c r="N242" s="265"/>
      <c r="O242" s="265"/>
      <c r="P242" s="265"/>
      <c r="Q242" s="265"/>
      <c r="R242" s="265"/>
      <c r="S242" s="265"/>
      <c r="T242" s="266"/>
    </row>
    <row r="243" spans="2:22" ht="15.75">
      <c r="B243" s="51"/>
      <c r="C243" s="52" t="s">
        <v>59</v>
      </c>
      <c r="D243" s="15"/>
      <c r="E243" s="15" t="s">
        <v>60</v>
      </c>
      <c r="F243" s="623" t="s">
        <v>1442</v>
      </c>
      <c r="G243" s="15"/>
      <c r="H243" s="362"/>
      <c r="I243" s="360"/>
      <c r="J243" s="15"/>
      <c r="K243" s="15"/>
      <c r="L243" s="152"/>
      <c r="M243" s="153"/>
      <c r="N243" s="152"/>
      <c r="O243" s="140"/>
      <c r="P243" s="57" t="s">
        <v>61</v>
      </c>
      <c r="Q243" s="1657" t="s">
        <v>1936</v>
      </c>
      <c r="R243" s="249"/>
      <c r="S243" s="58"/>
      <c r="T243" s="59"/>
      <c r="V243" s="1656"/>
    </row>
    <row r="244" spans="2:22" ht="9.9499999999999993" customHeight="1">
      <c r="B244" s="51"/>
      <c r="C244" s="52"/>
      <c r="D244" s="15"/>
      <c r="E244" s="343"/>
      <c r="F244" s="304"/>
      <c r="G244" s="15"/>
      <c r="H244" s="303"/>
      <c r="I244" s="52"/>
      <c r="J244" s="15"/>
      <c r="K244" s="15"/>
      <c r="L244" s="152"/>
      <c r="M244" s="267"/>
      <c r="N244" s="152"/>
      <c r="O244" s="149"/>
      <c r="P244" s="57"/>
      <c r="Q244" s="58"/>
      <c r="R244" s="58"/>
      <c r="S244" s="58"/>
      <c r="T244" s="59"/>
    </row>
    <row r="245" spans="2:22" ht="15" customHeight="1">
      <c r="B245" s="2008" t="s">
        <v>26</v>
      </c>
      <c r="C245" s="174" t="s">
        <v>27</v>
      </c>
      <c r="D245" s="2309" t="s">
        <v>62</v>
      </c>
      <c r="E245" s="175" t="s">
        <v>28</v>
      </c>
      <c r="F245" s="2005" t="s">
        <v>29</v>
      </c>
      <c r="G245" s="174" t="s">
        <v>30</v>
      </c>
      <c r="H245" s="174" t="s">
        <v>30</v>
      </c>
      <c r="I245" s="176" t="s">
        <v>30</v>
      </c>
      <c r="J245" s="2171" t="s">
        <v>31</v>
      </c>
      <c r="K245" s="2172"/>
      <c r="L245" s="174" t="s">
        <v>30</v>
      </c>
      <c r="M245" s="176" t="s">
        <v>32</v>
      </c>
      <c r="N245" s="177" t="s">
        <v>8</v>
      </c>
      <c r="O245" s="2310" t="s">
        <v>182</v>
      </c>
      <c r="P245" s="2311" t="s">
        <v>181</v>
      </c>
      <c r="Q245" s="177" t="s">
        <v>8</v>
      </c>
      <c r="R245" s="2312" t="s">
        <v>44</v>
      </c>
      <c r="S245" s="178" t="s">
        <v>8</v>
      </c>
      <c r="T245" s="2003" t="s">
        <v>10</v>
      </c>
    </row>
    <row r="246" spans="2:22">
      <c r="B246" s="2009"/>
      <c r="C246" s="180" t="s">
        <v>11</v>
      </c>
      <c r="D246" s="2170"/>
      <c r="E246" s="180" t="s">
        <v>12</v>
      </c>
      <c r="F246" s="2006"/>
      <c r="G246" s="180" t="s">
        <v>13</v>
      </c>
      <c r="H246" s="180" t="s">
        <v>14</v>
      </c>
      <c r="I246" s="181" t="s">
        <v>15</v>
      </c>
      <c r="J246" s="182" t="s">
        <v>16</v>
      </c>
      <c r="K246" s="183" t="s">
        <v>17</v>
      </c>
      <c r="L246" s="180" t="s">
        <v>18</v>
      </c>
      <c r="M246" s="184" t="s">
        <v>19</v>
      </c>
      <c r="N246" s="185" t="s">
        <v>177</v>
      </c>
      <c r="O246" s="2177"/>
      <c r="P246" s="2179"/>
      <c r="Q246" s="185" t="s">
        <v>22</v>
      </c>
      <c r="R246" s="2181"/>
      <c r="S246" s="186" t="s">
        <v>45</v>
      </c>
      <c r="T246" s="2004"/>
    </row>
    <row r="247" spans="2:22" ht="15.75" thickBot="1">
      <c r="B247" s="187">
        <v>1</v>
      </c>
      <c r="C247" s="188">
        <v>2</v>
      </c>
      <c r="D247" s="189">
        <v>3</v>
      </c>
      <c r="E247" s="188">
        <v>4</v>
      </c>
      <c r="F247" s="188">
        <v>5</v>
      </c>
      <c r="G247" s="188">
        <v>6</v>
      </c>
      <c r="H247" s="188">
        <v>7</v>
      </c>
      <c r="I247" s="190" t="s">
        <v>63</v>
      </c>
      <c r="J247" s="188">
        <v>9</v>
      </c>
      <c r="K247" s="192" t="s">
        <v>64</v>
      </c>
      <c r="L247" s="191" t="s">
        <v>65</v>
      </c>
      <c r="M247" s="193">
        <v>12</v>
      </c>
      <c r="N247" s="193" t="s">
        <v>66</v>
      </c>
      <c r="O247" s="252" t="s">
        <v>176</v>
      </c>
      <c r="P247" s="193" t="s">
        <v>178</v>
      </c>
      <c r="Q247" s="193" t="s">
        <v>186</v>
      </c>
      <c r="R247" s="193" t="s">
        <v>183</v>
      </c>
      <c r="S247" s="193" t="s">
        <v>179</v>
      </c>
      <c r="T247" s="193">
        <v>18</v>
      </c>
    </row>
    <row r="248" spans="2:22" s="865" customFormat="1" ht="30" customHeight="1" thickTop="1">
      <c r="B248" s="912">
        <v>1</v>
      </c>
      <c r="C248" s="1663" t="s">
        <v>1946</v>
      </c>
      <c r="D248" s="1449" t="s">
        <v>1708</v>
      </c>
      <c r="E248" s="1454" t="s">
        <v>1709</v>
      </c>
      <c r="F248" s="1443" t="s">
        <v>48</v>
      </c>
      <c r="G248" s="1450">
        <v>2630</v>
      </c>
      <c r="H248" s="1450">
        <v>1180</v>
      </c>
      <c r="I248" s="843">
        <f>+G248-H248</f>
        <v>1450</v>
      </c>
      <c r="J248" s="931">
        <v>5</v>
      </c>
      <c r="K248" s="919">
        <f>I248*J248%</f>
        <v>72.5</v>
      </c>
      <c r="L248" s="919">
        <f>I248-K248</f>
        <v>1377.5</v>
      </c>
      <c r="M248" s="971">
        <v>2900</v>
      </c>
      <c r="N248" s="921">
        <f>ROUND((L248*M248),0)</f>
        <v>3994750</v>
      </c>
      <c r="O248" s="921">
        <f>ROUND(M248*0.5025%,2)</f>
        <v>14.57</v>
      </c>
      <c r="P248" s="921">
        <f>M248+O248</f>
        <v>2914.57</v>
      </c>
      <c r="Q248" s="922">
        <f>ROUND((L248*+P248),0)</f>
        <v>4014820</v>
      </c>
      <c r="R248" s="922">
        <f>ROUND((Q248*0.5%),0)</f>
        <v>20074</v>
      </c>
      <c r="S248" s="922">
        <f>ROUND((Q248-R248),0)</f>
        <v>3994746</v>
      </c>
      <c r="T248" s="1594" t="s">
        <v>199</v>
      </c>
      <c r="U248" s="972"/>
    </row>
    <row r="249" spans="2:22" s="865" customFormat="1" ht="30" customHeight="1">
      <c r="B249" s="912">
        <v>2</v>
      </c>
      <c r="C249" s="1663" t="s">
        <v>1945</v>
      </c>
      <c r="D249" s="1449" t="s">
        <v>1170</v>
      </c>
      <c r="E249" s="1454" t="s">
        <v>1491</v>
      </c>
      <c r="F249" s="1443" t="s">
        <v>48</v>
      </c>
      <c r="G249" s="1450">
        <v>12170</v>
      </c>
      <c r="H249" s="1450">
        <v>4480</v>
      </c>
      <c r="I249" s="843">
        <f>+G249-H249</f>
        <v>7690</v>
      </c>
      <c r="J249" s="931">
        <v>5</v>
      </c>
      <c r="K249" s="919">
        <f>I249*J249%</f>
        <v>384.5</v>
      </c>
      <c r="L249" s="919">
        <f>I249-K249</f>
        <v>7305.5</v>
      </c>
      <c r="M249" s="971">
        <v>2900</v>
      </c>
      <c r="N249" s="921">
        <f>ROUND((L249*M249),0)</f>
        <v>21185950</v>
      </c>
      <c r="O249" s="921">
        <f>ROUND(M249*0.5025%,2)</f>
        <v>14.57</v>
      </c>
      <c r="P249" s="921">
        <f>M249+O249</f>
        <v>2914.57</v>
      </c>
      <c r="Q249" s="922">
        <f>ROUND((L249*+P249),0)</f>
        <v>21292391</v>
      </c>
      <c r="R249" s="922">
        <f>ROUND((Q249*0.5%),0)</f>
        <v>106462</v>
      </c>
      <c r="S249" s="922">
        <f>ROUND((Q249-R249),0)</f>
        <v>21185929</v>
      </c>
      <c r="T249" s="1594" t="s">
        <v>199</v>
      </c>
      <c r="U249" s="972"/>
    </row>
    <row r="250" spans="2:22" s="865" customFormat="1" ht="30" customHeight="1">
      <c r="B250" s="912">
        <v>3</v>
      </c>
      <c r="C250" s="1663" t="s">
        <v>1944</v>
      </c>
      <c r="D250" s="1449" t="s">
        <v>1170</v>
      </c>
      <c r="E250" s="1454" t="s">
        <v>1454</v>
      </c>
      <c r="F250" s="1443" t="s">
        <v>48</v>
      </c>
      <c r="G250" s="1450">
        <v>12200</v>
      </c>
      <c r="H250" s="1450">
        <v>4640</v>
      </c>
      <c r="I250" s="843">
        <f>+G250-H250</f>
        <v>7560</v>
      </c>
      <c r="J250" s="931">
        <v>5</v>
      </c>
      <c r="K250" s="919">
        <f>I250*J250%</f>
        <v>378</v>
      </c>
      <c r="L250" s="919">
        <f>I250-K250</f>
        <v>7182</v>
      </c>
      <c r="M250" s="971">
        <v>2900</v>
      </c>
      <c r="N250" s="921">
        <f>ROUND((L250*M250),0)</f>
        <v>20827800</v>
      </c>
      <c r="O250" s="921">
        <f>ROUND(M250*0.5025%,2)</f>
        <v>14.57</v>
      </c>
      <c r="P250" s="921">
        <f>M250+O250</f>
        <v>2914.57</v>
      </c>
      <c r="Q250" s="922">
        <f>ROUND((L250*+P250),0)</f>
        <v>20932442</v>
      </c>
      <c r="R250" s="922">
        <f>ROUND((Q250*0.5%),0)</f>
        <v>104662</v>
      </c>
      <c r="S250" s="922">
        <f>ROUND((Q250-R250),0)</f>
        <v>20827780</v>
      </c>
      <c r="T250" s="1594" t="s">
        <v>199</v>
      </c>
      <c r="U250" s="972"/>
    </row>
    <row r="251" spans="2:22" ht="5.0999999999999996" customHeight="1">
      <c r="B251" s="392"/>
      <c r="C251" s="393"/>
      <c r="D251" s="394"/>
      <c r="E251" s="395"/>
      <c r="F251" s="396"/>
      <c r="G251" s="397"/>
      <c r="H251" s="397"/>
      <c r="I251" s="398"/>
      <c r="J251" s="931"/>
      <c r="K251" s="398"/>
      <c r="L251" s="398"/>
      <c r="M251" s="400"/>
      <c r="N251" s="400"/>
      <c r="O251" s="617"/>
      <c r="P251" s="617"/>
      <c r="Q251" s="398"/>
      <c r="R251" s="398"/>
      <c r="S251" s="398"/>
      <c r="T251" s="1007"/>
    </row>
    <row r="252" spans="2:22" ht="30" customHeight="1">
      <c r="B252" s="2216" t="s">
        <v>187</v>
      </c>
      <c r="C252" s="2217"/>
      <c r="D252" s="2217"/>
      <c r="E252" s="2217"/>
      <c r="F252" s="2218"/>
      <c r="G252" s="1012">
        <f>SUM(G248:G251)</f>
        <v>27000</v>
      </c>
      <c r="H252" s="1012">
        <f>SUM(H248:H251)</f>
        <v>10300</v>
      </c>
      <c r="I252" s="1012">
        <f>SUM(I248:I251)</f>
        <v>16700</v>
      </c>
      <c r="J252" s="1012">
        <f>+K252/I252%</f>
        <v>5</v>
      </c>
      <c r="K252" s="1012">
        <f>SUM(K248:K251)</f>
        <v>835</v>
      </c>
      <c r="L252" s="1012">
        <f>SUM(L248:L251)</f>
        <v>15865</v>
      </c>
      <c r="M252" s="1012"/>
      <c r="N252" s="1012">
        <f>SUM(N248:N251)</f>
        <v>46008500</v>
      </c>
      <c r="O252" s="1013"/>
      <c r="P252" s="1335">
        <f>+Q252/L252</f>
        <v>2914.5699968484087</v>
      </c>
      <c r="Q252" s="1012">
        <f>SUM(Q248:Q251)</f>
        <v>46239653</v>
      </c>
      <c r="R252" s="1012">
        <f>SUM(R248:R251)</f>
        <v>231198</v>
      </c>
      <c r="S252" s="1012">
        <f>SUM(S248:S251)</f>
        <v>46008455</v>
      </c>
      <c r="T252" s="402"/>
      <c r="V252" s="1" t="s">
        <v>25</v>
      </c>
    </row>
    <row r="253" spans="2:22" ht="9.9499999999999993" customHeight="1">
      <c r="B253" s="603"/>
      <c r="C253" s="458"/>
      <c r="D253" s="458"/>
      <c r="E253" s="458"/>
      <c r="F253" s="458"/>
      <c r="G253" s="597"/>
      <c r="H253" s="597"/>
      <c r="I253" s="597"/>
      <c r="J253" s="1232"/>
      <c r="K253" s="597"/>
      <c r="L253" s="597"/>
      <c r="M253" s="597"/>
      <c r="N253" s="597"/>
      <c r="O253" s="597"/>
      <c r="P253" s="597"/>
      <c r="Q253" s="597"/>
      <c r="R253" s="597"/>
      <c r="S253" s="597"/>
      <c r="T253" s="460"/>
      <c r="U253" s="1"/>
    </row>
    <row r="254" spans="2:22" ht="15.75">
      <c r="B254" s="363"/>
      <c r="C254" s="364"/>
      <c r="D254" s="364"/>
      <c r="E254" s="364"/>
      <c r="F254" s="364"/>
      <c r="G254" s="265"/>
      <c r="H254" s="364"/>
      <c r="I254" s="202"/>
      <c r="J254" s="203"/>
      <c r="K254" s="203"/>
      <c r="L254" s="204"/>
      <c r="M254" s="202"/>
      <c r="N254" s="202"/>
      <c r="O254" s="202"/>
      <c r="P254" s="202"/>
      <c r="Q254" s="587" t="s">
        <v>1935</v>
      </c>
      <c r="R254" s="211"/>
      <c r="S254" s="208"/>
      <c r="T254" s="209"/>
      <c r="U254" s="1"/>
    </row>
    <row r="255" spans="2:22" ht="15.75">
      <c r="B255" s="365"/>
      <c r="C255" s="280" t="s">
        <v>80</v>
      </c>
      <c r="D255" s="227"/>
      <c r="E255" s="227"/>
      <c r="F255" s="227"/>
      <c r="G255" s="2010"/>
      <c r="H255" s="2010"/>
      <c r="I255" s="2010" t="s">
        <v>105</v>
      </c>
      <c r="J255" s="2010"/>
      <c r="K255" s="228"/>
      <c r="L255" s="2010"/>
      <c r="M255" s="2010" t="s">
        <v>106</v>
      </c>
      <c r="N255" s="2010"/>
      <c r="O255" s="227"/>
      <c r="P255" s="227"/>
      <c r="Q255" s="227" t="s">
        <v>81</v>
      </c>
      <c r="R255" s="227"/>
      <c r="S255" s="242"/>
      <c r="T255" s="243"/>
      <c r="U255" s="1"/>
    </row>
    <row r="256" spans="2:22" ht="15.75">
      <c r="B256" s="241"/>
      <c r="C256" s="281"/>
      <c r="D256" s="229"/>
      <c r="E256" s="229"/>
      <c r="F256" s="229"/>
      <c r="G256" s="229"/>
      <c r="H256" s="229"/>
      <c r="I256" s="229"/>
      <c r="J256" s="229"/>
      <c r="K256" s="229"/>
      <c r="L256" s="229"/>
      <c r="M256" s="229"/>
      <c r="N256" s="229"/>
      <c r="O256" s="229"/>
      <c r="P256" s="229"/>
      <c r="Q256" s="229"/>
      <c r="R256" s="229"/>
      <c r="S256" s="242"/>
      <c r="T256" s="243"/>
      <c r="U256" s="1"/>
    </row>
    <row r="257" spans="2:22" ht="9.9499999999999993" customHeight="1">
      <c r="B257" s="241"/>
      <c r="C257" s="281"/>
      <c r="D257" s="229"/>
      <c r="E257" s="229"/>
      <c r="F257" s="229"/>
      <c r="G257" s="229"/>
      <c r="H257" s="229"/>
      <c r="I257" s="229"/>
      <c r="J257" s="229"/>
      <c r="K257" s="229"/>
      <c r="L257" s="229"/>
      <c r="M257" s="229"/>
      <c r="N257" s="229"/>
      <c r="O257" s="229"/>
      <c r="P257" s="229"/>
      <c r="Q257" s="229"/>
      <c r="R257" s="229"/>
      <c r="S257" s="242"/>
      <c r="T257" s="243"/>
      <c r="U257" s="1"/>
    </row>
    <row r="258" spans="2:22" ht="9.9499999999999993" customHeight="1">
      <c r="B258" s="241"/>
      <c r="C258" s="281"/>
      <c r="D258" s="229"/>
      <c r="E258" s="229"/>
      <c r="F258" s="229"/>
      <c r="G258" s="229"/>
      <c r="H258" s="229"/>
      <c r="I258" s="229"/>
      <c r="J258" s="229"/>
      <c r="K258" s="229"/>
      <c r="L258" s="229"/>
      <c r="M258" s="229"/>
      <c r="N258" s="229"/>
      <c r="O258" s="229"/>
      <c r="P258" s="229"/>
      <c r="Q258" s="229"/>
      <c r="R258" s="229"/>
      <c r="S258" s="242"/>
      <c r="T258" s="243"/>
      <c r="U258" s="1"/>
    </row>
    <row r="259" spans="2:22" ht="15.75">
      <c r="B259" s="241"/>
      <c r="C259" s="281"/>
      <c r="D259" s="229"/>
      <c r="E259" s="229"/>
      <c r="F259" s="229"/>
      <c r="G259" s="229"/>
      <c r="H259" s="229"/>
      <c r="I259" s="229"/>
      <c r="J259" s="229"/>
      <c r="K259" s="229"/>
      <c r="L259" s="229"/>
      <c r="M259" s="229"/>
      <c r="N259" s="229"/>
      <c r="O259" s="229"/>
      <c r="P259" s="229"/>
      <c r="Q259" s="229"/>
      <c r="R259" s="229"/>
      <c r="S259" s="242"/>
      <c r="T259" s="243"/>
      <c r="U259" s="1"/>
    </row>
    <row r="260" spans="2:22" ht="15.75">
      <c r="B260" s="241"/>
      <c r="C260" s="2007" t="s">
        <v>147</v>
      </c>
      <c r="D260" s="2007"/>
      <c r="E260" s="2007"/>
      <c r="F260" s="2007"/>
      <c r="G260" s="2011"/>
      <c r="H260" s="2011" t="s">
        <v>82</v>
      </c>
      <c r="I260" s="2007"/>
      <c r="J260" s="2011" t="s">
        <v>156</v>
      </c>
      <c r="K260" s="230"/>
      <c r="L260" s="2011"/>
      <c r="M260" s="2011" t="s">
        <v>161</v>
      </c>
      <c r="N260" s="2011"/>
      <c r="O260" s="2007"/>
      <c r="P260" s="2007"/>
      <c r="Q260" s="2007" t="s">
        <v>83</v>
      </c>
      <c r="R260" s="2007"/>
      <c r="S260" s="242"/>
      <c r="T260" s="243"/>
      <c r="U260" s="1"/>
    </row>
    <row r="261" spans="2:22" ht="15.75">
      <c r="B261" s="612"/>
      <c r="C261" s="2007"/>
      <c r="D261" s="2007"/>
      <c r="E261" s="2007"/>
      <c r="F261" s="2007"/>
      <c r="G261" s="2011"/>
      <c r="H261" s="2011"/>
      <c r="I261" s="2007"/>
      <c r="J261" s="2011"/>
      <c r="K261" s="230"/>
      <c r="L261" s="2011"/>
      <c r="M261" s="2011"/>
      <c r="N261" s="2011"/>
      <c r="O261" s="2007"/>
      <c r="P261" s="2007"/>
      <c r="Q261" s="2007"/>
      <c r="R261" s="2007"/>
      <c r="S261" s="242"/>
      <c r="T261" s="243"/>
      <c r="U261" s="1"/>
    </row>
    <row r="262" spans="2:22" customFormat="1" ht="15" customHeight="1">
      <c r="B262" s="121" t="s">
        <v>418</v>
      </c>
      <c r="C262" s="284"/>
      <c r="D262" s="122"/>
      <c r="E262" s="122"/>
      <c r="F262" s="122"/>
      <c r="G262" s="122"/>
      <c r="H262" s="122"/>
      <c r="I262" s="122"/>
      <c r="J262" s="123"/>
      <c r="K262" s="122"/>
      <c r="L262" s="124"/>
      <c r="M262" s="122"/>
      <c r="N262" s="122"/>
      <c r="O262" s="122"/>
      <c r="P262" s="122"/>
      <c r="Q262" s="122"/>
      <c r="R262" s="125"/>
      <c r="S262" s="125"/>
      <c r="T262" s="126" t="s">
        <v>417</v>
      </c>
      <c r="U262" s="232"/>
    </row>
    <row r="264" spans="2:22" ht="24.95" customHeight="1">
      <c r="B264" s="2300" t="s">
        <v>25</v>
      </c>
      <c r="C264" s="2301"/>
      <c r="D264" s="2301"/>
      <c r="E264" s="2302"/>
      <c r="F264" s="2303" t="s">
        <v>146</v>
      </c>
      <c r="G264" s="2304"/>
      <c r="H264" s="2304"/>
      <c r="I264" s="2304"/>
      <c r="J264" s="2304"/>
      <c r="K264" s="2304"/>
      <c r="L264" s="2304"/>
      <c r="M264" s="2304"/>
      <c r="N264" s="2305"/>
      <c r="O264" s="417" t="s">
        <v>138</v>
      </c>
      <c r="P264" s="428" t="s">
        <v>1917</v>
      </c>
      <c r="Q264" s="92" t="s">
        <v>1607</v>
      </c>
      <c r="R264" s="92"/>
      <c r="S264" s="92"/>
      <c r="T264" s="42"/>
    </row>
    <row r="265" spans="2:22" ht="26.25" customHeight="1">
      <c r="B265" s="2158"/>
      <c r="C265" s="2159"/>
      <c r="D265" s="2159"/>
      <c r="E265" s="2160"/>
      <c r="F265" s="2306" t="s">
        <v>416</v>
      </c>
      <c r="G265" s="2307"/>
      <c r="H265" s="2307"/>
      <c r="I265" s="2307"/>
      <c r="J265" s="2307"/>
      <c r="K265" s="2307"/>
      <c r="L265" s="2307"/>
      <c r="M265" s="2307"/>
      <c r="N265" s="2308"/>
      <c r="O265" s="419" t="s">
        <v>139</v>
      </c>
      <c r="P265" s="429" t="s">
        <v>58</v>
      </c>
      <c r="Q265" s="94"/>
      <c r="R265" s="94"/>
      <c r="S265" s="94"/>
      <c r="T265" s="46"/>
    </row>
    <row r="266" spans="2:22" ht="9.75" customHeight="1">
      <c r="B266" s="263"/>
      <c r="C266" s="264"/>
      <c r="D266" s="264"/>
      <c r="E266" s="264"/>
      <c r="F266" s="264"/>
      <c r="G266" s="265"/>
      <c r="H266" s="265"/>
      <c r="I266" s="265"/>
      <c r="J266" s="265"/>
      <c r="K266" s="265"/>
      <c r="L266" s="265"/>
      <c r="M266" s="265"/>
      <c r="N266" s="265"/>
      <c r="O266" s="265"/>
      <c r="P266" s="265"/>
      <c r="Q266" s="265"/>
      <c r="R266" s="265"/>
      <c r="S266" s="265"/>
      <c r="T266" s="266"/>
    </row>
    <row r="267" spans="2:22" ht="15.75">
      <c r="B267" s="51"/>
      <c r="C267" s="52" t="s">
        <v>59</v>
      </c>
      <c r="D267" s="15"/>
      <c r="E267" s="15" t="s">
        <v>60</v>
      </c>
      <c r="F267" s="623" t="s">
        <v>1442</v>
      </c>
      <c r="G267" s="15"/>
      <c r="H267" s="362"/>
      <c r="I267" s="360"/>
      <c r="J267" s="15"/>
      <c r="K267" s="15"/>
      <c r="L267" s="152"/>
      <c r="M267" s="153"/>
      <c r="N267" s="152"/>
      <c r="O267" s="140"/>
      <c r="P267" s="57" t="s">
        <v>61</v>
      </c>
      <c r="Q267" s="1657" t="s">
        <v>1918</v>
      </c>
      <c r="R267" s="249"/>
      <c r="S267" s="58"/>
      <c r="T267" s="59"/>
      <c r="V267" s="1656"/>
    </row>
    <row r="268" spans="2:22" ht="9.9499999999999993" customHeight="1">
      <c r="B268" s="51"/>
      <c r="C268" s="52"/>
      <c r="D268" s="15"/>
      <c r="E268" s="343"/>
      <c r="F268" s="304"/>
      <c r="G268" s="15"/>
      <c r="H268" s="303"/>
      <c r="I268" s="52"/>
      <c r="J268" s="15"/>
      <c r="K268" s="15"/>
      <c r="L268" s="152"/>
      <c r="M268" s="267"/>
      <c r="N268" s="152"/>
      <c r="O268" s="149"/>
      <c r="P268" s="57"/>
      <c r="Q268" s="58"/>
      <c r="R268" s="58"/>
      <c r="S268" s="58"/>
      <c r="T268" s="59"/>
    </row>
    <row r="269" spans="2:22" ht="15" customHeight="1">
      <c r="B269" s="1989" t="s">
        <v>26</v>
      </c>
      <c r="C269" s="174" t="s">
        <v>27</v>
      </c>
      <c r="D269" s="2309" t="s">
        <v>62</v>
      </c>
      <c r="E269" s="175" t="s">
        <v>28</v>
      </c>
      <c r="F269" s="1986" t="s">
        <v>29</v>
      </c>
      <c r="G269" s="174" t="s">
        <v>30</v>
      </c>
      <c r="H269" s="174" t="s">
        <v>30</v>
      </c>
      <c r="I269" s="176" t="s">
        <v>30</v>
      </c>
      <c r="J269" s="2171" t="s">
        <v>31</v>
      </c>
      <c r="K269" s="2172"/>
      <c r="L269" s="174" t="s">
        <v>30</v>
      </c>
      <c r="M269" s="176" t="s">
        <v>32</v>
      </c>
      <c r="N269" s="177" t="s">
        <v>8</v>
      </c>
      <c r="O269" s="2310" t="s">
        <v>182</v>
      </c>
      <c r="P269" s="2311" t="s">
        <v>181</v>
      </c>
      <c r="Q269" s="177" t="s">
        <v>8</v>
      </c>
      <c r="R269" s="2312" t="s">
        <v>44</v>
      </c>
      <c r="S269" s="178" t="s">
        <v>8</v>
      </c>
      <c r="T269" s="1984" t="s">
        <v>10</v>
      </c>
    </row>
    <row r="270" spans="2:22">
      <c r="B270" s="1990"/>
      <c r="C270" s="180" t="s">
        <v>11</v>
      </c>
      <c r="D270" s="2170"/>
      <c r="E270" s="180" t="s">
        <v>12</v>
      </c>
      <c r="F270" s="1987"/>
      <c r="G270" s="180" t="s">
        <v>13</v>
      </c>
      <c r="H270" s="180" t="s">
        <v>14</v>
      </c>
      <c r="I270" s="181" t="s">
        <v>15</v>
      </c>
      <c r="J270" s="182" t="s">
        <v>16</v>
      </c>
      <c r="K270" s="183" t="s">
        <v>17</v>
      </c>
      <c r="L270" s="180" t="s">
        <v>18</v>
      </c>
      <c r="M270" s="184" t="s">
        <v>19</v>
      </c>
      <c r="N270" s="185" t="s">
        <v>177</v>
      </c>
      <c r="O270" s="2177"/>
      <c r="P270" s="2179"/>
      <c r="Q270" s="185" t="s">
        <v>22</v>
      </c>
      <c r="R270" s="2181"/>
      <c r="S270" s="186" t="s">
        <v>45</v>
      </c>
      <c r="T270" s="1985"/>
    </row>
    <row r="271" spans="2:22" ht="15.75" thickBot="1">
      <c r="B271" s="187">
        <v>1</v>
      </c>
      <c r="C271" s="188">
        <v>2</v>
      </c>
      <c r="D271" s="189">
        <v>3</v>
      </c>
      <c r="E271" s="188">
        <v>4</v>
      </c>
      <c r="F271" s="188">
        <v>5</v>
      </c>
      <c r="G271" s="188">
        <v>6</v>
      </c>
      <c r="H271" s="188">
        <v>7</v>
      </c>
      <c r="I271" s="190" t="s">
        <v>63</v>
      </c>
      <c r="J271" s="188">
        <v>9</v>
      </c>
      <c r="K271" s="192" t="s">
        <v>64</v>
      </c>
      <c r="L271" s="191" t="s">
        <v>65</v>
      </c>
      <c r="M271" s="193">
        <v>12</v>
      </c>
      <c r="N271" s="193" t="s">
        <v>66</v>
      </c>
      <c r="O271" s="252" t="s">
        <v>176</v>
      </c>
      <c r="P271" s="193" t="s">
        <v>178</v>
      </c>
      <c r="Q271" s="193" t="s">
        <v>186</v>
      </c>
      <c r="R271" s="193" t="s">
        <v>183</v>
      </c>
      <c r="S271" s="193" t="s">
        <v>179</v>
      </c>
      <c r="T271" s="193">
        <v>18</v>
      </c>
    </row>
    <row r="272" spans="2:22" s="865" customFormat="1" ht="30" customHeight="1" thickTop="1">
      <c r="B272" s="912">
        <v>1</v>
      </c>
      <c r="C272" s="1663" t="s">
        <v>1920</v>
      </c>
      <c r="D272" s="1449" t="s">
        <v>1170</v>
      </c>
      <c r="E272" s="1454" t="s">
        <v>385</v>
      </c>
      <c r="F272" s="1443" t="s">
        <v>48</v>
      </c>
      <c r="G272" s="1450">
        <v>11460</v>
      </c>
      <c r="H272" s="1450">
        <v>4330</v>
      </c>
      <c r="I272" s="843">
        <f t="shared" ref="I272:I275" si="81">+G272-H272</f>
        <v>7130</v>
      </c>
      <c r="J272" s="931">
        <v>5</v>
      </c>
      <c r="K272" s="919">
        <f t="shared" ref="K272:K275" si="82">I272*J272%</f>
        <v>356.5</v>
      </c>
      <c r="L272" s="919">
        <f t="shared" ref="L272:L275" si="83">I272-K272</f>
        <v>6773.5</v>
      </c>
      <c r="M272" s="971">
        <v>2900</v>
      </c>
      <c r="N272" s="921">
        <f t="shared" ref="N272:N275" si="84">ROUND((L272*M272),0)</f>
        <v>19643150</v>
      </c>
      <c r="O272" s="921">
        <f t="shared" ref="O272:O275" si="85">ROUND(M272*0.5025%,2)</f>
        <v>14.57</v>
      </c>
      <c r="P272" s="921">
        <f t="shared" ref="P272:P275" si="86">M272+O272</f>
        <v>2914.57</v>
      </c>
      <c r="Q272" s="922">
        <f t="shared" ref="Q272:Q275" si="87">ROUND((L272*+P272),0)</f>
        <v>19741840</v>
      </c>
      <c r="R272" s="922">
        <f t="shared" ref="R272:R275" si="88">ROUND((Q272*0.5%),0)</f>
        <v>98709</v>
      </c>
      <c r="S272" s="922">
        <f t="shared" ref="S272:S275" si="89">ROUND((Q272-R272),0)</f>
        <v>19643131</v>
      </c>
      <c r="T272" s="1594" t="s">
        <v>199</v>
      </c>
      <c r="U272" s="972"/>
    </row>
    <row r="273" spans="2:22" s="865" customFormat="1" ht="30" customHeight="1">
      <c r="B273" s="912">
        <v>2</v>
      </c>
      <c r="C273" s="1663" t="s">
        <v>1921</v>
      </c>
      <c r="D273" s="1449" t="s">
        <v>1170</v>
      </c>
      <c r="E273" s="1454" t="s">
        <v>1454</v>
      </c>
      <c r="F273" s="1443" t="s">
        <v>48</v>
      </c>
      <c r="G273" s="1450">
        <v>10960</v>
      </c>
      <c r="H273" s="1450">
        <v>4480</v>
      </c>
      <c r="I273" s="843">
        <f t="shared" si="81"/>
        <v>6480</v>
      </c>
      <c r="J273" s="931">
        <v>5</v>
      </c>
      <c r="K273" s="919">
        <f t="shared" si="82"/>
        <v>324</v>
      </c>
      <c r="L273" s="919">
        <f t="shared" si="83"/>
        <v>6156</v>
      </c>
      <c r="M273" s="971">
        <v>2900</v>
      </c>
      <c r="N273" s="921">
        <f t="shared" si="84"/>
        <v>17852400</v>
      </c>
      <c r="O273" s="921">
        <f t="shared" si="85"/>
        <v>14.57</v>
      </c>
      <c r="P273" s="921">
        <f t="shared" si="86"/>
        <v>2914.57</v>
      </c>
      <c r="Q273" s="922">
        <f t="shared" si="87"/>
        <v>17942093</v>
      </c>
      <c r="R273" s="922">
        <f t="shared" si="88"/>
        <v>89710</v>
      </c>
      <c r="S273" s="922">
        <f t="shared" si="89"/>
        <v>17852383</v>
      </c>
      <c r="T273" s="1594" t="s">
        <v>199</v>
      </c>
      <c r="U273" s="972"/>
    </row>
    <row r="274" spans="2:22" s="865" customFormat="1" ht="30" customHeight="1">
      <c r="B274" s="912">
        <v>3</v>
      </c>
      <c r="C274" s="1663" t="s">
        <v>1922</v>
      </c>
      <c r="D274" s="1449" t="s">
        <v>1170</v>
      </c>
      <c r="E274" s="1454" t="s">
        <v>1491</v>
      </c>
      <c r="F274" s="1443" t="s">
        <v>48</v>
      </c>
      <c r="G274" s="1450">
        <v>11940</v>
      </c>
      <c r="H274" s="1450">
        <v>4400</v>
      </c>
      <c r="I274" s="843">
        <f t="shared" si="81"/>
        <v>7540</v>
      </c>
      <c r="J274" s="931">
        <v>5</v>
      </c>
      <c r="K274" s="919">
        <f t="shared" si="82"/>
        <v>377</v>
      </c>
      <c r="L274" s="919">
        <f t="shared" si="83"/>
        <v>7163</v>
      </c>
      <c r="M274" s="971">
        <v>2900</v>
      </c>
      <c r="N274" s="921">
        <f t="shared" si="84"/>
        <v>20772700</v>
      </c>
      <c r="O274" s="921">
        <f t="shared" si="85"/>
        <v>14.57</v>
      </c>
      <c r="P274" s="921">
        <f t="shared" si="86"/>
        <v>2914.57</v>
      </c>
      <c r="Q274" s="922">
        <f t="shared" si="87"/>
        <v>20877065</v>
      </c>
      <c r="R274" s="922">
        <f t="shared" si="88"/>
        <v>104385</v>
      </c>
      <c r="S274" s="922">
        <f t="shared" si="89"/>
        <v>20772680</v>
      </c>
      <c r="T274" s="1594" t="s">
        <v>199</v>
      </c>
      <c r="U274" s="972"/>
    </row>
    <row r="275" spans="2:22" s="865" customFormat="1" ht="30" customHeight="1">
      <c r="B275" s="912">
        <v>4</v>
      </c>
      <c r="C275" s="1663" t="s">
        <v>1923</v>
      </c>
      <c r="D275" s="1449" t="s">
        <v>1170</v>
      </c>
      <c r="E275" s="1454" t="s">
        <v>758</v>
      </c>
      <c r="F275" s="1443" t="s">
        <v>48</v>
      </c>
      <c r="G275" s="1450">
        <v>10870</v>
      </c>
      <c r="H275" s="1450">
        <v>4500</v>
      </c>
      <c r="I275" s="843">
        <f t="shared" si="81"/>
        <v>6370</v>
      </c>
      <c r="J275" s="931">
        <v>5</v>
      </c>
      <c r="K275" s="919">
        <f t="shared" si="82"/>
        <v>318.5</v>
      </c>
      <c r="L275" s="919">
        <f t="shared" si="83"/>
        <v>6051.5</v>
      </c>
      <c r="M275" s="971">
        <v>2900</v>
      </c>
      <c r="N275" s="921">
        <f t="shared" si="84"/>
        <v>17549350</v>
      </c>
      <c r="O275" s="921">
        <f t="shared" si="85"/>
        <v>14.57</v>
      </c>
      <c r="P275" s="921">
        <f t="shared" si="86"/>
        <v>2914.57</v>
      </c>
      <c r="Q275" s="922">
        <f t="shared" si="87"/>
        <v>17637520</v>
      </c>
      <c r="R275" s="922">
        <f t="shared" si="88"/>
        <v>88188</v>
      </c>
      <c r="S275" s="922">
        <f t="shared" si="89"/>
        <v>17549332</v>
      </c>
      <c r="T275" s="1594" t="s">
        <v>199</v>
      </c>
      <c r="U275" s="972"/>
    </row>
    <row r="276" spans="2:22" ht="5.0999999999999996" customHeight="1">
      <c r="B276" s="392"/>
      <c r="C276" s="393"/>
      <c r="D276" s="394"/>
      <c r="E276" s="395"/>
      <c r="F276" s="396"/>
      <c r="G276" s="397"/>
      <c r="H276" s="397"/>
      <c r="I276" s="398"/>
      <c r="J276" s="931"/>
      <c r="K276" s="398"/>
      <c r="L276" s="398"/>
      <c r="M276" s="400"/>
      <c r="N276" s="400"/>
      <c r="O276" s="617"/>
      <c r="P276" s="617"/>
      <c r="Q276" s="398"/>
      <c r="R276" s="398"/>
      <c r="S276" s="398"/>
      <c r="T276" s="1007"/>
    </row>
    <row r="277" spans="2:22" ht="30" customHeight="1">
      <c r="B277" s="2216" t="s">
        <v>187</v>
      </c>
      <c r="C277" s="2217"/>
      <c r="D277" s="2217"/>
      <c r="E277" s="2217"/>
      <c r="F277" s="2218"/>
      <c r="G277" s="1012">
        <f>SUM(G272:G276)</f>
        <v>45230</v>
      </c>
      <c r="H277" s="1012">
        <f>SUM(H272:H276)</f>
        <v>17710</v>
      </c>
      <c r="I277" s="1012">
        <f>SUM(I272:I276)</f>
        <v>27520</v>
      </c>
      <c r="J277" s="1012">
        <f>+K277/I277%</f>
        <v>5</v>
      </c>
      <c r="K277" s="1012">
        <f>SUM(K272:K276)</f>
        <v>1376</v>
      </c>
      <c r="L277" s="1012">
        <f>SUM(L272:L276)</f>
        <v>26144</v>
      </c>
      <c r="M277" s="1012"/>
      <c r="N277" s="1012">
        <f>SUM(N272:N276)</f>
        <v>75817600</v>
      </c>
      <c r="O277" s="1013"/>
      <c r="P277" s="1335">
        <f>+Q277/L277</f>
        <v>2914.5699969400243</v>
      </c>
      <c r="Q277" s="1012">
        <f>SUM(Q272:Q276)</f>
        <v>76198518</v>
      </c>
      <c r="R277" s="1012">
        <f>SUM(R272:R276)</f>
        <v>380992</v>
      </c>
      <c r="S277" s="1012">
        <f>SUM(S272:S276)</f>
        <v>75817526</v>
      </c>
      <c r="T277" s="402"/>
      <c r="V277" s="1" t="s">
        <v>25</v>
      </c>
    </row>
    <row r="278" spans="2:22" ht="9.9499999999999993" customHeight="1">
      <c r="B278" s="603"/>
      <c r="C278" s="458"/>
      <c r="D278" s="458"/>
      <c r="E278" s="458"/>
      <c r="F278" s="458"/>
      <c r="G278" s="597"/>
      <c r="H278" s="597"/>
      <c r="I278" s="597"/>
      <c r="J278" s="1232"/>
      <c r="K278" s="597"/>
      <c r="L278" s="597"/>
      <c r="M278" s="597"/>
      <c r="N278" s="597"/>
      <c r="O278" s="597"/>
      <c r="P278" s="597"/>
      <c r="Q278" s="597"/>
      <c r="R278" s="597"/>
      <c r="S278" s="597"/>
      <c r="T278" s="460"/>
      <c r="U278" s="1"/>
    </row>
    <row r="279" spans="2:22" ht="15.75">
      <c r="B279" s="363"/>
      <c r="C279" s="364"/>
      <c r="D279" s="364"/>
      <c r="E279" s="364"/>
      <c r="F279" s="364"/>
      <c r="G279" s="265"/>
      <c r="H279" s="364"/>
      <c r="I279" s="202"/>
      <c r="J279" s="203"/>
      <c r="K279" s="203"/>
      <c r="L279" s="204"/>
      <c r="M279" s="202"/>
      <c r="N279" s="202"/>
      <c r="O279" s="202"/>
      <c r="P279" s="202"/>
      <c r="Q279" s="587" t="s">
        <v>1919</v>
      </c>
      <c r="R279" s="211"/>
      <c r="S279" s="208"/>
      <c r="T279" s="209"/>
      <c r="U279" s="1"/>
    </row>
    <row r="280" spans="2:22" ht="15.75">
      <c r="B280" s="365"/>
      <c r="C280" s="280" t="s">
        <v>80</v>
      </c>
      <c r="D280" s="227"/>
      <c r="E280" s="227"/>
      <c r="F280" s="227"/>
      <c r="G280" s="1991"/>
      <c r="H280" s="1991"/>
      <c r="I280" s="1991" t="s">
        <v>105</v>
      </c>
      <c r="J280" s="1991"/>
      <c r="K280" s="228"/>
      <c r="L280" s="1991"/>
      <c r="M280" s="1991" t="s">
        <v>106</v>
      </c>
      <c r="N280" s="1991"/>
      <c r="O280" s="227"/>
      <c r="P280" s="227"/>
      <c r="Q280" s="227" t="s">
        <v>81</v>
      </c>
      <c r="R280" s="227"/>
      <c r="S280" s="242"/>
      <c r="T280" s="243"/>
      <c r="U280" s="1"/>
    </row>
    <row r="281" spans="2:22" ht="15.75">
      <c r="B281" s="241"/>
      <c r="C281" s="281"/>
      <c r="D281" s="229"/>
      <c r="E281" s="229"/>
      <c r="F281" s="229"/>
      <c r="G281" s="229"/>
      <c r="H281" s="229"/>
      <c r="I281" s="229"/>
      <c r="J281" s="229"/>
      <c r="K281" s="229"/>
      <c r="L281" s="229"/>
      <c r="M281" s="229"/>
      <c r="N281" s="229"/>
      <c r="O281" s="229"/>
      <c r="P281" s="229"/>
      <c r="Q281" s="229"/>
      <c r="R281" s="229"/>
      <c r="S281" s="242"/>
      <c r="T281" s="243"/>
      <c r="U281" s="1"/>
    </row>
    <row r="282" spans="2:22" ht="9.9499999999999993" customHeight="1">
      <c r="B282" s="241"/>
      <c r="C282" s="281"/>
      <c r="D282" s="229"/>
      <c r="E282" s="229"/>
      <c r="F282" s="229"/>
      <c r="G282" s="229"/>
      <c r="H282" s="229"/>
      <c r="I282" s="229"/>
      <c r="J282" s="229"/>
      <c r="K282" s="229"/>
      <c r="L282" s="229"/>
      <c r="M282" s="229"/>
      <c r="N282" s="229"/>
      <c r="O282" s="229"/>
      <c r="P282" s="229"/>
      <c r="Q282" s="229"/>
      <c r="R282" s="229"/>
      <c r="S282" s="242"/>
      <c r="T282" s="243"/>
      <c r="U282" s="1"/>
    </row>
    <row r="283" spans="2:22" ht="9.9499999999999993" customHeight="1">
      <c r="B283" s="241"/>
      <c r="C283" s="281"/>
      <c r="D283" s="229"/>
      <c r="E283" s="229"/>
      <c r="F283" s="229"/>
      <c r="G283" s="229"/>
      <c r="H283" s="229"/>
      <c r="I283" s="229"/>
      <c r="J283" s="229"/>
      <c r="K283" s="229"/>
      <c r="L283" s="229"/>
      <c r="M283" s="229"/>
      <c r="N283" s="229"/>
      <c r="O283" s="229"/>
      <c r="P283" s="229"/>
      <c r="Q283" s="229"/>
      <c r="R283" s="229"/>
      <c r="S283" s="242"/>
      <c r="T283" s="243"/>
      <c r="U283" s="1"/>
    </row>
    <row r="284" spans="2:22" ht="15.75">
      <c r="B284" s="241"/>
      <c r="C284" s="281"/>
      <c r="D284" s="229"/>
      <c r="E284" s="229"/>
      <c r="F284" s="229"/>
      <c r="G284" s="229"/>
      <c r="H284" s="229"/>
      <c r="I284" s="229"/>
      <c r="J284" s="229"/>
      <c r="K284" s="229"/>
      <c r="L284" s="229"/>
      <c r="M284" s="229"/>
      <c r="N284" s="229"/>
      <c r="O284" s="229"/>
      <c r="P284" s="229"/>
      <c r="Q284" s="229"/>
      <c r="R284" s="229"/>
      <c r="S284" s="242"/>
      <c r="T284" s="243"/>
      <c r="U284" s="1"/>
    </row>
    <row r="285" spans="2:22" ht="15.75">
      <c r="B285" s="241"/>
      <c r="C285" s="1988" t="s">
        <v>147</v>
      </c>
      <c r="D285" s="1988"/>
      <c r="E285" s="1988"/>
      <c r="F285" s="1988"/>
      <c r="G285" s="1992"/>
      <c r="H285" s="1992" t="s">
        <v>82</v>
      </c>
      <c r="I285" s="1988"/>
      <c r="J285" s="1992" t="s">
        <v>156</v>
      </c>
      <c r="K285" s="230"/>
      <c r="L285" s="1992"/>
      <c r="M285" s="1992" t="s">
        <v>161</v>
      </c>
      <c r="N285" s="1992"/>
      <c r="O285" s="1988"/>
      <c r="P285" s="1988"/>
      <c r="Q285" s="1988" t="s">
        <v>83</v>
      </c>
      <c r="R285" s="1988"/>
      <c r="S285" s="242"/>
      <c r="T285" s="243"/>
      <c r="U285" s="1"/>
    </row>
    <row r="286" spans="2:22" ht="15.75">
      <c r="B286" s="612"/>
      <c r="C286" s="1988"/>
      <c r="D286" s="1988"/>
      <c r="E286" s="1988"/>
      <c r="F286" s="1988"/>
      <c r="G286" s="1992"/>
      <c r="H286" s="1992"/>
      <c r="I286" s="1988"/>
      <c r="J286" s="1992"/>
      <c r="K286" s="230"/>
      <c r="L286" s="1992"/>
      <c r="M286" s="1992"/>
      <c r="N286" s="1992"/>
      <c r="O286" s="1988"/>
      <c r="P286" s="1988"/>
      <c r="Q286" s="1988"/>
      <c r="R286" s="1988"/>
      <c r="S286" s="242"/>
      <c r="T286" s="243"/>
      <c r="U286" s="1"/>
    </row>
    <row r="287" spans="2:22" customFormat="1" ht="15" customHeight="1">
      <c r="B287" s="121" t="s">
        <v>418</v>
      </c>
      <c r="C287" s="284"/>
      <c r="D287" s="122"/>
      <c r="E287" s="122"/>
      <c r="F287" s="122"/>
      <c r="G287" s="122"/>
      <c r="H287" s="122"/>
      <c r="I287" s="122"/>
      <c r="J287" s="123"/>
      <c r="K287" s="122"/>
      <c r="L287" s="124"/>
      <c r="M287" s="122"/>
      <c r="N287" s="122"/>
      <c r="O287" s="122"/>
      <c r="P287" s="122"/>
      <c r="Q287" s="122"/>
      <c r="R287" s="125"/>
      <c r="S287" s="125"/>
      <c r="T287" s="126" t="s">
        <v>417</v>
      </c>
      <c r="U287" s="232"/>
    </row>
    <row r="289" spans="2:22" ht="24.95" customHeight="1">
      <c r="B289" s="2300" t="s">
        <v>25</v>
      </c>
      <c r="C289" s="2301"/>
      <c r="D289" s="2301"/>
      <c r="E289" s="2302"/>
      <c r="F289" s="2303" t="s">
        <v>146</v>
      </c>
      <c r="G289" s="2304"/>
      <c r="H289" s="2304"/>
      <c r="I289" s="2304"/>
      <c r="J289" s="2304"/>
      <c r="K289" s="2304"/>
      <c r="L289" s="2304"/>
      <c r="M289" s="2304"/>
      <c r="N289" s="2305"/>
      <c r="O289" s="417" t="s">
        <v>138</v>
      </c>
      <c r="P289" s="428" t="s">
        <v>1881</v>
      </c>
      <c r="Q289" s="92" t="s">
        <v>1607</v>
      </c>
      <c r="R289" s="92"/>
      <c r="S289" s="92"/>
      <c r="T289" s="42"/>
    </row>
    <row r="290" spans="2:22" ht="26.25" customHeight="1">
      <c r="B290" s="2158"/>
      <c r="C290" s="2159"/>
      <c r="D290" s="2159"/>
      <c r="E290" s="2160"/>
      <c r="F290" s="2306" t="s">
        <v>416</v>
      </c>
      <c r="G290" s="2307"/>
      <c r="H290" s="2307"/>
      <c r="I290" s="2307"/>
      <c r="J290" s="2307"/>
      <c r="K290" s="2307"/>
      <c r="L290" s="2307"/>
      <c r="M290" s="2307"/>
      <c r="N290" s="2308"/>
      <c r="O290" s="419" t="s">
        <v>139</v>
      </c>
      <c r="P290" s="429" t="s">
        <v>58</v>
      </c>
      <c r="Q290" s="94"/>
      <c r="R290" s="94"/>
      <c r="S290" s="94"/>
      <c r="T290" s="46"/>
    </row>
    <row r="291" spans="2:22" ht="9.75" customHeight="1">
      <c r="B291" s="263"/>
      <c r="C291" s="264"/>
      <c r="D291" s="264"/>
      <c r="E291" s="264"/>
      <c r="F291" s="264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266"/>
    </row>
    <row r="292" spans="2:22" ht="15.75">
      <c r="B292" s="51"/>
      <c r="C292" s="52" t="s">
        <v>59</v>
      </c>
      <c r="D292" s="15"/>
      <c r="E292" s="15" t="s">
        <v>60</v>
      </c>
      <c r="F292" s="623" t="s">
        <v>1442</v>
      </c>
      <c r="G292" s="15"/>
      <c r="H292" s="362"/>
      <c r="I292" s="360"/>
      <c r="J292" s="15"/>
      <c r="K292" s="15"/>
      <c r="L292" s="152"/>
      <c r="M292" s="153"/>
      <c r="N292" s="152"/>
      <c r="O292" s="140"/>
      <c r="P292" s="57" t="s">
        <v>61</v>
      </c>
      <c r="Q292" s="1657" t="s">
        <v>1879</v>
      </c>
      <c r="R292" s="249"/>
      <c r="S292" s="58"/>
      <c r="T292" s="59"/>
      <c r="V292" s="1656"/>
    </row>
    <row r="293" spans="2:22" ht="9.9499999999999993" customHeight="1">
      <c r="B293" s="51"/>
      <c r="C293" s="52"/>
      <c r="D293" s="15"/>
      <c r="E293" s="343"/>
      <c r="F293" s="304"/>
      <c r="G293" s="15"/>
      <c r="H293" s="303"/>
      <c r="I293" s="52"/>
      <c r="J293" s="15"/>
      <c r="K293" s="15"/>
      <c r="L293" s="152"/>
      <c r="M293" s="267"/>
      <c r="N293" s="152"/>
      <c r="O293" s="149"/>
      <c r="P293" s="57"/>
      <c r="Q293" s="58"/>
      <c r="R293" s="58"/>
      <c r="S293" s="58"/>
      <c r="T293" s="59"/>
    </row>
    <row r="294" spans="2:22" ht="15" customHeight="1">
      <c r="B294" s="1946" t="s">
        <v>26</v>
      </c>
      <c r="C294" s="174" t="s">
        <v>27</v>
      </c>
      <c r="D294" s="2309" t="s">
        <v>62</v>
      </c>
      <c r="E294" s="175" t="s">
        <v>28</v>
      </c>
      <c r="F294" s="1942" t="s">
        <v>29</v>
      </c>
      <c r="G294" s="174" t="s">
        <v>30</v>
      </c>
      <c r="H294" s="174" t="s">
        <v>30</v>
      </c>
      <c r="I294" s="176" t="s">
        <v>30</v>
      </c>
      <c r="J294" s="2171" t="s">
        <v>31</v>
      </c>
      <c r="K294" s="2172"/>
      <c r="L294" s="174" t="s">
        <v>30</v>
      </c>
      <c r="M294" s="176" t="s">
        <v>32</v>
      </c>
      <c r="N294" s="177" t="s">
        <v>8</v>
      </c>
      <c r="O294" s="2310" t="s">
        <v>182</v>
      </c>
      <c r="P294" s="2311" t="s">
        <v>181</v>
      </c>
      <c r="Q294" s="177" t="s">
        <v>8</v>
      </c>
      <c r="R294" s="2312" t="s">
        <v>44</v>
      </c>
      <c r="S294" s="178" t="s">
        <v>8</v>
      </c>
      <c r="T294" s="1944" t="s">
        <v>10</v>
      </c>
    </row>
    <row r="295" spans="2:22">
      <c r="B295" s="1947"/>
      <c r="C295" s="180" t="s">
        <v>11</v>
      </c>
      <c r="D295" s="2170"/>
      <c r="E295" s="180" t="s">
        <v>12</v>
      </c>
      <c r="F295" s="1943"/>
      <c r="G295" s="180" t="s">
        <v>13</v>
      </c>
      <c r="H295" s="180" t="s">
        <v>14</v>
      </c>
      <c r="I295" s="181" t="s">
        <v>15</v>
      </c>
      <c r="J295" s="182" t="s">
        <v>16</v>
      </c>
      <c r="K295" s="183" t="s">
        <v>17</v>
      </c>
      <c r="L295" s="180" t="s">
        <v>18</v>
      </c>
      <c r="M295" s="184" t="s">
        <v>19</v>
      </c>
      <c r="N295" s="185" t="s">
        <v>177</v>
      </c>
      <c r="O295" s="2177"/>
      <c r="P295" s="2179"/>
      <c r="Q295" s="185" t="s">
        <v>22</v>
      </c>
      <c r="R295" s="2181"/>
      <c r="S295" s="186" t="s">
        <v>45</v>
      </c>
      <c r="T295" s="1945"/>
    </row>
    <row r="296" spans="2:22" ht="15.75" thickBot="1">
      <c r="B296" s="187">
        <v>1</v>
      </c>
      <c r="C296" s="188">
        <v>2</v>
      </c>
      <c r="D296" s="189">
        <v>3</v>
      </c>
      <c r="E296" s="188">
        <v>4</v>
      </c>
      <c r="F296" s="188">
        <v>5</v>
      </c>
      <c r="G296" s="188">
        <v>6</v>
      </c>
      <c r="H296" s="188">
        <v>7</v>
      </c>
      <c r="I296" s="190" t="s">
        <v>63</v>
      </c>
      <c r="J296" s="188">
        <v>9</v>
      </c>
      <c r="K296" s="192" t="s">
        <v>64</v>
      </c>
      <c r="L296" s="191" t="s">
        <v>65</v>
      </c>
      <c r="M296" s="193">
        <v>12</v>
      </c>
      <c r="N296" s="193" t="s">
        <v>66</v>
      </c>
      <c r="O296" s="252" t="s">
        <v>176</v>
      </c>
      <c r="P296" s="193" t="s">
        <v>178</v>
      </c>
      <c r="Q296" s="193" t="s">
        <v>186</v>
      </c>
      <c r="R296" s="193" t="s">
        <v>183</v>
      </c>
      <c r="S296" s="193" t="s">
        <v>179</v>
      </c>
      <c r="T296" s="193">
        <v>18</v>
      </c>
    </row>
    <row r="297" spans="2:22" s="865" customFormat="1" ht="30" customHeight="1" thickTop="1">
      <c r="B297" s="912">
        <v>1</v>
      </c>
      <c r="C297" s="1663" t="s">
        <v>1904</v>
      </c>
      <c r="D297" s="1449" t="s">
        <v>1170</v>
      </c>
      <c r="E297" s="1454" t="s">
        <v>385</v>
      </c>
      <c r="F297" s="1443" t="s">
        <v>48</v>
      </c>
      <c r="G297" s="1450">
        <v>10080</v>
      </c>
      <c r="H297" s="1450">
        <v>5330</v>
      </c>
      <c r="I297" s="843">
        <f t="shared" ref="I297" si="90">+G297-H297</f>
        <v>4750</v>
      </c>
      <c r="J297" s="931">
        <v>6</v>
      </c>
      <c r="K297" s="919">
        <f t="shared" ref="K297" si="91">I297*J297%</f>
        <v>285</v>
      </c>
      <c r="L297" s="919">
        <f t="shared" ref="L297" si="92">I297-K297</f>
        <v>4465</v>
      </c>
      <c r="M297" s="971">
        <v>2900</v>
      </c>
      <c r="N297" s="921">
        <f t="shared" ref="N297" si="93">ROUND((L297*M297),0)</f>
        <v>12948500</v>
      </c>
      <c r="O297" s="921">
        <f t="shared" ref="O297" si="94">ROUND(M297*0.5025%,2)</f>
        <v>14.57</v>
      </c>
      <c r="P297" s="921">
        <f t="shared" ref="P297" si="95">M297+O297</f>
        <v>2914.57</v>
      </c>
      <c r="Q297" s="922">
        <f t="shared" ref="Q297" si="96">ROUND((L297*+P297),0)</f>
        <v>13013555</v>
      </c>
      <c r="R297" s="922">
        <f t="shared" ref="R297" si="97">ROUND((Q297*0.5%),0)</f>
        <v>65068</v>
      </c>
      <c r="S297" s="922">
        <f t="shared" ref="S297" si="98">ROUND((Q297-R297),0)</f>
        <v>12948487</v>
      </c>
      <c r="T297" s="1594" t="s">
        <v>199</v>
      </c>
      <c r="U297" s="972"/>
    </row>
    <row r="298" spans="2:22" s="865" customFormat="1" ht="30" customHeight="1">
      <c r="B298" s="912">
        <v>2</v>
      </c>
      <c r="C298" s="1663" t="s">
        <v>1905</v>
      </c>
      <c r="D298" s="1449" t="s">
        <v>1170</v>
      </c>
      <c r="E298" s="1454" t="s">
        <v>1454</v>
      </c>
      <c r="F298" s="1443" t="s">
        <v>48</v>
      </c>
      <c r="G298" s="1450">
        <v>10510</v>
      </c>
      <c r="H298" s="1450">
        <v>6760</v>
      </c>
      <c r="I298" s="843">
        <f t="shared" ref="I298:I299" si="99">+G298-H298</f>
        <v>3750</v>
      </c>
      <c r="J298" s="931">
        <v>5</v>
      </c>
      <c r="K298" s="919">
        <f t="shared" ref="K298:K299" si="100">I298*J298%</f>
        <v>187.5</v>
      </c>
      <c r="L298" s="919">
        <f t="shared" ref="L298:L299" si="101">I298-K298</f>
        <v>3562.5</v>
      </c>
      <c r="M298" s="971">
        <v>2900</v>
      </c>
      <c r="N298" s="921">
        <f t="shared" ref="N298:N299" si="102">ROUND((L298*M298),0)</f>
        <v>10331250</v>
      </c>
      <c r="O298" s="921">
        <f t="shared" ref="O298:O299" si="103">ROUND(M298*0.5025%,2)</f>
        <v>14.57</v>
      </c>
      <c r="P298" s="921">
        <f t="shared" ref="P298:P299" si="104">M298+O298</f>
        <v>2914.57</v>
      </c>
      <c r="Q298" s="922">
        <f t="shared" ref="Q298:Q299" si="105">ROUND((L298*+P298),0)</f>
        <v>10383156</v>
      </c>
      <c r="R298" s="922">
        <f t="shared" ref="R298:R299" si="106">ROUND((Q298*0.5%),0)</f>
        <v>51916</v>
      </c>
      <c r="S298" s="922">
        <f t="shared" ref="S298:S299" si="107">ROUND((Q298-R298),0)</f>
        <v>10331240</v>
      </c>
      <c r="T298" s="1594" t="s">
        <v>199</v>
      </c>
      <c r="U298" s="972"/>
    </row>
    <row r="299" spans="2:22" s="865" customFormat="1" ht="30" customHeight="1">
      <c r="B299" s="912">
        <v>3</v>
      </c>
      <c r="C299" s="1663" t="s">
        <v>1906</v>
      </c>
      <c r="D299" s="1449" t="s">
        <v>1693</v>
      </c>
      <c r="E299" s="1454" t="s">
        <v>1663</v>
      </c>
      <c r="F299" s="1443" t="s">
        <v>48</v>
      </c>
      <c r="G299" s="1450">
        <v>11380</v>
      </c>
      <c r="H299" s="1450">
        <v>4250</v>
      </c>
      <c r="I299" s="843">
        <f t="shared" si="99"/>
        <v>7130</v>
      </c>
      <c r="J299" s="931">
        <v>5</v>
      </c>
      <c r="K299" s="919">
        <f t="shared" si="100"/>
        <v>356.5</v>
      </c>
      <c r="L299" s="919">
        <f t="shared" si="101"/>
        <v>6773.5</v>
      </c>
      <c r="M299" s="971">
        <v>2900</v>
      </c>
      <c r="N299" s="921">
        <f t="shared" si="102"/>
        <v>19643150</v>
      </c>
      <c r="O299" s="921">
        <f t="shared" si="103"/>
        <v>14.57</v>
      </c>
      <c r="P299" s="921">
        <f t="shared" si="104"/>
        <v>2914.57</v>
      </c>
      <c r="Q299" s="922">
        <f t="shared" si="105"/>
        <v>19741840</v>
      </c>
      <c r="R299" s="922">
        <f t="shared" si="106"/>
        <v>98709</v>
      </c>
      <c r="S299" s="922">
        <f t="shared" si="107"/>
        <v>19643131</v>
      </c>
      <c r="T299" s="1594" t="s">
        <v>199</v>
      </c>
      <c r="U299" s="972"/>
    </row>
    <row r="300" spans="2:22" ht="5.0999999999999996" customHeight="1">
      <c r="B300" s="392"/>
      <c r="C300" s="393"/>
      <c r="D300" s="394"/>
      <c r="E300" s="395"/>
      <c r="F300" s="396"/>
      <c r="G300" s="397"/>
      <c r="H300" s="397"/>
      <c r="I300" s="398"/>
      <c r="J300" s="931"/>
      <c r="K300" s="398"/>
      <c r="L300" s="398"/>
      <c r="M300" s="400"/>
      <c r="N300" s="400"/>
      <c r="O300" s="617"/>
      <c r="P300" s="617"/>
      <c r="Q300" s="398"/>
      <c r="R300" s="398"/>
      <c r="S300" s="398"/>
      <c r="T300" s="1007"/>
    </row>
    <row r="301" spans="2:22" ht="30" customHeight="1">
      <c r="B301" s="2216" t="s">
        <v>187</v>
      </c>
      <c r="C301" s="2217"/>
      <c r="D301" s="2217"/>
      <c r="E301" s="2217"/>
      <c r="F301" s="2218"/>
      <c r="G301" s="1012">
        <f>SUM(G297:G300)</f>
        <v>31970</v>
      </c>
      <c r="H301" s="1012">
        <f>SUM(H297:H300)</f>
        <v>16340</v>
      </c>
      <c r="I301" s="1012">
        <f>SUM(I297:I300)</f>
        <v>15630</v>
      </c>
      <c r="J301" s="1012">
        <f>+K301/I301%</f>
        <v>5.303902751119641</v>
      </c>
      <c r="K301" s="1012">
        <f>SUM(K297:K300)</f>
        <v>829</v>
      </c>
      <c r="L301" s="1012">
        <f>SUM(L297:L300)</f>
        <v>14801</v>
      </c>
      <c r="M301" s="1012"/>
      <c r="N301" s="1012">
        <f>SUM(N297:N300)</f>
        <v>42922900</v>
      </c>
      <c r="O301" s="1013"/>
      <c r="P301" s="1335">
        <f>+Q301/L301</f>
        <v>2914.5700290520913</v>
      </c>
      <c r="Q301" s="1012">
        <f>SUM(Q297:Q300)</f>
        <v>43138551</v>
      </c>
      <c r="R301" s="1012">
        <f>SUM(R297:R300)</f>
        <v>215693</v>
      </c>
      <c r="S301" s="1012">
        <f>SUM(S297:S300)</f>
        <v>42922858</v>
      </c>
      <c r="T301" s="402"/>
      <c r="V301" s="1" t="s">
        <v>25</v>
      </c>
    </row>
    <row r="302" spans="2:22" ht="9.9499999999999993" customHeight="1">
      <c r="B302" s="603"/>
      <c r="C302" s="458"/>
      <c r="D302" s="458"/>
      <c r="E302" s="458"/>
      <c r="F302" s="458"/>
      <c r="G302" s="597"/>
      <c r="H302" s="597"/>
      <c r="I302" s="597"/>
      <c r="J302" s="1232"/>
      <c r="K302" s="597"/>
      <c r="L302" s="597"/>
      <c r="M302" s="597"/>
      <c r="N302" s="597"/>
      <c r="O302" s="597"/>
      <c r="P302" s="597"/>
      <c r="Q302" s="597"/>
      <c r="R302" s="597"/>
      <c r="S302" s="597"/>
      <c r="T302" s="460"/>
      <c r="U302" s="1"/>
    </row>
    <row r="303" spans="2:22" ht="15.75">
      <c r="B303" s="363"/>
      <c r="C303" s="364"/>
      <c r="D303" s="364"/>
      <c r="E303" s="364"/>
      <c r="F303" s="364"/>
      <c r="G303" s="265"/>
      <c r="H303" s="364"/>
      <c r="I303" s="202"/>
      <c r="J303" s="203"/>
      <c r="K303" s="203"/>
      <c r="L303" s="204"/>
      <c r="M303" s="202"/>
      <c r="N303" s="202"/>
      <c r="O303" s="202"/>
      <c r="P303" s="202"/>
      <c r="Q303" s="587" t="s">
        <v>1880</v>
      </c>
      <c r="R303" s="211"/>
      <c r="S303" s="208"/>
      <c r="T303" s="209"/>
      <c r="U303" s="1"/>
    </row>
    <row r="304" spans="2:22" ht="15.75">
      <c r="B304" s="365"/>
      <c r="C304" s="280" t="s">
        <v>80</v>
      </c>
      <c r="D304" s="227"/>
      <c r="E304" s="227"/>
      <c r="F304" s="227"/>
      <c r="G304" s="1949"/>
      <c r="H304" s="1949"/>
      <c r="I304" s="1949" t="s">
        <v>105</v>
      </c>
      <c r="J304" s="1949"/>
      <c r="K304" s="228"/>
      <c r="L304" s="1949"/>
      <c r="M304" s="1949" t="s">
        <v>106</v>
      </c>
      <c r="N304" s="1949"/>
      <c r="O304" s="227"/>
      <c r="P304" s="227"/>
      <c r="Q304" s="227" t="s">
        <v>81</v>
      </c>
      <c r="R304" s="227"/>
      <c r="S304" s="242"/>
      <c r="T304" s="243"/>
      <c r="U304" s="1"/>
    </row>
    <row r="305" spans="2:22" ht="15.75">
      <c r="B305" s="241"/>
      <c r="C305" s="281"/>
      <c r="D305" s="229"/>
      <c r="E305" s="229"/>
      <c r="F305" s="229"/>
      <c r="G305" s="229"/>
      <c r="H305" s="229"/>
      <c r="I305" s="229"/>
      <c r="J305" s="229"/>
      <c r="K305" s="229"/>
      <c r="L305" s="229"/>
      <c r="M305" s="229"/>
      <c r="N305" s="229"/>
      <c r="O305" s="229"/>
      <c r="P305" s="229"/>
      <c r="Q305" s="229"/>
      <c r="R305" s="229"/>
      <c r="S305" s="242"/>
      <c r="T305" s="243"/>
      <c r="U305" s="1"/>
    </row>
    <row r="306" spans="2:22" ht="9.9499999999999993" customHeight="1">
      <c r="B306" s="241"/>
      <c r="C306" s="281"/>
      <c r="D306" s="229"/>
      <c r="E306" s="229"/>
      <c r="F306" s="229"/>
      <c r="G306" s="229"/>
      <c r="H306" s="229"/>
      <c r="I306" s="229"/>
      <c r="J306" s="229"/>
      <c r="K306" s="229"/>
      <c r="L306" s="229"/>
      <c r="M306" s="229"/>
      <c r="N306" s="229"/>
      <c r="O306" s="229"/>
      <c r="P306" s="229"/>
      <c r="Q306" s="229"/>
      <c r="R306" s="229"/>
      <c r="S306" s="242"/>
      <c r="T306" s="243"/>
      <c r="U306" s="1"/>
    </row>
    <row r="307" spans="2:22" ht="9.9499999999999993" customHeight="1">
      <c r="B307" s="241"/>
      <c r="C307" s="281"/>
      <c r="D307" s="229"/>
      <c r="E307" s="229"/>
      <c r="F307" s="229"/>
      <c r="G307" s="229"/>
      <c r="H307" s="229"/>
      <c r="I307" s="229"/>
      <c r="J307" s="229"/>
      <c r="K307" s="229"/>
      <c r="L307" s="229"/>
      <c r="M307" s="229"/>
      <c r="N307" s="229"/>
      <c r="O307" s="229"/>
      <c r="P307" s="229"/>
      <c r="Q307" s="229"/>
      <c r="R307" s="229"/>
      <c r="S307" s="242"/>
      <c r="T307" s="243"/>
      <c r="U307" s="1"/>
    </row>
    <row r="308" spans="2:22" ht="15.75">
      <c r="B308" s="241"/>
      <c r="C308" s="281"/>
      <c r="D308" s="229"/>
      <c r="E308" s="229"/>
      <c r="F308" s="229"/>
      <c r="G308" s="229"/>
      <c r="H308" s="229"/>
      <c r="I308" s="229"/>
      <c r="J308" s="229"/>
      <c r="K308" s="229"/>
      <c r="L308" s="229"/>
      <c r="M308" s="229"/>
      <c r="N308" s="229"/>
      <c r="O308" s="229"/>
      <c r="P308" s="229"/>
      <c r="Q308" s="229"/>
      <c r="R308" s="229"/>
      <c r="S308" s="242"/>
      <c r="T308" s="243"/>
      <c r="U308" s="1"/>
    </row>
    <row r="309" spans="2:22" ht="15.75">
      <c r="B309" s="241"/>
      <c r="C309" s="1948" t="s">
        <v>147</v>
      </c>
      <c r="D309" s="1948"/>
      <c r="E309" s="1948"/>
      <c r="F309" s="1948"/>
      <c r="G309" s="1950"/>
      <c r="H309" s="1950" t="s">
        <v>82</v>
      </c>
      <c r="I309" s="1948"/>
      <c r="J309" s="1950" t="s">
        <v>156</v>
      </c>
      <c r="K309" s="230"/>
      <c r="L309" s="1950"/>
      <c r="M309" s="1950" t="s">
        <v>161</v>
      </c>
      <c r="N309" s="1950"/>
      <c r="O309" s="1948"/>
      <c r="P309" s="1948"/>
      <c r="Q309" s="1948" t="s">
        <v>83</v>
      </c>
      <c r="R309" s="1948"/>
      <c r="S309" s="242"/>
      <c r="T309" s="243"/>
      <c r="U309" s="1"/>
    </row>
    <row r="310" spans="2:22" ht="15.75">
      <c r="B310" s="612"/>
      <c r="C310" s="1948"/>
      <c r="D310" s="1948"/>
      <c r="E310" s="1948"/>
      <c r="F310" s="1948"/>
      <c r="G310" s="1950"/>
      <c r="H310" s="1950"/>
      <c r="I310" s="1948"/>
      <c r="J310" s="1950"/>
      <c r="K310" s="230"/>
      <c r="L310" s="1950"/>
      <c r="M310" s="1950"/>
      <c r="N310" s="1950"/>
      <c r="O310" s="1948"/>
      <c r="P310" s="1948"/>
      <c r="Q310" s="1948"/>
      <c r="R310" s="1948"/>
      <c r="S310" s="242"/>
      <c r="T310" s="243"/>
      <c r="U310" s="1"/>
    </row>
    <row r="311" spans="2:22" customFormat="1" ht="15" customHeight="1">
      <c r="B311" s="121" t="s">
        <v>418</v>
      </c>
      <c r="C311" s="284"/>
      <c r="D311" s="122"/>
      <c r="E311" s="122"/>
      <c r="F311" s="122"/>
      <c r="G311" s="122"/>
      <c r="H311" s="122"/>
      <c r="I311" s="122"/>
      <c r="J311" s="123"/>
      <c r="K311" s="122"/>
      <c r="L311" s="124"/>
      <c r="M311" s="122"/>
      <c r="N311" s="122"/>
      <c r="O311" s="122"/>
      <c r="P311" s="122"/>
      <c r="Q311" s="122"/>
      <c r="R311" s="125"/>
      <c r="S311" s="125"/>
      <c r="T311" s="126" t="s">
        <v>417</v>
      </c>
      <c r="U311" s="232"/>
    </row>
    <row r="313" spans="2:22" ht="24.95" customHeight="1">
      <c r="B313" s="2300" t="s">
        <v>25</v>
      </c>
      <c r="C313" s="2301"/>
      <c r="D313" s="2301"/>
      <c r="E313" s="2302"/>
      <c r="F313" s="2303" t="s">
        <v>146</v>
      </c>
      <c r="G313" s="2304"/>
      <c r="H313" s="2304"/>
      <c r="I313" s="2304"/>
      <c r="J313" s="2304"/>
      <c r="K313" s="2304"/>
      <c r="L313" s="2304"/>
      <c r="M313" s="2304"/>
      <c r="N313" s="2305"/>
      <c r="O313" s="417" t="s">
        <v>138</v>
      </c>
      <c r="P313" s="428" t="s">
        <v>1865</v>
      </c>
      <c r="Q313" s="92" t="s">
        <v>1607</v>
      </c>
      <c r="R313" s="92"/>
      <c r="S313" s="92"/>
      <c r="T313" s="42"/>
    </row>
    <row r="314" spans="2:22" ht="26.25" customHeight="1">
      <c r="B314" s="2158"/>
      <c r="C314" s="2159"/>
      <c r="D314" s="2159"/>
      <c r="E314" s="2160"/>
      <c r="F314" s="2306" t="s">
        <v>416</v>
      </c>
      <c r="G314" s="2307"/>
      <c r="H314" s="2307"/>
      <c r="I314" s="2307"/>
      <c r="J314" s="2307"/>
      <c r="K314" s="2307"/>
      <c r="L314" s="2307"/>
      <c r="M314" s="2307"/>
      <c r="N314" s="2308"/>
      <c r="O314" s="419" t="s">
        <v>139</v>
      </c>
      <c r="P314" s="429" t="s">
        <v>58</v>
      </c>
      <c r="Q314" s="94"/>
      <c r="R314" s="94"/>
      <c r="S314" s="94"/>
      <c r="T314" s="46"/>
    </row>
    <row r="315" spans="2:22" ht="9.75" customHeight="1">
      <c r="B315" s="263"/>
      <c r="C315" s="264"/>
      <c r="D315" s="264"/>
      <c r="E315" s="264"/>
      <c r="F315" s="264"/>
      <c r="G315" s="265"/>
      <c r="H315" s="265"/>
      <c r="I315" s="265"/>
      <c r="J315" s="265"/>
      <c r="K315" s="265"/>
      <c r="L315" s="265"/>
      <c r="M315" s="265"/>
      <c r="N315" s="265"/>
      <c r="O315" s="265"/>
      <c r="P315" s="265"/>
      <c r="Q315" s="265"/>
      <c r="R315" s="265"/>
      <c r="S315" s="265"/>
      <c r="T315" s="266"/>
    </row>
    <row r="316" spans="2:22" ht="15.75">
      <c r="B316" s="51"/>
      <c r="C316" s="52" t="s">
        <v>59</v>
      </c>
      <c r="D316" s="15"/>
      <c r="E316" s="15" t="s">
        <v>60</v>
      </c>
      <c r="F316" s="623" t="s">
        <v>1442</v>
      </c>
      <c r="G316" s="15"/>
      <c r="H316" s="362"/>
      <c r="I316" s="360"/>
      <c r="J316" s="15"/>
      <c r="K316" s="15"/>
      <c r="L316" s="152"/>
      <c r="M316" s="153"/>
      <c r="N316" s="152"/>
      <c r="O316" s="140"/>
      <c r="P316" s="57" t="s">
        <v>61</v>
      </c>
      <c r="Q316" s="1657" t="s">
        <v>1863</v>
      </c>
      <c r="R316" s="249"/>
      <c r="S316" s="58"/>
      <c r="T316" s="59"/>
      <c r="V316" s="1656"/>
    </row>
    <row r="317" spans="2:22" ht="9.9499999999999993" customHeight="1">
      <c r="B317" s="51"/>
      <c r="C317" s="52"/>
      <c r="D317" s="15"/>
      <c r="E317" s="343"/>
      <c r="F317" s="304"/>
      <c r="G317" s="15"/>
      <c r="H317" s="303"/>
      <c r="I317" s="52"/>
      <c r="J317" s="15"/>
      <c r="K317" s="15"/>
      <c r="L317" s="152"/>
      <c r="M317" s="267"/>
      <c r="N317" s="152"/>
      <c r="O317" s="149"/>
      <c r="P317" s="57"/>
      <c r="Q317" s="58"/>
      <c r="R317" s="58"/>
      <c r="S317" s="58"/>
      <c r="T317" s="59"/>
    </row>
    <row r="318" spans="2:22" ht="15" customHeight="1">
      <c r="B318" s="1936" t="s">
        <v>26</v>
      </c>
      <c r="C318" s="174" t="s">
        <v>27</v>
      </c>
      <c r="D318" s="2309" t="s">
        <v>62</v>
      </c>
      <c r="E318" s="175" t="s">
        <v>28</v>
      </c>
      <c r="F318" s="1932" t="s">
        <v>29</v>
      </c>
      <c r="G318" s="174" t="s">
        <v>30</v>
      </c>
      <c r="H318" s="174" t="s">
        <v>30</v>
      </c>
      <c r="I318" s="176" t="s">
        <v>30</v>
      </c>
      <c r="J318" s="2171" t="s">
        <v>31</v>
      </c>
      <c r="K318" s="2172"/>
      <c r="L318" s="174" t="s">
        <v>30</v>
      </c>
      <c r="M318" s="176" t="s">
        <v>32</v>
      </c>
      <c r="N318" s="177" t="s">
        <v>8</v>
      </c>
      <c r="O318" s="2310" t="s">
        <v>182</v>
      </c>
      <c r="P318" s="2311" t="s">
        <v>181</v>
      </c>
      <c r="Q318" s="177" t="s">
        <v>8</v>
      </c>
      <c r="R318" s="2312" t="s">
        <v>44</v>
      </c>
      <c r="S318" s="178" t="s">
        <v>8</v>
      </c>
      <c r="T318" s="1934" t="s">
        <v>10</v>
      </c>
    </row>
    <row r="319" spans="2:22">
      <c r="B319" s="1937"/>
      <c r="C319" s="180" t="s">
        <v>11</v>
      </c>
      <c r="D319" s="2170"/>
      <c r="E319" s="180" t="s">
        <v>12</v>
      </c>
      <c r="F319" s="1933"/>
      <c r="G319" s="180" t="s">
        <v>13</v>
      </c>
      <c r="H319" s="180" t="s">
        <v>14</v>
      </c>
      <c r="I319" s="181" t="s">
        <v>15</v>
      </c>
      <c r="J319" s="182" t="s">
        <v>16</v>
      </c>
      <c r="K319" s="183" t="s">
        <v>17</v>
      </c>
      <c r="L319" s="180" t="s">
        <v>18</v>
      </c>
      <c r="M319" s="184" t="s">
        <v>19</v>
      </c>
      <c r="N319" s="185" t="s">
        <v>177</v>
      </c>
      <c r="O319" s="2177"/>
      <c r="P319" s="2179"/>
      <c r="Q319" s="185" t="s">
        <v>22</v>
      </c>
      <c r="R319" s="2181"/>
      <c r="S319" s="186" t="s">
        <v>45</v>
      </c>
      <c r="T319" s="1935"/>
    </row>
    <row r="320" spans="2:22" ht="15.75" thickBot="1">
      <c r="B320" s="187">
        <v>1</v>
      </c>
      <c r="C320" s="188">
        <v>2</v>
      </c>
      <c r="D320" s="189">
        <v>3</v>
      </c>
      <c r="E320" s="188">
        <v>4</v>
      </c>
      <c r="F320" s="188">
        <v>5</v>
      </c>
      <c r="G320" s="188">
        <v>6</v>
      </c>
      <c r="H320" s="188">
        <v>7</v>
      </c>
      <c r="I320" s="190" t="s">
        <v>63</v>
      </c>
      <c r="J320" s="188">
        <v>9</v>
      </c>
      <c r="K320" s="192" t="s">
        <v>64</v>
      </c>
      <c r="L320" s="191" t="s">
        <v>65</v>
      </c>
      <c r="M320" s="193">
        <v>12</v>
      </c>
      <c r="N320" s="193" t="s">
        <v>66</v>
      </c>
      <c r="O320" s="252" t="s">
        <v>176</v>
      </c>
      <c r="P320" s="193" t="s">
        <v>178</v>
      </c>
      <c r="Q320" s="193" t="s">
        <v>186</v>
      </c>
      <c r="R320" s="193" t="s">
        <v>183</v>
      </c>
      <c r="S320" s="193" t="s">
        <v>179</v>
      </c>
      <c r="T320" s="193">
        <v>18</v>
      </c>
    </row>
    <row r="321" spans="2:22" s="865" customFormat="1" ht="30" customHeight="1" thickTop="1">
      <c r="B321" s="912">
        <v>1</v>
      </c>
      <c r="C321" s="1663" t="s">
        <v>1871</v>
      </c>
      <c r="D321" s="1449" t="s">
        <v>1011</v>
      </c>
      <c r="E321" s="1454" t="s">
        <v>1491</v>
      </c>
      <c r="F321" s="1443" t="s">
        <v>48</v>
      </c>
      <c r="G321" s="1450">
        <v>9480</v>
      </c>
      <c r="H321" s="1450">
        <v>4290</v>
      </c>
      <c r="I321" s="843">
        <f t="shared" ref="I321" si="108">+G321-H321</f>
        <v>5190</v>
      </c>
      <c r="J321" s="931">
        <v>5</v>
      </c>
      <c r="K321" s="919">
        <f t="shared" ref="K321" si="109">I321*J321%</f>
        <v>259.5</v>
      </c>
      <c r="L321" s="919">
        <f t="shared" ref="L321" si="110">I321-K321</f>
        <v>4930.5</v>
      </c>
      <c r="M321" s="971">
        <v>2900</v>
      </c>
      <c r="N321" s="921">
        <f t="shared" ref="N321" si="111">ROUND((L321*M321),0)</f>
        <v>14298450</v>
      </c>
      <c r="O321" s="921">
        <f t="shared" ref="O321" si="112">ROUND(M321*0.5025%,2)</f>
        <v>14.57</v>
      </c>
      <c r="P321" s="921">
        <f t="shared" ref="P321" si="113">M321+O321</f>
        <v>2914.57</v>
      </c>
      <c r="Q321" s="922">
        <f t="shared" ref="Q321" si="114">ROUND((L321*+P321),0)</f>
        <v>14370287</v>
      </c>
      <c r="R321" s="922">
        <f t="shared" ref="R321" si="115">ROUND((Q321*0.5%),0)</f>
        <v>71851</v>
      </c>
      <c r="S321" s="922">
        <f t="shared" ref="S321" si="116">ROUND((Q321-R321),0)</f>
        <v>14298436</v>
      </c>
      <c r="T321" s="1594" t="s">
        <v>199</v>
      </c>
      <c r="U321" s="972"/>
    </row>
    <row r="322" spans="2:22" ht="5.0999999999999996" customHeight="1">
      <c r="B322" s="392"/>
      <c r="C322" s="393"/>
      <c r="D322" s="394"/>
      <c r="E322" s="395"/>
      <c r="F322" s="396"/>
      <c r="G322" s="397"/>
      <c r="H322" s="397"/>
      <c r="I322" s="398"/>
      <c r="J322" s="931"/>
      <c r="K322" s="398"/>
      <c r="L322" s="398"/>
      <c r="M322" s="400"/>
      <c r="N322" s="400"/>
      <c r="O322" s="617"/>
      <c r="P322" s="617"/>
      <c r="Q322" s="398"/>
      <c r="R322" s="398"/>
      <c r="S322" s="398"/>
      <c r="T322" s="1007"/>
    </row>
    <row r="323" spans="2:22" ht="30" customHeight="1">
      <c r="B323" s="2216" t="s">
        <v>187</v>
      </c>
      <c r="C323" s="2217"/>
      <c r="D323" s="2217"/>
      <c r="E323" s="2217"/>
      <c r="F323" s="2218"/>
      <c r="G323" s="1012">
        <f>SUM(G321:G322)</f>
        <v>9480</v>
      </c>
      <c r="H323" s="1012">
        <f>SUM(H321:H322)</f>
        <v>4290</v>
      </c>
      <c r="I323" s="1012">
        <f>SUM(I321:I322)</f>
        <v>5190</v>
      </c>
      <c r="J323" s="1012">
        <f>+K323/I323%</f>
        <v>5</v>
      </c>
      <c r="K323" s="1012">
        <f>SUM(K321:K322)</f>
        <v>259.5</v>
      </c>
      <c r="L323" s="1012">
        <f>SUM(L321:L322)</f>
        <v>4930.5</v>
      </c>
      <c r="M323" s="1012"/>
      <c r="N323" s="1012">
        <f>SUM(N321:N322)</f>
        <v>14298450</v>
      </c>
      <c r="O323" s="1013"/>
      <c r="P323" s="1335">
        <f>+Q323/L323</f>
        <v>2914.5699219146131</v>
      </c>
      <c r="Q323" s="1012">
        <f>SUM(Q321:Q322)</f>
        <v>14370287</v>
      </c>
      <c r="R323" s="1012">
        <f>SUM(R321:R322)</f>
        <v>71851</v>
      </c>
      <c r="S323" s="1012">
        <f>SUM(S321:S322)</f>
        <v>14298436</v>
      </c>
      <c r="T323" s="402"/>
      <c r="V323" s="1" t="s">
        <v>25</v>
      </c>
    </row>
    <row r="324" spans="2:22" ht="9.9499999999999993" customHeight="1">
      <c r="B324" s="603"/>
      <c r="C324" s="458"/>
      <c r="D324" s="458"/>
      <c r="E324" s="458"/>
      <c r="F324" s="458"/>
      <c r="G324" s="597"/>
      <c r="H324" s="597"/>
      <c r="I324" s="597"/>
      <c r="J324" s="1232"/>
      <c r="K324" s="597"/>
      <c r="L324" s="597"/>
      <c r="M324" s="597"/>
      <c r="N324" s="597"/>
      <c r="O324" s="597"/>
      <c r="P324" s="597"/>
      <c r="Q324" s="597"/>
      <c r="R324" s="597"/>
      <c r="S324" s="597"/>
      <c r="T324" s="460"/>
      <c r="U324" s="1"/>
    </row>
    <row r="325" spans="2:22" ht="15.75">
      <c r="B325" s="363"/>
      <c r="C325" s="364"/>
      <c r="D325" s="364"/>
      <c r="E325" s="364"/>
      <c r="F325" s="364"/>
      <c r="G325" s="265"/>
      <c r="H325" s="364"/>
      <c r="I325" s="202"/>
      <c r="J325" s="203"/>
      <c r="K325" s="203"/>
      <c r="L325" s="204"/>
      <c r="M325" s="202"/>
      <c r="N325" s="202"/>
      <c r="O325" s="202"/>
      <c r="P325" s="202"/>
      <c r="Q325" s="587" t="s">
        <v>1864</v>
      </c>
      <c r="R325" s="211"/>
      <c r="S325" s="208"/>
      <c r="T325" s="209"/>
      <c r="U325" s="1"/>
    </row>
    <row r="326" spans="2:22" ht="15.75">
      <c r="B326" s="365"/>
      <c r="C326" s="280" t="s">
        <v>80</v>
      </c>
      <c r="D326" s="227"/>
      <c r="E326" s="227"/>
      <c r="F326" s="227"/>
      <c r="G326" s="1940"/>
      <c r="H326" s="1940"/>
      <c r="I326" s="1940" t="s">
        <v>105</v>
      </c>
      <c r="J326" s="1940"/>
      <c r="K326" s="228"/>
      <c r="L326" s="1940"/>
      <c r="M326" s="1940" t="s">
        <v>106</v>
      </c>
      <c r="N326" s="1940"/>
      <c r="O326" s="227"/>
      <c r="P326" s="227"/>
      <c r="Q326" s="227" t="s">
        <v>81</v>
      </c>
      <c r="R326" s="227"/>
      <c r="S326" s="242"/>
      <c r="T326" s="243"/>
      <c r="U326" s="1"/>
    </row>
    <row r="327" spans="2:22" ht="15.75">
      <c r="B327" s="241"/>
      <c r="C327" s="281"/>
      <c r="D327" s="229"/>
      <c r="E327" s="229"/>
      <c r="F327" s="229"/>
      <c r="G327" s="229"/>
      <c r="H327" s="229"/>
      <c r="I327" s="229"/>
      <c r="J327" s="229"/>
      <c r="K327" s="229"/>
      <c r="L327" s="229"/>
      <c r="M327" s="229"/>
      <c r="N327" s="229"/>
      <c r="O327" s="229"/>
      <c r="P327" s="229"/>
      <c r="Q327" s="229"/>
      <c r="R327" s="229"/>
      <c r="S327" s="242"/>
      <c r="T327" s="243"/>
      <c r="U327" s="1"/>
    </row>
    <row r="328" spans="2:22" ht="9.9499999999999993" customHeight="1">
      <c r="B328" s="241"/>
      <c r="C328" s="281"/>
      <c r="D328" s="229"/>
      <c r="E328" s="229"/>
      <c r="F328" s="229"/>
      <c r="G328" s="229"/>
      <c r="H328" s="229"/>
      <c r="I328" s="229"/>
      <c r="J328" s="229"/>
      <c r="K328" s="229"/>
      <c r="L328" s="229"/>
      <c r="M328" s="229"/>
      <c r="N328" s="229"/>
      <c r="O328" s="229"/>
      <c r="P328" s="229"/>
      <c r="Q328" s="229"/>
      <c r="R328" s="229"/>
      <c r="S328" s="242"/>
      <c r="T328" s="243"/>
      <c r="U328" s="1"/>
    </row>
    <row r="329" spans="2:22" ht="9.9499999999999993" customHeight="1">
      <c r="B329" s="241"/>
      <c r="C329" s="281"/>
      <c r="D329" s="229"/>
      <c r="E329" s="229"/>
      <c r="F329" s="229"/>
      <c r="G329" s="229"/>
      <c r="H329" s="229"/>
      <c r="I329" s="229"/>
      <c r="J329" s="229"/>
      <c r="K329" s="229"/>
      <c r="L329" s="229"/>
      <c r="M329" s="229"/>
      <c r="N329" s="229"/>
      <c r="O329" s="229"/>
      <c r="P329" s="229"/>
      <c r="Q329" s="229"/>
      <c r="R329" s="229"/>
      <c r="S329" s="242"/>
      <c r="T329" s="243"/>
      <c r="U329" s="1"/>
    </row>
    <row r="330" spans="2:22" ht="15.75">
      <c r="B330" s="241"/>
      <c r="C330" s="281"/>
      <c r="D330" s="229"/>
      <c r="E330" s="229"/>
      <c r="F330" s="229"/>
      <c r="G330" s="229"/>
      <c r="H330" s="229"/>
      <c r="I330" s="229"/>
      <c r="J330" s="229"/>
      <c r="K330" s="229"/>
      <c r="L330" s="229"/>
      <c r="M330" s="229"/>
      <c r="N330" s="229"/>
      <c r="O330" s="229"/>
      <c r="P330" s="229"/>
      <c r="Q330" s="229"/>
      <c r="R330" s="229"/>
      <c r="S330" s="242"/>
      <c r="T330" s="243"/>
      <c r="U330" s="1"/>
    </row>
    <row r="331" spans="2:22" ht="15.75">
      <c r="B331" s="241"/>
      <c r="C331" s="1938" t="s">
        <v>147</v>
      </c>
      <c r="D331" s="1938"/>
      <c r="E331" s="1938"/>
      <c r="F331" s="1938"/>
      <c r="G331" s="1941"/>
      <c r="H331" s="1941" t="s">
        <v>82</v>
      </c>
      <c r="I331" s="1938"/>
      <c r="J331" s="1941" t="s">
        <v>156</v>
      </c>
      <c r="K331" s="230"/>
      <c r="L331" s="1941"/>
      <c r="M331" s="1941" t="s">
        <v>161</v>
      </c>
      <c r="N331" s="1941"/>
      <c r="O331" s="1938"/>
      <c r="P331" s="1938"/>
      <c r="Q331" s="1938" t="s">
        <v>83</v>
      </c>
      <c r="R331" s="1938"/>
      <c r="S331" s="242"/>
      <c r="T331" s="243"/>
      <c r="U331" s="1"/>
    </row>
    <row r="332" spans="2:22" ht="15.75">
      <c r="B332" s="612"/>
      <c r="C332" s="1938"/>
      <c r="D332" s="1938"/>
      <c r="E332" s="1938"/>
      <c r="F332" s="1938"/>
      <c r="G332" s="1941"/>
      <c r="H332" s="1941"/>
      <c r="I332" s="1938"/>
      <c r="J332" s="1941"/>
      <c r="K332" s="230"/>
      <c r="L332" s="1941"/>
      <c r="M332" s="1941"/>
      <c r="N332" s="1941"/>
      <c r="O332" s="1938"/>
      <c r="P332" s="1938"/>
      <c r="Q332" s="1938"/>
      <c r="R332" s="1938"/>
      <c r="S332" s="242"/>
      <c r="T332" s="243"/>
      <c r="U332" s="1"/>
    </row>
    <row r="333" spans="2:22" customFormat="1" ht="15" customHeight="1">
      <c r="B333" s="121" t="s">
        <v>418</v>
      </c>
      <c r="C333" s="284"/>
      <c r="D333" s="122"/>
      <c r="E333" s="122"/>
      <c r="F333" s="122"/>
      <c r="G333" s="122"/>
      <c r="H333" s="122"/>
      <c r="I333" s="122"/>
      <c r="J333" s="123"/>
      <c r="K333" s="122"/>
      <c r="L333" s="124"/>
      <c r="M333" s="122"/>
      <c r="N333" s="122"/>
      <c r="O333" s="122"/>
      <c r="P333" s="122"/>
      <c r="Q333" s="122"/>
      <c r="R333" s="125"/>
      <c r="S333" s="125"/>
      <c r="T333" s="126" t="s">
        <v>417</v>
      </c>
      <c r="U333" s="232"/>
    </row>
    <row r="335" spans="2:22" ht="24.95" customHeight="1">
      <c r="B335" s="2300" t="s">
        <v>25</v>
      </c>
      <c r="C335" s="2301"/>
      <c r="D335" s="2301"/>
      <c r="E335" s="2302"/>
      <c r="F335" s="2303" t="s">
        <v>146</v>
      </c>
      <c r="G335" s="2304"/>
      <c r="H335" s="2304"/>
      <c r="I335" s="2304"/>
      <c r="J335" s="2304"/>
      <c r="K335" s="2304"/>
      <c r="L335" s="2304"/>
      <c r="M335" s="2304"/>
      <c r="N335" s="2305"/>
      <c r="O335" s="417" t="s">
        <v>138</v>
      </c>
      <c r="P335" s="428" t="s">
        <v>1840</v>
      </c>
      <c r="Q335" s="92" t="s">
        <v>1607</v>
      </c>
      <c r="R335" s="92"/>
      <c r="S335" s="92"/>
      <c r="T335" s="42"/>
    </row>
    <row r="336" spans="2:22" ht="26.25" customHeight="1">
      <c r="B336" s="2158"/>
      <c r="C336" s="2159"/>
      <c r="D336" s="2159"/>
      <c r="E336" s="2160"/>
      <c r="F336" s="2306" t="s">
        <v>416</v>
      </c>
      <c r="G336" s="2307"/>
      <c r="H336" s="2307"/>
      <c r="I336" s="2307"/>
      <c r="J336" s="2307"/>
      <c r="K336" s="2307"/>
      <c r="L336" s="2307"/>
      <c r="M336" s="2307"/>
      <c r="N336" s="2308"/>
      <c r="O336" s="419" t="s">
        <v>139</v>
      </c>
      <c r="P336" s="429" t="s">
        <v>58</v>
      </c>
      <c r="Q336" s="94"/>
      <c r="R336" s="94"/>
      <c r="S336" s="94"/>
      <c r="T336" s="46"/>
    </row>
    <row r="337" spans="2:22" ht="9.75" customHeight="1">
      <c r="B337" s="263"/>
      <c r="C337" s="264"/>
      <c r="D337" s="264"/>
      <c r="E337" s="264"/>
      <c r="F337" s="264"/>
      <c r="G337" s="265"/>
      <c r="H337" s="265"/>
      <c r="I337" s="265"/>
      <c r="J337" s="265"/>
      <c r="K337" s="265"/>
      <c r="L337" s="265"/>
      <c r="M337" s="265"/>
      <c r="N337" s="265"/>
      <c r="O337" s="265"/>
      <c r="P337" s="265"/>
      <c r="Q337" s="265"/>
      <c r="R337" s="265"/>
      <c r="S337" s="265"/>
      <c r="T337" s="266"/>
    </row>
    <row r="338" spans="2:22" ht="15.75">
      <c r="B338" s="51"/>
      <c r="C338" s="52" t="s">
        <v>59</v>
      </c>
      <c r="D338" s="15"/>
      <c r="E338" s="15" t="s">
        <v>60</v>
      </c>
      <c r="F338" s="623" t="s">
        <v>1442</v>
      </c>
      <c r="G338" s="15"/>
      <c r="H338" s="362"/>
      <c r="I338" s="360"/>
      <c r="J338" s="15"/>
      <c r="K338" s="15"/>
      <c r="L338" s="152"/>
      <c r="M338" s="153"/>
      <c r="N338" s="152"/>
      <c r="O338" s="140"/>
      <c r="P338" s="57" t="s">
        <v>61</v>
      </c>
      <c r="Q338" s="1657" t="s">
        <v>1838</v>
      </c>
      <c r="R338" s="249"/>
      <c r="S338" s="58"/>
      <c r="T338" s="59"/>
      <c r="V338" s="1656"/>
    </row>
    <row r="339" spans="2:22" ht="9.9499999999999993" customHeight="1">
      <c r="B339" s="51"/>
      <c r="C339" s="52"/>
      <c r="D339" s="15"/>
      <c r="E339" s="343"/>
      <c r="F339" s="304"/>
      <c r="G339" s="15"/>
      <c r="H339" s="303"/>
      <c r="I339" s="52"/>
      <c r="J339" s="15"/>
      <c r="K339" s="15"/>
      <c r="L339" s="152"/>
      <c r="M339" s="267"/>
      <c r="N339" s="152"/>
      <c r="O339" s="149"/>
      <c r="P339" s="57"/>
      <c r="Q339" s="58"/>
      <c r="R339" s="58"/>
      <c r="S339" s="58"/>
      <c r="T339" s="59"/>
    </row>
    <row r="340" spans="2:22" ht="15" customHeight="1">
      <c r="B340" s="1927" t="s">
        <v>26</v>
      </c>
      <c r="C340" s="174" t="s">
        <v>27</v>
      </c>
      <c r="D340" s="2309" t="s">
        <v>62</v>
      </c>
      <c r="E340" s="175" t="s">
        <v>28</v>
      </c>
      <c r="F340" s="1923" t="s">
        <v>29</v>
      </c>
      <c r="G340" s="174" t="s">
        <v>30</v>
      </c>
      <c r="H340" s="174" t="s">
        <v>30</v>
      </c>
      <c r="I340" s="176" t="s">
        <v>30</v>
      </c>
      <c r="J340" s="2171" t="s">
        <v>31</v>
      </c>
      <c r="K340" s="2172"/>
      <c r="L340" s="174" t="s">
        <v>30</v>
      </c>
      <c r="M340" s="176" t="s">
        <v>32</v>
      </c>
      <c r="N340" s="177" t="s">
        <v>8</v>
      </c>
      <c r="O340" s="2310" t="s">
        <v>182</v>
      </c>
      <c r="P340" s="2311" t="s">
        <v>181</v>
      </c>
      <c r="Q340" s="177" t="s">
        <v>8</v>
      </c>
      <c r="R340" s="2312" t="s">
        <v>44</v>
      </c>
      <c r="S340" s="178" t="s">
        <v>8</v>
      </c>
      <c r="T340" s="1925" t="s">
        <v>10</v>
      </c>
    </row>
    <row r="341" spans="2:22">
      <c r="B341" s="1928"/>
      <c r="C341" s="180" t="s">
        <v>11</v>
      </c>
      <c r="D341" s="2170"/>
      <c r="E341" s="180" t="s">
        <v>12</v>
      </c>
      <c r="F341" s="1924"/>
      <c r="G341" s="180" t="s">
        <v>13</v>
      </c>
      <c r="H341" s="180" t="s">
        <v>14</v>
      </c>
      <c r="I341" s="181" t="s">
        <v>15</v>
      </c>
      <c r="J341" s="182" t="s">
        <v>16</v>
      </c>
      <c r="K341" s="183" t="s">
        <v>17</v>
      </c>
      <c r="L341" s="180" t="s">
        <v>18</v>
      </c>
      <c r="M341" s="184" t="s">
        <v>19</v>
      </c>
      <c r="N341" s="185" t="s">
        <v>177</v>
      </c>
      <c r="O341" s="2177"/>
      <c r="P341" s="2179"/>
      <c r="Q341" s="185" t="s">
        <v>22</v>
      </c>
      <c r="R341" s="2181"/>
      <c r="S341" s="186" t="s">
        <v>45</v>
      </c>
      <c r="T341" s="1926"/>
    </row>
    <row r="342" spans="2:22" ht="15.75" thickBot="1">
      <c r="B342" s="187">
        <v>1</v>
      </c>
      <c r="C342" s="188">
        <v>2</v>
      </c>
      <c r="D342" s="189">
        <v>3</v>
      </c>
      <c r="E342" s="188">
        <v>4</v>
      </c>
      <c r="F342" s="188">
        <v>5</v>
      </c>
      <c r="G342" s="188">
        <v>6</v>
      </c>
      <c r="H342" s="188">
        <v>7</v>
      </c>
      <c r="I342" s="190" t="s">
        <v>63</v>
      </c>
      <c r="J342" s="188">
        <v>9</v>
      </c>
      <c r="K342" s="192" t="s">
        <v>64</v>
      </c>
      <c r="L342" s="191" t="s">
        <v>65</v>
      </c>
      <c r="M342" s="193">
        <v>12</v>
      </c>
      <c r="N342" s="193" t="s">
        <v>66</v>
      </c>
      <c r="O342" s="252" t="s">
        <v>176</v>
      </c>
      <c r="P342" s="193" t="s">
        <v>178</v>
      </c>
      <c r="Q342" s="193" t="s">
        <v>186</v>
      </c>
      <c r="R342" s="193" t="s">
        <v>183</v>
      </c>
      <c r="S342" s="193" t="s">
        <v>179</v>
      </c>
      <c r="T342" s="193">
        <v>18</v>
      </c>
    </row>
    <row r="343" spans="2:22" s="865" customFormat="1" ht="30" customHeight="1" thickTop="1">
      <c r="B343" s="912">
        <v>1</v>
      </c>
      <c r="C343" s="1663" t="s">
        <v>1853</v>
      </c>
      <c r="D343" s="1449" t="s">
        <v>1170</v>
      </c>
      <c r="E343" s="1454" t="s">
        <v>385</v>
      </c>
      <c r="F343" s="1443" t="s">
        <v>48</v>
      </c>
      <c r="G343" s="1450">
        <v>12250</v>
      </c>
      <c r="H343" s="1450">
        <v>4520</v>
      </c>
      <c r="I343" s="843">
        <f t="shared" ref="I343" si="117">+G343-H343</f>
        <v>7730</v>
      </c>
      <c r="J343" s="931">
        <v>5</v>
      </c>
      <c r="K343" s="919">
        <f t="shared" ref="K343" si="118">I343*J343%</f>
        <v>386.5</v>
      </c>
      <c r="L343" s="919">
        <f t="shared" ref="L343" si="119">I343-K343</f>
        <v>7343.5</v>
      </c>
      <c r="M343" s="971">
        <v>2900</v>
      </c>
      <c r="N343" s="921">
        <f t="shared" ref="N343" si="120">ROUND((L343*M343),0)</f>
        <v>21296150</v>
      </c>
      <c r="O343" s="921">
        <f t="shared" ref="O343" si="121">ROUND(M343*0.5025%,2)</f>
        <v>14.57</v>
      </c>
      <c r="P343" s="921">
        <f t="shared" ref="P343" si="122">M343+O343</f>
        <v>2914.57</v>
      </c>
      <c r="Q343" s="922">
        <f t="shared" ref="Q343" si="123">ROUND((L343*+P343),0)</f>
        <v>21403145</v>
      </c>
      <c r="R343" s="922">
        <f t="shared" ref="R343" si="124">ROUND((Q343*0.5%),0)</f>
        <v>107016</v>
      </c>
      <c r="S343" s="922">
        <f t="shared" ref="S343" si="125">ROUND((Q343-R343),0)</f>
        <v>21296129</v>
      </c>
      <c r="T343" s="1594" t="s">
        <v>199</v>
      </c>
      <c r="U343" s="972"/>
    </row>
    <row r="344" spans="2:22" s="865" customFormat="1" ht="30" customHeight="1">
      <c r="B344" s="912">
        <v>2</v>
      </c>
      <c r="C344" s="1663" t="s">
        <v>1854</v>
      </c>
      <c r="D344" s="1449" t="s">
        <v>1170</v>
      </c>
      <c r="E344" s="1454" t="s">
        <v>1861</v>
      </c>
      <c r="F344" s="1443" t="s">
        <v>48</v>
      </c>
      <c r="G344" s="1450">
        <v>3280</v>
      </c>
      <c r="H344" s="1450">
        <v>1450</v>
      </c>
      <c r="I344" s="843">
        <f t="shared" ref="I344:I346" si="126">+G344-H344</f>
        <v>1830</v>
      </c>
      <c r="J344" s="931">
        <v>5</v>
      </c>
      <c r="K344" s="919">
        <f t="shared" ref="K344:K346" si="127">I344*J344%</f>
        <v>91.5</v>
      </c>
      <c r="L344" s="919">
        <f t="shared" ref="L344:L346" si="128">I344-K344</f>
        <v>1738.5</v>
      </c>
      <c r="M344" s="971">
        <v>2900</v>
      </c>
      <c r="N344" s="921">
        <f t="shared" ref="N344:N346" si="129">ROUND((L344*M344),0)</f>
        <v>5041650</v>
      </c>
      <c r="O344" s="921">
        <f t="shared" ref="O344:O346" si="130">ROUND(M344*0.5025%,2)</f>
        <v>14.57</v>
      </c>
      <c r="P344" s="921">
        <f t="shared" ref="P344:P346" si="131">M344+O344</f>
        <v>2914.57</v>
      </c>
      <c r="Q344" s="922">
        <f t="shared" ref="Q344:Q346" si="132">ROUND((L344*+P344),0)</f>
        <v>5066980</v>
      </c>
      <c r="R344" s="922">
        <f t="shared" ref="R344:R346" si="133">ROUND((Q344*0.5%),0)</f>
        <v>25335</v>
      </c>
      <c r="S344" s="922">
        <f t="shared" ref="S344:S346" si="134">ROUND((Q344-R344),0)</f>
        <v>5041645</v>
      </c>
      <c r="T344" s="1594" t="s">
        <v>199</v>
      </c>
      <c r="U344" s="972"/>
    </row>
    <row r="345" spans="2:22" s="865" customFormat="1" ht="30" customHeight="1">
      <c r="B345" s="912">
        <v>3</v>
      </c>
      <c r="C345" s="1663" t="s">
        <v>1855</v>
      </c>
      <c r="D345" s="1449" t="s">
        <v>1170</v>
      </c>
      <c r="E345" s="1454" t="s">
        <v>1491</v>
      </c>
      <c r="F345" s="1443" t="s">
        <v>48</v>
      </c>
      <c r="G345" s="1450">
        <v>11030</v>
      </c>
      <c r="H345" s="1450">
        <v>4390</v>
      </c>
      <c r="I345" s="843">
        <f t="shared" si="126"/>
        <v>6640</v>
      </c>
      <c r="J345" s="931">
        <v>5</v>
      </c>
      <c r="K345" s="919">
        <f t="shared" si="127"/>
        <v>332</v>
      </c>
      <c r="L345" s="919">
        <f t="shared" si="128"/>
        <v>6308</v>
      </c>
      <c r="M345" s="971">
        <v>2900</v>
      </c>
      <c r="N345" s="921">
        <f t="shared" si="129"/>
        <v>18293200</v>
      </c>
      <c r="O345" s="921">
        <f t="shared" si="130"/>
        <v>14.57</v>
      </c>
      <c r="P345" s="921">
        <f t="shared" si="131"/>
        <v>2914.57</v>
      </c>
      <c r="Q345" s="922">
        <f t="shared" si="132"/>
        <v>18385108</v>
      </c>
      <c r="R345" s="922">
        <f t="shared" si="133"/>
        <v>91926</v>
      </c>
      <c r="S345" s="922">
        <f t="shared" si="134"/>
        <v>18293182</v>
      </c>
      <c r="T345" s="1594" t="s">
        <v>199</v>
      </c>
      <c r="U345" s="972"/>
    </row>
    <row r="346" spans="2:22" s="865" customFormat="1" ht="30" customHeight="1">
      <c r="B346" s="912">
        <v>4</v>
      </c>
      <c r="C346" s="1663" t="s">
        <v>1856</v>
      </c>
      <c r="D346" s="1449" t="s">
        <v>1857</v>
      </c>
      <c r="E346" s="1454" t="s">
        <v>1862</v>
      </c>
      <c r="F346" s="1443" t="s">
        <v>48</v>
      </c>
      <c r="G346" s="1450">
        <v>3040</v>
      </c>
      <c r="H346" s="1450">
        <v>1520</v>
      </c>
      <c r="I346" s="843">
        <f t="shared" si="126"/>
        <v>1520</v>
      </c>
      <c r="J346" s="931">
        <v>5</v>
      </c>
      <c r="K346" s="919">
        <f t="shared" si="127"/>
        <v>76</v>
      </c>
      <c r="L346" s="919">
        <f t="shared" si="128"/>
        <v>1444</v>
      </c>
      <c r="M346" s="971">
        <v>2900</v>
      </c>
      <c r="N346" s="921">
        <f t="shared" si="129"/>
        <v>4187600</v>
      </c>
      <c r="O346" s="921">
        <f t="shared" si="130"/>
        <v>14.57</v>
      </c>
      <c r="P346" s="921">
        <f t="shared" si="131"/>
        <v>2914.57</v>
      </c>
      <c r="Q346" s="922">
        <f t="shared" si="132"/>
        <v>4208639</v>
      </c>
      <c r="R346" s="922">
        <f t="shared" si="133"/>
        <v>21043</v>
      </c>
      <c r="S346" s="922">
        <f t="shared" si="134"/>
        <v>4187596</v>
      </c>
      <c r="T346" s="1594" t="s">
        <v>199</v>
      </c>
      <c r="U346" s="972"/>
    </row>
    <row r="347" spans="2:22" ht="5.0999999999999996" customHeight="1">
      <c r="B347" s="392"/>
      <c r="C347" s="393"/>
      <c r="D347" s="394"/>
      <c r="E347" s="395"/>
      <c r="F347" s="396"/>
      <c r="G347" s="397"/>
      <c r="H347" s="397"/>
      <c r="I347" s="398"/>
      <c r="J347" s="931"/>
      <c r="K347" s="398"/>
      <c r="L347" s="398"/>
      <c r="M347" s="400"/>
      <c r="N347" s="400"/>
      <c r="O347" s="617"/>
      <c r="P347" s="617"/>
      <c r="Q347" s="398"/>
      <c r="R347" s="398"/>
      <c r="S347" s="398"/>
      <c r="T347" s="1007"/>
    </row>
    <row r="348" spans="2:22" ht="30" customHeight="1">
      <c r="B348" s="2216" t="s">
        <v>187</v>
      </c>
      <c r="C348" s="2217"/>
      <c r="D348" s="2217"/>
      <c r="E348" s="2217"/>
      <c r="F348" s="2218"/>
      <c r="G348" s="1012">
        <f>SUM(G343:G347)</f>
        <v>29600</v>
      </c>
      <c r="H348" s="1012">
        <f>SUM(H343:H347)</f>
        <v>11880</v>
      </c>
      <c r="I348" s="1012">
        <f>SUM(I343:I347)</f>
        <v>17720</v>
      </c>
      <c r="J348" s="1012">
        <f>+K348/I348%</f>
        <v>5</v>
      </c>
      <c r="K348" s="1012">
        <f>SUM(K343:K347)</f>
        <v>886</v>
      </c>
      <c r="L348" s="1012">
        <f>SUM(L343:L347)</f>
        <v>16834</v>
      </c>
      <c r="M348" s="1012"/>
      <c r="N348" s="1012">
        <f>SUM(N343:N347)</f>
        <v>48818600</v>
      </c>
      <c r="O348" s="1013"/>
      <c r="P348" s="1335">
        <f>+Q348/L348</f>
        <v>2914.5700368302246</v>
      </c>
      <c r="Q348" s="1012">
        <f>SUM(Q343:Q347)</f>
        <v>49063872</v>
      </c>
      <c r="R348" s="1012">
        <f>SUM(R343:R347)</f>
        <v>245320</v>
      </c>
      <c r="S348" s="1012">
        <f>SUM(S343:S347)</f>
        <v>48818552</v>
      </c>
      <c r="T348" s="402"/>
      <c r="V348" s="1" t="s">
        <v>25</v>
      </c>
    </row>
    <row r="349" spans="2:22" ht="9.9499999999999993" customHeight="1">
      <c r="B349" s="603"/>
      <c r="C349" s="458"/>
      <c r="D349" s="458"/>
      <c r="E349" s="458"/>
      <c r="F349" s="458"/>
      <c r="G349" s="597"/>
      <c r="H349" s="597"/>
      <c r="I349" s="597"/>
      <c r="J349" s="1232"/>
      <c r="K349" s="597"/>
      <c r="L349" s="597"/>
      <c r="M349" s="597"/>
      <c r="N349" s="597"/>
      <c r="O349" s="597"/>
      <c r="P349" s="597"/>
      <c r="Q349" s="597"/>
      <c r="R349" s="597"/>
      <c r="S349" s="597"/>
      <c r="T349" s="460"/>
      <c r="U349" s="1"/>
    </row>
    <row r="350" spans="2:22" ht="15.75">
      <c r="B350" s="363"/>
      <c r="C350" s="364"/>
      <c r="D350" s="364"/>
      <c r="E350" s="364"/>
      <c r="F350" s="364"/>
      <c r="G350" s="265"/>
      <c r="H350" s="364"/>
      <c r="I350" s="202"/>
      <c r="J350" s="203"/>
      <c r="K350" s="203"/>
      <c r="L350" s="204"/>
      <c r="M350" s="202"/>
      <c r="N350" s="202"/>
      <c r="O350" s="202"/>
      <c r="P350" s="202"/>
      <c r="Q350" s="587" t="s">
        <v>1839</v>
      </c>
      <c r="R350" s="211"/>
      <c r="S350" s="208"/>
      <c r="T350" s="209"/>
      <c r="U350" s="1"/>
    </row>
    <row r="351" spans="2:22" ht="15.75">
      <c r="B351" s="365"/>
      <c r="C351" s="280" t="s">
        <v>80</v>
      </c>
      <c r="D351" s="227"/>
      <c r="E351" s="227"/>
      <c r="F351" s="227"/>
      <c r="G351" s="1930"/>
      <c r="H351" s="1930"/>
      <c r="I351" s="1930" t="s">
        <v>105</v>
      </c>
      <c r="J351" s="1930"/>
      <c r="K351" s="228"/>
      <c r="L351" s="1930"/>
      <c r="M351" s="1930" t="s">
        <v>106</v>
      </c>
      <c r="N351" s="1930"/>
      <c r="O351" s="227"/>
      <c r="P351" s="227"/>
      <c r="Q351" s="227" t="s">
        <v>81</v>
      </c>
      <c r="R351" s="227"/>
      <c r="S351" s="242"/>
      <c r="T351" s="243"/>
      <c r="U351" s="1"/>
    </row>
    <row r="352" spans="2:22" ht="15.75">
      <c r="B352" s="241"/>
      <c r="C352" s="281"/>
      <c r="D352" s="229"/>
      <c r="E352" s="229"/>
      <c r="F352" s="229"/>
      <c r="G352" s="229"/>
      <c r="H352" s="229"/>
      <c r="I352" s="229"/>
      <c r="J352" s="229"/>
      <c r="K352" s="229"/>
      <c r="L352" s="229"/>
      <c r="M352" s="229"/>
      <c r="N352" s="229"/>
      <c r="O352" s="229"/>
      <c r="P352" s="229"/>
      <c r="Q352" s="229"/>
      <c r="R352" s="229"/>
      <c r="S352" s="242"/>
      <c r="T352" s="243"/>
      <c r="U352" s="1"/>
    </row>
    <row r="353" spans="2:22" ht="9.9499999999999993" customHeight="1">
      <c r="B353" s="241"/>
      <c r="C353" s="281"/>
      <c r="D353" s="229"/>
      <c r="E353" s="229"/>
      <c r="F353" s="229"/>
      <c r="G353" s="229"/>
      <c r="H353" s="229"/>
      <c r="I353" s="229"/>
      <c r="J353" s="229"/>
      <c r="K353" s="229"/>
      <c r="L353" s="229"/>
      <c r="M353" s="229"/>
      <c r="N353" s="229"/>
      <c r="O353" s="229"/>
      <c r="P353" s="229"/>
      <c r="Q353" s="229"/>
      <c r="R353" s="229"/>
      <c r="S353" s="242"/>
      <c r="T353" s="243"/>
      <c r="U353" s="1"/>
    </row>
    <row r="354" spans="2:22" ht="9.9499999999999993" customHeight="1">
      <c r="B354" s="241"/>
      <c r="C354" s="281"/>
      <c r="D354" s="229"/>
      <c r="E354" s="229"/>
      <c r="F354" s="229"/>
      <c r="G354" s="229"/>
      <c r="H354" s="229"/>
      <c r="I354" s="229"/>
      <c r="J354" s="229"/>
      <c r="K354" s="229"/>
      <c r="L354" s="229"/>
      <c r="M354" s="229"/>
      <c r="N354" s="229"/>
      <c r="O354" s="229"/>
      <c r="P354" s="229"/>
      <c r="Q354" s="229"/>
      <c r="R354" s="229"/>
      <c r="S354" s="242"/>
      <c r="T354" s="243"/>
      <c r="U354" s="1"/>
    </row>
    <row r="355" spans="2:22" ht="15.75">
      <c r="B355" s="241"/>
      <c r="C355" s="281"/>
      <c r="D355" s="229"/>
      <c r="E355" s="229"/>
      <c r="F355" s="229"/>
      <c r="G355" s="229"/>
      <c r="H355" s="229"/>
      <c r="I355" s="229"/>
      <c r="J355" s="229"/>
      <c r="K355" s="229"/>
      <c r="L355" s="229"/>
      <c r="M355" s="229"/>
      <c r="N355" s="229"/>
      <c r="O355" s="229"/>
      <c r="P355" s="229"/>
      <c r="Q355" s="229"/>
      <c r="R355" s="229"/>
      <c r="S355" s="242"/>
      <c r="T355" s="243"/>
      <c r="U355" s="1"/>
    </row>
    <row r="356" spans="2:22" ht="15.75">
      <c r="B356" s="241"/>
      <c r="C356" s="1929" t="s">
        <v>147</v>
      </c>
      <c r="D356" s="1929"/>
      <c r="E356" s="1929"/>
      <c r="F356" s="1929"/>
      <c r="G356" s="1931"/>
      <c r="H356" s="1931" t="s">
        <v>82</v>
      </c>
      <c r="I356" s="1929"/>
      <c r="J356" s="1931" t="s">
        <v>156</v>
      </c>
      <c r="K356" s="230"/>
      <c r="L356" s="1931"/>
      <c r="M356" s="1931" t="s">
        <v>161</v>
      </c>
      <c r="N356" s="1931"/>
      <c r="O356" s="1929"/>
      <c r="P356" s="1929"/>
      <c r="Q356" s="1929" t="s">
        <v>83</v>
      </c>
      <c r="R356" s="1929"/>
      <c r="S356" s="242"/>
      <c r="T356" s="243"/>
      <c r="U356" s="1"/>
    </row>
    <row r="357" spans="2:22" ht="15.75">
      <c r="B357" s="612"/>
      <c r="C357" s="1929"/>
      <c r="D357" s="1929"/>
      <c r="E357" s="1929"/>
      <c r="F357" s="1929"/>
      <c r="G357" s="1931"/>
      <c r="H357" s="1931"/>
      <c r="I357" s="1929"/>
      <c r="J357" s="1931"/>
      <c r="K357" s="230"/>
      <c r="L357" s="1931"/>
      <c r="M357" s="1931"/>
      <c r="N357" s="1931"/>
      <c r="O357" s="1929"/>
      <c r="P357" s="1929"/>
      <c r="Q357" s="1929"/>
      <c r="R357" s="1929"/>
      <c r="S357" s="242"/>
      <c r="T357" s="243"/>
      <c r="U357" s="1"/>
    </row>
    <row r="358" spans="2:22" customFormat="1" ht="15" customHeight="1">
      <c r="B358" s="121" t="s">
        <v>418</v>
      </c>
      <c r="C358" s="284"/>
      <c r="D358" s="122"/>
      <c r="E358" s="122"/>
      <c r="F358" s="122"/>
      <c r="G358" s="122"/>
      <c r="H358" s="122"/>
      <c r="I358" s="122"/>
      <c r="J358" s="123"/>
      <c r="K358" s="122"/>
      <c r="L358" s="124"/>
      <c r="M358" s="122"/>
      <c r="N358" s="122"/>
      <c r="O358" s="122"/>
      <c r="P358" s="122"/>
      <c r="Q358" s="122"/>
      <c r="R358" s="125"/>
      <c r="S358" s="125"/>
      <c r="T358" s="126" t="s">
        <v>417</v>
      </c>
      <c r="U358" s="232"/>
    </row>
    <row r="360" spans="2:22" ht="24.95" customHeight="1">
      <c r="B360" s="2300" t="s">
        <v>25</v>
      </c>
      <c r="C360" s="2301"/>
      <c r="D360" s="2301"/>
      <c r="E360" s="2302"/>
      <c r="F360" s="2303" t="s">
        <v>146</v>
      </c>
      <c r="G360" s="2304"/>
      <c r="H360" s="2304"/>
      <c r="I360" s="2304"/>
      <c r="J360" s="2304"/>
      <c r="K360" s="2304"/>
      <c r="L360" s="2304"/>
      <c r="M360" s="2304"/>
      <c r="N360" s="2305"/>
      <c r="O360" s="417" t="s">
        <v>138</v>
      </c>
      <c r="P360" s="428" t="s">
        <v>1399</v>
      </c>
      <c r="Q360" s="92" t="s">
        <v>1607</v>
      </c>
      <c r="R360" s="92"/>
      <c r="S360" s="92"/>
      <c r="T360" s="42"/>
    </row>
    <row r="361" spans="2:22" ht="26.25" customHeight="1">
      <c r="B361" s="2158"/>
      <c r="C361" s="2159"/>
      <c r="D361" s="2159"/>
      <c r="E361" s="2160"/>
      <c r="F361" s="2306" t="s">
        <v>416</v>
      </c>
      <c r="G361" s="2307"/>
      <c r="H361" s="2307"/>
      <c r="I361" s="2307"/>
      <c r="J361" s="2307"/>
      <c r="K361" s="2307"/>
      <c r="L361" s="2307"/>
      <c r="M361" s="2307"/>
      <c r="N361" s="2308"/>
      <c r="O361" s="419" t="s">
        <v>139</v>
      </c>
      <c r="P361" s="429" t="s">
        <v>58</v>
      </c>
      <c r="Q361" s="94"/>
      <c r="R361" s="94"/>
      <c r="S361" s="94"/>
      <c r="T361" s="46"/>
    </row>
    <row r="362" spans="2:22" ht="9.75" customHeight="1">
      <c r="B362" s="263"/>
      <c r="C362" s="264"/>
      <c r="D362" s="264"/>
      <c r="E362" s="264"/>
      <c r="F362" s="264"/>
      <c r="G362" s="265"/>
      <c r="H362" s="265"/>
      <c r="I362" s="265"/>
      <c r="J362" s="265"/>
      <c r="K362" s="265"/>
      <c r="L362" s="265"/>
      <c r="M362" s="265"/>
      <c r="N362" s="265"/>
      <c r="O362" s="265"/>
      <c r="P362" s="265"/>
      <c r="Q362" s="265"/>
      <c r="R362" s="265"/>
      <c r="S362" s="265"/>
      <c r="T362" s="266"/>
    </row>
    <row r="363" spans="2:22" ht="15.75">
      <c r="B363" s="51"/>
      <c r="C363" s="52" t="s">
        <v>59</v>
      </c>
      <c r="D363" s="15"/>
      <c r="E363" s="15" t="s">
        <v>60</v>
      </c>
      <c r="F363" s="623" t="s">
        <v>1442</v>
      </c>
      <c r="G363" s="15"/>
      <c r="H363" s="362"/>
      <c r="I363" s="360"/>
      <c r="J363" s="15"/>
      <c r="K363" s="15"/>
      <c r="L363" s="152"/>
      <c r="M363" s="153"/>
      <c r="N363" s="152"/>
      <c r="O363" s="140"/>
      <c r="P363" s="57" t="s">
        <v>61</v>
      </c>
      <c r="Q363" s="1657" t="s">
        <v>1807</v>
      </c>
      <c r="R363" s="249"/>
      <c r="S363" s="58"/>
      <c r="T363" s="59"/>
      <c r="V363" s="1656"/>
    </row>
    <row r="364" spans="2:22" ht="9.9499999999999993" customHeight="1">
      <c r="B364" s="51"/>
      <c r="C364" s="52"/>
      <c r="D364" s="15"/>
      <c r="E364" s="343"/>
      <c r="F364" s="304"/>
      <c r="G364" s="15"/>
      <c r="H364" s="303"/>
      <c r="I364" s="52"/>
      <c r="J364" s="15"/>
      <c r="K364" s="15"/>
      <c r="L364" s="152"/>
      <c r="M364" s="267"/>
      <c r="N364" s="152"/>
      <c r="O364" s="149"/>
      <c r="P364" s="57"/>
      <c r="Q364" s="58"/>
      <c r="R364" s="58"/>
      <c r="S364" s="58"/>
      <c r="T364" s="59"/>
    </row>
    <row r="365" spans="2:22" ht="15" customHeight="1">
      <c r="B365" s="1918" t="s">
        <v>26</v>
      </c>
      <c r="C365" s="174" t="s">
        <v>27</v>
      </c>
      <c r="D365" s="2309" t="s">
        <v>62</v>
      </c>
      <c r="E365" s="175" t="s">
        <v>28</v>
      </c>
      <c r="F365" s="1914" t="s">
        <v>29</v>
      </c>
      <c r="G365" s="174" t="s">
        <v>30</v>
      </c>
      <c r="H365" s="174" t="s">
        <v>30</v>
      </c>
      <c r="I365" s="176" t="s">
        <v>30</v>
      </c>
      <c r="J365" s="2171" t="s">
        <v>31</v>
      </c>
      <c r="K365" s="2172"/>
      <c r="L365" s="174" t="s">
        <v>30</v>
      </c>
      <c r="M365" s="176" t="s">
        <v>32</v>
      </c>
      <c r="N365" s="177" t="s">
        <v>8</v>
      </c>
      <c r="O365" s="2310" t="s">
        <v>182</v>
      </c>
      <c r="P365" s="2311" t="s">
        <v>181</v>
      </c>
      <c r="Q365" s="177" t="s">
        <v>8</v>
      </c>
      <c r="R365" s="2312" t="s">
        <v>44</v>
      </c>
      <c r="S365" s="178" t="s">
        <v>8</v>
      </c>
      <c r="T365" s="1916" t="s">
        <v>10</v>
      </c>
    </row>
    <row r="366" spans="2:22">
      <c r="B366" s="1919"/>
      <c r="C366" s="180" t="s">
        <v>11</v>
      </c>
      <c r="D366" s="2170"/>
      <c r="E366" s="180" t="s">
        <v>12</v>
      </c>
      <c r="F366" s="1915"/>
      <c r="G366" s="180" t="s">
        <v>13</v>
      </c>
      <c r="H366" s="180" t="s">
        <v>14</v>
      </c>
      <c r="I366" s="181" t="s">
        <v>15</v>
      </c>
      <c r="J366" s="182" t="s">
        <v>16</v>
      </c>
      <c r="K366" s="183" t="s">
        <v>17</v>
      </c>
      <c r="L366" s="180" t="s">
        <v>18</v>
      </c>
      <c r="M366" s="184" t="s">
        <v>19</v>
      </c>
      <c r="N366" s="185" t="s">
        <v>177</v>
      </c>
      <c r="O366" s="2177"/>
      <c r="P366" s="2179"/>
      <c r="Q366" s="185" t="s">
        <v>22</v>
      </c>
      <c r="R366" s="2181"/>
      <c r="S366" s="186" t="s">
        <v>45</v>
      </c>
      <c r="T366" s="1917"/>
    </row>
    <row r="367" spans="2:22" ht="15.75" thickBot="1">
      <c r="B367" s="187">
        <v>1</v>
      </c>
      <c r="C367" s="188">
        <v>2</v>
      </c>
      <c r="D367" s="189">
        <v>3</v>
      </c>
      <c r="E367" s="188">
        <v>4</v>
      </c>
      <c r="F367" s="188">
        <v>5</v>
      </c>
      <c r="G367" s="188">
        <v>6</v>
      </c>
      <c r="H367" s="188">
        <v>7</v>
      </c>
      <c r="I367" s="190" t="s">
        <v>63</v>
      </c>
      <c r="J367" s="188">
        <v>9</v>
      </c>
      <c r="K367" s="192" t="s">
        <v>64</v>
      </c>
      <c r="L367" s="191" t="s">
        <v>65</v>
      </c>
      <c r="M367" s="193">
        <v>12</v>
      </c>
      <c r="N367" s="193" t="s">
        <v>66</v>
      </c>
      <c r="O367" s="252" t="s">
        <v>176</v>
      </c>
      <c r="P367" s="193" t="s">
        <v>178</v>
      </c>
      <c r="Q367" s="193" t="s">
        <v>186</v>
      </c>
      <c r="R367" s="193" t="s">
        <v>183</v>
      </c>
      <c r="S367" s="193" t="s">
        <v>179</v>
      </c>
      <c r="T367" s="193">
        <v>18</v>
      </c>
    </row>
    <row r="368" spans="2:22" s="865" customFormat="1" ht="30" customHeight="1" thickTop="1">
      <c r="B368" s="912">
        <v>1</v>
      </c>
      <c r="C368" s="1663" t="s">
        <v>1826</v>
      </c>
      <c r="D368" s="1449" t="s">
        <v>1170</v>
      </c>
      <c r="E368" s="1454" t="s">
        <v>1454</v>
      </c>
      <c r="F368" s="1443" t="s">
        <v>48</v>
      </c>
      <c r="G368" s="1450">
        <v>12560</v>
      </c>
      <c r="H368" s="1450">
        <v>4420</v>
      </c>
      <c r="I368" s="843">
        <f t="shared" ref="I368" si="135">+G368-H368</f>
        <v>8140</v>
      </c>
      <c r="J368" s="931">
        <v>5</v>
      </c>
      <c r="K368" s="919">
        <f t="shared" ref="K368" si="136">I368*J368%</f>
        <v>407</v>
      </c>
      <c r="L368" s="919">
        <f t="shared" ref="L368" si="137">I368-K368</f>
        <v>7733</v>
      </c>
      <c r="M368" s="971">
        <v>2900</v>
      </c>
      <c r="N368" s="921">
        <f t="shared" ref="N368" si="138">ROUND((L368*M368),0)</f>
        <v>22425700</v>
      </c>
      <c r="O368" s="921">
        <f t="shared" ref="O368" si="139">ROUND(M368*0.5025%,2)</f>
        <v>14.57</v>
      </c>
      <c r="P368" s="921">
        <f t="shared" ref="P368" si="140">M368+O368</f>
        <v>2914.57</v>
      </c>
      <c r="Q368" s="922">
        <f t="shared" ref="Q368" si="141">ROUND((L368*+P368),0)</f>
        <v>22538370</v>
      </c>
      <c r="R368" s="922">
        <f t="shared" ref="R368" si="142">ROUND((Q368*0.5%),0)</f>
        <v>112692</v>
      </c>
      <c r="S368" s="922">
        <f t="shared" ref="S368" si="143">ROUND((Q368-R368),0)</f>
        <v>22425678</v>
      </c>
      <c r="T368" s="1594" t="s">
        <v>199</v>
      </c>
      <c r="U368" s="972"/>
    </row>
    <row r="369" spans="2:22" ht="5.0999999999999996" customHeight="1">
      <c r="B369" s="392"/>
      <c r="C369" s="393"/>
      <c r="D369" s="394"/>
      <c r="E369" s="395"/>
      <c r="F369" s="396"/>
      <c r="G369" s="397"/>
      <c r="H369" s="397"/>
      <c r="I369" s="398"/>
      <c r="J369" s="931"/>
      <c r="K369" s="398"/>
      <c r="L369" s="398"/>
      <c r="M369" s="400"/>
      <c r="N369" s="400"/>
      <c r="O369" s="617"/>
      <c r="P369" s="617"/>
      <c r="Q369" s="398"/>
      <c r="R369" s="398"/>
      <c r="S369" s="398"/>
      <c r="T369" s="1007"/>
    </row>
    <row r="370" spans="2:22" ht="30" customHeight="1">
      <c r="B370" s="2216" t="s">
        <v>187</v>
      </c>
      <c r="C370" s="2217"/>
      <c r="D370" s="2217"/>
      <c r="E370" s="2217"/>
      <c r="F370" s="2218"/>
      <c r="G370" s="1012">
        <f>SUM(G368:G369)</f>
        <v>12560</v>
      </c>
      <c r="H370" s="1012">
        <f>SUM(H368:H369)</f>
        <v>4420</v>
      </c>
      <c r="I370" s="1012">
        <f>SUM(I368:I369)</f>
        <v>8140</v>
      </c>
      <c r="J370" s="1012">
        <f>+K370/I370%</f>
        <v>5</v>
      </c>
      <c r="K370" s="1012">
        <f>SUM(K368:K369)</f>
        <v>407</v>
      </c>
      <c r="L370" s="1012">
        <f>SUM(L368:L369)</f>
        <v>7733</v>
      </c>
      <c r="M370" s="1012"/>
      <c r="N370" s="1012">
        <f>SUM(N368:N369)</f>
        <v>22425700</v>
      </c>
      <c r="O370" s="1013"/>
      <c r="P370" s="1335">
        <f>+Q370/L370</f>
        <v>2914.5700245700245</v>
      </c>
      <c r="Q370" s="1012">
        <f>SUM(Q368:Q369)</f>
        <v>22538370</v>
      </c>
      <c r="R370" s="1012">
        <f>SUM(R368:R369)</f>
        <v>112692</v>
      </c>
      <c r="S370" s="1012">
        <f>SUM(S368:S369)</f>
        <v>22425678</v>
      </c>
      <c r="T370" s="402"/>
      <c r="V370" s="1" t="s">
        <v>25</v>
      </c>
    </row>
    <row r="371" spans="2:22" ht="9.9499999999999993" customHeight="1">
      <c r="B371" s="603"/>
      <c r="C371" s="458"/>
      <c r="D371" s="458"/>
      <c r="E371" s="458"/>
      <c r="F371" s="458"/>
      <c r="G371" s="597"/>
      <c r="H371" s="597"/>
      <c r="I371" s="597"/>
      <c r="J371" s="1232"/>
      <c r="K371" s="597"/>
      <c r="L371" s="597"/>
      <c r="M371" s="597"/>
      <c r="N371" s="597"/>
      <c r="O371" s="597"/>
      <c r="P371" s="597"/>
      <c r="Q371" s="597"/>
      <c r="R371" s="597"/>
      <c r="S371" s="597"/>
      <c r="T371" s="460"/>
      <c r="U371" s="1"/>
    </row>
    <row r="372" spans="2:22" ht="15.75">
      <c r="B372" s="363"/>
      <c r="C372" s="364"/>
      <c r="D372" s="364"/>
      <c r="E372" s="364"/>
      <c r="F372" s="364"/>
      <c r="G372" s="265"/>
      <c r="H372" s="364"/>
      <c r="I372" s="202"/>
      <c r="J372" s="203"/>
      <c r="K372" s="203"/>
      <c r="L372" s="204"/>
      <c r="M372" s="202"/>
      <c r="N372" s="202"/>
      <c r="O372" s="202"/>
      <c r="P372" s="202"/>
      <c r="Q372" s="587" t="s">
        <v>1808</v>
      </c>
      <c r="R372" s="211"/>
      <c r="S372" s="208"/>
      <c r="T372" s="209"/>
      <c r="U372" s="1"/>
    </row>
    <row r="373" spans="2:22" ht="15.75">
      <c r="B373" s="365"/>
      <c r="C373" s="280" t="s">
        <v>80</v>
      </c>
      <c r="D373" s="227"/>
      <c r="E373" s="227"/>
      <c r="F373" s="227"/>
      <c r="G373" s="1921"/>
      <c r="H373" s="1921"/>
      <c r="I373" s="1921" t="s">
        <v>105</v>
      </c>
      <c r="J373" s="1921"/>
      <c r="K373" s="228"/>
      <c r="L373" s="1921"/>
      <c r="M373" s="1921" t="s">
        <v>106</v>
      </c>
      <c r="N373" s="1921"/>
      <c r="O373" s="227"/>
      <c r="P373" s="227"/>
      <c r="Q373" s="227" t="s">
        <v>81</v>
      </c>
      <c r="R373" s="227"/>
      <c r="S373" s="242"/>
      <c r="T373" s="243"/>
      <c r="U373" s="1"/>
    </row>
    <row r="374" spans="2:22" ht="15.75">
      <c r="B374" s="241"/>
      <c r="C374" s="281"/>
      <c r="D374" s="229"/>
      <c r="E374" s="229"/>
      <c r="F374" s="229"/>
      <c r="G374" s="229"/>
      <c r="H374" s="229"/>
      <c r="I374" s="229"/>
      <c r="J374" s="229"/>
      <c r="K374" s="229"/>
      <c r="L374" s="229"/>
      <c r="M374" s="229"/>
      <c r="N374" s="229"/>
      <c r="O374" s="229"/>
      <c r="P374" s="229"/>
      <c r="Q374" s="229"/>
      <c r="R374" s="229"/>
      <c r="S374" s="242"/>
      <c r="T374" s="243"/>
      <c r="U374" s="1"/>
    </row>
    <row r="375" spans="2:22" ht="9.9499999999999993" customHeight="1">
      <c r="B375" s="241"/>
      <c r="C375" s="281"/>
      <c r="D375" s="229"/>
      <c r="E375" s="229"/>
      <c r="F375" s="229"/>
      <c r="G375" s="229"/>
      <c r="H375" s="229"/>
      <c r="I375" s="229"/>
      <c r="J375" s="229"/>
      <c r="K375" s="229"/>
      <c r="L375" s="229"/>
      <c r="M375" s="229"/>
      <c r="N375" s="229"/>
      <c r="O375" s="229"/>
      <c r="P375" s="229"/>
      <c r="Q375" s="229"/>
      <c r="R375" s="229"/>
      <c r="S375" s="242"/>
      <c r="T375" s="243"/>
      <c r="U375" s="1"/>
    </row>
    <row r="376" spans="2:22" ht="9.9499999999999993" customHeight="1">
      <c r="B376" s="241"/>
      <c r="C376" s="281"/>
      <c r="D376" s="229"/>
      <c r="E376" s="229"/>
      <c r="F376" s="229"/>
      <c r="G376" s="229"/>
      <c r="H376" s="229"/>
      <c r="I376" s="229"/>
      <c r="J376" s="229"/>
      <c r="K376" s="229"/>
      <c r="L376" s="229"/>
      <c r="M376" s="229"/>
      <c r="N376" s="229"/>
      <c r="O376" s="229"/>
      <c r="P376" s="229"/>
      <c r="Q376" s="229"/>
      <c r="R376" s="229"/>
      <c r="S376" s="242"/>
      <c r="T376" s="243"/>
      <c r="U376" s="1"/>
    </row>
    <row r="377" spans="2:22" ht="15.75">
      <c r="B377" s="241"/>
      <c r="C377" s="281"/>
      <c r="D377" s="229"/>
      <c r="E377" s="229"/>
      <c r="F377" s="229"/>
      <c r="G377" s="229"/>
      <c r="H377" s="229"/>
      <c r="I377" s="229"/>
      <c r="J377" s="229"/>
      <c r="K377" s="229"/>
      <c r="L377" s="229"/>
      <c r="M377" s="229"/>
      <c r="N377" s="229"/>
      <c r="O377" s="229"/>
      <c r="P377" s="229"/>
      <c r="Q377" s="229"/>
      <c r="R377" s="229"/>
      <c r="S377" s="242"/>
      <c r="T377" s="243"/>
      <c r="U377" s="1"/>
    </row>
    <row r="378" spans="2:22" ht="15.75">
      <c r="B378" s="241"/>
      <c r="C378" s="1920" t="s">
        <v>147</v>
      </c>
      <c r="D378" s="1920"/>
      <c r="E378" s="1920"/>
      <c r="F378" s="1920"/>
      <c r="G378" s="1922"/>
      <c r="H378" s="1922" t="s">
        <v>82</v>
      </c>
      <c r="I378" s="1920"/>
      <c r="J378" s="1922" t="s">
        <v>156</v>
      </c>
      <c r="K378" s="230"/>
      <c r="L378" s="1922"/>
      <c r="M378" s="1922" t="s">
        <v>161</v>
      </c>
      <c r="N378" s="1922"/>
      <c r="O378" s="1920"/>
      <c r="P378" s="1920"/>
      <c r="Q378" s="1920" t="s">
        <v>83</v>
      </c>
      <c r="R378" s="1920"/>
      <c r="S378" s="242"/>
      <c r="T378" s="243"/>
      <c r="U378" s="1"/>
    </row>
    <row r="379" spans="2:22" ht="15.75">
      <c r="B379" s="612"/>
      <c r="C379" s="1920"/>
      <c r="D379" s="1920"/>
      <c r="E379" s="1920"/>
      <c r="F379" s="1920"/>
      <c r="G379" s="1922"/>
      <c r="H379" s="1922"/>
      <c r="I379" s="1920"/>
      <c r="J379" s="1922"/>
      <c r="K379" s="230"/>
      <c r="L379" s="1922"/>
      <c r="M379" s="1922"/>
      <c r="N379" s="1922"/>
      <c r="O379" s="1920"/>
      <c r="P379" s="1920"/>
      <c r="Q379" s="1920"/>
      <c r="R379" s="1920"/>
      <c r="S379" s="242"/>
      <c r="T379" s="243"/>
      <c r="U379" s="1"/>
    </row>
    <row r="380" spans="2:22" customFormat="1" ht="15" customHeight="1">
      <c r="B380" s="121" t="s">
        <v>418</v>
      </c>
      <c r="C380" s="284"/>
      <c r="D380" s="122"/>
      <c r="E380" s="122"/>
      <c r="F380" s="122"/>
      <c r="G380" s="122"/>
      <c r="H380" s="122"/>
      <c r="I380" s="122"/>
      <c r="J380" s="123"/>
      <c r="K380" s="122"/>
      <c r="L380" s="124"/>
      <c r="M380" s="122"/>
      <c r="N380" s="122"/>
      <c r="O380" s="122"/>
      <c r="P380" s="122"/>
      <c r="Q380" s="122"/>
      <c r="R380" s="125"/>
      <c r="S380" s="125"/>
      <c r="T380" s="126" t="s">
        <v>417</v>
      </c>
      <c r="U380" s="232"/>
    </row>
    <row r="382" spans="2:22" ht="24.95" customHeight="1">
      <c r="B382" s="2300" t="s">
        <v>25</v>
      </c>
      <c r="C382" s="2301"/>
      <c r="D382" s="2301"/>
      <c r="E382" s="2302"/>
      <c r="F382" s="2303" t="s">
        <v>146</v>
      </c>
      <c r="G382" s="2304"/>
      <c r="H382" s="2304"/>
      <c r="I382" s="2304"/>
      <c r="J382" s="2304"/>
      <c r="K382" s="2304"/>
      <c r="L382" s="2304"/>
      <c r="M382" s="2304"/>
      <c r="N382" s="2305"/>
      <c r="O382" s="417" t="s">
        <v>138</v>
      </c>
      <c r="P382" s="428" t="s">
        <v>1786</v>
      </c>
      <c r="Q382" s="92" t="s">
        <v>1607</v>
      </c>
      <c r="R382" s="92"/>
      <c r="S382" s="92"/>
      <c r="T382" s="42"/>
    </row>
    <row r="383" spans="2:22" ht="26.25" customHeight="1">
      <c r="B383" s="2158"/>
      <c r="C383" s="2159"/>
      <c r="D383" s="2159"/>
      <c r="E383" s="2160"/>
      <c r="F383" s="2306" t="s">
        <v>416</v>
      </c>
      <c r="G383" s="2307"/>
      <c r="H383" s="2307"/>
      <c r="I383" s="2307"/>
      <c r="J383" s="2307"/>
      <c r="K383" s="2307"/>
      <c r="L383" s="2307"/>
      <c r="M383" s="2307"/>
      <c r="N383" s="2308"/>
      <c r="O383" s="419" t="s">
        <v>139</v>
      </c>
      <c r="P383" s="429" t="s">
        <v>58</v>
      </c>
      <c r="Q383" s="94"/>
      <c r="R383" s="94"/>
      <c r="S383" s="94"/>
      <c r="T383" s="46"/>
    </row>
    <row r="384" spans="2:22" ht="9.75" customHeight="1">
      <c r="B384" s="263"/>
      <c r="C384" s="264"/>
      <c r="D384" s="264"/>
      <c r="E384" s="264"/>
      <c r="F384" s="264"/>
      <c r="G384" s="265"/>
      <c r="H384" s="265"/>
      <c r="I384" s="265"/>
      <c r="J384" s="265"/>
      <c r="K384" s="265"/>
      <c r="L384" s="265"/>
      <c r="M384" s="265"/>
      <c r="N384" s="265"/>
      <c r="O384" s="265"/>
      <c r="P384" s="265"/>
      <c r="Q384" s="265"/>
      <c r="R384" s="265"/>
      <c r="S384" s="265"/>
      <c r="T384" s="266"/>
    </row>
    <row r="385" spans="2:22" ht="15.75">
      <c r="B385" s="51"/>
      <c r="C385" s="52" t="s">
        <v>59</v>
      </c>
      <c r="D385" s="15"/>
      <c r="E385" s="15" t="s">
        <v>60</v>
      </c>
      <c r="F385" s="623" t="s">
        <v>1442</v>
      </c>
      <c r="G385" s="15"/>
      <c r="H385" s="362"/>
      <c r="I385" s="360"/>
      <c r="J385" s="15"/>
      <c r="K385" s="15"/>
      <c r="L385" s="152"/>
      <c r="M385" s="153"/>
      <c r="N385" s="152"/>
      <c r="O385" s="140"/>
      <c r="P385" s="57" t="s">
        <v>61</v>
      </c>
      <c r="Q385" s="1657" t="s">
        <v>1784</v>
      </c>
      <c r="R385" s="249"/>
      <c r="S385" s="58"/>
      <c r="T385" s="59"/>
      <c r="V385" s="1656"/>
    </row>
    <row r="386" spans="2:22" ht="9.9499999999999993" customHeight="1">
      <c r="B386" s="51"/>
      <c r="C386" s="52"/>
      <c r="D386" s="15"/>
      <c r="E386" s="343"/>
      <c r="F386" s="304"/>
      <c r="G386" s="15"/>
      <c r="H386" s="303"/>
      <c r="I386" s="52"/>
      <c r="J386" s="15"/>
      <c r="K386" s="15"/>
      <c r="L386" s="152"/>
      <c r="M386" s="267"/>
      <c r="N386" s="152"/>
      <c r="O386" s="149"/>
      <c r="P386" s="57"/>
      <c r="Q386" s="58"/>
      <c r="R386" s="58"/>
      <c r="S386" s="58"/>
      <c r="T386" s="59"/>
    </row>
    <row r="387" spans="2:22" ht="15" customHeight="1">
      <c r="B387" s="1904" t="s">
        <v>26</v>
      </c>
      <c r="C387" s="174" t="s">
        <v>27</v>
      </c>
      <c r="D387" s="2309" t="s">
        <v>62</v>
      </c>
      <c r="E387" s="175" t="s">
        <v>28</v>
      </c>
      <c r="F387" s="1901" t="s">
        <v>29</v>
      </c>
      <c r="G387" s="174" t="s">
        <v>30</v>
      </c>
      <c r="H387" s="174" t="s">
        <v>30</v>
      </c>
      <c r="I387" s="176" t="s">
        <v>30</v>
      </c>
      <c r="J387" s="2171" t="s">
        <v>31</v>
      </c>
      <c r="K387" s="2172"/>
      <c r="L387" s="174" t="s">
        <v>30</v>
      </c>
      <c r="M387" s="176" t="s">
        <v>32</v>
      </c>
      <c r="N387" s="177" t="s">
        <v>8</v>
      </c>
      <c r="O387" s="2310" t="s">
        <v>182</v>
      </c>
      <c r="P387" s="2311" t="s">
        <v>181</v>
      </c>
      <c r="Q387" s="177" t="s">
        <v>8</v>
      </c>
      <c r="R387" s="2312" t="s">
        <v>44</v>
      </c>
      <c r="S387" s="178" t="s">
        <v>8</v>
      </c>
      <c r="T387" s="1899" t="s">
        <v>10</v>
      </c>
    </row>
    <row r="388" spans="2:22">
      <c r="B388" s="1905"/>
      <c r="C388" s="180" t="s">
        <v>11</v>
      </c>
      <c r="D388" s="2170"/>
      <c r="E388" s="180" t="s">
        <v>12</v>
      </c>
      <c r="F388" s="1902"/>
      <c r="G388" s="180" t="s">
        <v>13</v>
      </c>
      <c r="H388" s="180" t="s">
        <v>14</v>
      </c>
      <c r="I388" s="181" t="s">
        <v>15</v>
      </c>
      <c r="J388" s="182" t="s">
        <v>16</v>
      </c>
      <c r="K388" s="183" t="s">
        <v>17</v>
      </c>
      <c r="L388" s="180" t="s">
        <v>18</v>
      </c>
      <c r="M388" s="184" t="s">
        <v>19</v>
      </c>
      <c r="N388" s="185" t="s">
        <v>177</v>
      </c>
      <c r="O388" s="2177"/>
      <c r="P388" s="2179"/>
      <c r="Q388" s="185" t="s">
        <v>22</v>
      </c>
      <c r="R388" s="2181"/>
      <c r="S388" s="186" t="s">
        <v>45</v>
      </c>
      <c r="T388" s="1900"/>
    </row>
    <row r="389" spans="2:22" ht="15.75" thickBot="1">
      <c r="B389" s="187">
        <v>1</v>
      </c>
      <c r="C389" s="188">
        <v>2</v>
      </c>
      <c r="D389" s="189">
        <v>3</v>
      </c>
      <c r="E389" s="188">
        <v>4</v>
      </c>
      <c r="F389" s="188">
        <v>5</v>
      </c>
      <c r="G389" s="188">
        <v>6</v>
      </c>
      <c r="H389" s="188">
        <v>7</v>
      </c>
      <c r="I389" s="190" t="s">
        <v>63</v>
      </c>
      <c r="J389" s="188">
        <v>9</v>
      </c>
      <c r="K389" s="192" t="s">
        <v>64</v>
      </c>
      <c r="L389" s="191" t="s">
        <v>65</v>
      </c>
      <c r="M389" s="193">
        <v>12</v>
      </c>
      <c r="N389" s="193" t="s">
        <v>66</v>
      </c>
      <c r="O389" s="252" t="s">
        <v>176</v>
      </c>
      <c r="P389" s="193" t="s">
        <v>178</v>
      </c>
      <c r="Q389" s="193" t="s">
        <v>186</v>
      </c>
      <c r="R389" s="193" t="s">
        <v>183</v>
      </c>
      <c r="S389" s="193" t="s">
        <v>179</v>
      </c>
      <c r="T389" s="193">
        <v>18</v>
      </c>
    </row>
    <row r="390" spans="2:22" s="865" customFormat="1" ht="30" customHeight="1" thickTop="1">
      <c r="B390" s="912">
        <v>1</v>
      </c>
      <c r="C390" s="1663" t="s">
        <v>1802</v>
      </c>
      <c r="D390" s="1449" t="s">
        <v>1272</v>
      </c>
      <c r="E390" s="1454" t="s">
        <v>1491</v>
      </c>
      <c r="F390" s="1443" t="s">
        <v>48</v>
      </c>
      <c r="G390" s="1450">
        <v>11320</v>
      </c>
      <c r="H390" s="1450">
        <v>4410</v>
      </c>
      <c r="I390" s="843">
        <f t="shared" ref="I390" si="144">+G390-H390</f>
        <v>6910</v>
      </c>
      <c r="J390" s="931">
        <v>5</v>
      </c>
      <c r="K390" s="919">
        <f t="shared" ref="K390" si="145">I390*J390%</f>
        <v>345.5</v>
      </c>
      <c r="L390" s="919">
        <f t="shared" ref="L390" si="146">I390-K390</f>
        <v>6564.5</v>
      </c>
      <c r="M390" s="971">
        <v>2900</v>
      </c>
      <c r="N390" s="921">
        <f t="shared" ref="N390" si="147">ROUND((L390*M390),0)</f>
        <v>19037050</v>
      </c>
      <c r="O390" s="921">
        <f t="shared" ref="O390" si="148">ROUND(M390*0.5025%,2)</f>
        <v>14.57</v>
      </c>
      <c r="P390" s="921">
        <f t="shared" ref="P390" si="149">M390+O390</f>
        <v>2914.57</v>
      </c>
      <c r="Q390" s="922">
        <f t="shared" ref="Q390" si="150">ROUND((L390*+P390),0)</f>
        <v>19132695</v>
      </c>
      <c r="R390" s="922">
        <f t="shared" ref="R390" si="151">ROUND((Q390*0.5%),0)</f>
        <v>95663</v>
      </c>
      <c r="S390" s="922">
        <f t="shared" ref="S390" si="152">ROUND((Q390-R390),0)</f>
        <v>19037032</v>
      </c>
      <c r="T390" s="1594" t="s">
        <v>199</v>
      </c>
      <c r="U390" s="972"/>
    </row>
    <row r="391" spans="2:22" s="865" customFormat="1" ht="30" customHeight="1">
      <c r="B391" s="912">
        <v>2</v>
      </c>
      <c r="C391" s="1663" t="s">
        <v>1803</v>
      </c>
      <c r="D391" s="1449" t="s">
        <v>1272</v>
      </c>
      <c r="E391" s="1454" t="s">
        <v>1454</v>
      </c>
      <c r="F391" s="1443" t="s">
        <v>48</v>
      </c>
      <c r="G391" s="1450">
        <v>10590</v>
      </c>
      <c r="H391" s="1450">
        <v>4720</v>
      </c>
      <c r="I391" s="843">
        <f t="shared" ref="I391" si="153">+G391-H391</f>
        <v>5870</v>
      </c>
      <c r="J391" s="931">
        <v>6</v>
      </c>
      <c r="K391" s="919">
        <f t="shared" ref="K391" si="154">I391*J391%</f>
        <v>352.2</v>
      </c>
      <c r="L391" s="919">
        <f t="shared" ref="L391" si="155">I391-K391</f>
        <v>5517.8</v>
      </c>
      <c r="M391" s="971">
        <v>2900</v>
      </c>
      <c r="N391" s="921">
        <f t="shared" ref="N391" si="156">ROUND((L391*M391),0)</f>
        <v>16001620</v>
      </c>
      <c r="O391" s="921">
        <f t="shared" ref="O391" si="157">ROUND(M391*0.5025%,2)</f>
        <v>14.57</v>
      </c>
      <c r="P391" s="921">
        <f t="shared" ref="P391" si="158">M391+O391</f>
        <v>2914.57</v>
      </c>
      <c r="Q391" s="922">
        <f t="shared" ref="Q391" si="159">ROUND((L391*+P391),0)</f>
        <v>16082014</v>
      </c>
      <c r="R391" s="922">
        <f t="shared" ref="R391" si="160">ROUND((Q391*0.5%),0)</f>
        <v>80410</v>
      </c>
      <c r="S391" s="922">
        <f t="shared" ref="S391" si="161">ROUND((Q391-R391),0)</f>
        <v>16001604</v>
      </c>
      <c r="T391" s="1594" t="s">
        <v>199</v>
      </c>
      <c r="U391" s="972"/>
    </row>
    <row r="392" spans="2:22" ht="5.0999999999999996" customHeight="1">
      <c r="B392" s="392"/>
      <c r="C392" s="393"/>
      <c r="D392" s="394"/>
      <c r="E392" s="395"/>
      <c r="F392" s="396"/>
      <c r="G392" s="397"/>
      <c r="H392" s="397"/>
      <c r="I392" s="398"/>
      <c r="J392" s="931"/>
      <c r="K392" s="398"/>
      <c r="L392" s="398"/>
      <c r="M392" s="400"/>
      <c r="N392" s="400"/>
      <c r="O392" s="617"/>
      <c r="P392" s="617"/>
      <c r="Q392" s="398"/>
      <c r="R392" s="398"/>
      <c r="S392" s="398"/>
      <c r="T392" s="1007"/>
    </row>
    <row r="393" spans="2:22" ht="30" customHeight="1">
      <c r="B393" s="2216" t="s">
        <v>187</v>
      </c>
      <c r="C393" s="2217"/>
      <c r="D393" s="2217"/>
      <c r="E393" s="2217"/>
      <c r="F393" s="2218"/>
      <c r="G393" s="1012">
        <f>SUM(G390:G392)</f>
        <v>21910</v>
      </c>
      <c r="H393" s="1012">
        <f>SUM(H390:H392)</f>
        <v>9130</v>
      </c>
      <c r="I393" s="1012">
        <f>SUM(I390:I392)</f>
        <v>12780</v>
      </c>
      <c r="J393" s="1012">
        <f>+K393/I393%</f>
        <v>5.4593114241001572</v>
      </c>
      <c r="K393" s="1012">
        <f>SUM(K390:K392)</f>
        <v>697.7</v>
      </c>
      <c r="L393" s="1012">
        <f>SUM(L390:L392)</f>
        <v>12082.3</v>
      </c>
      <c r="M393" s="1012"/>
      <c r="N393" s="1012">
        <f>SUM(N390:N392)</f>
        <v>35038670</v>
      </c>
      <c r="O393" s="1013"/>
      <c r="P393" s="1335">
        <f>+Q393/L393</f>
        <v>2914.5699908130077</v>
      </c>
      <c r="Q393" s="1012">
        <f>SUM(Q390:Q392)</f>
        <v>35214709</v>
      </c>
      <c r="R393" s="1012">
        <f>SUM(R390:R392)</f>
        <v>176073</v>
      </c>
      <c r="S393" s="1012">
        <f>SUM(S390:S392)</f>
        <v>35038636</v>
      </c>
      <c r="T393" s="402"/>
      <c r="V393" s="1" t="s">
        <v>25</v>
      </c>
    </row>
    <row r="394" spans="2:22" ht="9.9499999999999993" customHeight="1">
      <c r="B394" s="603"/>
      <c r="C394" s="458"/>
      <c r="D394" s="458"/>
      <c r="E394" s="458"/>
      <c r="F394" s="458"/>
      <c r="G394" s="597"/>
      <c r="H394" s="597"/>
      <c r="I394" s="597"/>
      <c r="J394" s="1232"/>
      <c r="K394" s="597"/>
      <c r="L394" s="597"/>
      <c r="M394" s="597"/>
      <c r="N394" s="597"/>
      <c r="O394" s="597"/>
      <c r="P394" s="597"/>
      <c r="Q394" s="597"/>
      <c r="R394" s="597"/>
      <c r="S394" s="597"/>
      <c r="T394" s="460"/>
      <c r="U394" s="1"/>
    </row>
    <row r="395" spans="2:22" ht="15.75">
      <c r="B395" s="363"/>
      <c r="C395" s="364"/>
      <c r="D395" s="364"/>
      <c r="E395" s="364"/>
      <c r="F395" s="364"/>
      <c r="G395" s="265"/>
      <c r="H395" s="364"/>
      <c r="I395" s="202"/>
      <c r="J395" s="203"/>
      <c r="K395" s="203"/>
      <c r="L395" s="204"/>
      <c r="M395" s="202"/>
      <c r="N395" s="202"/>
      <c r="O395" s="202"/>
      <c r="P395" s="202"/>
      <c r="Q395" s="587" t="s">
        <v>1785</v>
      </c>
      <c r="R395" s="211"/>
      <c r="S395" s="208"/>
      <c r="T395" s="209"/>
      <c r="U395" s="1"/>
    </row>
    <row r="396" spans="2:22" ht="15.75">
      <c r="B396" s="365"/>
      <c r="C396" s="280" t="s">
        <v>80</v>
      </c>
      <c r="D396" s="227"/>
      <c r="E396" s="227"/>
      <c r="F396" s="227"/>
      <c r="G396" s="1906"/>
      <c r="H396" s="1906"/>
      <c r="I396" s="1906" t="s">
        <v>105</v>
      </c>
      <c r="J396" s="1906"/>
      <c r="K396" s="228"/>
      <c r="L396" s="1906"/>
      <c r="M396" s="1906" t="s">
        <v>106</v>
      </c>
      <c r="N396" s="1906"/>
      <c r="O396" s="227"/>
      <c r="P396" s="227"/>
      <c r="Q396" s="227" t="s">
        <v>81</v>
      </c>
      <c r="R396" s="227"/>
      <c r="S396" s="242"/>
      <c r="T396" s="243"/>
      <c r="U396" s="1"/>
    </row>
    <row r="397" spans="2:22" ht="15.75">
      <c r="B397" s="241"/>
      <c r="C397" s="281"/>
      <c r="D397" s="229"/>
      <c r="E397" s="229"/>
      <c r="F397" s="229"/>
      <c r="G397" s="229"/>
      <c r="H397" s="229"/>
      <c r="I397" s="229"/>
      <c r="J397" s="229"/>
      <c r="K397" s="229"/>
      <c r="L397" s="229"/>
      <c r="M397" s="229"/>
      <c r="N397" s="229"/>
      <c r="O397" s="229"/>
      <c r="P397" s="229"/>
      <c r="Q397" s="229"/>
      <c r="R397" s="229"/>
      <c r="S397" s="242"/>
      <c r="T397" s="243"/>
      <c r="U397" s="1"/>
    </row>
    <row r="398" spans="2:22" ht="9.9499999999999993" customHeight="1">
      <c r="B398" s="241"/>
      <c r="C398" s="281"/>
      <c r="D398" s="229"/>
      <c r="E398" s="229"/>
      <c r="F398" s="229"/>
      <c r="G398" s="229"/>
      <c r="H398" s="229"/>
      <c r="I398" s="229"/>
      <c r="J398" s="229"/>
      <c r="K398" s="229"/>
      <c r="L398" s="229"/>
      <c r="M398" s="229"/>
      <c r="N398" s="229"/>
      <c r="O398" s="229"/>
      <c r="P398" s="229"/>
      <c r="Q398" s="229"/>
      <c r="R398" s="229"/>
      <c r="S398" s="242"/>
      <c r="T398" s="243"/>
      <c r="U398" s="1"/>
    </row>
    <row r="399" spans="2:22" ht="9.9499999999999993" customHeight="1">
      <c r="B399" s="241"/>
      <c r="C399" s="281"/>
      <c r="D399" s="229"/>
      <c r="E399" s="229"/>
      <c r="F399" s="229"/>
      <c r="G399" s="229"/>
      <c r="H399" s="229"/>
      <c r="I399" s="229"/>
      <c r="J399" s="229"/>
      <c r="K399" s="229"/>
      <c r="L399" s="229"/>
      <c r="M399" s="229"/>
      <c r="N399" s="229"/>
      <c r="O399" s="229"/>
      <c r="P399" s="229"/>
      <c r="Q399" s="229"/>
      <c r="R399" s="229"/>
      <c r="S399" s="242"/>
      <c r="T399" s="243"/>
      <c r="U399" s="1"/>
    </row>
    <row r="400" spans="2:22" ht="15.75">
      <c r="B400" s="241"/>
      <c r="C400" s="281"/>
      <c r="D400" s="229"/>
      <c r="E400" s="229"/>
      <c r="F400" s="229"/>
      <c r="G400" s="229"/>
      <c r="H400" s="229"/>
      <c r="I400" s="229"/>
      <c r="J400" s="229"/>
      <c r="K400" s="229"/>
      <c r="L400" s="229"/>
      <c r="M400" s="229"/>
      <c r="N400" s="229"/>
      <c r="O400" s="229"/>
      <c r="P400" s="229"/>
      <c r="Q400" s="229"/>
      <c r="R400" s="229"/>
      <c r="S400" s="242"/>
      <c r="T400" s="243"/>
      <c r="U400" s="1"/>
    </row>
    <row r="401" spans="2:22" ht="15.75">
      <c r="B401" s="241"/>
      <c r="C401" s="1903" t="s">
        <v>147</v>
      </c>
      <c r="D401" s="1903"/>
      <c r="E401" s="1903"/>
      <c r="F401" s="1903"/>
      <c r="G401" s="1907"/>
      <c r="H401" s="1907" t="s">
        <v>82</v>
      </c>
      <c r="I401" s="1903"/>
      <c r="J401" s="1907" t="s">
        <v>156</v>
      </c>
      <c r="K401" s="230"/>
      <c r="L401" s="1907"/>
      <c r="M401" s="1907" t="s">
        <v>161</v>
      </c>
      <c r="N401" s="1907"/>
      <c r="O401" s="1903"/>
      <c r="P401" s="1903"/>
      <c r="Q401" s="1903" t="s">
        <v>83</v>
      </c>
      <c r="R401" s="1903"/>
      <c r="S401" s="242"/>
      <c r="T401" s="243"/>
      <c r="U401" s="1"/>
    </row>
    <row r="402" spans="2:22" ht="15.75">
      <c r="B402" s="612"/>
      <c r="C402" s="1903"/>
      <c r="D402" s="1903"/>
      <c r="E402" s="1903"/>
      <c r="F402" s="1903"/>
      <c r="G402" s="1907"/>
      <c r="H402" s="1907"/>
      <c r="I402" s="1903"/>
      <c r="J402" s="1907"/>
      <c r="K402" s="230"/>
      <c r="L402" s="1907"/>
      <c r="M402" s="1907"/>
      <c r="N402" s="1907"/>
      <c r="O402" s="1903"/>
      <c r="P402" s="1903"/>
      <c r="Q402" s="1903"/>
      <c r="R402" s="1903"/>
      <c r="S402" s="242"/>
      <c r="T402" s="243"/>
      <c r="U402" s="1"/>
    </row>
    <row r="403" spans="2:22" customFormat="1" ht="15" customHeight="1">
      <c r="B403" s="121" t="s">
        <v>418</v>
      </c>
      <c r="C403" s="284"/>
      <c r="D403" s="122"/>
      <c r="E403" s="122"/>
      <c r="F403" s="122"/>
      <c r="G403" s="122"/>
      <c r="H403" s="122"/>
      <c r="I403" s="122"/>
      <c r="J403" s="123"/>
      <c r="K403" s="122"/>
      <c r="L403" s="124"/>
      <c r="M403" s="122"/>
      <c r="N403" s="122"/>
      <c r="O403" s="122"/>
      <c r="P403" s="122"/>
      <c r="Q403" s="122"/>
      <c r="R403" s="125"/>
      <c r="S403" s="125"/>
      <c r="T403" s="126" t="s">
        <v>417</v>
      </c>
      <c r="U403" s="232"/>
    </row>
    <row r="405" spans="2:22" ht="24.95" customHeight="1">
      <c r="B405" s="2300" t="s">
        <v>25</v>
      </c>
      <c r="C405" s="2301"/>
      <c r="D405" s="2301"/>
      <c r="E405" s="2302"/>
      <c r="F405" s="2303" t="s">
        <v>146</v>
      </c>
      <c r="G405" s="2304"/>
      <c r="H405" s="2304"/>
      <c r="I405" s="2304"/>
      <c r="J405" s="2304"/>
      <c r="K405" s="2304"/>
      <c r="L405" s="2304"/>
      <c r="M405" s="2304"/>
      <c r="N405" s="2305"/>
      <c r="O405" s="417" t="s">
        <v>138</v>
      </c>
      <c r="P405" s="428" t="s">
        <v>1762</v>
      </c>
      <c r="Q405" s="92" t="s">
        <v>1607</v>
      </c>
      <c r="R405" s="92"/>
      <c r="S405" s="92"/>
      <c r="T405" s="42"/>
    </row>
    <row r="406" spans="2:22" ht="26.25" customHeight="1">
      <c r="B406" s="2158"/>
      <c r="C406" s="2159"/>
      <c r="D406" s="2159"/>
      <c r="E406" s="2160"/>
      <c r="F406" s="2306" t="s">
        <v>416</v>
      </c>
      <c r="G406" s="2307"/>
      <c r="H406" s="2307"/>
      <c r="I406" s="2307"/>
      <c r="J406" s="2307"/>
      <c r="K406" s="2307"/>
      <c r="L406" s="2307"/>
      <c r="M406" s="2307"/>
      <c r="N406" s="2308"/>
      <c r="O406" s="419" t="s">
        <v>139</v>
      </c>
      <c r="P406" s="429" t="s">
        <v>58</v>
      </c>
      <c r="Q406" s="94"/>
      <c r="R406" s="94"/>
      <c r="S406" s="94"/>
      <c r="T406" s="46"/>
    </row>
    <row r="407" spans="2:22" ht="9.75" customHeight="1">
      <c r="B407" s="263"/>
      <c r="C407" s="264"/>
      <c r="D407" s="264"/>
      <c r="E407" s="264"/>
      <c r="F407" s="264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265"/>
      <c r="T407" s="266"/>
    </row>
    <row r="408" spans="2:22" ht="15.75">
      <c r="B408" s="51"/>
      <c r="C408" s="52" t="s">
        <v>59</v>
      </c>
      <c r="D408" s="15"/>
      <c r="E408" s="15" t="s">
        <v>60</v>
      </c>
      <c r="F408" s="623" t="s">
        <v>1442</v>
      </c>
      <c r="G408" s="15"/>
      <c r="H408" s="362"/>
      <c r="I408" s="360"/>
      <c r="J408" s="15"/>
      <c r="K408" s="15"/>
      <c r="L408" s="152"/>
      <c r="M408" s="153"/>
      <c r="N408" s="152"/>
      <c r="O408" s="140"/>
      <c r="P408" s="57" t="s">
        <v>61</v>
      </c>
      <c r="Q408" s="1657" t="s">
        <v>1760</v>
      </c>
      <c r="R408" s="249"/>
      <c r="S408" s="58"/>
      <c r="T408" s="59"/>
      <c r="V408" s="1656"/>
    </row>
    <row r="409" spans="2:22" ht="9.9499999999999993" customHeight="1">
      <c r="B409" s="51"/>
      <c r="C409" s="52"/>
      <c r="D409" s="15"/>
      <c r="E409" s="343"/>
      <c r="F409" s="304"/>
      <c r="G409" s="15"/>
      <c r="H409" s="303"/>
      <c r="I409" s="52"/>
      <c r="J409" s="15"/>
      <c r="K409" s="15"/>
      <c r="L409" s="152"/>
      <c r="M409" s="267"/>
      <c r="N409" s="152"/>
      <c r="O409" s="149"/>
      <c r="P409" s="57"/>
      <c r="Q409" s="58"/>
      <c r="R409" s="58"/>
      <c r="S409" s="58"/>
      <c r="T409" s="59"/>
    </row>
    <row r="410" spans="2:22" ht="15" customHeight="1">
      <c r="B410" s="1894" t="s">
        <v>26</v>
      </c>
      <c r="C410" s="174" t="s">
        <v>27</v>
      </c>
      <c r="D410" s="2309" t="s">
        <v>62</v>
      </c>
      <c r="E410" s="175" t="s">
        <v>28</v>
      </c>
      <c r="F410" s="1890" t="s">
        <v>29</v>
      </c>
      <c r="G410" s="174" t="s">
        <v>30</v>
      </c>
      <c r="H410" s="174" t="s">
        <v>30</v>
      </c>
      <c r="I410" s="176" t="s">
        <v>30</v>
      </c>
      <c r="J410" s="2171" t="s">
        <v>31</v>
      </c>
      <c r="K410" s="2172"/>
      <c r="L410" s="174" t="s">
        <v>30</v>
      </c>
      <c r="M410" s="176" t="s">
        <v>32</v>
      </c>
      <c r="N410" s="177" t="s">
        <v>8</v>
      </c>
      <c r="O410" s="2310" t="s">
        <v>182</v>
      </c>
      <c r="P410" s="2311" t="s">
        <v>181</v>
      </c>
      <c r="Q410" s="177" t="s">
        <v>8</v>
      </c>
      <c r="R410" s="2312" t="s">
        <v>44</v>
      </c>
      <c r="S410" s="178" t="s">
        <v>8</v>
      </c>
      <c r="T410" s="1892" t="s">
        <v>10</v>
      </c>
    </row>
    <row r="411" spans="2:22">
      <c r="B411" s="1895"/>
      <c r="C411" s="180" t="s">
        <v>11</v>
      </c>
      <c r="D411" s="2170"/>
      <c r="E411" s="180" t="s">
        <v>12</v>
      </c>
      <c r="F411" s="1891"/>
      <c r="G411" s="180" t="s">
        <v>13</v>
      </c>
      <c r="H411" s="180" t="s">
        <v>14</v>
      </c>
      <c r="I411" s="181" t="s">
        <v>15</v>
      </c>
      <c r="J411" s="182" t="s">
        <v>16</v>
      </c>
      <c r="K411" s="183" t="s">
        <v>17</v>
      </c>
      <c r="L411" s="180" t="s">
        <v>18</v>
      </c>
      <c r="M411" s="184" t="s">
        <v>19</v>
      </c>
      <c r="N411" s="185" t="s">
        <v>177</v>
      </c>
      <c r="O411" s="2177"/>
      <c r="P411" s="2179"/>
      <c r="Q411" s="185" t="s">
        <v>22</v>
      </c>
      <c r="R411" s="2181"/>
      <c r="S411" s="186" t="s">
        <v>45</v>
      </c>
      <c r="T411" s="1893"/>
    </row>
    <row r="412" spans="2:22" ht="15.75" thickBot="1">
      <c r="B412" s="187">
        <v>1</v>
      </c>
      <c r="C412" s="188">
        <v>2</v>
      </c>
      <c r="D412" s="189">
        <v>3</v>
      </c>
      <c r="E412" s="188">
        <v>4</v>
      </c>
      <c r="F412" s="188">
        <v>5</v>
      </c>
      <c r="G412" s="188">
        <v>6</v>
      </c>
      <c r="H412" s="188">
        <v>7</v>
      </c>
      <c r="I412" s="190" t="s">
        <v>63</v>
      </c>
      <c r="J412" s="188">
        <v>9</v>
      </c>
      <c r="K412" s="192" t="s">
        <v>64</v>
      </c>
      <c r="L412" s="191" t="s">
        <v>65</v>
      </c>
      <c r="M412" s="193">
        <v>12</v>
      </c>
      <c r="N412" s="193" t="s">
        <v>66</v>
      </c>
      <c r="O412" s="252" t="s">
        <v>176</v>
      </c>
      <c r="P412" s="193" t="s">
        <v>178</v>
      </c>
      <c r="Q412" s="193" t="s">
        <v>186</v>
      </c>
      <c r="R412" s="193" t="s">
        <v>183</v>
      </c>
      <c r="S412" s="193" t="s">
        <v>179</v>
      </c>
      <c r="T412" s="193">
        <v>18</v>
      </c>
    </row>
    <row r="413" spans="2:22" s="865" customFormat="1" ht="30" customHeight="1" thickTop="1">
      <c r="B413" s="912">
        <v>1</v>
      </c>
      <c r="C413" s="1663" t="s">
        <v>1765</v>
      </c>
      <c r="D413" s="1449" t="s">
        <v>1170</v>
      </c>
      <c r="E413" s="1454" t="s">
        <v>1491</v>
      </c>
      <c r="F413" s="1443" t="s">
        <v>48</v>
      </c>
      <c r="G413" s="1450">
        <v>10130</v>
      </c>
      <c r="H413" s="1450">
        <v>8310</v>
      </c>
      <c r="I413" s="843">
        <f t="shared" ref="I413" si="162">+G413-H413</f>
        <v>1820</v>
      </c>
      <c r="J413" s="931">
        <v>5</v>
      </c>
      <c r="K413" s="919">
        <f t="shared" ref="K413" si="163">I413*J413%</f>
        <v>91</v>
      </c>
      <c r="L413" s="919">
        <f t="shared" ref="L413" si="164">I413-K413</f>
        <v>1729</v>
      </c>
      <c r="M413" s="971">
        <v>2900</v>
      </c>
      <c r="N413" s="921">
        <f t="shared" ref="N413" si="165">ROUND((L413*M413),0)</f>
        <v>5014100</v>
      </c>
      <c r="O413" s="921">
        <f t="shared" ref="O413" si="166">ROUND(M413*0.5025%,2)</f>
        <v>14.57</v>
      </c>
      <c r="P413" s="921">
        <f t="shared" ref="P413" si="167">M413+O413</f>
        <v>2914.57</v>
      </c>
      <c r="Q413" s="922">
        <f t="shared" ref="Q413" si="168">ROUND((L413*+P413),0)</f>
        <v>5039292</v>
      </c>
      <c r="R413" s="922">
        <f t="shared" ref="R413" si="169">ROUND((Q413*0.5%),0)</f>
        <v>25196</v>
      </c>
      <c r="S413" s="922">
        <f t="shared" ref="S413" si="170">ROUND((Q413-R413),0)</f>
        <v>5014096</v>
      </c>
      <c r="T413" s="1594" t="s">
        <v>199</v>
      </c>
      <c r="U413" s="972"/>
    </row>
    <row r="414" spans="2:22" ht="5.0999999999999996" customHeight="1">
      <c r="B414" s="392"/>
      <c r="C414" s="393"/>
      <c r="D414" s="394"/>
      <c r="E414" s="395"/>
      <c r="F414" s="396"/>
      <c r="G414" s="397"/>
      <c r="H414" s="397"/>
      <c r="I414" s="398"/>
      <c r="J414" s="931"/>
      <c r="K414" s="398"/>
      <c r="L414" s="398"/>
      <c r="M414" s="400"/>
      <c r="N414" s="400"/>
      <c r="O414" s="617"/>
      <c r="P414" s="617"/>
      <c r="Q414" s="398"/>
      <c r="R414" s="398"/>
      <c r="S414" s="398"/>
      <c r="T414" s="1007"/>
    </row>
    <row r="415" spans="2:22" ht="30" customHeight="1">
      <c r="B415" s="2216" t="s">
        <v>187</v>
      </c>
      <c r="C415" s="2217"/>
      <c r="D415" s="2217"/>
      <c r="E415" s="2217"/>
      <c r="F415" s="2218"/>
      <c r="G415" s="1012">
        <f>SUM(G413:G414)</f>
        <v>10130</v>
      </c>
      <c r="H415" s="1012">
        <f>SUM(H413:H414)</f>
        <v>8310</v>
      </c>
      <c r="I415" s="1012">
        <f>SUM(I413:I414)</f>
        <v>1820</v>
      </c>
      <c r="J415" s="1012">
        <f>+K415/I415%</f>
        <v>5</v>
      </c>
      <c r="K415" s="1012">
        <f>SUM(K413:K414)</f>
        <v>91</v>
      </c>
      <c r="L415" s="1012">
        <f>SUM(L413:L414)</f>
        <v>1729</v>
      </c>
      <c r="M415" s="1012"/>
      <c r="N415" s="1012">
        <f>SUM(N413:N414)</f>
        <v>5014100</v>
      </c>
      <c r="O415" s="1013"/>
      <c r="P415" s="1335">
        <f>+Q415/L415</f>
        <v>2914.5702718334296</v>
      </c>
      <c r="Q415" s="1012">
        <f>SUM(Q413:Q414)</f>
        <v>5039292</v>
      </c>
      <c r="R415" s="1012">
        <f>SUM(R413:R414)</f>
        <v>25196</v>
      </c>
      <c r="S415" s="1012">
        <f>SUM(S413:S414)</f>
        <v>5014096</v>
      </c>
      <c r="T415" s="402"/>
      <c r="V415" s="1" t="s">
        <v>25</v>
      </c>
    </row>
    <row r="416" spans="2:22" ht="9.9499999999999993" customHeight="1">
      <c r="B416" s="603"/>
      <c r="C416" s="458"/>
      <c r="D416" s="458"/>
      <c r="E416" s="458"/>
      <c r="F416" s="458"/>
      <c r="G416" s="597"/>
      <c r="H416" s="597"/>
      <c r="I416" s="597"/>
      <c r="J416" s="1232"/>
      <c r="K416" s="597"/>
      <c r="L416" s="597"/>
      <c r="M416" s="597"/>
      <c r="N416" s="597"/>
      <c r="O416" s="597"/>
      <c r="P416" s="597"/>
      <c r="Q416" s="597"/>
      <c r="R416" s="597"/>
      <c r="S416" s="597"/>
      <c r="T416" s="460"/>
      <c r="U416" s="1"/>
    </row>
    <row r="417" spans="2:22" ht="15.75">
      <c r="B417" s="363"/>
      <c r="C417" s="364"/>
      <c r="D417" s="364"/>
      <c r="E417" s="364"/>
      <c r="F417" s="364"/>
      <c r="G417" s="265"/>
      <c r="H417" s="364"/>
      <c r="I417" s="202"/>
      <c r="J417" s="203"/>
      <c r="K417" s="203"/>
      <c r="L417" s="204"/>
      <c r="M417" s="202"/>
      <c r="N417" s="202"/>
      <c r="O417" s="202"/>
      <c r="P417" s="202"/>
      <c r="Q417" s="587" t="s">
        <v>1761</v>
      </c>
      <c r="R417" s="211"/>
      <c r="S417" s="208"/>
      <c r="T417" s="209"/>
      <c r="U417" s="1"/>
    </row>
    <row r="418" spans="2:22" ht="15.75">
      <c r="B418" s="365"/>
      <c r="C418" s="280" t="s">
        <v>80</v>
      </c>
      <c r="D418" s="227"/>
      <c r="E418" s="227"/>
      <c r="F418" s="227"/>
      <c r="G418" s="1897"/>
      <c r="H418" s="1897"/>
      <c r="I418" s="1897" t="s">
        <v>105</v>
      </c>
      <c r="J418" s="1897"/>
      <c r="K418" s="228"/>
      <c r="L418" s="1897"/>
      <c r="M418" s="1897" t="s">
        <v>106</v>
      </c>
      <c r="N418" s="1897"/>
      <c r="O418" s="227"/>
      <c r="P418" s="227"/>
      <c r="Q418" s="227" t="s">
        <v>81</v>
      </c>
      <c r="R418" s="227"/>
      <c r="S418" s="242"/>
      <c r="T418" s="243"/>
      <c r="U418" s="1"/>
    </row>
    <row r="419" spans="2:22" ht="15.75">
      <c r="B419" s="241"/>
      <c r="C419" s="281"/>
      <c r="D419" s="229"/>
      <c r="E419" s="229"/>
      <c r="F419" s="229"/>
      <c r="G419" s="229"/>
      <c r="H419" s="229"/>
      <c r="I419" s="229"/>
      <c r="J419" s="229"/>
      <c r="K419" s="229"/>
      <c r="L419" s="229"/>
      <c r="M419" s="229"/>
      <c r="N419" s="229"/>
      <c r="O419" s="229"/>
      <c r="P419" s="229"/>
      <c r="Q419" s="229"/>
      <c r="R419" s="229"/>
      <c r="S419" s="242"/>
      <c r="T419" s="243"/>
      <c r="U419" s="1"/>
    </row>
    <row r="420" spans="2:22" ht="9.9499999999999993" customHeight="1">
      <c r="B420" s="241"/>
      <c r="C420" s="281"/>
      <c r="D420" s="229"/>
      <c r="E420" s="229"/>
      <c r="F420" s="229"/>
      <c r="G420" s="229"/>
      <c r="H420" s="229"/>
      <c r="I420" s="229"/>
      <c r="J420" s="229"/>
      <c r="K420" s="229"/>
      <c r="L420" s="229"/>
      <c r="M420" s="229"/>
      <c r="N420" s="229"/>
      <c r="O420" s="229"/>
      <c r="P420" s="229"/>
      <c r="Q420" s="229"/>
      <c r="R420" s="229"/>
      <c r="S420" s="242"/>
      <c r="T420" s="243"/>
      <c r="U420" s="1"/>
    </row>
    <row r="421" spans="2:22" ht="9.9499999999999993" customHeight="1">
      <c r="B421" s="241"/>
      <c r="C421" s="281"/>
      <c r="D421" s="229"/>
      <c r="E421" s="229"/>
      <c r="F421" s="229"/>
      <c r="G421" s="229"/>
      <c r="H421" s="229"/>
      <c r="I421" s="229"/>
      <c r="J421" s="229"/>
      <c r="K421" s="229"/>
      <c r="L421" s="229"/>
      <c r="M421" s="229"/>
      <c r="N421" s="229"/>
      <c r="O421" s="229"/>
      <c r="P421" s="229"/>
      <c r="Q421" s="229"/>
      <c r="R421" s="229"/>
      <c r="S421" s="242"/>
      <c r="T421" s="243"/>
      <c r="U421" s="1"/>
    </row>
    <row r="422" spans="2:22" ht="15.75">
      <c r="B422" s="241"/>
      <c r="C422" s="281"/>
      <c r="D422" s="229"/>
      <c r="E422" s="229"/>
      <c r="F422" s="229"/>
      <c r="G422" s="229"/>
      <c r="H422" s="229"/>
      <c r="I422" s="229"/>
      <c r="J422" s="229"/>
      <c r="K422" s="229"/>
      <c r="L422" s="229"/>
      <c r="M422" s="229"/>
      <c r="N422" s="229"/>
      <c r="O422" s="229"/>
      <c r="P422" s="229"/>
      <c r="Q422" s="229"/>
      <c r="R422" s="229"/>
      <c r="S422" s="242"/>
      <c r="T422" s="243"/>
      <c r="U422" s="1"/>
    </row>
    <row r="423" spans="2:22" ht="15.75">
      <c r="B423" s="241"/>
      <c r="C423" s="1896" t="s">
        <v>147</v>
      </c>
      <c r="D423" s="1896"/>
      <c r="E423" s="1896"/>
      <c r="F423" s="1896"/>
      <c r="G423" s="1898"/>
      <c r="H423" s="1898" t="s">
        <v>82</v>
      </c>
      <c r="I423" s="1896"/>
      <c r="J423" s="1898" t="s">
        <v>156</v>
      </c>
      <c r="K423" s="230"/>
      <c r="L423" s="1898"/>
      <c r="M423" s="1898" t="s">
        <v>161</v>
      </c>
      <c r="N423" s="1898"/>
      <c r="O423" s="1896"/>
      <c r="P423" s="1896"/>
      <c r="Q423" s="1896" t="s">
        <v>83</v>
      </c>
      <c r="R423" s="1896"/>
      <c r="S423" s="242"/>
      <c r="T423" s="243"/>
      <c r="U423" s="1"/>
    </row>
    <row r="424" spans="2:22" ht="15.75">
      <c r="B424" s="612"/>
      <c r="C424" s="1896"/>
      <c r="D424" s="1896"/>
      <c r="E424" s="1896"/>
      <c r="F424" s="1896"/>
      <c r="G424" s="1898"/>
      <c r="H424" s="1898"/>
      <c r="I424" s="1896"/>
      <c r="J424" s="1898"/>
      <c r="K424" s="230"/>
      <c r="L424" s="1898"/>
      <c r="M424" s="1898"/>
      <c r="N424" s="1898"/>
      <c r="O424" s="1896"/>
      <c r="P424" s="1896"/>
      <c r="Q424" s="1896"/>
      <c r="R424" s="1896"/>
      <c r="S424" s="242"/>
      <c r="T424" s="243"/>
      <c r="U424" s="1"/>
    </row>
    <row r="425" spans="2:22" customFormat="1" ht="15" customHeight="1">
      <c r="B425" s="121" t="s">
        <v>418</v>
      </c>
      <c r="C425" s="284"/>
      <c r="D425" s="122"/>
      <c r="E425" s="122"/>
      <c r="F425" s="122"/>
      <c r="G425" s="122"/>
      <c r="H425" s="122"/>
      <c r="I425" s="122"/>
      <c r="J425" s="123"/>
      <c r="K425" s="122"/>
      <c r="L425" s="124"/>
      <c r="M425" s="122"/>
      <c r="N425" s="122"/>
      <c r="O425" s="122"/>
      <c r="P425" s="122"/>
      <c r="Q425" s="122"/>
      <c r="R425" s="125"/>
      <c r="S425" s="125"/>
      <c r="T425" s="126" t="s">
        <v>417</v>
      </c>
      <c r="U425" s="232"/>
    </row>
    <row r="427" spans="2:22" ht="24.95" customHeight="1">
      <c r="B427" s="2300" t="s">
        <v>25</v>
      </c>
      <c r="C427" s="2301"/>
      <c r="D427" s="2301"/>
      <c r="E427" s="2302"/>
      <c r="F427" s="2303" t="s">
        <v>146</v>
      </c>
      <c r="G427" s="2304"/>
      <c r="H427" s="2304"/>
      <c r="I427" s="2304"/>
      <c r="J427" s="2304"/>
      <c r="K427" s="2304"/>
      <c r="L427" s="2304"/>
      <c r="M427" s="2304"/>
      <c r="N427" s="2305"/>
      <c r="O427" s="417" t="s">
        <v>138</v>
      </c>
      <c r="P427" s="428" t="s">
        <v>1733</v>
      </c>
      <c r="Q427" s="92" t="s">
        <v>1607</v>
      </c>
      <c r="R427" s="92"/>
      <c r="S427" s="92"/>
      <c r="T427" s="42"/>
    </row>
    <row r="428" spans="2:22" ht="26.25" customHeight="1">
      <c r="B428" s="2158"/>
      <c r="C428" s="2159"/>
      <c r="D428" s="2159"/>
      <c r="E428" s="2160"/>
      <c r="F428" s="2306" t="s">
        <v>416</v>
      </c>
      <c r="G428" s="2307"/>
      <c r="H428" s="2307"/>
      <c r="I428" s="2307"/>
      <c r="J428" s="2307"/>
      <c r="K428" s="2307"/>
      <c r="L428" s="2307"/>
      <c r="M428" s="2307"/>
      <c r="N428" s="2308"/>
      <c r="O428" s="419" t="s">
        <v>139</v>
      </c>
      <c r="P428" s="429" t="s">
        <v>58</v>
      </c>
      <c r="Q428" s="94"/>
      <c r="R428" s="94"/>
      <c r="S428" s="94"/>
      <c r="T428" s="46"/>
    </row>
    <row r="429" spans="2:22" ht="9.75" customHeight="1">
      <c r="B429" s="263"/>
      <c r="C429" s="264"/>
      <c r="D429" s="264"/>
      <c r="E429" s="264"/>
      <c r="F429" s="264"/>
      <c r="G429" s="265"/>
      <c r="H429" s="265"/>
      <c r="I429" s="265"/>
      <c r="J429" s="265"/>
      <c r="K429" s="265"/>
      <c r="L429" s="265"/>
      <c r="M429" s="265"/>
      <c r="N429" s="265"/>
      <c r="O429" s="265"/>
      <c r="P429" s="265"/>
      <c r="Q429" s="265"/>
      <c r="R429" s="265"/>
      <c r="S429" s="265"/>
      <c r="T429" s="266"/>
    </row>
    <row r="430" spans="2:22" ht="15.75">
      <c r="B430" s="51"/>
      <c r="C430" s="52" t="s">
        <v>59</v>
      </c>
      <c r="D430" s="15"/>
      <c r="E430" s="15" t="s">
        <v>60</v>
      </c>
      <c r="F430" s="623" t="s">
        <v>1442</v>
      </c>
      <c r="G430" s="15"/>
      <c r="H430" s="362"/>
      <c r="I430" s="360"/>
      <c r="J430" s="15"/>
      <c r="K430" s="15"/>
      <c r="L430" s="152"/>
      <c r="M430" s="153"/>
      <c r="N430" s="152"/>
      <c r="O430" s="140"/>
      <c r="P430" s="57" t="s">
        <v>61</v>
      </c>
      <c r="Q430" s="1657" t="s">
        <v>1731</v>
      </c>
      <c r="R430" s="249"/>
      <c r="S430" s="58"/>
      <c r="T430" s="59"/>
      <c r="V430" s="1656"/>
    </row>
    <row r="431" spans="2:22" ht="9.9499999999999993" customHeight="1">
      <c r="B431" s="51"/>
      <c r="C431" s="52"/>
      <c r="D431" s="15"/>
      <c r="E431" s="343"/>
      <c r="F431" s="304"/>
      <c r="G431" s="15"/>
      <c r="H431" s="303"/>
      <c r="I431" s="52"/>
      <c r="J431" s="15"/>
      <c r="K431" s="15"/>
      <c r="L431" s="152"/>
      <c r="M431" s="267"/>
      <c r="N431" s="152"/>
      <c r="O431" s="149"/>
      <c r="P431" s="57"/>
      <c r="Q431" s="58"/>
      <c r="R431" s="58"/>
      <c r="S431" s="58"/>
      <c r="T431" s="59"/>
    </row>
    <row r="432" spans="2:22" ht="15" customHeight="1">
      <c r="B432" s="1885" t="s">
        <v>26</v>
      </c>
      <c r="C432" s="174" t="s">
        <v>27</v>
      </c>
      <c r="D432" s="2309" t="s">
        <v>62</v>
      </c>
      <c r="E432" s="175" t="s">
        <v>28</v>
      </c>
      <c r="F432" s="1881" t="s">
        <v>29</v>
      </c>
      <c r="G432" s="174" t="s">
        <v>30</v>
      </c>
      <c r="H432" s="174" t="s">
        <v>30</v>
      </c>
      <c r="I432" s="176" t="s">
        <v>30</v>
      </c>
      <c r="J432" s="2171" t="s">
        <v>31</v>
      </c>
      <c r="K432" s="2172"/>
      <c r="L432" s="174" t="s">
        <v>30</v>
      </c>
      <c r="M432" s="176" t="s">
        <v>32</v>
      </c>
      <c r="N432" s="177" t="s">
        <v>8</v>
      </c>
      <c r="O432" s="2310" t="s">
        <v>182</v>
      </c>
      <c r="P432" s="2311" t="s">
        <v>181</v>
      </c>
      <c r="Q432" s="177" t="s">
        <v>8</v>
      </c>
      <c r="R432" s="2312" t="s">
        <v>44</v>
      </c>
      <c r="S432" s="178" t="s">
        <v>8</v>
      </c>
      <c r="T432" s="1883" t="s">
        <v>10</v>
      </c>
    </row>
    <row r="433" spans="2:22">
      <c r="B433" s="1886"/>
      <c r="C433" s="180" t="s">
        <v>11</v>
      </c>
      <c r="D433" s="2170"/>
      <c r="E433" s="180" t="s">
        <v>12</v>
      </c>
      <c r="F433" s="1882"/>
      <c r="G433" s="180" t="s">
        <v>13</v>
      </c>
      <c r="H433" s="180" t="s">
        <v>14</v>
      </c>
      <c r="I433" s="181" t="s">
        <v>15</v>
      </c>
      <c r="J433" s="182" t="s">
        <v>16</v>
      </c>
      <c r="K433" s="183" t="s">
        <v>17</v>
      </c>
      <c r="L433" s="180" t="s">
        <v>18</v>
      </c>
      <c r="M433" s="184" t="s">
        <v>19</v>
      </c>
      <c r="N433" s="185" t="s">
        <v>177</v>
      </c>
      <c r="O433" s="2177"/>
      <c r="P433" s="2179"/>
      <c r="Q433" s="185" t="s">
        <v>22</v>
      </c>
      <c r="R433" s="2181"/>
      <c r="S433" s="186" t="s">
        <v>45</v>
      </c>
      <c r="T433" s="1884"/>
    </row>
    <row r="434" spans="2:22" ht="15.75" thickBot="1">
      <c r="B434" s="187">
        <v>1</v>
      </c>
      <c r="C434" s="188">
        <v>2</v>
      </c>
      <c r="D434" s="189">
        <v>3</v>
      </c>
      <c r="E434" s="188">
        <v>4</v>
      </c>
      <c r="F434" s="188">
        <v>5</v>
      </c>
      <c r="G434" s="188">
        <v>6</v>
      </c>
      <c r="H434" s="188">
        <v>7</v>
      </c>
      <c r="I434" s="190" t="s">
        <v>63</v>
      </c>
      <c r="J434" s="188">
        <v>9</v>
      </c>
      <c r="K434" s="192" t="s">
        <v>64</v>
      </c>
      <c r="L434" s="191" t="s">
        <v>65</v>
      </c>
      <c r="M434" s="193">
        <v>12</v>
      </c>
      <c r="N434" s="193" t="s">
        <v>66</v>
      </c>
      <c r="O434" s="252" t="s">
        <v>176</v>
      </c>
      <c r="P434" s="193" t="s">
        <v>178</v>
      </c>
      <c r="Q434" s="193" t="s">
        <v>186</v>
      </c>
      <c r="R434" s="193" t="s">
        <v>183</v>
      </c>
      <c r="S434" s="193" t="s">
        <v>179</v>
      </c>
      <c r="T434" s="193">
        <v>18</v>
      </c>
    </row>
    <row r="435" spans="2:22" s="865" customFormat="1" ht="30" customHeight="1" thickTop="1">
      <c r="B435" s="912">
        <v>1</v>
      </c>
      <c r="C435" s="1663" t="s">
        <v>1747</v>
      </c>
      <c r="D435" s="1449" t="s">
        <v>1170</v>
      </c>
      <c r="E435" s="1454" t="s">
        <v>1454</v>
      </c>
      <c r="F435" s="1443" t="s">
        <v>48</v>
      </c>
      <c r="G435" s="1450">
        <v>12220</v>
      </c>
      <c r="H435" s="1450">
        <v>4510</v>
      </c>
      <c r="I435" s="843">
        <f t="shared" ref="I435:I436" si="171">+G435-H435</f>
        <v>7710</v>
      </c>
      <c r="J435" s="931">
        <v>5</v>
      </c>
      <c r="K435" s="919">
        <f t="shared" ref="K435:K436" si="172">I435*J435%</f>
        <v>385.5</v>
      </c>
      <c r="L435" s="919">
        <f t="shared" ref="L435:L436" si="173">I435-K435</f>
        <v>7324.5</v>
      </c>
      <c r="M435" s="971">
        <v>2900</v>
      </c>
      <c r="N435" s="921">
        <f t="shared" ref="N435:N436" si="174">ROUND((L435*M435),0)</f>
        <v>21241050</v>
      </c>
      <c r="O435" s="921">
        <f t="shared" ref="O435:O436" si="175">ROUND(M435*0.5025%,2)</f>
        <v>14.57</v>
      </c>
      <c r="P435" s="921">
        <f t="shared" ref="P435:P436" si="176">M435+O435</f>
        <v>2914.57</v>
      </c>
      <c r="Q435" s="922">
        <f t="shared" ref="Q435:Q436" si="177">ROUND((L435*+P435),0)</f>
        <v>21347768</v>
      </c>
      <c r="R435" s="922">
        <f t="shared" ref="R435:R436" si="178">ROUND((Q435*0.5%),0)</f>
        <v>106739</v>
      </c>
      <c r="S435" s="922">
        <f t="shared" ref="S435:S436" si="179">ROUND((Q435-R435),0)</f>
        <v>21241029</v>
      </c>
      <c r="T435" s="1594" t="s">
        <v>199</v>
      </c>
      <c r="U435" s="972"/>
    </row>
    <row r="436" spans="2:22" s="865" customFormat="1" ht="30" customHeight="1">
      <c r="B436" s="912">
        <v>2</v>
      </c>
      <c r="C436" s="1663" t="s">
        <v>1748</v>
      </c>
      <c r="D436" s="1704" t="s">
        <v>1170</v>
      </c>
      <c r="E436" s="1454" t="s">
        <v>385</v>
      </c>
      <c r="F436" s="1443" t="s">
        <v>48</v>
      </c>
      <c r="G436" s="1450">
        <v>9890</v>
      </c>
      <c r="H436" s="1450">
        <v>4460</v>
      </c>
      <c r="I436" s="843">
        <f t="shared" si="171"/>
        <v>5430</v>
      </c>
      <c r="J436" s="931">
        <v>6</v>
      </c>
      <c r="K436" s="919">
        <f t="shared" si="172"/>
        <v>325.8</v>
      </c>
      <c r="L436" s="919">
        <f t="shared" si="173"/>
        <v>5104.2</v>
      </c>
      <c r="M436" s="971">
        <v>2900</v>
      </c>
      <c r="N436" s="921">
        <f t="shared" si="174"/>
        <v>14802180</v>
      </c>
      <c r="O436" s="921">
        <f t="shared" si="175"/>
        <v>14.57</v>
      </c>
      <c r="P436" s="921">
        <f t="shared" si="176"/>
        <v>2914.57</v>
      </c>
      <c r="Q436" s="922">
        <f t="shared" si="177"/>
        <v>14876548</v>
      </c>
      <c r="R436" s="922">
        <f t="shared" si="178"/>
        <v>74383</v>
      </c>
      <c r="S436" s="922">
        <f t="shared" si="179"/>
        <v>14802165</v>
      </c>
      <c r="T436" s="1594" t="s">
        <v>199</v>
      </c>
      <c r="U436" s="972"/>
    </row>
    <row r="437" spans="2:22" ht="5.0999999999999996" customHeight="1">
      <c r="B437" s="392"/>
      <c r="C437" s="393"/>
      <c r="D437" s="394"/>
      <c r="E437" s="395"/>
      <c r="F437" s="396"/>
      <c r="G437" s="397"/>
      <c r="H437" s="397"/>
      <c r="I437" s="398"/>
      <c r="J437" s="931"/>
      <c r="K437" s="398"/>
      <c r="L437" s="398"/>
      <c r="M437" s="400"/>
      <c r="N437" s="400"/>
      <c r="O437" s="617"/>
      <c r="P437" s="617"/>
      <c r="Q437" s="398"/>
      <c r="R437" s="398"/>
      <c r="S437" s="398"/>
      <c r="T437" s="1007"/>
    </row>
    <row r="438" spans="2:22" ht="30" customHeight="1">
      <c r="B438" s="2216" t="s">
        <v>187</v>
      </c>
      <c r="C438" s="2217"/>
      <c r="D438" s="2217"/>
      <c r="E438" s="2217"/>
      <c r="F438" s="2218"/>
      <c r="G438" s="1012">
        <f>SUM(G435:G437)</f>
        <v>22110</v>
      </c>
      <c r="H438" s="1012">
        <f>SUM(H435:H437)</f>
        <v>8970</v>
      </c>
      <c r="I438" s="1012">
        <f>SUM(I435:I437)</f>
        <v>13140</v>
      </c>
      <c r="J438" s="1012">
        <f>+K438/I438%</f>
        <v>5.4132420091324196</v>
      </c>
      <c r="K438" s="1012">
        <f>SUM(K435:K437)</f>
        <v>711.3</v>
      </c>
      <c r="L438" s="1012">
        <f>SUM(L435:L437)</f>
        <v>12428.7</v>
      </c>
      <c r="M438" s="1012"/>
      <c r="N438" s="1012">
        <f>SUM(N435:N437)</f>
        <v>36043230</v>
      </c>
      <c r="O438" s="1013"/>
      <c r="P438" s="1335">
        <f>+Q438/L438</f>
        <v>2914.5699872070286</v>
      </c>
      <c r="Q438" s="1012">
        <f>SUM(Q435:Q437)</f>
        <v>36224316</v>
      </c>
      <c r="R438" s="1012">
        <f>SUM(R435:R437)</f>
        <v>181122</v>
      </c>
      <c r="S438" s="1012">
        <f>SUM(S435:S437)</f>
        <v>36043194</v>
      </c>
      <c r="T438" s="402"/>
      <c r="V438" s="1" t="s">
        <v>25</v>
      </c>
    </row>
    <row r="439" spans="2:22" ht="9.9499999999999993" customHeight="1">
      <c r="B439" s="603"/>
      <c r="C439" s="458"/>
      <c r="D439" s="458"/>
      <c r="E439" s="458"/>
      <c r="F439" s="458"/>
      <c r="G439" s="597"/>
      <c r="H439" s="597"/>
      <c r="I439" s="597"/>
      <c r="J439" s="1232"/>
      <c r="K439" s="597"/>
      <c r="L439" s="597"/>
      <c r="M439" s="597"/>
      <c r="N439" s="597"/>
      <c r="O439" s="597"/>
      <c r="P439" s="597"/>
      <c r="Q439" s="597"/>
      <c r="R439" s="597"/>
      <c r="S439" s="597"/>
      <c r="T439" s="460"/>
      <c r="U439" s="1"/>
    </row>
    <row r="440" spans="2:22" ht="15.75">
      <c r="B440" s="363"/>
      <c r="C440" s="364"/>
      <c r="D440" s="364"/>
      <c r="E440" s="364"/>
      <c r="F440" s="364"/>
      <c r="G440" s="265"/>
      <c r="H440" s="364"/>
      <c r="I440" s="202"/>
      <c r="J440" s="203"/>
      <c r="K440" s="203"/>
      <c r="L440" s="204"/>
      <c r="M440" s="202"/>
      <c r="N440" s="202"/>
      <c r="O440" s="202"/>
      <c r="P440" s="202"/>
      <c r="Q440" s="587" t="s">
        <v>1732</v>
      </c>
      <c r="R440" s="211"/>
      <c r="S440" s="208"/>
      <c r="T440" s="209"/>
      <c r="U440" s="1"/>
    </row>
    <row r="441" spans="2:22" ht="15.75">
      <c r="B441" s="365"/>
      <c r="C441" s="280" t="s">
        <v>80</v>
      </c>
      <c r="D441" s="227"/>
      <c r="E441" s="227"/>
      <c r="F441" s="227"/>
      <c r="G441" s="1888"/>
      <c r="H441" s="1888"/>
      <c r="I441" s="1888" t="s">
        <v>105</v>
      </c>
      <c r="J441" s="1888"/>
      <c r="K441" s="228"/>
      <c r="L441" s="1888"/>
      <c r="M441" s="1888" t="s">
        <v>106</v>
      </c>
      <c r="N441" s="1888"/>
      <c r="O441" s="227"/>
      <c r="P441" s="227"/>
      <c r="Q441" s="227" t="s">
        <v>81</v>
      </c>
      <c r="R441" s="227"/>
      <c r="S441" s="242"/>
      <c r="T441" s="243"/>
      <c r="U441" s="1"/>
    </row>
    <row r="442" spans="2:22" ht="15.75">
      <c r="B442" s="241"/>
      <c r="C442" s="281"/>
      <c r="D442" s="229"/>
      <c r="E442" s="229"/>
      <c r="F442" s="229"/>
      <c r="G442" s="229"/>
      <c r="H442" s="229"/>
      <c r="I442" s="229"/>
      <c r="J442" s="229"/>
      <c r="K442" s="229"/>
      <c r="L442" s="229"/>
      <c r="M442" s="229"/>
      <c r="N442" s="229"/>
      <c r="O442" s="229"/>
      <c r="P442" s="229"/>
      <c r="Q442" s="229"/>
      <c r="R442" s="229"/>
      <c r="S442" s="242"/>
      <c r="T442" s="243"/>
      <c r="U442" s="1"/>
    </row>
    <row r="443" spans="2:22" ht="9.9499999999999993" customHeight="1">
      <c r="B443" s="241"/>
      <c r="C443" s="281"/>
      <c r="D443" s="229"/>
      <c r="E443" s="229"/>
      <c r="F443" s="229"/>
      <c r="G443" s="229"/>
      <c r="H443" s="229"/>
      <c r="I443" s="229"/>
      <c r="J443" s="229"/>
      <c r="K443" s="229"/>
      <c r="L443" s="229"/>
      <c r="M443" s="229"/>
      <c r="N443" s="229"/>
      <c r="O443" s="229"/>
      <c r="P443" s="229"/>
      <c r="Q443" s="229"/>
      <c r="R443" s="229"/>
      <c r="S443" s="242"/>
      <c r="T443" s="243"/>
      <c r="U443" s="1"/>
    </row>
    <row r="444" spans="2:22" ht="9.9499999999999993" customHeight="1">
      <c r="B444" s="241"/>
      <c r="C444" s="281"/>
      <c r="D444" s="229"/>
      <c r="E444" s="229"/>
      <c r="F444" s="229"/>
      <c r="G444" s="229"/>
      <c r="H444" s="229"/>
      <c r="I444" s="229"/>
      <c r="J444" s="229"/>
      <c r="K444" s="229"/>
      <c r="L444" s="229"/>
      <c r="M444" s="229"/>
      <c r="N444" s="229"/>
      <c r="O444" s="229"/>
      <c r="P444" s="229"/>
      <c r="Q444" s="229"/>
      <c r="R444" s="229"/>
      <c r="S444" s="242"/>
      <c r="T444" s="243"/>
      <c r="U444" s="1"/>
    </row>
    <row r="445" spans="2:22" ht="15.75">
      <c r="B445" s="241"/>
      <c r="C445" s="281"/>
      <c r="D445" s="229"/>
      <c r="E445" s="229"/>
      <c r="F445" s="229"/>
      <c r="G445" s="229"/>
      <c r="H445" s="229"/>
      <c r="I445" s="229"/>
      <c r="J445" s="229"/>
      <c r="K445" s="229"/>
      <c r="L445" s="229"/>
      <c r="M445" s="229"/>
      <c r="N445" s="229"/>
      <c r="O445" s="229"/>
      <c r="P445" s="229"/>
      <c r="Q445" s="229"/>
      <c r="R445" s="229"/>
      <c r="S445" s="242"/>
      <c r="T445" s="243"/>
      <c r="U445" s="1"/>
    </row>
    <row r="446" spans="2:22" ht="15.75">
      <c r="B446" s="241"/>
      <c r="C446" s="1887" t="s">
        <v>147</v>
      </c>
      <c r="D446" s="1887"/>
      <c r="E446" s="1887"/>
      <c r="F446" s="1887"/>
      <c r="G446" s="1889"/>
      <c r="H446" s="1889" t="s">
        <v>82</v>
      </c>
      <c r="I446" s="1887"/>
      <c r="J446" s="1889" t="s">
        <v>156</v>
      </c>
      <c r="K446" s="230"/>
      <c r="L446" s="1889"/>
      <c r="M446" s="1889" t="s">
        <v>161</v>
      </c>
      <c r="N446" s="1889"/>
      <c r="O446" s="1887"/>
      <c r="P446" s="1887"/>
      <c r="Q446" s="1887" t="s">
        <v>83</v>
      </c>
      <c r="R446" s="1887"/>
      <c r="S446" s="242"/>
      <c r="T446" s="243"/>
      <c r="U446" s="1"/>
    </row>
    <row r="447" spans="2:22" ht="15.75">
      <c r="B447" s="612"/>
      <c r="C447" s="1887"/>
      <c r="D447" s="1887"/>
      <c r="E447" s="1887"/>
      <c r="F447" s="1887"/>
      <c r="G447" s="1889"/>
      <c r="H447" s="1889"/>
      <c r="I447" s="1887"/>
      <c r="J447" s="1889"/>
      <c r="K447" s="230"/>
      <c r="L447" s="1889"/>
      <c r="M447" s="1889"/>
      <c r="N447" s="1889"/>
      <c r="O447" s="1887"/>
      <c r="P447" s="1887"/>
      <c r="Q447" s="1887"/>
      <c r="R447" s="1887"/>
      <c r="S447" s="242"/>
      <c r="T447" s="243"/>
      <c r="U447" s="1"/>
    </row>
    <row r="448" spans="2:22" customFormat="1" ht="15" customHeight="1">
      <c r="B448" s="121" t="s">
        <v>418</v>
      </c>
      <c r="C448" s="284"/>
      <c r="D448" s="122"/>
      <c r="E448" s="122"/>
      <c r="F448" s="122"/>
      <c r="G448" s="122"/>
      <c r="H448" s="122"/>
      <c r="I448" s="122"/>
      <c r="J448" s="123"/>
      <c r="K448" s="122"/>
      <c r="L448" s="124"/>
      <c r="M448" s="122"/>
      <c r="N448" s="122"/>
      <c r="O448" s="122"/>
      <c r="P448" s="122"/>
      <c r="Q448" s="122"/>
      <c r="R448" s="125"/>
      <c r="S448" s="125"/>
      <c r="T448" s="126" t="s">
        <v>417</v>
      </c>
      <c r="U448" s="232"/>
    </row>
    <row r="450" spans="2:22" ht="24.95" customHeight="1">
      <c r="B450" s="2300" t="s">
        <v>25</v>
      </c>
      <c r="C450" s="2301"/>
      <c r="D450" s="2301"/>
      <c r="E450" s="2302"/>
      <c r="F450" s="2303" t="s">
        <v>146</v>
      </c>
      <c r="G450" s="2304"/>
      <c r="H450" s="2304"/>
      <c r="I450" s="2304"/>
      <c r="J450" s="2304"/>
      <c r="K450" s="2304"/>
      <c r="L450" s="2304"/>
      <c r="M450" s="2304"/>
      <c r="N450" s="2305"/>
      <c r="O450" s="417" t="s">
        <v>138</v>
      </c>
      <c r="P450" s="428" t="s">
        <v>1706</v>
      </c>
      <c r="Q450" s="92" t="s">
        <v>1607</v>
      </c>
      <c r="R450" s="92"/>
      <c r="S450" s="92"/>
      <c r="T450" s="42"/>
    </row>
    <row r="451" spans="2:22" ht="26.25" customHeight="1">
      <c r="B451" s="2158"/>
      <c r="C451" s="2159"/>
      <c r="D451" s="2159"/>
      <c r="E451" s="2160"/>
      <c r="F451" s="2306" t="s">
        <v>416</v>
      </c>
      <c r="G451" s="2307"/>
      <c r="H451" s="2307"/>
      <c r="I451" s="2307"/>
      <c r="J451" s="2307"/>
      <c r="K451" s="2307"/>
      <c r="L451" s="2307"/>
      <c r="M451" s="2307"/>
      <c r="N451" s="2308"/>
      <c r="O451" s="419" t="s">
        <v>139</v>
      </c>
      <c r="P451" s="429" t="s">
        <v>58</v>
      </c>
      <c r="Q451" s="94"/>
      <c r="R451" s="94"/>
      <c r="S451" s="94"/>
      <c r="T451" s="46"/>
    </row>
    <row r="452" spans="2:22" ht="9.75" customHeight="1">
      <c r="B452" s="263"/>
      <c r="C452" s="264"/>
      <c r="D452" s="264"/>
      <c r="E452" s="264"/>
      <c r="F452" s="264"/>
      <c r="G452" s="265"/>
      <c r="H452" s="265"/>
      <c r="I452" s="265"/>
      <c r="J452" s="265"/>
      <c r="K452" s="265"/>
      <c r="L452" s="265"/>
      <c r="M452" s="265"/>
      <c r="N452" s="265"/>
      <c r="O452" s="265"/>
      <c r="P452" s="265"/>
      <c r="Q452" s="265"/>
      <c r="R452" s="265"/>
      <c r="S452" s="265"/>
      <c r="T452" s="266"/>
    </row>
    <row r="453" spans="2:22" ht="15.75">
      <c r="B453" s="51"/>
      <c r="C453" s="52" t="s">
        <v>59</v>
      </c>
      <c r="D453" s="15"/>
      <c r="E453" s="15" t="s">
        <v>60</v>
      </c>
      <c r="F453" s="623" t="s">
        <v>1442</v>
      </c>
      <c r="G453" s="15"/>
      <c r="H453" s="362"/>
      <c r="I453" s="360"/>
      <c r="J453" s="15"/>
      <c r="K453" s="15"/>
      <c r="L453" s="152"/>
      <c r="M453" s="153"/>
      <c r="N453" s="152"/>
      <c r="O453" s="140"/>
      <c r="P453" s="57" t="s">
        <v>61</v>
      </c>
      <c r="Q453" s="1657" t="s">
        <v>1704</v>
      </c>
      <c r="R453" s="249"/>
      <c r="S453" s="58"/>
      <c r="T453" s="59"/>
      <c r="V453" s="1656"/>
    </row>
    <row r="454" spans="2:22" ht="9.9499999999999993" customHeight="1">
      <c r="B454" s="51"/>
      <c r="C454" s="52"/>
      <c r="D454" s="15"/>
      <c r="E454" s="343"/>
      <c r="F454" s="304"/>
      <c r="G454" s="15"/>
      <c r="H454" s="303"/>
      <c r="I454" s="52"/>
      <c r="J454" s="15"/>
      <c r="K454" s="15"/>
      <c r="L454" s="152"/>
      <c r="M454" s="267"/>
      <c r="N454" s="152"/>
      <c r="O454" s="149"/>
      <c r="P454" s="57"/>
      <c r="Q454" s="58"/>
      <c r="R454" s="58"/>
      <c r="S454" s="58"/>
      <c r="T454" s="59"/>
    </row>
    <row r="455" spans="2:22" ht="15" customHeight="1">
      <c r="B455" s="1869" t="s">
        <v>26</v>
      </c>
      <c r="C455" s="174" t="s">
        <v>27</v>
      </c>
      <c r="D455" s="2309" t="s">
        <v>62</v>
      </c>
      <c r="E455" s="175" t="s">
        <v>28</v>
      </c>
      <c r="F455" s="1865" t="s">
        <v>29</v>
      </c>
      <c r="G455" s="174" t="s">
        <v>30</v>
      </c>
      <c r="H455" s="174" t="s">
        <v>30</v>
      </c>
      <c r="I455" s="176" t="s">
        <v>30</v>
      </c>
      <c r="J455" s="2171" t="s">
        <v>31</v>
      </c>
      <c r="K455" s="2172"/>
      <c r="L455" s="174" t="s">
        <v>30</v>
      </c>
      <c r="M455" s="176" t="s">
        <v>32</v>
      </c>
      <c r="N455" s="177" t="s">
        <v>8</v>
      </c>
      <c r="O455" s="2310" t="s">
        <v>182</v>
      </c>
      <c r="P455" s="2311" t="s">
        <v>181</v>
      </c>
      <c r="Q455" s="177" t="s">
        <v>8</v>
      </c>
      <c r="R455" s="2312" t="s">
        <v>44</v>
      </c>
      <c r="S455" s="178" t="s">
        <v>8</v>
      </c>
      <c r="T455" s="1867" t="s">
        <v>10</v>
      </c>
    </row>
    <row r="456" spans="2:22">
      <c r="B456" s="1870"/>
      <c r="C456" s="180" t="s">
        <v>11</v>
      </c>
      <c r="D456" s="2170"/>
      <c r="E456" s="180" t="s">
        <v>12</v>
      </c>
      <c r="F456" s="1866"/>
      <c r="G456" s="180" t="s">
        <v>13</v>
      </c>
      <c r="H456" s="180" t="s">
        <v>14</v>
      </c>
      <c r="I456" s="181" t="s">
        <v>15</v>
      </c>
      <c r="J456" s="182" t="s">
        <v>16</v>
      </c>
      <c r="K456" s="183" t="s">
        <v>17</v>
      </c>
      <c r="L456" s="180" t="s">
        <v>18</v>
      </c>
      <c r="M456" s="184" t="s">
        <v>19</v>
      </c>
      <c r="N456" s="185" t="s">
        <v>177</v>
      </c>
      <c r="O456" s="2177"/>
      <c r="P456" s="2179"/>
      <c r="Q456" s="185" t="s">
        <v>22</v>
      </c>
      <c r="R456" s="2181"/>
      <c r="S456" s="186" t="s">
        <v>45</v>
      </c>
      <c r="T456" s="1868"/>
    </row>
    <row r="457" spans="2:22" ht="15.75" thickBot="1">
      <c r="B457" s="187">
        <v>1</v>
      </c>
      <c r="C457" s="188">
        <v>2</v>
      </c>
      <c r="D457" s="189">
        <v>3</v>
      </c>
      <c r="E457" s="188">
        <v>4</v>
      </c>
      <c r="F457" s="188">
        <v>5</v>
      </c>
      <c r="G457" s="188">
        <v>6</v>
      </c>
      <c r="H457" s="188">
        <v>7</v>
      </c>
      <c r="I457" s="190" t="s">
        <v>63</v>
      </c>
      <c r="J457" s="188">
        <v>9</v>
      </c>
      <c r="K457" s="192" t="s">
        <v>64</v>
      </c>
      <c r="L457" s="191" t="s">
        <v>65</v>
      </c>
      <c r="M457" s="193">
        <v>12</v>
      </c>
      <c r="N457" s="193" t="s">
        <v>66</v>
      </c>
      <c r="O457" s="252" t="s">
        <v>176</v>
      </c>
      <c r="P457" s="193" t="s">
        <v>178</v>
      </c>
      <c r="Q457" s="193" t="s">
        <v>186</v>
      </c>
      <c r="R457" s="193" t="s">
        <v>183</v>
      </c>
      <c r="S457" s="193" t="s">
        <v>179</v>
      </c>
      <c r="T457" s="193">
        <v>18</v>
      </c>
    </row>
    <row r="458" spans="2:22" s="865" customFormat="1" ht="30" customHeight="1" thickTop="1">
      <c r="B458" s="912">
        <v>1</v>
      </c>
      <c r="C458" s="1663" t="s">
        <v>1707</v>
      </c>
      <c r="D458" s="1449" t="s">
        <v>1708</v>
      </c>
      <c r="E458" s="1454" t="s">
        <v>1709</v>
      </c>
      <c r="F458" s="1443" t="s">
        <v>48</v>
      </c>
      <c r="G458" s="1450">
        <v>2130</v>
      </c>
      <c r="H458" s="1450">
        <v>1140</v>
      </c>
      <c r="I458" s="843">
        <f t="shared" ref="I458:I459" si="180">+G458-H458</f>
        <v>990</v>
      </c>
      <c r="J458" s="931">
        <v>5</v>
      </c>
      <c r="K458" s="919">
        <f t="shared" ref="K458:K459" si="181">I458*J458%</f>
        <v>49.5</v>
      </c>
      <c r="L458" s="919">
        <f t="shared" ref="L458:L459" si="182">I458-K458</f>
        <v>940.5</v>
      </c>
      <c r="M458" s="971">
        <v>2900</v>
      </c>
      <c r="N458" s="921">
        <f t="shared" ref="N458:N459" si="183">ROUND((L458*M458),0)</f>
        <v>2727450</v>
      </c>
      <c r="O458" s="921">
        <f t="shared" ref="O458:O459" si="184">ROUND(M458*0.5025%,2)</f>
        <v>14.57</v>
      </c>
      <c r="P458" s="921">
        <f t="shared" ref="P458:P459" si="185">M458+O458</f>
        <v>2914.57</v>
      </c>
      <c r="Q458" s="922">
        <f t="shared" ref="Q458:Q459" si="186">ROUND((L458*+P458),0)</f>
        <v>2741153</v>
      </c>
      <c r="R458" s="922">
        <f t="shared" ref="R458:R459" si="187">ROUND((Q458*0.5%),0)</f>
        <v>13706</v>
      </c>
      <c r="S458" s="922">
        <f t="shared" ref="S458:S459" si="188">ROUND((Q458-R458),0)</f>
        <v>2727447</v>
      </c>
      <c r="T458" s="1594" t="s">
        <v>380</v>
      </c>
      <c r="U458" s="972"/>
    </row>
    <row r="459" spans="2:22" s="865" customFormat="1" ht="30" customHeight="1">
      <c r="B459" s="912">
        <v>2</v>
      </c>
      <c r="C459" s="1663" t="s">
        <v>1710</v>
      </c>
      <c r="D459" s="1704" t="s">
        <v>1170</v>
      </c>
      <c r="E459" s="1454" t="s">
        <v>1491</v>
      </c>
      <c r="F459" s="1443" t="s">
        <v>48</v>
      </c>
      <c r="G459" s="1450">
        <v>12080</v>
      </c>
      <c r="H459" s="1450">
        <v>4590</v>
      </c>
      <c r="I459" s="843">
        <f t="shared" si="180"/>
        <v>7490</v>
      </c>
      <c r="J459" s="931">
        <v>5</v>
      </c>
      <c r="K459" s="919">
        <f t="shared" si="181"/>
        <v>374.5</v>
      </c>
      <c r="L459" s="919">
        <f t="shared" si="182"/>
        <v>7115.5</v>
      </c>
      <c r="M459" s="971">
        <v>2900</v>
      </c>
      <c r="N459" s="921">
        <f t="shared" si="183"/>
        <v>20634950</v>
      </c>
      <c r="O459" s="921">
        <f t="shared" si="184"/>
        <v>14.57</v>
      </c>
      <c r="P459" s="921">
        <f t="shared" si="185"/>
        <v>2914.57</v>
      </c>
      <c r="Q459" s="922">
        <f t="shared" si="186"/>
        <v>20738623</v>
      </c>
      <c r="R459" s="922">
        <f t="shared" si="187"/>
        <v>103693</v>
      </c>
      <c r="S459" s="922">
        <f t="shared" si="188"/>
        <v>20634930</v>
      </c>
      <c r="T459" s="1594" t="s">
        <v>380</v>
      </c>
      <c r="U459" s="972"/>
    </row>
    <row r="460" spans="2:22" ht="5.0999999999999996" customHeight="1">
      <c r="B460" s="392"/>
      <c r="C460" s="393"/>
      <c r="D460" s="394"/>
      <c r="E460" s="395"/>
      <c r="F460" s="396"/>
      <c r="G460" s="397"/>
      <c r="H460" s="397"/>
      <c r="I460" s="398"/>
      <c r="J460" s="931"/>
      <c r="K460" s="398"/>
      <c r="L460" s="398"/>
      <c r="M460" s="400"/>
      <c r="N460" s="400"/>
      <c r="O460" s="617"/>
      <c r="P460" s="617"/>
      <c r="Q460" s="398"/>
      <c r="R460" s="398"/>
      <c r="S460" s="398"/>
      <c r="T460" s="1007"/>
    </row>
    <row r="461" spans="2:22" ht="30" customHeight="1">
      <c r="B461" s="2216" t="s">
        <v>187</v>
      </c>
      <c r="C461" s="2217"/>
      <c r="D461" s="2217"/>
      <c r="E461" s="2217"/>
      <c r="F461" s="2218"/>
      <c r="G461" s="1012">
        <f>SUM(G458:G460)</f>
        <v>14210</v>
      </c>
      <c r="H461" s="1012">
        <f>SUM(H458:H460)</f>
        <v>5730</v>
      </c>
      <c r="I461" s="1012">
        <f>SUM(I458:I460)</f>
        <v>8480</v>
      </c>
      <c r="J461" s="1012">
        <f>+K461/I461%</f>
        <v>5</v>
      </c>
      <c r="K461" s="1012">
        <f>SUM(K458:K460)</f>
        <v>424</v>
      </c>
      <c r="L461" s="1012">
        <f>SUM(L458:L460)</f>
        <v>8056</v>
      </c>
      <c r="M461" s="1012"/>
      <c r="N461" s="1012">
        <f>SUM(N458:N460)</f>
        <v>23362400</v>
      </c>
      <c r="O461" s="1013"/>
      <c r="P461" s="1335">
        <f>+Q461/L461</f>
        <v>2914.5700099304868</v>
      </c>
      <c r="Q461" s="1012">
        <f>SUM(Q458:Q460)</f>
        <v>23479776</v>
      </c>
      <c r="R461" s="1012">
        <f>SUM(R458:R460)</f>
        <v>117399</v>
      </c>
      <c r="S461" s="1012">
        <f>SUM(S458:S460)</f>
        <v>23362377</v>
      </c>
      <c r="T461" s="402"/>
      <c r="V461" s="1" t="s">
        <v>25</v>
      </c>
    </row>
    <row r="462" spans="2:22" ht="9.9499999999999993" customHeight="1">
      <c r="B462" s="603"/>
      <c r="C462" s="458"/>
      <c r="D462" s="458"/>
      <c r="E462" s="458"/>
      <c r="F462" s="458"/>
      <c r="G462" s="597"/>
      <c r="H462" s="597"/>
      <c r="I462" s="597"/>
      <c r="J462" s="1232"/>
      <c r="K462" s="597"/>
      <c r="L462" s="597"/>
      <c r="M462" s="597"/>
      <c r="N462" s="597"/>
      <c r="O462" s="597"/>
      <c r="P462" s="597"/>
      <c r="Q462" s="597"/>
      <c r="R462" s="597"/>
      <c r="S462" s="597"/>
      <c r="T462" s="460"/>
      <c r="U462" s="1"/>
    </row>
    <row r="463" spans="2:22" ht="15.75">
      <c r="B463" s="363"/>
      <c r="C463" s="364"/>
      <c r="D463" s="364"/>
      <c r="E463" s="364"/>
      <c r="F463" s="364"/>
      <c r="G463" s="265"/>
      <c r="H463" s="364"/>
      <c r="I463" s="202"/>
      <c r="J463" s="203"/>
      <c r="K463" s="203"/>
      <c r="L463" s="204"/>
      <c r="M463" s="202"/>
      <c r="N463" s="202"/>
      <c r="O463" s="202"/>
      <c r="P463" s="202"/>
      <c r="Q463" s="587" t="s">
        <v>1705</v>
      </c>
      <c r="R463" s="211"/>
      <c r="S463" s="208"/>
      <c r="T463" s="209"/>
      <c r="U463" s="1"/>
    </row>
    <row r="464" spans="2:22" ht="15.75">
      <c r="B464" s="365"/>
      <c r="C464" s="280" t="s">
        <v>80</v>
      </c>
      <c r="D464" s="227"/>
      <c r="E464" s="227"/>
      <c r="F464" s="227"/>
      <c r="G464" s="1873"/>
      <c r="H464" s="1873"/>
      <c r="I464" s="1873" t="s">
        <v>105</v>
      </c>
      <c r="J464" s="1873"/>
      <c r="K464" s="228"/>
      <c r="L464" s="1873"/>
      <c r="M464" s="1873" t="s">
        <v>106</v>
      </c>
      <c r="N464" s="1873"/>
      <c r="O464" s="227"/>
      <c r="P464" s="227"/>
      <c r="Q464" s="227" t="s">
        <v>81</v>
      </c>
      <c r="R464" s="227"/>
      <c r="S464" s="242"/>
      <c r="T464" s="243"/>
      <c r="U464" s="1"/>
    </row>
    <row r="465" spans="2:22" ht="15.75">
      <c r="B465" s="241"/>
      <c r="C465" s="281"/>
      <c r="D465" s="229"/>
      <c r="E465" s="229"/>
      <c r="F465" s="229"/>
      <c r="G465" s="229"/>
      <c r="H465" s="229"/>
      <c r="I465" s="229"/>
      <c r="J465" s="229"/>
      <c r="K465" s="229"/>
      <c r="L465" s="229"/>
      <c r="M465" s="229"/>
      <c r="N465" s="229"/>
      <c r="O465" s="229"/>
      <c r="P465" s="229"/>
      <c r="Q465" s="229"/>
      <c r="R465" s="229"/>
      <c r="S465" s="242"/>
      <c r="T465" s="243"/>
      <c r="U465" s="1"/>
    </row>
    <row r="466" spans="2:22" ht="9.9499999999999993" customHeight="1">
      <c r="B466" s="241"/>
      <c r="C466" s="281"/>
      <c r="D466" s="229"/>
      <c r="E466" s="229"/>
      <c r="F466" s="229"/>
      <c r="G466" s="229"/>
      <c r="H466" s="229"/>
      <c r="I466" s="229"/>
      <c r="J466" s="229"/>
      <c r="K466" s="229"/>
      <c r="L466" s="229"/>
      <c r="M466" s="229"/>
      <c r="N466" s="229"/>
      <c r="O466" s="229"/>
      <c r="P466" s="229"/>
      <c r="Q466" s="229"/>
      <c r="R466" s="229"/>
      <c r="S466" s="242"/>
      <c r="T466" s="243"/>
      <c r="U466" s="1"/>
    </row>
    <row r="467" spans="2:22" ht="9.9499999999999993" customHeight="1">
      <c r="B467" s="241"/>
      <c r="C467" s="281"/>
      <c r="D467" s="229"/>
      <c r="E467" s="229"/>
      <c r="F467" s="229"/>
      <c r="G467" s="229"/>
      <c r="H467" s="229"/>
      <c r="I467" s="229"/>
      <c r="J467" s="229"/>
      <c r="K467" s="229"/>
      <c r="L467" s="229"/>
      <c r="M467" s="229"/>
      <c r="N467" s="229"/>
      <c r="O467" s="229"/>
      <c r="P467" s="229"/>
      <c r="Q467" s="229"/>
      <c r="R467" s="229"/>
      <c r="S467" s="242"/>
      <c r="T467" s="243"/>
      <c r="U467" s="1"/>
    </row>
    <row r="468" spans="2:22" ht="15.75">
      <c r="B468" s="241"/>
      <c r="C468" s="281"/>
      <c r="D468" s="229"/>
      <c r="E468" s="229"/>
      <c r="F468" s="229"/>
      <c r="G468" s="229"/>
      <c r="H468" s="229"/>
      <c r="I468" s="229"/>
      <c r="J468" s="229"/>
      <c r="K468" s="229"/>
      <c r="L468" s="229"/>
      <c r="M468" s="229"/>
      <c r="N468" s="229"/>
      <c r="O468" s="229"/>
      <c r="P468" s="229"/>
      <c r="Q468" s="229"/>
      <c r="R468" s="229"/>
      <c r="S468" s="242"/>
      <c r="T468" s="243"/>
      <c r="U468" s="1"/>
    </row>
    <row r="469" spans="2:22" ht="15.75">
      <c r="B469" s="241"/>
      <c r="C469" s="1871" t="s">
        <v>147</v>
      </c>
      <c r="D469" s="1871"/>
      <c r="E469" s="1871"/>
      <c r="F469" s="1871"/>
      <c r="G469" s="1874"/>
      <c r="H469" s="1874" t="s">
        <v>82</v>
      </c>
      <c r="I469" s="1871"/>
      <c r="J469" s="1874" t="s">
        <v>156</v>
      </c>
      <c r="K469" s="230"/>
      <c r="L469" s="1874"/>
      <c r="M469" s="1874" t="s">
        <v>161</v>
      </c>
      <c r="N469" s="1874"/>
      <c r="O469" s="1871"/>
      <c r="P469" s="1871"/>
      <c r="Q469" s="1871" t="s">
        <v>83</v>
      </c>
      <c r="R469" s="1871"/>
      <c r="S469" s="242"/>
      <c r="T469" s="243"/>
      <c r="U469" s="1"/>
    </row>
    <row r="470" spans="2:22" ht="15.75">
      <c r="B470" s="612"/>
      <c r="C470" s="1871"/>
      <c r="D470" s="1871"/>
      <c r="E470" s="1871"/>
      <c r="F470" s="1871"/>
      <c r="G470" s="1874"/>
      <c r="H470" s="1874"/>
      <c r="I470" s="1871"/>
      <c r="J470" s="1874"/>
      <c r="K470" s="230"/>
      <c r="L470" s="1874"/>
      <c r="M470" s="1874"/>
      <c r="N470" s="1874"/>
      <c r="O470" s="1871"/>
      <c r="P470" s="1871"/>
      <c r="Q470" s="1871"/>
      <c r="R470" s="1871"/>
      <c r="S470" s="242"/>
      <c r="T470" s="243"/>
      <c r="U470" s="1"/>
    </row>
    <row r="471" spans="2:22" customFormat="1" ht="15" customHeight="1">
      <c r="B471" s="121" t="s">
        <v>418</v>
      </c>
      <c r="C471" s="284"/>
      <c r="D471" s="122"/>
      <c r="E471" s="122"/>
      <c r="F471" s="122"/>
      <c r="G471" s="122"/>
      <c r="H471" s="122"/>
      <c r="I471" s="122"/>
      <c r="J471" s="123"/>
      <c r="K471" s="122"/>
      <c r="L471" s="124"/>
      <c r="M471" s="122"/>
      <c r="N471" s="122"/>
      <c r="O471" s="122"/>
      <c r="P471" s="122"/>
      <c r="Q471" s="122"/>
      <c r="R471" s="125"/>
      <c r="S471" s="125"/>
      <c r="T471" s="126" t="s">
        <v>417</v>
      </c>
      <c r="U471" s="232"/>
    </row>
    <row r="473" spans="2:22" ht="24.95" customHeight="1">
      <c r="B473" s="2300" t="s">
        <v>25</v>
      </c>
      <c r="C473" s="2301"/>
      <c r="D473" s="2301"/>
      <c r="E473" s="2302"/>
      <c r="F473" s="2303" t="s">
        <v>146</v>
      </c>
      <c r="G473" s="2304"/>
      <c r="H473" s="2304"/>
      <c r="I473" s="2304"/>
      <c r="J473" s="2304"/>
      <c r="K473" s="2304"/>
      <c r="L473" s="2304"/>
      <c r="M473" s="2304"/>
      <c r="N473" s="2305"/>
      <c r="O473" s="417" t="s">
        <v>138</v>
      </c>
      <c r="P473" s="428" t="s">
        <v>1677</v>
      </c>
      <c r="Q473" s="92" t="s">
        <v>1607</v>
      </c>
      <c r="R473" s="92"/>
      <c r="S473" s="92"/>
      <c r="T473" s="42"/>
    </row>
    <row r="474" spans="2:22" ht="26.25" customHeight="1">
      <c r="B474" s="2158"/>
      <c r="C474" s="2159"/>
      <c r="D474" s="2159"/>
      <c r="E474" s="2160"/>
      <c r="F474" s="2306" t="s">
        <v>416</v>
      </c>
      <c r="G474" s="2307"/>
      <c r="H474" s="2307"/>
      <c r="I474" s="2307"/>
      <c r="J474" s="2307"/>
      <c r="K474" s="2307"/>
      <c r="L474" s="2307"/>
      <c r="M474" s="2307"/>
      <c r="N474" s="2308"/>
      <c r="O474" s="419" t="s">
        <v>139</v>
      </c>
      <c r="P474" s="429" t="s">
        <v>58</v>
      </c>
      <c r="Q474" s="94"/>
      <c r="R474" s="94"/>
      <c r="S474" s="94"/>
      <c r="T474" s="46"/>
    </row>
    <row r="475" spans="2:22" ht="9.75" customHeight="1">
      <c r="B475" s="263"/>
      <c r="C475" s="264"/>
      <c r="D475" s="264"/>
      <c r="E475" s="264"/>
      <c r="F475" s="264"/>
      <c r="G475" s="265"/>
      <c r="H475" s="265"/>
      <c r="I475" s="265"/>
      <c r="J475" s="265"/>
      <c r="K475" s="265"/>
      <c r="L475" s="265"/>
      <c r="M475" s="265"/>
      <c r="N475" s="265"/>
      <c r="O475" s="265"/>
      <c r="P475" s="265"/>
      <c r="Q475" s="265"/>
      <c r="R475" s="265"/>
      <c r="S475" s="265"/>
      <c r="T475" s="266"/>
    </row>
    <row r="476" spans="2:22" ht="15.75">
      <c r="B476" s="51"/>
      <c r="C476" s="52" t="s">
        <v>59</v>
      </c>
      <c r="D476" s="15"/>
      <c r="E476" s="15" t="s">
        <v>60</v>
      </c>
      <c r="F476" s="623" t="s">
        <v>1442</v>
      </c>
      <c r="G476" s="15"/>
      <c r="H476" s="362"/>
      <c r="I476" s="360"/>
      <c r="J476" s="15"/>
      <c r="K476" s="15"/>
      <c r="L476" s="152"/>
      <c r="M476" s="153"/>
      <c r="N476" s="152"/>
      <c r="O476" s="140"/>
      <c r="P476" s="57" t="s">
        <v>61</v>
      </c>
      <c r="Q476" s="1657" t="s">
        <v>1675</v>
      </c>
      <c r="R476" s="249"/>
      <c r="S476" s="58"/>
      <c r="T476" s="59"/>
      <c r="V476" s="1656"/>
    </row>
    <row r="477" spans="2:22" ht="9.9499999999999993" customHeight="1">
      <c r="B477" s="51"/>
      <c r="C477" s="52"/>
      <c r="D477" s="15"/>
      <c r="E477" s="343"/>
      <c r="F477" s="304"/>
      <c r="G477" s="15"/>
      <c r="H477" s="303"/>
      <c r="I477" s="52"/>
      <c r="J477" s="15"/>
      <c r="K477" s="15"/>
      <c r="L477" s="152"/>
      <c r="M477" s="267"/>
      <c r="N477" s="152"/>
      <c r="O477" s="149"/>
      <c r="P477" s="57"/>
      <c r="Q477" s="58"/>
      <c r="R477" s="58"/>
      <c r="S477" s="58"/>
      <c r="T477" s="59"/>
    </row>
    <row r="478" spans="2:22" ht="15" customHeight="1">
      <c r="B478" s="1858" t="s">
        <v>26</v>
      </c>
      <c r="C478" s="174" t="s">
        <v>27</v>
      </c>
      <c r="D478" s="2309" t="s">
        <v>62</v>
      </c>
      <c r="E478" s="175" t="s">
        <v>28</v>
      </c>
      <c r="F478" s="1855" t="s">
        <v>29</v>
      </c>
      <c r="G478" s="174" t="s">
        <v>30</v>
      </c>
      <c r="H478" s="174" t="s">
        <v>30</v>
      </c>
      <c r="I478" s="176" t="s">
        <v>30</v>
      </c>
      <c r="J478" s="2171" t="s">
        <v>31</v>
      </c>
      <c r="K478" s="2172"/>
      <c r="L478" s="174" t="s">
        <v>30</v>
      </c>
      <c r="M478" s="176" t="s">
        <v>32</v>
      </c>
      <c r="N478" s="177" t="s">
        <v>8</v>
      </c>
      <c r="O478" s="2310" t="s">
        <v>182</v>
      </c>
      <c r="P478" s="2311" t="s">
        <v>181</v>
      </c>
      <c r="Q478" s="177" t="s">
        <v>8</v>
      </c>
      <c r="R478" s="2312" t="s">
        <v>44</v>
      </c>
      <c r="S478" s="178" t="s">
        <v>8</v>
      </c>
      <c r="T478" s="1853" t="s">
        <v>10</v>
      </c>
    </row>
    <row r="479" spans="2:22">
      <c r="B479" s="1859"/>
      <c r="C479" s="180" t="s">
        <v>11</v>
      </c>
      <c r="D479" s="2170"/>
      <c r="E479" s="180" t="s">
        <v>12</v>
      </c>
      <c r="F479" s="1856"/>
      <c r="G479" s="180" t="s">
        <v>13</v>
      </c>
      <c r="H479" s="180" t="s">
        <v>14</v>
      </c>
      <c r="I479" s="181" t="s">
        <v>15</v>
      </c>
      <c r="J479" s="182" t="s">
        <v>16</v>
      </c>
      <c r="K479" s="183" t="s">
        <v>17</v>
      </c>
      <c r="L479" s="180" t="s">
        <v>18</v>
      </c>
      <c r="M479" s="184" t="s">
        <v>19</v>
      </c>
      <c r="N479" s="185" t="s">
        <v>177</v>
      </c>
      <c r="O479" s="2177"/>
      <c r="P479" s="2179"/>
      <c r="Q479" s="185" t="s">
        <v>22</v>
      </c>
      <c r="R479" s="2181"/>
      <c r="S479" s="186" t="s">
        <v>45</v>
      </c>
      <c r="T479" s="1854"/>
    </row>
    <row r="480" spans="2:22" ht="15.75" thickBot="1">
      <c r="B480" s="187">
        <v>1</v>
      </c>
      <c r="C480" s="188">
        <v>2</v>
      </c>
      <c r="D480" s="189">
        <v>3</v>
      </c>
      <c r="E480" s="188">
        <v>4</v>
      </c>
      <c r="F480" s="188">
        <v>5</v>
      </c>
      <c r="G480" s="188">
        <v>6</v>
      </c>
      <c r="H480" s="188">
        <v>7</v>
      </c>
      <c r="I480" s="190" t="s">
        <v>63</v>
      </c>
      <c r="J480" s="188">
        <v>9</v>
      </c>
      <c r="K480" s="192" t="s">
        <v>64</v>
      </c>
      <c r="L480" s="191" t="s">
        <v>65</v>
      </c>
      <c r="M480" s="193">
        <v>12</v>
      </c>
      <c r="N480" s="193" t="s">
        <v>66</v>
      </c>
      <c r="O480" s="252" t="s">
        <v>176</v>
      </c>
      <c r="P480" s="193" t="s">
        <v>178</v>
      </c>
      <c r="Q480" s="193" t="s">
        <v>186</v>
      </c>
      <c r="R480" s="193" t="s">
        <v>183</v>
      </c>
      <c r="S480" s="193" t="s">
        <v>179</v>
      </c>
      <c r="T480" s="193">
        <v>18</v>
      </c>
    </row>
    <row r="481" spans="2:22" s="865" customFormat="1" ht="30" customHeight="1" thickTop="1">
      <c r="B481" s="912">
        <v>1</v>
      </c>
      <c r="C481" s="1663" t="s">
        <v>1686</v>
      </c>
      <c r="D481" s="1449" t="s">
        <v>1170</v>
      </c>
      <c r="E481" s="1454" t="s">
        <v>385</v>
      </c>
      <c r="F481" s="1443" t="s">
        <v>48</v>
      </c>
      <c r="G481" s="1450">
        <v>12410</v>
      </c>
      <c r="H481" s="1450">
        <v>4420</v>
      </c>
      <c r="I481" s="843">
        <f t="shared" ref="I481:I482" si="189">+G481-H481</f>
        <v>7990</v>
      </c>
      <c r="J481" s="931">
        <v>5</v>
      </c>
      <c r="K481" s="919">
        <f t="shared" ref="K481:K482" si="190">I481*J481%</f>
        <v>399.5</v>
      </c>
      <c r="L481" s="919">
        <f t="shared" ref="L481:L482" si="191">I481-K481</f>
        <v>7590.5</v>
      </c>
      <c r="M481" s="971">
        <v>2900</v>
      </c>
      <c r="N481" s="921">
        <f t="shared" ref="N481:N482" si="192">ROUND((L481*M481),0)</f>
        <v>22012450</v>
      </c>
      <c r="O481" s="921">
        <f t="shared" ref="O481:O482" si="193">ROUND(M481*0.5025%,2)</f>
        <v>14.57</v>
      </c>
      <c r="P481" s="921">
        <f t="shared" ref="P481:P482" si="194">M481+O481</f>
        <v>2914.57</v>
      </c>
      <c r="Q481" s="922">
        <f t="shared" ref="Q481:Q482" si="195">ROUND((L481*+P481),0)</f>
        <v>22123044</v>
      </c>
      <c r="R481" s="922">
        <f t="shared" ref="R481:R482" si="196">ROUND((Q481*0.5%),0)</f>
        <v>110615</v>
      </c>
      <c r="S481" s="922">
        <f t="shared" ref="S481:S482" si="197">ROUND((Q481-R481),0)</f>
        <v>22012429</v>
      </c>
      <c r="T481" s="1594" t="s">
        <v>380</v>
      </c>
      <c r="U481" s="972"/>
    </row>
    <row r="482" spans="2:22" s="865" customFormat="1" ht="30" customHeight="1">
      <c r="B482" s="912">
        <v>2</v>
      </c>
      <c r="C482" s="1663" t="s">
        <v>1687</v>
      </c>
      <c r="D482" s="1704" t="s">
        <v>1170</v>
      </c>
      <c r="E482" s="1454" t="s">
        <v>1454</v>
      </c>
      <c r="F482" s="1443" t="s">
        <v>48</v>
      </c>
      <c r="G482" s="1450">
        <v>12450</v>
      </c>
      <c r="H482" s="1450">
        <v>4670</v>
      </c>
      <c r="I482" s="843">
        <f t="shared" si="189"/>
        <v>7780</v>
      </c>
      <c r="J482" s="931">
        <v>5</v>
      </c>
      <c r="K482" s="919">
        <f t="shared" si="190"/>
        <v>389</v>
      </c>
      <c r="L482" s="919">
        <f t="shared" si="191"/>
        <v>7391</v>
      </c>
      <c r="M482" s="971">
        <v>2900</v>
      </c>
      <c r="N482" s="921">
        <f t="shared" si="192"/>
        <v>21433900</v>
      </c>
      <c r="O482" s="921">
        <f t="shared" si="193"/>
        <v>14.57</v>
      </c>
      <c r="P482" s="921">
        <f t="shared" si="194"/>
        <v>2914.57</v>
      </c>
      <c r="Q482" s="922">
        <f t="shared" si="195"/>
        <v>21541587</v>
      </c>
      <c r="R482" s="922">
        <f t="shared" si="196"/>
        <v>107708</v>
      </c>
      <c r="S482" s="922">
        <f t="shared" si="197"/>
        <v>21433879</v>
      </c>
      <c r="T482" s="1594" t="s">
        <v>380</v>
      </c>
      <c r="U482" s="972"/>
    </row>
    <row r="483" spans="2:22" ht="5.0999999999999996" customHeight="1">
      <c r="B483" s="392"/>
      <c r="C483" s="393"/>
      <c r="D483" s="394"/>
      <c r="E483" s="395"/>
      <c r="F483" s="396"/>
      <c r="G483" s="397"/>
      <c r="H483" s="397"/>
      <c r="I483" s="398"/>
      <c r="J483" s="931"/>
      <c r="K483" s="398"/>
      <c r="L483" s="398"/>
      <c r="M483" s="400"/>
      <c r="N483" s="400"/>
      <c r="O483" s="617"/>
      <c r="P483" s="617"/>
      <c r="Q483" s="398"/>
      <c r="R483" s="398"/>
      <c r="S483" s="398"/>
      <c r="T483" s="1007"/>
    </row>
    <row r="484" spans="2:22" ht="30" customHeight="1">
      <c r="B484" s="2216" t="s">
        <v>187</v>
      </c>
      <c r="C484" s="2217"/>
      <c r="D484" s="2217"/>
      <c r="E484" s="2217"/>
      <c r="F484" s="2218"/>
      <c r="G484" s="1012">
        <f>SUM(G481:G483)</f>
        <v>24860</v>
      </c>
      <c r="H484" s="1012">
        <f>SUM(H481:H483)</f>
        <v>9090</v>
      </c>
      <c r="I484" s="1012">
        <f>SUM(I481:I483)</f>
        <v>15770</v>
      </c>
      <c r="J484" s="1012">
        <f>+K484/I484%</f>
        <v>5</v>
      </c>
      <c r="K484" s="1012">
        <f>SUM(K481:K483)</f>
        <v>788.5</v>
      </c>
      <c r="L484" s="1012">
        <f>SUM(L481:L483)</f>
        <v>14981.5</v>
      </c>
      <c r="M484" s="1012"/>
      <c r="N484" s="1012">
        <f>SUM(N481:N483)</f>
        <v>43446350</v>
      </c>
      <c r="O484" s="1013"/>
      <c r="P484" s="1335">
        <f>+Q484/L484</f>
        <v>2914.5700363781998</v>
      </c>
      <c r="Q484" s="1012">
        <f>SUM(Q481:Q483)</f>
        <v>43664631</v>
      </c>
      <c r="R484" s="1012">
        <f>SUM(R481:R483)</f>
        <v>218323</v>
      </c>
      <c r="S484" s="1012">
        <f>SUM(S481:S483)</f>
        <v>43446308</v>
      </c>
      <c r="T484" s="402"/>
      <c r="V484" s="1" t="s">
        <v>25</v>
      </c>
    </row>
    <row r="485" spans="2:22" ht="9.9499999999999993" customHeight="1">
      <c r="B485" s="603"/>
      <c r="C485" s="458"/>
      <c r="D485" s="458"/>
      <c r="E485" s="458"/>
      <c r="F485" s="458"/>
      <c r="G485" s="597"/>
      <c r="H485" s="597"/>
      <c r="I485" s="597"/>
      <c r="J485" s="1232"/>
      <c r="K485" s="597"/>
      <c r="L485" s="597"/>
      <c r="M485" s="597"/>
      <c r="N485" s="597"/>
      <c r="O485" s="597"/>
      <c r="P485" s="597"/>
      <c r="Q485" s="597"/>
      <c r="R485" s="597"/>
      <c r="S485" s="597"/>
      <c r="T485" s="460"/>
      <c r="U485" s="1"/>
    </row>
    <row r="486" spans="2:22" ht="15.75">
      <c r="B486" s="363"/>
      <c r="C486" s="364"/>
      <c r="D486" s="364"/>
      <c r="E486" s="364"/>
      <c r="F486" s="364"/>
      <c r="G486" s="265"/>
      <c r="H486" s="364"/>
      <c r="I486" s="202"/>
      <c r="J486" s="203"/>
      <c r="K486" s="203"/>
      <c r="L486" s="204"/>
      <c r="M486" s="202"/>
      <c r="N486" s="202"/>
      <c r="O486" s="202"/>
      <c r="P486" s="202"/>
      <c r="Q486" s="587" t="s">
        <v>1676</v>
      </c>
      <c r="R486" s="211"/>
      <c r="S486" s="208"/>
      <c r="T486" s="209"/>
      <c r="U486" s="1"/>
    </row>
    <row r="487" spans="2:22" ht="15.75">
      <c r="B487" s="365"/>
      <c r="C487" s="280" t="s">
        <v>80</v>
      </c>
      <c r="D487" s="227"/>
      <c r="E487" s="227"/>
      <c r="F487" s="227"/>
      <c r="G487" s="1860"/>
      <c r="H487" s="1860"/>
      <c r="I487" s="1860" t="s">
        <v>105</v>
      </c>
      <c r="J487" s="1860"/>
      <c r="K487" s="228"/>
      <c r="L487" s="1860"/>
      <c r="M487" s="1860" t="s">
        <v>106</v>
      </c>
      <c r="N487" s="1860"/>
      <c r="O487" s="227"/>
      <c r="P487" s="227"/>
      <c r="Q487" s="227" t="s">
        <v>81</v>
      </c>
      <c r="R487" s="227"/>
      <c r="S487" s="242"/>
      <c r="T487" s="243"/>
      <c r="U487" s="1"/>
    </row>
    <row r="488" spans="2:22" ht="15.75">
      <c r="B488" s="241"/>
      <c r="C488" s="281"/>
      <c r="D488" s="229"/>
      <c r="E488" s="229"/>
      <c r="F488" s="229"/>
      <c r="G488" s="229"/>
      <c r="H488" s="229"/>
      <c r="I488" s="229"/>
      <c r="J488" s="229"/>
      <c r="K488" s="229"/>
      <c r="L488" s="229"/>
      <c r="M488" s="229"/>
      <c r="N488" s="229"/>
      <c r="O488" s="229"/>
      <c r="P488" s="229"/>
      <c r="Q488" s="229"/>
      <c r="R488" s="229"/>
      <c r="S488" s="242"/>
      <c r="T488" s="243"/>
      <c r="U488" s="1"/>
    </row>
    <row r="489" spans="2:22" ht="9.9499999999999993" customHeight="1">
      <c r="B489" s="241"/>
      <c r="C489" s="281"/>
      <c r="D489" s="229"/>
      <c r="E489" s="229"/>
      <c r="F489" s="229"/>
      <c r="G489" s="229"/>
      <c r="H489" s="229"/>
      <c r="I489" s="229"/>
      <c r="J489" s="229"/>
      <c r="K489" s="229"/>
      <c r="L489" s="229"/>
      <c r="M489" s="229"/>
      <c r="N489" s="229"/>
      <c r="O489" s="229"/>
      <c r="P489" s="229"/>
      <c r="Q489" s="229"/>
      <c r="R489" s="229"/>
      <c r="S489" s="242"/>
      <c r="T489" s="243"/>
      <c r="U489" s="1"/>
    </row>
    <row r="490" spans="2:22" ht="9.9499999999999993" customHeight="1">
      <c r="B490" s="241"/>
      <c r="C490" s="281"/>
      <c r="D490" s="229"/>
      <c r="E490" s="229"/>
      <c r="F490" s="229"/>
      <c r="G490" s="229"/>
      <c r="H490" s="229"/>
      <c r="I490" s="229"/>
      <c r="J490" s="229"/>
      <c r="K490" s="229"/>
      <c r="L490" s="229"/>
      <c r="M490" s="229"/>
      <c r="N490" s="229"/>
      <c r="O490" s="229"/>
      <c r="P490" s="229"/>
      <c r="Q490" s="229"/>
      <c r="R490" s="229"/>
      <c r="S490" s="242"/>
      <c r="T490" s="243"/>
      <c r="U490" s="1"/>
    </row>
    <row r="491" spans="2:22" ht="15.75">
      <c r="B491" s="241"/>
      <c r="C491" s="281"/>
      <c r="D491" s="229"/>
      <c r="E491" s="229"/>
      <c r="F491" s="229"/>
      <c r="G491" s="229"/>
      <c r="H491" s="229"/>
      <c r="I491" s="229"/>
      <c r="J491" s="229"/>
      <c r="K491" s="229"/>
      <c r="L491" s="229"/>
      <c r="M491" s="229"/>
      <c r="N491" s="229"/>
      <c r="O491" s="229"/>
      <c r="P491" s="229"/>
      <c r="Q491" s="229"/>
      <c r="R491" s="229"/>
      <c r="S491" s="242"/>
      <c r="T491" s="243"/>
      <c r="U491" s="1"/>
    </row>
    <row r="492" spans="2:22" ht="15.75">
      <c r="B492" s="241"/>
      <c r="C492" s="1857" t="s">
        <v>147</v>
      </c>
      <c r="D492" s="1857"/>
      <c r="E492" s="1857"/>
      <c r="F492" s="1857"/>
      <c r="G492" s="1861"/>
      <c r="H492" s="1861" t="s">
        <v>82</v>
      </c>
      <c r="I492" s="1857"/>
      <c r="J492" s="1861" t="s">
        <v>156</v>
      </c>
      <c r="K492" s="230"/>
      <c r="L492" s="1861"/>
      <c r="M492" s="1861" t="s">
        <v>161</v>
      </c>
      <c r="N492" s="1861"/>
      <c r="O492" s="1857"/>
      <c r="P492" s="1857"/>
      <c r="Q492" s="1857" t="s">
        <v>83</v>
      </c>
      <c r="R492" s="1857"/>
      <c r="S492" s="242"/>
      <c r="T492" s="243"/>
      <c r="U492" s="1"/>
    </row>
    <row r="493" spans="2:22" ht="15.75">
      <c r="B493" s="612"/>
      <c r="C493" s="1857"/>
      <c r="D493" s="1857"/>
      <c r="E493" s="1857"/>
      <c r="F493" s="1857"/>
      <c r="G493" s="1861"/>
      <c r="H493" s="1861"/>
      <c r="I493" s="1857"/>
      <c r="J493" s="1861"/>
      <c r="K493" s="230"/>
      <c r="L493" s="1861"/>
      <c r="M493" s="1861"/>
      <c r="N493" s="1861"/>
      <c r="O493" s="1857"/>
      <c r="P493" s="1857"/>
      <c r="Q493" s="1857"/>
      <c r="R493" s="1857"/>
      <c r="S493" s="242"/>
      <c r="T493" s="243"/>
      <c r="U493" s="1"/>
    </row>
    <row r="494" spans="2:22" customFormat="1" ht="15" customHeight="1">
      <c r="B494" s="121" t="s">
        <v>418</v>
      </c>
      <c r="C494" s="284"/>
      <c r="D494" s="122"/>
      <c r="E494" s="122"/>
      <c r="F494" s="122"/>
      <c r="G494" s="122"/>
      <c r="H494" s="122"/>
      <c r="I494" s="122"/>
      <c r="J494" s="123"/>
      <c r="K494" s="122"/>
      <c r="L494" s="124"/>
      <c r="M494" s="122"/>
      <c r="N494" s="122"/>
      <c r="O494" s="122"/>
      <c r="P494" s="122"/>
      <c r="Q494" s="122"/>
      <c r="R494" s="125"/>
      <c r="S494" s="125"/>
      <c r="T494" s="126" t="s">
        <v>417</v>
      </c>
      <c r="U494" s="232"/>
    </row>
    <row r="496" spans="2:22" ht="24.95" customHeight="1">
      <c r="B496" s="2300" t="s">
        <v>25</v>
      </c>
      <c r="C496" s="2301"/>
      <c r="D496" s="2301"/>
      <c r="E496" s="2302"/>
      <c r="F496" s="2303" t="s">
        <v>146</v>
      </c>
      <c r="G496" s="2304"/>
      <c r="H496" s="2304"/>
      <c r="I496" s="2304"/>
      <c r="J496" s="2304"/>
      <c r="K496" s="2304"/>
      <c r="L496" s="2304"/>
      <c r="M496" s="2304"/>
      <c r="N496" s="2305"/>
      <c r="O496" s="417" t="s">
        <v>138</v>
      </c>
      <c r="P496" s="428" t="s">
        <v>1651</v>
      </c>
      <c r="Q496" s="92" t="s">
        <v>1607</v>
      </c>
      <c r="R496" s="92"/>
      <c r="S496" s="92"/>
      <c r="T496" s="42"/>
    </row>
    <row r="497" spans="2:22" ht="26.25" customHeight="1">
      <c r="B497" s="2158"/>
      <c r="C497" s="2159"/>
      <c r="D497" s="2159"/>
      <c r="E497" s="2160"/>
      <c r="F497" s="2306" t="s">
        <v>416</v>
      </c>
      <c r="G497" s="2307"/>
      <c r="H497" s="2307"/>
      <c r="I497" s="2307"/>
      <c r="J497" s="2307"/>
      <c r="K497" s="2307"/>
      <c r="L497" s="2307"/>
      <c r="M497" s="2307"/>
      <c r="N497" s="2308"/>
      <c r="O497" s="419" t="s">
        <v>139</v>
      </c>
      <c r="P497" s="429" t="s">
        <v>58</v>
      </c>
      <c r="Q497" s="94"/>
      <c r="R497" s="94"/>
      <c r="S497" s="94"/>
      <c r="T497" s="46"/>
    </row>
    <row r="498" spans="2:22" ht="9.75" customHeight="1">
      <c r="B498" s="263"/>
      <c r="C498" s="264"/>
      <c r="D498" s="264"/>
      <c r="E498" s="264"/>
      <c r="F498" s="264"/>
      <c r="G498" s="265"/>
      <c r="H498" s="265"/>
      <c r="I498" s="265"/>
      <c r="J498" s="265"/>
      <c r="K498" s="265"/>
      <c r="L498" s="265"/>
      <c r="M498" s="265"/>
      <c r="N498" s="265"/>
      <c r="O498" s="265"/>
      <c r="P498" s="265"/>
      <c r="Q498" s="265"/>
      <c r="R498" s="265"/>
      <c r="S498" s="265"/>
      <c r="T498" s="266"/>
    </row>
    <row r="499" spans="2:22" ht="15.75">
      <c r="B499" s="51"/>
      <c r="C499" s="52" t="s">
        <v>59</v>
      </c>
      <c r="D499" s="15"/>
      <c r="E499" s="15" t="s">
        <v>60</v>
      </c>
      <c r="F499" s="623" t="s">
        <v>1442</v>
      </c>
      <c r="G499" s="15"/>
      <c r="H499" s="362"/>
      <c r="I499" s="360"/>
      <c r="J499" s="15"/>
      <c r="K499" s="15"/>
      <c r="L499" s="152"/>
      <c r="M499" s="153"/>
      <c r="N499" s="152"/>
      <c r="O499" s="140"/>
      <c r="P499" s="57" t="s">
        <v>61</v>
      </c>
      <c r="Q499" s="1657" t="s">
        <v>1649</v>
      </c>
      <c r="R499" s="249"/>
      <c r="S499" s="58"/>
      <c r="T499" s="59"/>
      <c r="V499" s="1656"/>
    </row>
    <row r="500" spans="2:22" ht="9.9499999999999993" customHeight="1">
      <c r="B500" s="51"/>
      <c r="C500" s="52"/>
      <c r="D500" s="15"/>
      <c r="E500" s="343"/>
      <c r="F500" s="304"/>
      <c r="G500" s="15"/>
      <c r="H500" s="303"/>
      <c r="I500" s="52"/>
      <c r="J500" s="15"/>
      <c r="K500" s="15"/>
      <c r="L500" s="152"/>
      <c r="M500" s="267"/>
      <c r="N500" s="152"/>
      <c r="O500" s="149"/>
      <c r="P500" s="57"/>
      <c r="Q500" s="58"/>
      <c r="R500" s="58"/>
      <c r="S500" s="58"/>
      <c r="T500" s="59"/>
    </row>
    <row r="501" spans="2:22" ht="15" customHeight="1">
      <c r="B501" s="1849" t="s">
        <v>26</v>
      </c>
      <c r="C501" s="174" t="s">
        <v>27</v>
      </c>
      <c r="D501" s="2309" t="s">
        <v>62</v>
      </c>
      <c r="E501" s="175" t="s">
        <v>28</v>
      </c>
      <c r="F501" s="1846" t="s">
        <v>29</v>
      </c>
      <c r="G501" s="174" t="s">
        <v>30</v>
      </c>
      <c r="H501" s="174" t="s">
        <v>30</v>
      </c>
      <c r="I501" s="176" t="s">
        <v>30</v>
      </c>
      <c r="J501" s="2171" t="s">
        <v>31</v>
      </c>
      <c r="K501" s="2172"/>
      <c r="L501" s="174" t="s">
        <v>30</v>
      </c>
      <c r="M501" s="176" t="s">
        <v>32</v>
      </c>
      <c r="N501" s="177" t="s">
        <v>8</v>
      </c>
      <c r="O501" s="2310" t="s">
        <v>182</v>
      </c>
      <c r="P501" s="2311" t="s">
        <v>181</v>
      </c>
      <c r="Q501" s="177" t="s">
        <v>8</v>
      </c>
      <c r="R501" s="2312" t="s">
        <v>44</v>
      </c>
      <c r="S501" s="178" t="s">
        <v>8</v>
      </c>
      <c r="T501" s="1844" t="s">
        <v>10</v>
      </c>
    </row>
    <row r="502" spans="2:22">
      <c r="B502" s="1850"/>
      <c r="C502" s="180" t="s">
        <v>11</v>
      </c>
      <c r="D502" s="2170"/>
      <c r="E502" s="180" t="s">
        <v>12</v>
      </c>
      <c r="F502" s="1847"/>
      <c r="G502" s="180" t="s">
        <v>13</v>
      </c>
      <c r="H502" s="180" t="s">
        <v>14</v>
      </c>
      <c r="I502" s="181" t="s">
        <v>15</v>
      </c>
      <c r="J502" s="182" t="s">
        <v>16</v>
      </c>
      <c r="K502" s="183" t="s">
        <v>17</v>
      </c>
      <c r="L502" s="180" t="s">
        <v>18</v>
      </c>
      <c r="M502" s="184" t="s">
        <v>19</v>
      </c>
      <c r="N502" s="185" t="s">
        <v>177</v>
      </c>
      <c r="O502" s="2177"/>
      <c r="P502" s="2179"/>
      <c r="Q502" s="185" t="s">
        <v>22</v>
      </c>
      <c r="R502" s="2181"/>
      <c r="S502" s="186" t="s">
        <v>45</v>
      </c>
      <c r="T502" s="1845"/>
    </row>
    <row r="503" spans="2:22" ht="15.75" thickBot="1">
      <c r="B503" s="187">
        <v>1</v>
      </c>
      <c r="C503" s="188">
        <v>2</v>
      </c>
      <c r="D503" s="189">
        <v>3</v>
      </c>
      <c r="E503" s="188">
        <v>4</v>
      </c>
      <c r="F503" s="188">
        <v>5</v>
      </c>
      <c r="G503" s="188">
        <v>6</v>
      </c>
      <c r="H503" s="188">
        <v>7</v>
      </c>
      <c r="I503" s="190" t="s">
        <v>63</v>
      </c>
      <c r="J503" s="188">
        <v>9</v>
      </c>
      <c r="K503" s="192" t="s">
        <v>64</v>
      </c>
      <c r="L503" s="191" t="s">
        <v>65</v>
      </c>
      <c r="M503" s="193">
        <v>12</v>
      </c>
      <c r="N503" s="193" t="s">
        <v>66</v>
      </c>
      <c r="O503" s="252" t="s">
        <v>176</v>
      </c>
      <c r="P503" s="193" t="s">
        <v>178</v>
      </c>
      <c r="Q503" s="193" t="s">
        <v>186</v>
      </c>
      <c r="R503" s="193" t="s">
        <v>183</v>
      </c>
      <c r="S503" s="193" t="s">
        <v>179</v>
      </c>
      <c r="T503" s="193">
        <v>18</v>
      </c>
    </row>
    <row r="504" spans="2:22" s="865" customFormat="1" ht="30" customHeight="1" thickTop="1">
      <c r="B504" s="912">
        <v>1</v>
      </c>
      <c r="C504" s="1663" t="s">
        <v>1662</v>
      </c>
      <c r="D504" s="1449" t="s">
        <v>1170</v>
      </c>
      <c r="E504" s="1454" t="s">
        <v>1663</v>
      </c>
      <c r="F504" s="1443" t="s">
        <v>48</v>
      </c>
      <c r="G504" s="1450">
        <v>10470</v>
      </c>
      <c r="H504" s="1450">
        <v>4580</v>
      </c>
      <c r="I504" s="843">
        <f t="shared" ref="I504:I507" si="198">+G504-H504</f>
        <v>5890</v>
      </c>
      <c r="J504" s="931">
        <v>6</v>
      </c>
      <c r="K504" s="919">
        <f t="shared" ref="K504:K507" si="199">I504*J504%</f>
        <v>353.4</v>
      </c>
      <c r="L504" s="919">
        <f t="shared" ref="L504:L507" si="200">I504-K504</f>
        <v>5536.6</v>
      </c>
      <c r="M504" s="971">
        <v>2900</v>
      </c>
      <c r="N504" s="921">
        <f t="shared" ref="N504:N507" si="201">ROUND((L504*M504),0)</f>
        <v>16056140</v>
      </c>
      <c r="O504" s="921">
        <f t="shared" ref="O504:O507" si="202">ROUND(M504*0.5025%,2)</f>
        <v>14.57</v>
      </c>
      <c r="P504" s="921">
        <f t="shared" ref="P504:P507" si="203">M504+O504</f>
        <v>2914.57</v>
      </c>
      <c r="Q504" s="922">
        <f t="shared" ref="Q504:Q507" si="204">ROUND((L504*+P504),0)</f>
        <v>16136808</v>
      </c>
      <c r="R504" s="922">
        <f t="shared" ref="R504:R507" si="205">ROUND((Q504*0.5%),0)</f>
        <v>80684</v>
      </c>
      <c r="S504" s="922">
        <f t="shared" ref="S504:S507" si="206">ROUND((Q504-R504),0)</f>
        <v>16056124</v>
      </c>
      <c r="T504" s="1594" t="s">
        <v>199</v>
      </c>
      <c r="U504" s="972"/>
    </row>
    <row r="505" spans="2:22" s="865" customFormat="1" ht="30" customHeight="1">
      <c r="B505" s="912">
        <v>2</v>
      </c>
      <c r="C505" s="1663" t="s">
        <v>1664</v>
      </c>
      <c r="D505" s="1704" t="s">
        <v>1170</v>
      </c>
      <c r="E505" s="1454" t="s">
        <v>385</v>
      </c>
      <c r="F505" s="1443" t="s">
        <v>48</v>
      </c>
      <c r="G505" s="1450">
        <v>11950</v>
      </c>
      <c r="H505" s="1450">
        <v>4530</v>
      </c>
      <c r="I505" s="843">
        <f t="shared" si="198"/>
        <v>7420</v>
      </c>
      <c r="J505" s="931">
        <v>5</v>
      </c>
      <c r="K505" s="919">
        <f t="shared" si="199"/>
        <v>371</v>
      </c>
      <c r="L505" s="919">
        <f t="shared" si="200"/>
        <v>7049</v>
      </c>
      <c r="M505" s="971">
        <v>2900</v>
      </c>
      <c r="N505" s="921">
        <f t="shared" si="201"/>
        <v>20442100</v>
      </c>
      <c r="O505" s="921">
        <f t="shared" si="202"/>
        <v>14.57</v>
      </c>
      <c r="P505" s="921">
        <f t="shared" si="203"/>
        <v>2914.57</v>
      </c>
      <c r="Q505" s="922">
        <f t="shared" si="204"/>
        <v>20544804</v>
      </c>
      <c r="R505" s="922">
        <f t="shared" si="205"/>
        <v>102724</v>
      </c>
      <c r="S505" s="922">
        <f t="shared" si="206"/>
        <v>20442080</v>
      </c>
      <c r="T505" s="1594" t="s">
        <v>199</v>
      </c>
      <c r="U505" s="972"/>
    </row>
    <row r="506" spans="2:22" s="865" customFormat="1" ht="30" customHeight="1">
      <c r="B506" s="912">
        <v>3</v>
      </c>
      <c r="C506" s="1663" t="s">
        <v>1665</v>
      </c>
      <c r="D506" s="1704" t="s">
        <v>1170</v>
      </c>
      <c r="E506" s="1454" t="s">
        <v>1454</v>
      </c>
      <c r="F506" s="1443" t="s">
        <v>48</v>
      </c>
      <c r="G506" s="1450">
        <v>10910</v>
      </c>
      <c r="H506" s="1450">
        <v>4670</v>
      </c>
      <c r="I506" s="843">
        <f t="shared" si="198"/>
        <v>6240</v>
      </c>
      <c r="J506" s="931">
        <v>6</v>
      </c>
      <c r="K506" s="919">
        <f t="shared" si="199"/>
        <v>374.4</v>
      </c>
      <c r="L506" s="919">
        <f t="shared" si="200"/>
        <v>5865.6</v>
      </c>
      <c r="M506" s="971">
        <v>2900</v>
      </c>
      <c r="N506" s="921">
        <f t="shared" si="201"/>
        <v>17010240</v>
      </c>
      <c r="O506" s="921">
        <f t="shared" si="202"/>
        <v>14.57</v>
      </c>
      <c r="P506" s="921">
        <f t="shared" si="203"/>
        <v>2914.57</v>
      </c>
      <c r="Q506" s="922">
        <f t="shared" si="204"/>
        <v>17095702</v>
      </c>
      <c r="R506" s="922">
        <f t="shared" si="205"/>
        <v>85479</v>
      </c>
      <c r="S506" s="922">
        <f t="shared" si="206"/>
        <v>17010223</v>
      </c>
      <c r="T506" s="1594" t="s">
        <v>199</v>
      </c>
      <c r="U506" s="972"/>
    </row>
    <row r="507" spans="2:22" s="865" customFormat="1" ht="30" customHeight="1">
      <c r="B507" s="912">
        <v>4</v>
      </c>
      <c r="C507" s="1663" t="s">
        <v>1666</v>
      </c>
      <c r="D507" s="1704" t="s">
        <v>1170</v>
      </c>
      <c r="E507" s="1454" t="s">
        <v>1491</v>
      </c>
      <c r="F507" s="1443" t="s">
        <v>48</v>
      </c>
      <c r="G507" s="1450">
        <v>11570</v>
      </c>
      <c r="H507" s="1450">
        <v>4430</v>
      </c>
      <c r="I507" s="843">
        <f t="shared" si="198"/>
        <v>7140</v>
      </c>
      <c r="J507" s="931">
        <v>5</v>
      </c>
      <c r="K507" s="919">
        <f t="shared" si="199"/>
        <v>357</v>
      </c>
      <c r="L507" s="919">
        <f t="shared" si="200"/>
        <v>6783</v>
      </c>
      <c r="M507" s="971">
        <v>2900</v>
      </c>
      <c r="N507" s="921">
        <f t="shared" si="201"/>
        <v>19670700</v>
      </c>
      <c r="O507" s="921">
        <f t="shared" si="202"/>
        <v>14.57</v>
      </c>
      <c r="P507" s="921">
        <f t="shared" si="203"/>
        <v>2914.57</v>
      </c>
      <c r="Q507" s="922">
        <f t="shared" si="204"/>
        <v>19769528</v>
      </c>
      <c r="R507" s="922">
        <f t="shared" si="205"/>
        <v>98848</v>
      </c>
      <c r="S507" s="922">
        <f t="shared" si="206"/>
        <v>19670680</v>
      </c>
      <c r="T507" s="1594" t="s">
        <v>199</v>
      </c>
      <c r="U507" s="972"/>
    </row>
    <row r="508" spans="2:22" ht="5.0999999999999996" customHeight="1">
      <c r="B508" s="392"/>
      <c r="C508" s="393"/>
      <c r="D508" s="394"/>
      <c r="E508" s="395"/>
      <c r="F508" s="396"/>
      <c r="G508" s="397"/>
      <c r="H508" s="397"/>
      <c r="I508" s="398"/>
      <c r="J508" s="931"/>
      <c r="K508" s="398"/>
      <c r="L508" s="398"/>
      <c r="M508" s="400"/>
      <c r="N508" s="400"/>
      <c r="O508" s="617"/>
      <c r="P508" s="617"/>
      <c r="Q508" s="398"/>
      <c r="R508" s="398"/>
      <c r="S508" s="398"/>
      <c r="T508" s="1007"/>
    </row>
    <row r="509" spans="2:22" ht="30" customHeight="1">
      <c r="B509" s="2216" t="s">
        <v>187</v>
      </c>
      <c r="C509" s="2217"/>
      <c r="D509" s="2217"/>
      <c r="E509" s="2217"/>
      <c r="F509" s="2218"/>
      <c r="G509" s="1012">
        <f>SUM(G504:G508)</f>
        <v>44900</v>
      </c>
      <c r="H509" s="1012">
        <f>SUM(H504:H508)</f>
        <v>18210</v>
      </c>
      <c r="I509" s="1012">
        <f>SUM(I504:I508)</f>
        <v>26690</v>
      </c>
      <c r="J509" s="1012">
        <f>+K509/I509%</f>
        <v>5.454477332334208</v>
      </c>
      <c r="K509" s="1012">
        <f>SUM(K504:K508)</f>
        <v>1455.8</v>
      </c>
      <c r="L509" s="1012">
        <f>SUM(L504:L508)</f>
        <v>25234.2</v>
      </c>
      <c r="M509" s="1012"/>
      <c r="N509" s="1012">
        <f>SUM(N504:N508)</f>
        <v>73179180</v>
      </c>
      <c r="O509" s="1013"/>
      <c r="P509" s="1335">
        <f>+Q509/L509</f>
        <v>2914.5699883491452</v>
      </c>
      <c r="Q509" s="1012">
        <f>SUM(Q504:Q508)</f>
        <v>73546842</v>
      </c>
      <c r="R509" s="1012">
        <f>SUM(R504:R508)</f>
        <v>367735</v>
      </c>
      <c r="S509" s="1012">
        <f>SUM(S504:S508)</f>
        <v>73179107</v>
      </c>
      <c r="T509" s="402"/>
      <c r="V509" s="1" t="s">
        <v>25</v>
      </c>
    </row>
    <row r="510" spans="2:22" ht="9.9499999999999993" customHeight="1">
      <c r="B510" s="603"/>
      <c r="C510" s="458"/>
      <c r="D510" s="458"/>
      <c r="E510" s="458"/>
      <c r="F510" s="458"/>
      <c r="G510" s="597"/>
      <c r="H510" s="597"/>
      <c r="I510" s="597"/>
      <c r="J510" s="1232"/>
      <c r="K510" s="597"/>
      <c r="L510" s="597"/>
      <c r="M510" s="597"/>
      <c r="N510" s="597"/>
      <c r="O510" s="597"/>
      <c r="P510" s="597"/>
      <c r="Q510" s="597"/>
      <c r="R510" s="597"/>
      <c r="S510" s="597"/>
      <c r="T510" s="460"/>
      <c r="U510" s="1"/>
    </row>
    <row r="511" spans="2:22" ht="15.75">
      <c r="B511" s="363"/>
      <c r="C511" s="364"/>
      <c r="D511" s="364"/>
      <c r="E511" s="364"/>
      <c r="F511" s="364"/>
      <c r="G511" s="265"/>
      <c r="H511" s="364"/>
      <c r="I511" s="202"/>
      <c r="J511" s="203"/>
      <c r="K511" s="203"/>
      <c r="L511" s="204"/>
      <c r="M511" s="202"/>
      <c r="N511" s="202"/>
      <c r="O511" s="202"/>
      <c r="P511" s="202"/>
      <c r="Q511" s="587" t="s">
        <v>1650</v>
      </c>
      <c r="R511" s="211"/>
      <c r="S511" s="208"/>
      <c r="T511" s="209"/>
      <c r="U511" s="1"/>
    </row>
    <row r="512" spans="2:22" ht="15.75">
      <c r="B512" s="365"/>
      <c r="C512" s="280" t="s">
        <v>80</v>
      </c>
      <c r="D512" s="227"/>
      <c r="E512" s="227"/>
      <c r="F512" s="227"/>
      <c r="G512" s="1851"/>
      <c r="H512" s="1851"/>
      <c r="I512" s="1851" t="s">
        <v>105</v>
      </c>
      <c r="J512" s="1851"/>
      <c r="K512" s="228"/>
      <c r="L512" s="1851"/>
      <c r="M512" s="1851" t="s">
        <v>106</v>
      </c>
      <c r="N512" s="1851"/>
      <c r="O512" s="227"/>
      <c r="P512" s="227"/>
      <c r="Q512" s="227" t="s">
        <v>81</v>
      </c>
      <c r="R512" s="227"/>
      <c r="S512" s="242"/>
      <c r="T512" s="243"/>
      <c r="U512" s="1"/>
    </row>
    <row r="513" spans="2:22" ht="15.75">
      <c r="B513" s="241"/>
      <c r="C513" s="281"/>
      <c r="D513" s="229"/>
      <c r="E513" s="229"/>
      <c r="F513" s="229"/>
      <c r="G513" s="229"/>
      <c r="H513" s="229"/>
      <c r="I513" s="229"/>
      <c r="J513" s="229"/>
      <c r="K513" s="229"/>
      <c r="L513" s="229"/>
      <c r="M513" s="229"/>
      <c r="N513" s="229"/>
      <c r="O513" s="229"/>
      <c r="P513" s="229"/>
      <c r="Q513" s="229"/>
      <c r="R513" s="229"/>
      <c r="S513" s="242"/>
      <c r="T513" s="243"/>
      <c r="U513" s="1"/>
    </row>
    <row r="514" spans="2:22" ht="9.9499999999999993" customHeight="1">
      <c r="B514" s="241"/>
      <c r="C514" s="281"/>
      <c r="D514" s="229"/>
      <c r="E514" s="229"/>
      <c r="F514" s="229"/>
      <c r="G514" s="229"/>
      <c r="H514" s="229"/>
      <c r="I514" s="229"/>
      <c r="J514" s="229"/>
      <c r="K514" s="229"/>
      <c r="L514" s="229"/>
      <c r="M514" s="229"/>
      <c r="N514" s="229"/>
      <c r="O514" s="229"/>
      <c r="P514" s="229"/>
      <c r="Q514" s="229"/>
      <c r="R514" s="229"/>
      <c r="S514" s="242"/>
      <c r="T514" s="243"/>
      <c r="U514" s="1"/>
    </row>
    <row r="515" spans="2:22" ht="9.9499999999999993" customHeight="1">
      <c r="B515" s="241"/>
      <c r="C515" s="281"/>
      <c r="D515" s="229"/>
      <c r="E515" s="229"/>
      <c r="F515" s="229"/>
      <c r="G515" s="229"/>
      <c r="H515" s="229"/>
      <c r="I515" s="229"/>
      <c r="J515" s="229"/>
      <c r="K515" s="229"/>
      <c r="L515" s="229"/>
      <c r="M515" s="229"/>
      <c r="N515" s="229"/>
      <c r="O515" s="229"/>
      <c r="P515" s="229"/>
      <c r="Q515" s="229"/>
      <c r="R515" s="229"/>
      <c r="S515" s="242"/>
      <c r="T515" s="243"/>
      <c r="U515" s="1"/>
    </row>
    <row r="516" spans="2:22" ht="15.75">
      <c r="B516" s="241"/>
      <c r="C516" s="281"/>
      <c r="D516" s="229"/>
      <c r="E516" s="229"/>
      <c r="F516" s="229"/>
      <c r="G516" s="229"/>
      <c r="H516" s="229"/>
      <c r="I516" s="229"/>
      <c r="J516" s="229"/>
      <c r="K516" s="229"/>
      <c r="L516" s="229"/>
      <c r="M516" s="229"/>
      <c r="N516" s="229"/>
      <c r="O516" s="229"/>
      <c r="P516" s="229"/>
      <c r="Q516" s="229"/>
      <c r="R516" s="229"/>
      <c r="S516" s="242"/>
      <c r="T516" s="243"/>
      <c r="U516" s="1"/>
    </row>
    <row r="517" spans="2:22" ht="15.75">
      <c r="B517" s="241"/>
      <c r="C517" s="1848" t="s">
        <v>147</v>
      </c>
      <c r="D517" s="1848"/>
      <c r="E517" s="1848"/>
      <c r="F517" s="1848"/>
      <c r="G517" s="1852"/>
      <c r="H517" s="1852" t="s">
        <v>82</v>
      </c>
      <c r="I517" s="1848"/>
      <c r="J517" s="1852" t="s">
        <v>156</v>
      </c>
      <c r="K517" s="230"/>
      <c r="L517" s="1852"/>
      <c r="M517" s="1852" t="s">
        <v>161</v>
      </c>
      <c r="N517" s="1852"/>
      <c r="O517" s="1848"/>
      <c r="P517" s="1848"/>
      <c r="Q517" s="1848" t="s">
        <v>83</v>
      </c>
      <c r="R517" s="1848"/>
      <c r="S517" s="242"/>
      <c r="T517" s="243"/>
      <c r="U517" s="1"/>
    </row>
    <row r="518" spans="2:22" ht="15.75">
      <c r="B518" s="612"/>
      <c r="C518" s="1848"/>
      <c r="D518" s="1848"/>
      <c r="E518" s="1848"/>
      <c r="F518" s="1848"/>
      <c r="G518" s="1852"/>
      <c r="H518" s="1852"/>
      <c r="I518" s="1848"/>
      <c r="J518" s="1852"/>
      <c r="K518" s="230"/>
      <c r="L518" s="1852"/>
      <c r="M518" s="1852"/>
      <c r="N518" s="1852"/>
      <c r="O518" s="1848"/>
      <c r="P518" s="1848"/>
      <c r="Q518" s="1848"/>
      <c r="R518" s="1848"/>
      <c r="S518" s="242"/>
      <c r="T518" s="243"/>
      <c r="U518" s="1"/>
    </row>
    <row r="519" spans="2:22" customFormat="1" ht="15" customHeight="1">
      <c r="B519" s="121" t="s">
        <v>418</v>
      </c>
      <c r="C519" s="284"/>
      <c r="D519" s="122"/>
      <c r="E519" s="122"/>
      <c r="F519" s="122"/>
      <c r="G519" s="122"/>
      <c r="H519" s="122"/>
      <c r="I519" s="122"/>
      <c r="J519" s="123"/>
      <c r="K519" s="122"/>
      <c r="L519" s="124"/>
      <c r="M519" s="122"/>
      <c r="N519" s="122"/>
      <c r="O519" s="122"/>
      <c r="P519" s="122"/>
      <c r="Q519" s="122"/>
      <c r="R519" s="125"/>
      <c r="S519" s="125"/>
      <c r="T519" s="126" t="s">
        <v>417</v>
      </c>
      <c r="U519" s="232"/>
    </row>
    <row r="521" spans="2:22" ht="24.95" customHeight="1">
      <c r="B521" s="2300" t="s">
        <v>25</v>
      </c>
      <c r="C521" s="2301"/>
      <c r="D521" s="2301"/>
      <c r="E521" s="2302"/>
      <c r="F521" s="2303" t="s">
        <v>146</v>
      </c>
      <c r="G521" s="2304"/>
      <c r="H521" s="2304"/>
      <c r="I521" s="2304"/>
      <c r="J521" s="2304"/>
      <c r="K521" s="2304"/>
      <c r="L521" s="2304"/>
      <c r="M521" s="2304"/>
      <c r="N521" s="2305"/>
      <c r="O521" s="417" t="s">
        <v>138</v>
      </c>
      <c r="P521" s="428" t="s">
        <v>1589</v>
      </c>
      <c r="Q521" s="92" t="s">
        <v>1607</v>
      </c>
      <c r="R521" s="92"/>
      <c r="S521" s="92"/>
      <c r="T521" s="42"/>
    </row>
    <row r="522" spans="2:22" ht="26.25" customHeight="1">
      <c r="B522" s="2158"/>
      <c r="C522" s="2159"/>
      <c r="D522" s="2159"/>
      <c r="E522" s="2160"/>
      <c r="F522" s="2306" t="s">
        <v>416</v>
      </c>
      <c r="G522" s="2307"/>
      <c r="H522" s="2307"/>
      <c r="I522" s="2307"/>
      <c r="J522" s="2307"/>
      <c r="K522" s="2307"/>
      <c r="L522" s="2307"/>
      <c r="M522" s="2307"/>
      <c r="N522" s="2308"/>
      <c r="O522" s="419" t="s">
        <v>139</v>
      </c>
      <c r="P522" s="429" t="s">
        <v>58</v>
      </c>
      <c r="Q522" s="94"/>
      <c r="R522" s="94"/>
      <c r="S522" s="94"/>
      <c r="T522" s="46"/>
    </row>
    <row r="523" spans="2:22" ht="9.75" customHeight="1">
      <c r="B523" s="263"/>
      <c r="C523" s="264"/>
      <c r="D523" s="264"/>
      <c r="E523" s="264"/>
      <c r="F523" s="264"/>
      <c r="G523" s="265"/>
      <c r="H523" s="265"/>
      <c r="I523" s="265"/>
      <c r="J523" s="265"/>
      <c r="K523" s="265"/>
      <c r="L523" s="265"/>
      <c r="M523" s="265"/>
      <c r="N523" s="265"/>
      <c r="O523" s="265"/>
      <c r="P523" s="265"/>
      <c r="Q523" s="265"/>
      <c r="R523" s="265"/>
      <c r="S523" s="265"/>
      <c r="T523" s="266"/>
    </row>
    <row r="524" spans="2:22" ht="15.75">
      <c r="B524" s="51"/>
      <c r="C524" s="52" t="s">
        <v>59</v>
      </c>
      <c r="D524" s="15"/>
      <c r="E524" s="15" t="s">
        <v>60</v>
      </c>
      <c r="F524" s="623" t="s">
        <v>1442</v>
      </c>
      <c r="G524" s="15"/>
      <c r="H524" s="362"/>
      <c r="I524" s="360"/>
      <c r="J524" s="15"/>
      <c r="K524" s="15"/>
      <c r="L524" s="152"/>
      <c r="M524" s="153"/>
      <c r="N524" s="152"/>
      <c r="O524" s="140"/>
      <c r="P524" s="57" t="s">
        <v>61</v>
      </c>
      <c r="Q524" s="1657" t="s">
        <v>1614</v>
      </c>
      <c r="R524" s="249"/>
      <c r="S524" s="58"/>
      <c r="T524" s="59"/>
      <c r="V524" s="1656"/>
    </row>
    <row r="525" spans="2:22" ht="9.9499999999999993" customHeight="1">
      <c r="B525" s="51"/>
      <c r="C525" s="52"/>
      <c r="D525" s="15"/>
      <c r="E525" s="343"/>
      <c r="F525" s="304"/>
      <c r="G525" s="15"/>
      <c r="H525" s="303"/>
      <c r="I525" s="52"/>
      <c r="J525" s="15"/>
      <c r="K525" s="15"/>
      <c r="L525" s="152"/>
      <c r="M525" s="267"/>
      <c r="N525" s="152"/>
      <c r="O525" s="149"/>
      <c r="P525" s="57"/>
      <c r="Q525" s="58"/>
      <c r="R525" s="58"/>
      <c r="S525" s="58"/>
      <c r="T525" s="59"/>
    </row>
    <row r="526" spans="2:22" ht="15" customHeight="1">
      <c r="B526" s="1794" t="s">
        <v>26</v>
      </c>
      <c r="C526" s="174" t="s">
        <v>27</v>
      </c>
      <c r="D526" s="2309" t="s">
        <v>62</v>
      </c>
      <c r="E526" s="175" t="s">
        <v>28</v>
      </c>
      <c r="F526" s="1791" t="s">
        <v>29</v>
      </c>
      <c r="G526" s="174" t="s">
        <v>30</v>
      </c>
      <c r="H526" s="174" t="s">
        <v>30</v>
      </c>
      <c r="I526" s="176" t="s">
        <v>30</v>
      </c>
      <c r="J526" s="2171" t="s">
        <v>31</v>
      </c>
      <c r="K526" s="2172"/>
      <c r="L526" s="174" t="s">
        <v>30</v>
      </c>
      <c r="M526" s="176" t="s">
        <v>32</v>
      </c>
      <c r="N526" s="177" t="s">
        <v>8</v>
      </c>
      <c r="O526" s="2310" t="s">
        <v>182</v>
      </c>
      <c r="P526" s="2311" t="s">
        <v>181</v>
      </c>
      <c r="Q526" s="177" t="s">
        <v>8</v>
      </c>
      <c r="R526" s="2312" t="s">
        <v>44</v>
      </c>
      <c r="S526" s="178" t="s">
        <v>8</v>
      </c>
      <c r="T526" s="1789" t="s">
        <v>10</v>
      </c>
    </row>
    <row r="527" spans="2:22">
      <c r="B527" s="1795"/>
      <c r="C527" s="180" t="s">
        <v>11</v>
      </c>
      <c r="D527" s="2170"/>
      <c r="E527" s="180" t="s">
        <v>12</v>
      </c>
      <c r="F527" s="1792"/>
      <c r="G527" s="180" t="s">
        <v>13</v>
      </c>
      <c r="H527" s="180" t="s">
        <v>14</v>
      </c>
      <c r="I527" s="181" t="s">
        <v>15</v>
      </c>
      <c r="J527" s="182" t="s">
        <v>16</v>
      </c>
      <c r="K527" s="183" t="s">
        <v>17</v>
      </c>
      <c r="L527" s="180" t="s">
        <v>18</v>
      </c>
      <c r="M527" s="184" t="s">
        <v>19</v>
      </c>
      <c r="N527" s="185" t="s">
        <v>177</v>
      </c>
      <c r="O527" s="2177"/>
      <c r="P527" s="2179"/>
      <c r="Q527" s="185" t="s">
        <v>22</v>
      </c>
      <c r="R527" s="2181"/>
      <c r="S527" s="186" t="s">
        <v>45</v>
      </c>
      <c r="T527" s="1790"/>
    </row>
    <row r="528" spans="2:22" ht="15.75" thickBot="1">
      <c r="B528" s="187">
        <v>1</v>
      </c>
      <c r="C528" s="188">
        <v>2</v>
      </c>
      <c r="D528" s="189">
        <v>3</v>
      </c>
      <c r="E528" s="188">
        <v>4</v>
      </c>
      <c r="F528" s="188">
        <v>5</v>
      </c>
      <c r="G528" s="188">
        <v>6</v>
      </c>
      <c r="H528" s="188">
        <v>7</v>
      </c>
      <c r="I528" s="190" t="s">
        <v>63</v>
      </c>
      <c r="J528" s="188">
        <v>9</v>
      </c>
      <c r="K528" s="192" t="s">
        <v>64</v>
      </c>
      <c r="L528" s="191" t="s">
        <v>65</v>
      </c>
      <c r="M528" s="193">
        <v>12</v>
      </c>
      <c r="N528" s="193" t="s">
        <v>66</v>
      </c>
      <c r="O528" s="252" t="s">
        <v>176</v>
      </c>
      <c r="P528" s="193" t="s">
        <v>178</v>
      </c>
      <c r="Q528" s="193" t="s">
        <v>186</v>
      </c>
      <c r="R528" s="193" t="s">
        <v>183</v>
      </c>
      <c r="S528" s="193" t="s">
        <v>179</v>
      </c>
      <c r="T528" s="193">
        <v>18</v>
      </c>
    </row>
    <row r="529" spans="2:22" s="865" customFormat="1" ht="30" customHeight="1" thickTop="1">
      <c r="B529" s="912">
        <v>1</v>
      </c>
      <c r="C529" s="1663" t="s">
        <v>1625</v>
      </c>
      <c r="D529" s="1449" t="s">
        <v>1626</v>
      </c>
      <c r="E529" s="1454" t="s">
        <v>1627</v>
      </c>
      <c r="F529" s="1443" t="s">
        <v>48</v>
      </c>
      <c r="G529" s="1450">
        <v>3550</v>
      </c>
      <c r="H529" s="1450">
        <v>1600</v>
      </c>
      <c r="I529" s="843">
        <f t="shared" ref="I529:I533" si="207">+G529-H529</f>
        <v>1950</v>
      </c>
      <c r="J529" s="931">
        <v>5</v>
      </c>
      <c r="K529" s="919">
        <f t="shared" ref="K529:K533" si="208">I529*J529%</f>
        <v>97.5</v>
      </c>
      <c r="L529" s="919">
        <f t="shared" ref="L529:L533" si="209">I529-K529</f>
        <v>1852.5</v>
      </c>
      <c r="M529" s="971">
        <v>2900</v>
      </c>
      <c r="N529" s="921">
        <f t="shared" ref="N529:N533" si="210">ROUND((L529*M529),0)</f>
        <v>5372250</v>
      </c>
      <c r="O529" s="921">
        <f t="shared" ref="O529:O533" si="211">ROUND(M529*0.5025%,2)</f>
        <v>14.57</v>
      </c>
      <c r="P529" s="921">
        <f t="shared" ref="P529:P533" si="212">M529+O529</f>
        <v>2914.57</v>
      </c>
      <c r="Q529" s="922">
        <f t="shared" ref="Q529:Q533" si="213">ROUND((L529*+P529),0)</f>
        <v>5399241</v>
      </c>
      <c r="R529" s="922">
        <f t="shared" ref="R529:R533" si="214">ROUND((Q529*0.5%),0)</f>
        <v>26996</v>
      </c>
      <c r="S529" s="922">
        <f t="shared" ref="S529:S533" si="215">ROUND((Q529-R529),0)</f>
        <v>5372245</v>
      </c>
      <c r="T529" s="1594" t="s">
        <v>199</v>
      </c>
      <c r="U529" s="972"/>
    </row>
    <row r="530" spans="2:22" s="865" customFormat="1" ht="30" customHeight="1">
      <c r="B530" s="912">
        <v>2</v>
      </c>
      <c r="C530" s="1663" t="s">
        <v>1628</v>
      </c>
      <c r="D530" s="1704" t="s">
        <v>1170</v>
      </c>
      <c r="E530" s="1454" t="s">
        <v>385</v>
      </c>
      <c r="F530" s="1443" t="s">
        <v>48</v>
      </c>
      <c r="G530" s="1450">
        <v>11380</v>
      </c>
      <c r="H530" s="1450">
        <v>4400</v>
      </c>
      <c r="I530" s="843">
        <f t="shared" si="207"/>
        <v>6980</v>
      </c>
      <c r="J530" s="931">
        <v>5</v>
      </c>
      <c r="K530" s="919">
        <f t="shared" si="208"/>
        <v>349</v>
      </c>
      <c r="L530" s="919">
        <f t="shared" si="209"/>
        <v>6631</v>
      </c>
      <c r="M530" s="971">
        <v>2900</v>
      </c>
      <c r="N530" s="921">
        <f t="shared" si="210"/>
        <v>19229900</v>
      </c>
      <c r="O530" s="921">
        <f t="shared" si="211"/>
        <v>14.57</v>
      </c>
      <c r="P530" s="921">
        <f t="shared" si="212"/>
        <v>2914.57</v>
      </c>
      <c r="Q530" s="922">
        <f t="shared" si="213"/>
        <v>19326514</v>
      </c>
      <c r="R530" s="922">
        <f t="shared" si="214"/>
        <v>96633</v>
      </c>
      <c r="S530" s="922">
        <f t="shared" si="215"/>
        <v>19229881</v>
      </c>
      <c r="T530" s="1594" t="s">
        <v>199</v>
      </c>
      <c r="U530" s="972"/>
    </row>
    <row r="531" spans="2:22" s="865" customFormat="1" ht="30" customHeight="1">
      <c r="B531" s="912">
        <v>3</v>
      </c>
      <c r="C531" s="1663" t="s">
        <v>1629</v>
      </c>
      <c r="D531" s="1704" t="s">
        <v>1170</v>
      </c>
      <c r="E531" s="1454" t="s">
        <v>1454</v>
      </c>
      <c r="F531" s="1443" t="s">
        <v>48</v>
      </c>
      <c r="G531" s="1450">
        <v>11700</v>
      </c>
      <c r="H531" s="1450">
        <v>4600</v>
      </c>
      <c r="I531" s="843">
        <f t="shared" si="207"/>
        <v>7100</v>
      </c>
      <c r="J531" s="931">
        <v>5</v>
      </c>
      <c r="K531" s="919">
        <f t="shared" si="208"/>
        <v>355</v>
      </c>
      <c r="L531" s="919">
        <f t="shared" si="209"/>
        <v>6745</v>
      </c>
      <c r="M531" s="971">
        <v>2900</v>
      </c>
      <c r="N531" s="921">
        <f t="shared" si="210"/>
        <v>19560500</v>
      </c>
      <c r="O531" s="921">
        <f t="shared" si="211"/>
        <v>14.57</v>
      </c>
      <c r="P531" s="921">
        <f t="shared" si="212"/>
        <v>2914.57</v>
      </c>
      <c r="Q531" s="922">
        <f t="shared" si="213"/>
        <v>19658775</v>
      </c>
      <c r="R531" s="922">
        <f t="shared" si="214"/>
        <v>98294</v>
      </c>
      <c r="S531" s="922">
        <f t="shared" si="215"/>
        <v>19560481</v>
      </c>
      <c r="T531" s="1594" t="s">
        <v>199</v>
      </c>
      <c r="U531" s="972"/>
    </row>
    <row r="532" spans="2:22" s="865" customFormat="1" ht="30" customHeight="1">
      <c r="B532" s="912">
        <v>4</v>
      </c>
      <c r="C532" s="1663" t="s">
        <v>1630</v>
      </c>
      <c r="D532" s="1704" t="s">
        <v>1170</v>
      </c>
      <c r="E532" s="1454" t="s">
        <v>1491</v>
      </c>
      <c r="F532" s="1443" t="s">
        <v>48</v>
      </c>
      <c r="G532" s="1450">
        <v>11370</v>
      </c>
      <c r="H532" s="1450">
        <v>4410</v>
      </c>
      <c r="I532" s="843">
        <f t="shared" ref="I532" si="216">+G532-H532</f>
        <v>6960</v>
      </c>
      <c r="J532" s="931">
        <v>5</v>
      </c>
      <c r="K532" s="919">
        <f t="shared" ref="K532" si="217">I532*J532%</f>
        <v>348</v>
      </c>
      <c r="L532" s="919">
        <f t="shared" ref="L532" si="218">I532-K532</f>
        <v>6612</v>
      </c>
      <c r="M532" s="971">
        <v>2900</v>
      </c>
      <c r="N532" s="921">
        <f t="shared" ref="N532" si="219">ROUND((L532*M532),0)</f>
        <v>19174800</v>
      </c>
      <c r="O532" s="921">
        <f t="shared" ref="O532" si="220">ROUND(M532*0.5025%,2)</f>
        <v>14.57</v>
      </c>
      <c r="P532" s="921">
        <f t="shared" ref="P532" si="221">M532+O532</f>
        <v>2914.57</v>
      </c>
      <c r="Q532" s="922">
        <f t="shared" ref="Q532" si="222">ROUND((L532*+P532),0)</f>
        <v>19271137</v>
      </c>
      <c r="R532" s="922">
        <f t="shared" ref="R532" si="223">ROUND((Q532*0.5%),0)</f>
        <v>96356</v>
      </c>
      <c r="S532" s="922">
        <f t="shared" ref="S532" si="224">ROUND((Q532-R532),0)</f>
        <v>19174781</v>
      </c>
      <c r="T532" s="1594" t="s">
        <v>199</v>
      </c>
      <c r="U532" s="972"/>
    </row>
    <row r="533" spans="2:22" s="865" customFormat="1" ht="30" customHeight="1">
      <c r="B533" s="912">
        <v>5</v>
      </c>
      <c r="C533" s="1663" t="s">
        <v>1631</v>
      </c>
      <c r="D533" s="1704" t="s">
        <v>1632</v>
      </c>
      <c r="E533" s="1454" t="s">
        <v>1029</v>
      </c>
      <c r="F533" s="1443" t="s">
        <v>48</v>
      </c>
      <c r="G533" s="1450">
        <v>2800</v>
      </c>
      <c r="H533" s="1450">
        <v>1630</v>
      </c>
      <c r="I533" s="843">
        <f t="shared" si="207"/>
        <v>1170</v>
      </c>
      <c r="J533" s="931">
        <v>5</v>
      </c>
      <c r="K533" s="919">
        <f t="shared" si="208"/>
        <v>58.5</v>
      </c>
      <c r="L533" s="919">
        <f t="shared" si="209"/>
        <v>1111.5</v>
      </c>
      <c r="M533" s="971">
        <v>2900</v>
      </c>
      <c r="N533" s="921">
        <f t="shared" si="210"/>
        <v>3223350</v>
      </c>
      <c r="O533" s="921">
        <f t="shared" si="211"/>
        <v>14.57</v>
      </c>
      <c r="P533" s="921">
        <f t="shared" si="212"/>
        <v>2914.57</v>
      </c>
      <c r="Q533" s="922">
        <f t="shared" si="213"/>
        <v>3239545</v>
      </c>
      <c r="R533" s="922">
        <f t="shared" si="214"/>
        <v>16198</v>
      </c>
      <c r="S533" s="922">
        <f t="shared" si="215"/>
        <v>3223347</v>
      </c>
      <c r="T533" s="1594" t="s">
        <v>199</v>
      </c>
      <c r="U533" s="972"/>
    </row>
    <row r="534" spans="2:22" ht="5.0999999999999996" customHeight="1">
      <c r="B534" s="392"/>
      <c r="C534" s="393"/>
      <c r="D534" s="394"/>
      <c r="E534" s="395"/>
      <c r="F534" s="396"/>
      <c r="G534" s="397"/>
      <c r="H534" s="397"/>
      <c r="I534" s="398"/>
      <c r="J534" s="931"/>
      <c r="K534" s="398"/>
      <c r="L534" s="398"/>
      <c r="M534" s="400"/>
      <c r="N534" s="400"/>
      <c r="O534" s="617"/>
      <c r="P534" s="617"/>
      <c r="Q534" s="398"/>
      <c r="R534" s="398"/>
      <c r="S534" s="398"/>
      <c r="T534" s="1007"/>
    </row>
    <row r="535" spans="2:22" ht="30" customHeight="1">
      <c r="B535" s="2216" t="s">
        <v>187</v>
      </c>
      <c r="C535" s="2217"/>
      <c r="D535" s="2217"/>
      <c r="E535" s="2217"/>
      <c r="F535" s="2218"/>
      <c r="G535" s="1012">
        <f>SUM(G529:G534)</f>
        <v>40800</v>
      </c>
      <c r="H535" s="1012">
        <f>SUM(H529:H534)</f>
        <v>16640</v>
      </c>
      <c r="I535" s="1012">
        <f>SUM(I529:I534)</f>
        <v>24160</v>
      </c>
      <c r="J535" s="1012">
        <f>+K535/I535%</f>
        <v>5</v>
      </c>
      <c r="K535" s="1012">
        <f>SUM(K529:K534)</f>
        <v>1208</v>
      </c>
      <c r="L535" s="1012">
        <f>SUM(L529:L534)</f>
        <v>22952</v>
      </c>
      <c r="M535" s="1012"/>
      <c r="N535" s="1012">
        <f>SUM(N529:N534)</f>
        <v>66560800</v>
      </c>
      <c r="O535" s="1013"/>
      <c r="P535" s="1335">
        <f>+Q535/L535</f>
        <v>2914.5700592540957</v>
      </c>
      <c r="Q535" s="1012">
        <f>SUM(Q529:Q534)</f>
        <v>66895212</v>
      </c>
      <c r="R535" s="1012">
        <f>SUM(R529:R534)</f>
        <v>334477</v>
      </c>
      <c r="S535" s="1012">
        <f>SUM(S529:S534)</f>
        <v>66560735</v>
      </c>
      <c r="T535" s="402"/>
      <c r="V535" s="1" t="s">
        <v>25</v>
      </c>
    </row>
    <row r="536" spans="2:22" ht="9.9499999999999993" customHeight="1">
      <c r="B536" s="603"/>
      <c r="C536" s="458"/>
      <c r="D536" s="458"/>
      <c r="E536" s="458"/>
      <c r="F536" s="458"/>
      <c r="G536" s="597"/>
      <c r="H536" s="597"/>
      <c r="I536" s="597"/>
      <c r="J536" s="1232"/>
      <c r="K536" s="597"/>
      <c r="L536" s="597"/>
      <c r="M536" s="597"/>
      <c r="N536" s="597"/>
      <c r="O536" s="597"/>
      <c r="P536" s="597"/>
      <c r="Q536" s="597"/>
      <c r="R536" s="597"/>
      <c r="S536" s="597"/>
      <c r="T536" s="460"/>
      <c r="U536" s="1"/>
    </row>
    <row r="537" spans="2:22" ht="15.75">
      <c r="B537" s="363"/>
      <c r="C537" s="364"/>
      <c r="D537" s="364"/>
      <c r="E537" s="364"/>
      <c r="F537" s="364"/>
      <c r="G537" s="265"/>
      <c r="H537" s="364"/>
      <c r="I537" s="202"/>
      <c r="J537" s="203"/>
      <c r="K537" s="203"/>
      <c r="L537" s="204"/>
      <c r="M537" s="202"/>
      <c r="N537" s="202"/>
      <c r="O537" s="202"/>
      <c r="P537" s="202"/>
      <c r="Q537" s="587" t="s">
        <v>1615</v>
      </c>
      <c r="R537" s="211"/>
      <c r="S537" s="208"/>
      <c r="T537" s="209"/>
      <c r="U537" s="1"/>
    </row>
    <row r="538" spans="2:22" ht="15.75">
      <c r="B538" s="365"/>
      <c r="C538" s="280" t="s">
        <v>80</v>
      </c>
      <c r="D538" s="227"/>
      <c r="E538" s="227"/>
      <c r="F538" s="227"/>
      <c r="G538" s="1796"/>
      <c r="H538" s="1796"/>
      <c r="I538" s="1796" t="s">
        <v>105</v>
      </c>
      <c r="J538" s="1796"/>
      <c r="K538" s="228"/>
      <c r="L538" s="1796"/>
      <c r="M538" s="1796" t="s">
        <v>106</v>
      </c>
      <c r="N538" s="1796"/>
      <c r="O538" s="227"/>
      <c r="P538" s="227"/>
      <c r="Q538" s="227" t="s">
        <v>81</v>
      </c>
      <c r="R538" s="227"/>
      <c r="S538" s="242"/>
      <c r="T538" s="243"/>
      <c r="U538" s="1"/>
    </row>
    <row r="539" spans="2:22" ht="15.75">
      <c r="B539" s="241"/>
      <c r="C539" s="281"/>
      <c r="D539" s="229"/>
      <c r="E539" s="229"/>
      <c r="F539" s="229"/>
      <c r="G539" s="229"/>
      <c r="H539" s="229"/>
      <c r="I539" s="229"/>
      <c r="J539" s="229"/>
      <c r="K539" s="229"/>
      <c r="L539" s="229"/>
      <c r="M539" s="229"/>
      <c r="N539" s="229"/>
      <c r="O539" s="229"/>
      <c r="P539" s="229"/>
      <c r="Q539" s="229"/>
      <c r="R539" s="229"/>
      <c r="S539" s="242"/>
      <c r="T539" s="243"/>
      <c r="U539" s="1"/>
    </row>
    <row r="540" spans="2:22" ht="9.9499999999999993" customHeight="1">
      <c r="B540" s="241"/>
      <c r="C540" s="281"/>
      <c r="D540" s="229"/>
      <c r="E540" s="229"/>
      <c r="F540" s="229"/>
      <c r="G540" s="229"/>
      <c r="H540" s="229"/>
      <c r="I540" s="229"/>
      <c r="J540" s="229"/>
      <c r="K540" s="229"/>
      <c r="L540" s="229"/>
      <c r="M540" s="229"/>
      <c r="N540" s="229"/>
      <c r="O540" s="229"/>
      <c r="P540" s="229"/>
      <c r="Q540" s="229"/>
      <c r="R540" s="229"/>
      <c r="S540" s="242"/>
      <c r="T540" s="243"/>
      <c r="U540" s="1"/>
    </row>
    <row r="541" spans="2:22" ht="9.9499999999999993" customHeight="1">
      <c r="B541" s="241"/>
      <c r="C541" s="281"/>
      <c r="D541" s="229"/>
      <c r="E541" s="229"/>
      <c r="F541" s="229"/>
      <c r="G541" s="229"/>
      <c r="H541" s="229"/>
      <c r="I541" s="229"/>
      <c r="J541" s="229"/>
      <c r="K541" s="229"/>
      <c r="L541" s="229"/>
      <c r="M541" s="229"/>
      <c r="N541" s="229"/>
      <c r="O541" s="229"/>
      <c r="P541" s="229"/>
      <c r="Q541" s="229"/>
      <c r="R541" s="229"/>
      <c r="S541" s="242"/>
      <c r="T541" s="243"/>
      <c r="U541" s="1"/>
    </row>
    <row r="542" spans="2:22" ht="15.75">
      <c r="B542" s="241"/>
      <c r="C542" s="281"/>
      <c r="D542" s="229"/>
      <c r="E542" s="229"/>
      <c r="F542" s="229"/>
      <c r="G542" s="229"/>
      <c r="H542" s="229"/>
      <c r="I542" s="229"/>
      <c r="J542" s="229"/>
      <c r="K542" s="229"/>
      <c r="L542" s="229"/>
      <c r="M542" s="229"/>
      <c r="N542" s="229"/>
      <c r="O542" s="229"/>
      <c r="P542" s="229"/>
      <c r="Q542" s="229"/>
      <c r="R542" s="229"/>
      <c r="S542" s="242"/>
      <c r="T542" s="243"/>
      <c r="U542" s="1"/>
    </row>
    <row r="543" spans="2:22" ht="15.75">
      <c r="B543" s="241"/>
      <c r="C543" s="1793" t="s">
        <v>147</v>
      </c>
      <c r="D543" s="1793"/>
      <c r="E543" s="1793"/>
      <c r="F543" s="1793"/>
      <c r="G543" s="1797"/>
      <c r="H543" s="1797" t="s">
        <v>82</v>
      </c>
      <c r="I543" s="1793"/>
      <c r="J543" s="1797" t="s">
        <v>156</v>
      </c>
      <c r="K543" s="230"/>
      <c r="L543" s="1797"/>
      <c r="M543" s="1797" t="s">
        <v>161</v>
      </c>
      <c r="N543" s="1797"/>
      <c r="O543" s="1793"/>
      <c r="P543" s="1793"/>
      <c r="Q543" s="1793" t="s">
        <v>83</v>
      </c>
      <c r="R543" s="1793"/>
      <c r="S543" s="242"/>
      <c r="T543" s="243"/>
      <c r="U543" s="1"/>
    </row>
    <row r="544" spans="2:22" ht="15.75">
      <c r="B544" s="612"/>
      <c r="C544" s="1793"/>
      <c r="D544" s="1793"/>
      <c r="E544" s="1793"/>
      <c r="F544" s="1793"/>
      <c r="G544" s="1797"/>
      <c r="H544" s="1797"/>
      <c r="I544" s="1793"/>
      <c r="J544" s="1797"/>
      <c r="K544" s="230"/>
      <c r="L544" s="1797"/>
      <c r="M544" s="1797"/>
      <c r="N544" s="1797"/>
      <c r="O544" s="1793"/>
      <c r="P544" s="1793"/>
      <c r="Q544" s="1793"/>
      <c r="R544" s="1793"/>
      <c r="S544" s="242"/>
      <c r="T544" s="243"/>
      <c r="U544" s="1"/>
    </row>
    <row r="545" spans="2:21" customFormat="1" ht="15" customHeight="1">
      <c r="B545" s="121" t="s">
        <v>418</v>
      </c>
      <c r="C545" s="284"/>
      <c r="D545" s="122"/>
      <c r="E545" s="122"/>
      <c r="F545" s="122"/>
      <c r="G545" s="122"/>
      <c r="H545" s="122"/>
      <c r="I545" s="122"/>
      <c r="J545" s="123"/>
      <c r="K545" s="122"/>
      <c r="L545" s="124"/>
      <c r="M545" s="122"/>
      <c r="N545" s="122"/>
      <c r="O545" s="122"/>
      <c r="P545" s="122"/>
      <c r="Q545" s="122"/>
      <c r="R545" s="125"/>
      <c r="S545" s="125"/>
      <c r="T545" s="126" t="s">
        <v>417</v>
      </c>
      <c r="U545" s="232"/>
    </row>
  </sheetData>
  <sortState ref="B10:T12">
    <sortCondition ref="C10:C12"/>
  </sortState>
  <mergeCells count="214">
    <mergeCell ref="B2:E3"/>
    <mergeCell ref="F2:N2"/>
    <mergeCell ref="F3:N3"/>
    <mergeCell ref="D7:D8"/>
    <mergeCell ref="J7:K7"/>
    <mergeCell ref="O7:O8"/>
    <mergeCell ref="P7:P8"/>
    <mergeCell ref="R7:R8"/>
    <mergeCell ref="B15:F15"/>
    <mergeCell ref="B27:E28"/>
    <mergeCell ref="F27:N27"/>
    <mergeCell ref="F28:N28"/>
    <mergeCell ref="D32:D33"/>
    <mergeCell ref="J32:K32"/>
    <mergeCell ref="O32:O33"/>
    <mergeCell ref="P32:P33"/>
    <mergeCell ref="R32:R33"/>
    <mergeCell ref="B37:F37"/>
    <mergeCell ref="B49:E50"/>
    <mergeCell ref="F49:N49"/>
    <mergeCell ref="F50:N50"/>
    <mergeCell ref="D54:D55"/>
    <mergeCell ref="J54:K54"/>
    <mergeCell ref="O54:O55"/>
    <mergeCell ref="P54:P55"/>
    <mergeCell ref="R54:R55"/>
    <mergeCell ref="B61:F61"/>
    <mergeCell ref="B73:E74"/>
    <mergeCell ref="F73:N73"/>
    <mergeCell ref="F74:N74"/>
    <mergeCell ref="D78:D79"/>
    <mergeCell ref="J78:K78"/>
    <mergeCell ref="O78:O79"/>
    <mergeCell ref="P78:P79"/>
    <mergeCell ref="R78:R79"/>
    <mergeCell ref="B83:F83"/>
    <mergeCell ref="B163:E164"/>
    <mergeCell ref="F163:N163"/>
    <mergeCell ref="F164:N164"/>
    <mergeCell ref="D168:D169"/>
    <mergeCell ref="J168:K168"/>
    <mergeCell ref="O168:O169"/>
    <mergeCell ref="P168:P169"/>
    <mergeCell ref="R168:R169"/>
    <mergeCell ref="B173:F173"/>
    <mergeCell ref="O190:O191"/>
    <mergeCell ref="P190:P191"/>
    <mergeCell ref="R190:R191"/>
    <mergeCell ref="B196:F196"/>
    <mergeCell ref="D200:D201"/>
    <mergeCell ref="B218:E219"/>
    <mergeCell ref="F218:N218"/>
    <mergeCell ref="F219:N219"/>
    <mergeCell ref="B185:E186"/>
    <mergeCell ref="F185:N185"/>
    <mergeCell ref="F186:N186"/>
    <mergeCell ref="D190:D191"/>
    <mergeCell ref="J190:K190"/>
    <mergeCell ref="O146:O147"/>
    <mergeCell ref="P146:P147"/>
    <mergeCell ref="R146:R147"/>
    <mergeCell ref="B151:F151"/>
    <mergeCell ref="D245:D246"/>
    <mergeCell ref="J245:K245"/>
    <mergeCell ref="O245:O246"/>
    <mergeCell ref="P245:P246"/>
    <mergeCell ref="R245:R246"/>
    <mergeCell ref="D223:D224"/>
    <mergeCell ref="J223:K223"/>
    <mergeCell ref="O223:O224"/>
    <mergeCell ref="P223:P224"/>
    <mergeCell ref="R223:R224"/>
    <mergeCell ref="B228:F228"/>
    <mergeCell ref="B240:E241"/>
    <mergeCell ref="F240:N240"/>
    <mergeCell ref="F241:N241"/>
    <mergeCell ref="J200:K200"/>
    <mergeCell ref="O200:O201"/>
    <mergeCell ref="P200:P201"/>
    <mergeCell ref="R200:R201"/>
    <mergeCell ref="B205:F205"/>
    <mergeCell ref="B206:F206"/>
    <mergeCell ref="B141:E142"/>
    <mergeCell ref="F141:N141"/>
    <mergeCell ref="F142:N142"/>
    <mergeCell ref="D146:D147"/>
    <mergeCell ref="J146:K146"/>
    <mergeCell ref="O387:O388"/>
    <mergeCell ref="P387:P388"/>
    <mergeCell ref="R387:R388"/>
    <mergeCell ref="B393:F393"/>
    <mergeCell ref="B382:E383"/>
    <mergeCell ref="F382:N382"/>
    <mergeCell ref="F383:N383"/>
    <mergeCell ref="D387:D388"/>
    <mergeCell ref="J387:K387"/>
    <mergeCell ref="O365:O366"/>
    <mergeCell ref="P365:P366"/>
    <mergeCell ref="R365:R366"/>
    <mergeCell ref="B370:F370"/>
    <mergeCell ref="B360:E361"/>
    <mergeCell ref="F360:N360"/>
    <mergeCell ref="F361:N361"/>
    <mergeCell ref="D365:D366"/>
    <mergeCell ref="J365:K365"/>
    <mergeCell ref="O340:O341"/>
    <mergeCell ref="O478:O479"/>
    <mergeCell ref="P478:P479"/>
    <mergeCell ref="R478:R479"/>
    <mergeCell ref="B484:F484"/>
    <mergeCell ref="B473:E474"/>
    <mergeCell ref="F473:N473"/>
    <mergeCell ref="F474:N474"/>
    <mergeCell ref="D478:D479"/>
    <mergeCell ref="J478:K478"/>
    <mergeCell ref="O501:O502"/>
    <mergeCell ref="P501:P502"/>
    <mergeCell ref="R501:R502"/>
    <mergeCell ref="B509:F509"/>
    <mergeCell ref="B496:E497"/>
    <mergeCell ref="F496:N496"/>
    <mergeCell ref="F497:N497"/>
    <mergeCell ref="D501:D502"/>
    <mergeCell ref="J501:K501"/>
    <mergeCell ref="R526:R527"/>
    <mergeCell ref="B535:F535"/>
    <mergeCell ref="B521:E522"/>
    <mergeCell ref="F521:N521"/>
    <mergeCell ref="F522:N522"/>
    <mergeCell ref="D526:D527"/>
    <mergeCell ref="J526:K526"/>
    <mergeCell ref="O526:O527"/>
    <mergeCell ref="P526:P527"/>
    <mergeCell ref="O455:O456"/>
    <mergeCell ref="P455:P456"/>
    <mergeCell ref="R455:R456"/>
    <mergeCell ref="B461:F461"/>
    <mergeCell ref="B450:E451"/>
    <mergeCell ref="F450:N450"/>
    <mergeCell ref="F451:N451"/>
    <mergeCell ref="D455:D456"/>
    <mergeCell ref="J455:K455"/>
    <mergeCell ref="O432:O433"/>
    <mergeCell ref="P432:P433"/>
    <mergeCell ref="R432:R433"/>
    <mergeCell ref="B438:F438"/>
    <mergeCell ref="B427:E428"/>
    <mergeCell ref="F427:N427"/>
    <mergeCell ref="F428:N428"/>
    <mergeCell ref="D432:D433"/>
    <mergeCell ref="J432:K432"/>
    <mergeCell ref="J318:K318"/>
    <mergeCell ref="O294:O295"/>
    <mergeCell ref="P294:P295"/>
    <mergeCell ref="O410:O411"/>
    <mergeCell ref="P410:P411"/>
    <mergeCell ref="R410:R411"/>
    <mergeCell ref="B415:F415"/>
    <mergeCell ref="B405:E406"/>
    <mergeCell ref="F405:N405"/>
    <mergeCell ref="F406:N406"/>
    <mergeCell ref="D410:D411"/>
    <mergeCell ref="J410:K410"/>
    <mergeCell ref="O269:O270"/>
    <mergeCell ref="P269:P270"/>
    <mergeCell ref="R269:R270"/>
    <mergeCell ref="B277:F277"/>
    <mergeCell ref="R294:R295"/>
    <mergeCell ref="B301:F301"/>
    <mergeCell ref="P340:P341"/>
    <mergeCell ref="R340:R341"/>
    <mergeCell ref="B348:F348"/>
    <mergeCell ref="B335:E336"/>
    <mergeCell ref="F335:N335"/>
    <mergeCell ref="F336:N336"/>
    <mergeCell ref="D340:D341"/>
    <mergeCell ref="J340:K340"/>
    <mergeCell ref="O318:O319"/>
    <mergeCell ref="P318:P319"/>
    <mergeCell ref="R318:R319"/>
    <mergeCell ref="B323:F323"/>
    <mergeCell ref="D294:D295"/>
    <mergeCell ref="J294:K294"/>
    <mergeCell ref="B313:E314"/>
    <mergeCell ref="F313:N313"/>
    <mergeCell ref="F314:N314"/>
    <mergeCell ref="D318:D319"/>
    <mergeCell ref="B252:F252"/>
    <mergeCell ref="B264:E265"/>
    <mergeCell ref="F264:N264"/>
    <mergeCell ref="F265:N265"/>
    <mergeCell ref="B289:E290"/>
    <mergeCell ref="F289:N289"/>
    <mergeCell ref="F290:N290"/>
    <mergeCell ref="D269:D270"/>
    <mergeCell ref="J269:K269"/>
    <mergeCell ref="B118:E119"/>
    <mergeCell ref="F118:N118"/>
    <mergeCell ref="F119:N119"/>
    <mergeCell ref="D123:D124"/>
    <mergeCell ref="J123:K123"/>
    <mergeCell ref="O123:O124"/>
    <mergeCell ref="P123:P124"/>
    <mergeCell ref="R123:R124"/>
    <mergeCell ref="B129:F129"/>
    <mergeCell ref="B95:E96"/>
    <mergeCell ref="F95:N95"/>
    <mergeCell ref="F96:N96"/>
    <mergeCell ref="D100:D101"/>
    <mergeCell ref="J100:K100"/>
    <mergeCell ref="O100:O101"/>
    <mergeCell ref="P100:P101"/>
    <mergeCell ref="R100:R101"/>
    <mergeCell ref="B106:F106"/>
  </mergeCells>
  <pageMargins left="0.2" right="0.2" top="0.47" bottom="0.5" header="0.5" footer="0.5"/>
  <pageSetup paperSize="256" scale="63" orientation="landscape" horizontalDpi="4294967294" verticalDpi="180" r:id="rId1"/>
  <headerFooter alignWithMargins="0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>
  <sheetPr codeName="Sheet13"/>
  <dimension ref="B1:U364"/>
  <sheetViews>
    <sheetView zoomScale="90" zoomScaleNormal="90" zoomScaleSheetLayoutView="70" workbookViewId="0">
      <selection activeCell="M44" sqref="M44"/>
    </sheetView>
  </sheetViews>
  <sheetFormatPr defaultRowHeight="15"/>
  <cols>
    <col min="1" max="1" width="1.85546875" style="139" customWidth="1"/>
    <col min="2" max="2" width="3.7109375" style="139" customWidth="1"/>
    <col min="3" max="3" width="8.140625" style="139" customWidth="1"/>
    <col min="4" max="4" width="10.5703125" style="139" customWidth="1"/>
    <col min="5" max="5" width="11.28515625" style="139" customWidth="1"/>
    <col min="6" max="6" width="9.5703125" style="139" customWidth="1"/>
    <col min="7" max="8" width="12.42578125" style="139" customWidth="1"/>
    <col min="9" max="9" width="13" style="139" customWidth="1"/>
    <col min="10" max="10" width="7.5703125" style="139" customWidth="1"/>
    <col min="11" max="11" width="11.28515625" style="139" customWidth="1"/>
    <col min="12" max="12" width="12.7109375" style="139" customWidth="1"/>
    <col min="13" max="13" width="12" style="139" customWidth="1"/>
    <col min="14" max="14" width="16.28515625" style="139" customWidth="1"/>
    <col min="15" max="15" width="7.42578125" style="139" customWidth="1"/>
    <col min="16" max="16" width="12" style="139" customWidth="1"/>
    <col min="17" max="17" width="16.42578125" style="139" customWidth="1"/>
    <col min="18" max="18" width="14.28515625" style="139" customWidth="1"/>
    <col min="19" max="19" width="18.140625" style="139" customWidth="1"/>
    <col min="20" max="20" width="9.5703125" style="139" customWidth="1"/>
    <col min="21" max="21" width="8.42578125" style="139" customWidth="1"/>
    <col min="22" max="22" width="18.28515625" style="139" customWidth="1"/>
    <col min="23" max="16384" width="9.140625" style="139"/>
  </cols>
  <sheetData>
    <row r="1" spans="2:20" ht="24.75" customHeight="1">
      <c r="B1" s="2155" t="s">
        <v>1044</v>
      </c>
      <c r="C1" s="2156"/>
      <c r="D1" s="2156"/>
      <c r="E1" s="2157"/>
      <c r="F1" s="2303" t="s">
        <v>146</v>
      </c>
      <c r="G1" s="2304"/>
      <c r="H1" s="2304"/>
      <c r="I1" s="2304"/>
      <c r="J1" s="2304"/>
      <c r="K1" s="2304"/>
      <c r="L1" s="2304"/>
      <c r="M1" s="2304"/>
      <c r="N1" s="2305"/>
      <c r="O1" s="417" t="s">
        <v>55</v>
      </c>
      <c r="P1" s="428" t="s">
        <v>790</v>
      </c>
      <c r="Q1" s="2314" t="s">
        <v>1608</v>
      </c>
      <c r="R1" s="2314"/>
      <c r="S1" s="2314"/>
      <c r="T1" s="2315"/>
    </row>
    <row r="2" spans="2:20" ht="24.75" customHeight="1">
      <c r="B2" s="2158"/>
      <c r="C2" s="2159"/>
      <c r="D2" s="2159"/>
      <c r="E2" s="2160"/>
      <c r="F2" s="2306" t="s">
        <v>416</v>
      </c>
      <c r="G2" s="2307"/>
      <c r="H2" s="2307"/>
      <c r="I2" s="2307"/>
      <c r="J2" s="2307"/>
      <c r="K2" s="2307"/>
      <c r="L2" s="2307"/>
      <c r="M2" s="2307"/>
      <c r="N2" s="2308"/>
      <c r="O2" s="419" t="s">
        <v>57</v>
      </c>
      <c r="P2" s="429" t="s">
        <v>58</v>
      </c>
      <c r="Q2" s="94"/>
      <c r="R2" s="45"/>
      <c r="S2" s="45"/>
      <c r="T2" s="46"/>
    </row>
    <row r="3" spans="2:20" ht="4.5" customHeight="1">
      <c r="B3" s="604"/>
      <c r="C3" s="264"/>
      <c r="D3" s="264"/>
      <c r="E3" s="264"/>
      <c r="F3" s="264"/>
      <c r="G3" s="1245"/>
      <c r="H3" s="1245"/>
      <c r="I3" s="1245"/>
      <c r="J3" s="1245"/>
      <c r="K3" s="1245"/>
      <c r="L3" s="1245"/>
      <c r="M3" s="1245"/>
      <c r="N3" s="1245"/>
      <c r="O3" s="1245"/>
      <c r="P3" s="1245"/>
      <c r="Q3" s="1245"/>
      <c r="R3" s="1245"/>
      <c r="S3" s="1245"/>
      <c r="T3" s="266"/>
    </row>
    <row r="4" spans="2:20" s="1811" customFormat="1" ht="20.100000000000001" customHeight="1">
      <c r="B4" s="1356"/>
      <c r="C4" s="1812" t="s">
        <v>59</v>
      </c>
      <c r="D4" s="1813"/>
      <c r="E4" s="1813" t="s">
        <v>60</v>
      </c>
      <c r="F4" s="1814" t="s">
        <v>1483</v>
      </c>
      <c r="G4" s="1813"/>
      <c r="H4" s="1815"/>
      <c r="I4" s="1816"/>
      <c r="J4" s="1367"/>
      <c r="K4" s="1367"/>
      <c r="L4" s="1360"/>
      <c r="M4" s="1367"/>
      <c r="N4" s="1405"/>
      <c r="O4" s="1362"/>
      <c r="P4" s="1360" t="s">
        <v>61</v>
      </c>
      <c r="Q4" s="1817" t="s">
        <v>1557</v>
      </c>
      <c r="R4" s="1405"/>
      <c r="S4" s="1405"/>
      <c r="T4" s="1366"/>
    </row>
    <row r="5" spans="2:20" s="1811" customFormat="1" ht="4.5" customHeight="1">
      <c r="B5" s="1356"/>
      <c r="C5" s="1357"/>
      <c r="E5" s="1818"/>
      <c r="F5" s="1819"/>
      <c r="G5" s="1367"/>
      <c r="H5" s="1359"/>
      <c r="I5" s="1357"/>
      <c r="J5" s="1367"/>
      <c r="K5" s="1367"/>
      <c r="L5" s="1360"/>
      <c r="M5" s="1367"/>
      <c r="N5" s="1820"/>
      <c r="O5" s="1362"/>
      <c r="P5" s="1363"/>
      <c r="Q5" s="1365"/>
      <c r="R5" s="1365"/>
      <c r="S5" s="1365"/>
      <c r="T5" s="1366"/>
    </row>
    <row r="6" spans="2:20" s="1811" customFormat="1" ht="14.1" customHeight="1">
      <c r="B6" s="2299" t="s">
        <v>26</v>
      </c>
      <c r="C6" s="554" t="s">
        <v>27</v>
      </c>
      <c r="D6" s="2236" t="s">
        <v>62</v>
      </c>
      <c r="E6" s="555" t="s">
        <v>28</v>
      </c>
      <c r="F6" s="2236" t="s">
        <v>29</v>
      </c>
      <c r="G6" s="556" t="s">
        <v>30</v>
      </c>
      <c r="H6" s="556" t="s">
        <v>30</v>
      </c>
      <c r="I6" s="557" t="s">
        <v>30</v>
      </c>
      <c r="J6" s="2238" t="s">
        <v>31</v>
      </c>
      <c r="K6" s="2239"/>
      <c r="L6" s="556" t="s">
        <v>30</v>
      </c>
      <c r="M6" s="557" t="s">
        <v>32</v>
      </c>
      <c r="N6" s="558" t="s">
        <v>8</v>
      </c>
      <c r="O6" s="2244" t="s">
        <v>928</v>
      </c>
      <c r="P6" s="2246" t="s">
        <v>181</v>
      </c>
      <c r="Q6" s="558" t="s">
        <v>8</v>
      </c>
      <c r="R6" s="2248" t="s">
        <v>44</v>
      </c>
      <c r="S6" s="559" t="s">
        <v>8</v>
      </c>
      <c r="T6" s="2219" t="s">
        <v>10</v>
      </c>
    </row>
    <row r="7" spans="2:20" s="1811" customFormat="1" ht="14.1" customHeight="1">
      <c r="B7" s="2260"/>
      <c r="C7" s="1821" t="s">
        <v>11</v>
      </c>
      <c r="D7" s="2237"/>
      <c r="E7" s="1822" t="s">
        <v>12</v>
      </c>
      <c r="F7" s="2237"/>
      <c r="G7" s="1822" t="s">
        <v>13</v>
      </c>
      <c r="H7" s="1822" t="s">
        <v>14</v>
      </c>
      <c r="I7" s="1823" t="s">
        <v>15</v>
      </c>
      <c r="J7" s="1824" t="s">
        <v>16</v>
      </c>
      <c r="K7" s="1825" t="s">
        <v>17</v>
      </c>
      <c r="L7" s="1822" t="s">
        <v>18</v>
      </c>
      <c r="M7" s="1826" t="s">
        <v>19</v>
      </c>
      <c r="N7" s="1827" t="s">
        <v>177</v>
      </c>
      <c r="O7" s="2245"/>
      <c r="P7" s="2247"/>
      <c r="Q7" s="1827" t="s">
        <v>22</v>
      </c>
      <c r="R7" s="2249"/>
      <c r="S7" s="1828" t="s">
        <v>45</v>
      </c>
      <c r="T7" s="2220"/>
    </row>
    <row r="8" spans="2:20" s="1811" customFormat="1" ht="14.1" customHeight="1" thickBot="1">
      <c r="B8" s="568">
        <v>1</v>
      </c>
      <c r="C8" s="569">
        <v>2</v>
      </c>
      <c r="D8" s="570">
        <v>3</v>
      </c>
      <c r="E8" s="571">
        <v>4</v>
      </c>
      <c r="F8" s="571">
        <v>5</v>
      </c>
      <c r="G8" s="571">
        <v>6</v>
      </c>
      <c r="H8" s="571">
        <v>7</v>
      </c>
      <c r="I8" s="572" t="s">
        <v>63</v>
      </c>
      <c r="J8" s="573">
        <v>9</v>
      </c>
      <c r="K8" s="574" t="s">
        <v>64</v>
      </c>
      <c r="L8" s="573" t="s">
        <v>65</v>
      </c>
      <c r="M8" s="574">
        <v>12</v>
      </c>
      <c r="N8" s="575" t="s">
        <v>66</v>
      </c>
      <c r="O8" s="576" t="s">
        <v>927</v>
      </c>
      <c r="P8" s="575" t="s">
        <v>178</v>
      </c>
      <c r="Q8" s="575" t="s">
        <v>186</v>
      </c>
      <c r="R8" s="575" t="s">
        <v>929</v>
      </c>
      <c r="S8" s="575" t="s">
        <v>179</v>
      </c>
      <c r="T8" s="575">
        <v>18</v>
      </c>
    </row>
    <row r="9" spans="2:20" s="1422" customFormat="1" ht="27" customHeight="1" thickTop="1">
      <c r="B9" s="1829">
        <v>1</v>
      </c>
      <c r="C9" s="1830" t="s">
        <v>1559</v>
      </c>
      <c r="D9" s="1831" t="s">
        <v>76</v>
      </c>
      <c r="E9" s="1831" t="s">
        <v>75</v>
      </c>
      <c r="F9" s="1832" t="s">
        <v>883</v>
      </c>
      <c r="G9" s="1833">
        <v>8900</v>
      </c>
      <c r="H9" s="1833">
        <v>3860</v>
      </c>
      <c r="I9" s="1834">
        <f t="shared" ref="I9:I10" si="0">+G9-H9</f>
        <v>5040</v>
      </c>
      <c r="J9" s="1835">
        <v>6</v>
      </c>
      <c r="K9" s="1836">
        <f t="shared" ref="K9:K10" si="1">I9*J9%</f>
        <v>302.39999999999998</v>
      </c>
      <c r="L9" s="1836">
        <f t="shared" ref="L9:L10" si="2">I9-K9</f>
        <v>4737.6000000000004</v>
      </c>
      <c r="M9" s="1837">
        <v>2850</v>
      </c>
      <c r="N9" s="1838">
        <f t="shared" ref="N9:N10" si="3">ROUND((L9*M9),0)</f>
        <v>13502160</v>
      </c>
      <c r="O9" s="1838">
        <v>0</v>
      </c>
      <c r="P9" s="1838">
        <f t="shared" ref="P9:P10" si="4">M9+O9</f>
        <v>2850</v>
      </c>
      <c r="Q9" s="1839">
        <f t="shared" ref="Q9:Q10" si="5">ROUND((L9*+P9),0)</f>
        <v>13502160</v>
      </c>
      <c r="R9" s="1839">
        <f t="shared" ref="R9:R10" si="6">ROUND((Q9*0.25%),0)</f>
        <v>33755</v>
      </c>
      <c r="S9" s="1839">
        <f t="shared" ref="S9:S10" si="7">ROUND((Q9-R9),0)</f>
        <v>13468405</v>
      </c>
      <c r="T9" s="1840" t="s">
        <v>77</v>
      </c>
    </row>
    <row r="10" spans="2:20" s="1422" customFormat="1" ht="27" customHeight="1">
      <c r="B10" s="1829">
        <v>2</v>
      </c>
      <c r="C10" s="1830" t="s">
        <v>1590</v>
      </c>
      <c r="D10" s="1831" t="s">
        <v>148</v>
      </c>
      <c r="E10" s="1831" t="s">
        <v>1254</v>
      </c>
      <c r="F10" s="1832" t="s">
        <v>883</v>
      </c>
      <c r="G10" s="1833">
        <v>7190</v>
      </c>
      <c r="H10" s="1833">
        <v>3880</v>
      </c>
      <c r="I10" s="1834">
        <f t="shared" si="0"/>
        <v>3310</v>
      </c>
      <c r="J10" s="1835">
        <v>6</v>
      </c>
      <c r="K10" s="1836">
        <f t="shared" si="1"/>
        <v>198.6</v>
      </c>
      <c r="L10" s="1836">
        <f t="shared" si="2"/>
        <v>3111.4</v>
      </c>
      <c r="M10" s="1837">
        <v>2850</v>
      </c>
      <c r="N10" s="1838">
        <f t="shared" si="3"/>
        <v>8867490</v>
      </c>
      <c r="O10" s="1838">
        <v>0</v>
      </c>
      <c r="P10" s="1838">
        <f t="shared" si="4"/>
        <v>2850</v>
      </c>
      <c r="Q10" s="1839">
        <f t="shared" si="5"/>
        <v>8867490</v>
      </c>
      <c r="R10" s="1839">
        <f t="shared" si="6"/>
        <v>22169</v>
      </c>
      <c r="S10" s="1839">
        <f t="shared" si="7"/>
        <v>8845321</v>
      </c>
      <c r="T10" s="1840" t="s">
        <v>77</v>
      </c>
    </row>
    <row r="11" spans="2:20" s="1422" customFormat="1" ht="5.0999999999999996" customHeight="1">
      <c r="B11" s="866"/>
      <c r="C11" s="867"/>
      <c r="D11" s="868"/>
      <c r="E11" s="869"/>
      <c r="F11" s="870"/>
      <c r="G11" s="871"/>
      <c r="H11" s="871"/>
      <c r="I11" s="872"/>
      <c r="J11" s="1835"/>
      <c r="K11" s="872"/>
      <c r="L11" s="872"/>
      <c r="M11" s="873"/>
      <c r="N11" s="873"/>
      <c r="O11" s="1841"/>
      <c r="P11" s="1842"/>
      <c r="Q11" s="872"/>
      <c r="R11" s="872"/>
      <c r="S11" s="872"/>
      <c r="T11" s="1843"/>
    </row>
    <row r="12" spans="2:20" s="1811" customFormat="1" ht="27" customHeight="1">
      <c r="B12" s="2240" t="s">
        <v>204</v>
      </c>
      <c r="C12" s="2241"/>
      <c r="D12" s="2241"/>
      <c r="E12" s="2241"/>
      <c r="F12" s="2242"/>
      <c r="G12" s="1427">
        <f>SUM(G9:G11)</f>
        <v>16090</v>
      </c>
      <c r="H12" s="1427">
        <f>SUM(H9:H11)</f>
        <v>7740</v>
      </c>
      <c r="I12" s="1427">
        <f>SUM(I9:I11)</f>
        <v>8350</v>
      </c>
      <c r="J12" s="1427">
        <f>+K12/I12%</f>
        <v>6</v>
      </c>
      <c r="K12" s="1427">
        <f>SUM(K9:K11)</f>
        <v>501</v>
      </c>
      <c r="L12" s="1427">
        <f>SUM(L9:L11)</f>
        <v>7849</v>
      </c>
      <c r="M12" s="1427"/>
      <c r="N12" s="1427">
        <f>SUM(N9:N11)</f>
        <v>22369650</v>
      </c>
      <c r="O12" s="1427"/>
      <c r="P12" s="1427">
        <f>+Q12/L12</f>
        <v>2850</v>
      </c>
      <c r="Q12" s="1427">
        <f>SUM(Q9:Q11)</f>
        <v>22369650</v>
      </c>
      <c r="R12" s="1427">
        <f>SUM(R9:R11)</f>
        <v>55924</v>
      </c>
      <c r="S12" s="1427">
        <f>SUM(S9:S11)</f>
        <v>22313726</v>
      </c>
      <c r="T12" s="1429"/>
    </row>
    <row r="13" spans="2:20" ht="4.5" customHeight="1">
      <c r="B13" s="604"/>
      <c r="C13" s="232"/>
      <c r="D13" s="264"/>
      <c r="E13" s="264"/>
      <c r="F13" s="264"/>
      <c r="G13" s="1245"/>
      <c r="H13" s="1245"/>
      <c r="I13" s="1245"/>
      <c r="J13" s="1245"/>
      <c r="K13" s="1245"/>
      <c r="L13" s="1245"/>
      <c r="M13" s="1245"/>
      <c r="N13" s="1245"/>
      <c r="O13" s="1245"/>
      <c r="P13" s="1245"/>
      <c r="Q13" s="1245"/>
      <c r="R13" s="1245"/>
      <c r="S13" s="1245"/>
      <c r="T13" s="266"/>
    </row>
    <row r="14" spans="2:20" ht="20.100000000000001" customHeight="1">
      <c r="B14" s="51"/>
      <c r="C14" s="232"/>
      <c r="D14" s="1445"/>
      <c r="E14" s="1445" t="s">
        <v>60</v>
      </c>
      <c r="F14" s="1446" t="s">
        <v>1562</v>
      </c>
      <c r="G14" s="1445"/>
      <c r="H14" s="1447"/>
      <c r="I14" s="1448"/>
      <c r="J14" s="55"/>
      <c r="K14" s="55"/>
      <c r="L14" s="54"/>
      <c r="M14" s="55"/>
      <c r="N14" s="85"/>
      <c r="O14" s="56"/>
      <c r="P14" s="54"/>
      <c r="Q14" s="1657"/>
      <c r="R14" s="249"/>
      <c r="S14" s="85"/>
      <c r="T14" s="59"/>
    </row>
    <row r="15" spans="2:20" ht="4.5" customHeight="1">
      <c r="B15" s="51"/>
      <c r="C15" s="232"/>
      <c r="E15" s="640"/>
      <c r="F15" s="83"/>
      <c r="G15" s="55"/>
      <c r="H15" s="53"/>
      <c r="I15" s="52"/>
      <c r="J15" s="55"/>
      <c r="K15" s="55"/>
      <c r="L15" s="54"/>
      <c r="M15" s="55"/>
      <c r="N15" s="60"/>
      <c r="O15" s="56"/>
      <c r="P15" s="57"/>
      <c r="Q15" s="58"/>
      <c r="R15" s="58"/>
      <c r="S15" s="58"/>
      <c r="T15" s="59"/>
    </row>
    <row r="16" spans="2:20" ht="14.1" customHeight="1" thickBot="1">
      <c r="B16" s="187">
        <v>1</v>
      </c>
      <c r="C16" s="277">
        <v>2</v>
      </c>
      <c r="D16" s="189">
        <v>3</v>
      </c>
      <c r="E16" s="188">
        <v>4</v>
      </c>
      <c r="F16" s="188">
        <v>5</v>
      </c>
      <c r="G16" s="188">
        <v>6</v>
      </c>
      <c r="H16" s="188">
        <v>7</v>
      </c>
      <c r="I16" s="190" t="s">
        <v>63</v>
      </c>
      <c r="J16" s="191">
        <v>9</v>
      </c>
      <c r="K16" s="192" t="s">
        <v>64</v>
      </c>
      <c r="L16" s="191" t="s">
        <v>65</v>
      </c>
      <c r="M16" s="192">
        <v>12</v>
      </c>
      <c r="N16" s="193" t="s">
        <v>66</v>
      </c>
      <c r="O16" s="252" t="s">
        <v>927</v>
      </c>
      <c r="P16" s="193" t="s">
        <v>178</v>
      </c>
      <c r="Q16" s="193" t="s">
        <v>186</v>
      </c>
      <c r="R16" s="193" t="s">
        <v>929</v>
      </c>
      <c r="S16" s="193" t="s">
        <v>179</v>
      </c>
      <c r="T16" s="193">
        <v>18</v>
      </c>
    </row>
    <row r="17" spans="2:20" s="850" customFormat="1" ht="27" customHeight="1" thickTop="1">
      <c r="B17" s="874">
        <v>1</v>
      </c>
      <c r="C17" s="884" t="s">
        <v>1560</v>
      </c>
      <c r="D17" s="911" t="s">
        <v>116</v>
      </c>
      <c r="E17" s="911" t="s">
        <v>1252</v>
      </c>
      <c r="F17" s="841" t="s">
        <v>883</v>
      </c>
      <c r="G17" s="842">
        <v>8920</v>
      </c>
      <c r="H17" s="842">
        <v>3890</v>
      </c>
      <c r="I17" s="843">
        <f t="shared" ref="I17:I18" si="8">+G17-H17</f>
        <v>5030</v>
      </c>
      <c r="J17" s="844">
        <v>6</v>
      </c>
      <c r="K17" s="845">
        <f t="shared" ref="K17:K18" si="9">I17*J17%</f>
        <v>301.8</v>
      </c>
      <c r="L17" s="845">
        <f t="shared" ref="L17:L18" si="10">I17-K17</f>
        <v>4728.2</v>
      </c>
      <c r="M17" s="846">
        <v>2850</v>
      </c>
      <c r="N17" s="847">
        <f t="shared" ref="N17:N18" si="11">ROUND((L17*M17),0)</f>
        <v>13475370</v>
      </c>
      <c r="O17" s="847">
        <v>0</v>
      </c>
      <c r="P17" s="847">
        <f t="shared" ref="P17:P18" si="12">M17+O17</f>
        <v>2850</v>
      </c>
      <c r="Q17" s="848">
        <f t="shared" ref="Q17:Q18" si="13">ROUND((L17*+P17),0)</f>
        <v>13475370</v>
      </c>
      <c r="R17" s="848">
        <f t="shared" ref="R17:R18" si="14">ROUND((Q17*0.25%),0)</f>
        <v>33688</v>
      </c>
      <c r="S17" s="848">
        <f t="shared" ref="S17:S18" si="15">ROUND((Q17-R17),0)</f>
        <v>13441682</v>
      </c>
      <c r="T17" s="849" t="s">
        <v>77</v>
      </c>
    </row>
    <row r="18" spans="2:20" s="850" customFormat="1" ht="27" customHeight="1">
      <c r="B18" s="874">
        <v>2</v>
      </c>
      <c r="C18" s="884" t="s">
        <v>1561</v>
      </c>
      <c r="D18" s="911" t="s">
        <v>76</v>
      </c>
      <c r="E18" s="911" t="s">
        <v>75</v>
      </c>
      <c r="F18" s="841" t="s">
        <v>883</v>
      </c>
      <c r="G18" s="842">
        <v>4980</v>
      </c>
      <c r="H18" s="842">
        <v>3860</v>
      </c>
      <c r="I18" s="843">
        <f t="shared" si="8"/>
        <v>1120</v>
      </c>
      <c r="J18" s="844">
        <v>6</v>
      </c>
      <c r="K18" s="845">
        <f t="shared" si="9"/>
        <v>67.2</v>
      </c>
      <c r="L18" s="845">
        <f t="shared" si="10"/>
        <v>1052.8</v>
      </c>
      <c r="M18" s="846">
        <v>2850</v>
      </c>
      <c r="N18" s="847">
        <f t="shared" si="11"/>
        <v>3000480</v>
      </c>
      <c r="O18" s="847">
        <v>0</v>
      </c>
      <c r="P18" s="847">
        <f t="shared" si="12"/>
        <v>2850</v>
      </c>
      <c r="Q18" s="848">
        <f t="shared" si="13"/>
        <v>3000480</v>
      </c>
      <c r="R18" s="848">
        <f t="shared" si="14"/>
        <v>7501</v>
      </c>
      <c r="S18" s="848">
        <f t="shared" si="15"/>
        <v>2992979</v>
      </c>
      <c r="T18" s="849" t="s">
        <v>77</v>
      </c>
    </row>
    <row r="19" spans="2:20" s="850" customFormat="1" ht="5.0999999999999996" customHeight="1">
      <c r="B19" s="875"/>
      <c r="C19" s="867"/>
      <c r="D19" s="876"/>
      <c r="E19" s="877"/>
      <c r="F19" s="878"/>
      <c r="G19" s="879"/>
      <c r="H19" s="879"/>
      <c r="I19" s="880"/>
      <c r="J19" s="844"/>
      <c r="K19" s="880"/>
      <c r="L19" s="880"/>
      <c r="M19" s="881"/>
      <c r="N19" s="881"/>
      <c r="O19" s="882"/>
      <c r="P19" s="883"/>
      <c r="Q19" s="880"/>
      <c r="R19" s="880"/>
      <c r="S19" s="880"/>
      <c r="T19" s="836"/>
    </row>
    <row r="20" spans="2:20" ht="27" customHeight="1">
      <c r="B20" s="2211" t="s">
        <v>202</v>
      </c>
      <c r="C20" s="2212"/>
      <c r="D20" s="2212"/>
      <c r="E20" s="2212"/>
      <c r="F20" s="2213"/>
      <c r="G20" s="1012">
        <f>SUM(G17:G18)</f>
        <v>13900</v>
      </c>
      <c r="H20" s="1012">
        <f t="shared" ref="H20:I20" si="16">SUM(H17:H18)</f>
        <v>7750</v>
      </c>
      <c r="I20" s="1012">
        <f t="shared" si="16"/>
        <v>6150</v>
      </c>
      <c r="J20" s="1012">
        <f>+K20/I20%</f>
        <v>6</v>
      </c>
      <c r="K20" s="1012">
        <f t="shared" ref="K20:L20" si="17">SUM(K17:K18)</f>
        <v>369</v>
      </c>
      <c r="L20" s="1012">
        <f t="shared" si="17"/>
        <v>5781</v>
      </c>
      <c r="M20" s="1012"/>
      <c r="N20" s="1012">
        <f t="shared" ref="N20" si="18">SUM(N17:N18)</f>
        <v>16475850</v>
      </c>
      <c r="O20" s="1012"/>
      <c r="P20" s="1012">
        <f>+Q20/L20</f>
        <v>2850</v>
      </c>
      <c r="Q20" s="1012">
        <f t="shared" ref="Q20:S20" si="19">SUM(Q17:Q18)</f>
        <v>16475850</v>
      </c>
      <c r="R20" s="1012">
        <f t="shared" si="19"/>
        <v>41189</v>
      </c>
      <c r="S20" s="1012">
        <f t="shared" si="19"/>
        <v>16434661</v>
      </c>
      <c r="T20" s="261"/>
    </row>
    <row r="21" spans="2:20" ht="4.5" customHeight="1">
      <c r="B21" s="604"/>
      <c r="C21" s="264"/>
      <c r="D21" s="264"/>
      <c r="E21" s="264"/>
      <c r="F21" s="264"/>
      <c r="G21" s="1245"/>
      <c r="H21" s="1245"/>
      <c r="I21" s="1245"/>
      <c r="J21" s="1245"/>
      <c r="K21" s="1245"/>
      <c r="L21" s="1245"/>
      <c r="M21" s="1245"/>
      <c r="N21" s="1245"/>
      <c r="O21" s="1245"/>
      <c r="P21" s="1245"/>
      <c r="Q21" s="1245"/>
      <c r="R21" s="1245"/>
      <c r="S21" s="1245"/>
      <c r="T21" s="266"/>
    </row>
    <row r="22" spans="2:20" ht="20.100000000000001" customHeight="1">
      <c r="B22" s="51"/>
      <c r="C22" s="1444" t="s">
        <v>59</v>
      </c>
      <c r="D22" s="1445"/>
      <c r="E22" s="1445" t="s">
        <v>60</v>
      </c>
      <c r="F22" s="1446" t="s">
        <v>1565</v>
      </c>
      <c r="G22" s="1445"/>
      <c r="H22" s="1447"/>
      <c r="I22" s="1448"/>
      <c r="J22" s="55"/>
      <c r="K22" s="55"/>
      <c r="L22" s="54"/>
      <c r="M22" s="55"/>
      <c r="N22" s="85"/>
      <c r="O22" s="56"/>
      <c r="P22" s="54"/>
      <c r="Q22" s="1657"/>
      <c r="R22" s="249"/>
      <c r="S22" s="85"/>
      <c r="T22" s="59"/>
    </row>
    <row r="23" spans="2:20" ht="4.5" customHeight="1">
      <c r="B23" s="51"/>
      <c r="C23" s="52"/>
      <c r="E23" s="640"/>
      <c r="F23" s="83"/>
      <c r="G23" s="55"/>
      <c r="H23" s="53"/>
      <c r="I23" s="52"/>
      <c r="J23" s="55"/>
      <c r="K23" s="55"/>
      <c r="L23" s="54"/>
      <c r="M23" s="55"/>
      <c r="N23" s="60"/>
      <c r="O23" s="56"/>
      <c r="P23" s="57"/>
      <c r="Q23" s="58"/>
      <c r="R23" s="58"/>
      <c r="S23" s="58"/>
      <c r="T23" s="59"/>
    </row>
    <row r="24" spans="2:20" ht="14.1" customHeight="1">
      <c r="B24" s="2313" t="s">
        <v>26</v>
      </c>
      <c r="C24" s="275" t="s">
        <v>27</v>
      </c>
      <c r="D24" s="2309" t="s">
        <v>62</v>
      </c>
      <c r="E24" s="175" t="s">
        <v>28</v>
      </c>
      <c r="F24" s="2309" t="s">
        <v>29</v>
      </c>
      <c r="G24" s="174" t="s">
        <v>30</v>
      </c>
      <c r="H24" s="174" t="s">
        <v>30</v>
      </c>
      <c r="I24" s="176" t="s">
        <v>30</v>
      </c>
      <c r="J24" s="2171" t="s">
        <v>31</v>
      </c>
      <c r="K24" s="2172"/>
      <c r="L24" s="174" t="s">
        <v>30</v>
      </c>
      <c r="M24" s="176" t="s">
        <v>32</v>
      </c>
      <c r="N24" s="177" t="s">
        <v>8</v>
      </c>
      <c r="O24" s="2310" t="s">
        <v>928</v>
      </c>
      <c r="P24" s="2311" t="s">
        <v>181</v>
      </c>
      <c r="Q24" s="177" t="s">
        <v>8</v>
      </c>
      <c r="R24" s="2312" t="s">
        <v>44</v>
      </c>
      <c r="S24" s="178" t="s">
        <v>8</v>
      </c>
      <c r="T24" s="2214" t="s">
        <v>10</v>
      </c>
    </row>
    <row r="25" spans="2:20" ht="14.1" customHeight="1">
      <c r="B25" s="2191"/>
      <c r="C25" s="276" t="s">
        <v>11</v>
      </c>
      <c r="D25" s="2170"/>
      <c r="E25" s="180" t="s">
        <v>12</v>
      </c>
      <c r="F25" s="2170"/>
      <c r="G25" s="180" t="s">
        <v>13</v>
      </c>
      <c r="H25" s="180" t="s">
        <v>14</v>
      </c>
      <c r="I25" s="181" t="s">
        <v>15</v>
      </c>
      <c r="J25" s="182" t="s">
        <v>16</v>
      </c>
      <c r="K25" s="183" t="s">
        <v>17</v>
      </c>
      <c r="L25" s="180" t="s">
        <v>18</v>
      </c>
      <c r="M25" s="184" t="s">
        <v>19</v>
      </c>
      <c r="N25" s="185" t="s">
        <v>177</v>
      </c>
      <c r="O25" s="2177"/>
      <c r="P25" s="2179"/>
      <c r="Q25" s="185" t="s">
        <v>22</v>
      </c>
      <c r="R25" s="2181"/>
      <c r="S25" s="186" t="s">
        <v>45</v>
      </c>
      <c r="T25" s="2183"/>
    </row>
    <row r="26" spans="2:20" ht="14.1" customHeight="1" thickBot="1">
      <c r="B26" s="187">
        <v>1</v>
      </c>
      <c r="C26" s="277">
        <v>2</v>
      </c>
      <c r="D26" s="189">
        <v>3</v>
      </c>
      <c r="E26" s="188">
        <v>4</v>
      </c>
      <c r="F26" s="188">
        <v>5</v>
      </c>
      <c r="G26" s="188">
        <v>6</v>
      </c>
      <c r="H26" s="188">
        <v>7</v>
      </c>
      <c r="I26" s="190" t="s">
        <v>63</v>
      </c>
      <c r="J26" s="191">
        <v>9</v>
      </c>
      <c r="K26" s="192" t="s">
        <v>64</v>
      </c>
      <c r="L26" s="191" t="s">
        <v>65</v>
      </c>
      <c r="M26" s="192">
        <v>12</v>
      </c>
      <c r="N26" s="193" t="s">
        <v>66</v>
      </c>
      <c r="O26" s="252" t="s">
        <v>927</v>
      </c>
      <c r="P26" s="193" t="s">
        <v>178</v>
      </c>
      <c r="Q26" s="193" t="s">
        <v>186</v>
      </c>
      <c r="R26" s="193" t="s">
        <v>929</v>
      </c>
      <c r="S26" s="193" t="s">
        <v>179</v>
      </c>
      <c r="T26" s="193">
        <v>18</v>
      </c>
    </row>
    <row r="27" spans="2:20" s="850" customFormat="1" ht="27" customHeight="1" thickTop="1">
      <c r="B27" s="874">
        <v>1</v>
      </c>
      <c r="C27" s="884" t="s">
        <v>1563</v>
      </c>
      <c r="D27" s="911" t="s">
        <v>76</v>
      </c>
      <c r="E27" s="911" t="s">
        <v>75</v>
      </c>
      <c r="F27" s="841" t="s">
        <v>883</v>
      </c>
      <c r="G27" s="842">
        <v>8760</v>
      </c>
      <c r="H27" s="842">
        <v>3850</v>
      </c>
      <c r="I27" s="843">
        <f t="shared" ref="I27:I28" si="20">+G27-H27</f>
        <v>4910</v>
      </c>
      <c r="J27" s="844">
        <v>6</v>
      </c>
      <c r="K27" s="845">
        <f t="shared" ref="K27:K28" si="21">I27*J27%</f>
        <v>294.59999999999997</v>
      </c>
      <c r="L27" s="845">
        <f t="shared" ref="L27:L28" si="22">I27-K27</f>
        <v>4615.3999999999996</v>
      </c>
      <c r="M27" s="846">
        <v>2850</v>
      </c>
      <c r="N27" s="847">
        <f t="shared" ref="N27:N28" si="23">ROUND((L27*M27),0)</f>
        <v>13153890</v>
      </c>
      <c r="O27" s="847">
        <v>0</v>
      </c>
      <c r="P27" s="847">
        <f t="shared" ref="P27:P28" si="24">M27+O27</f>
        <v>2850</v>
      </c>
      <c r="Q27" s="848">
        <f t="shared" ref="Q27:Q28" si="25">ROUND((L27*+P27),0)</f>
        <v>13153890</v>
      </c>
      <c r="R27" s="848">
        <f t="shared" ref="R27:R28" si="26">ROUND((Q27*0.25%),0)</f>
        <v>32885</v>
      </c>
      <c r="S27" s="848">
        <f t="shared" ref="S27:S28" si="27">ROUND((Q27-R27),0)</f>
        <v>13121005</v>
      </c>
      <c r="T27" s="849" t="s">
        <v>77</v>
      </c>
    </row>
    <row r="28" spans="2:20" s="850" customFormat="1" ht="27" customHeight="1">
      <c r="B28" s="874">
        <v>2</v>
      </c>
      <c r="C28" s="884" t="s">
        <v>1564</v>
      </c>
      <c r="D28" s="911" t="s">
        <v>116</v>
      </c>
      <c r="E28" s="911" t="s">
        <v>1252</v>
      </c>
      <c r="F28" s="841" t="s">
        <v>883</v>
      </c>
      <c r="G28" s="842">
        <v>6870</v>
      </c>
      <c r="H28" s="842">
        <v>3890</v>
      </c>
      <c r="I28" s="843">
        <f t="shared" si="20"/>
        <v>2980</v>
      </c>
      <c r="J28" s="844">
        <v>6</v>
      </c>
      <c r="K28" s="845">
        <f t="shared" si="21"/>
        <v>178.79999999999998</v>
      </c>
      <c r="L28" s="845">
        <f t="shared" si="22"/>
        <v>2801.2</v>
      </c>
      <c r="M28" s="846">
        <v>2850</v>
      </c>
      <c r="N28" s="847">
        <f t="shared" si="23"/>
        <v>7983420</v>
      </c>
      <c r="O28" s="847">
        <v>0</v>
      </c>
      <c r="P28" s="847">
        <f t="shared" si="24"/>
        <v>2850</v>
      </c>
      <c r="Q28" s="848">
        <f t="shared" si="25"/>
        <v>7983420</v>
      </c>
      <c r="R28" s="848">
        <f t="shared" si="26"/>
        <v>19959</v>
      </c>
      <c r="S28" s="848">
        <f t="shared" si="27"/>
        <v>7963461</v>
      </c>
      <c r="T28" s="849" t="s">
        <v>77</v>
      </c>
    </row>
    <row r="29" spans="2:20" s="850" customFormat="1" ht="5.0999999999999996" customHeight="1">
      <c r="B29" s="875"/>
      <c r="C29" s="867"/>
      <c r="D29" s="876"/>
      <c r="E29" s="877"/>
      <c r="F29" s="878"/>
      <c r="G29" s="879"/>
      <c r="H29" s="879"/>
      <c r="I29" s="880"/>
      <c r="J29" s="844"/>
      <c r="K29" s="880"/>
      <c r="L29" s="880"/>
      <c r="M29" s="881"/>
      <c r="N29" s="881"/>
      <c r="O29" s="882"/>
      <c r="P29" s="883"/>
      <c r="Q29" s="880"/>
      <c r="R29" s="880"/>
      <c r="S29" s="880"/>
      <c r="T29" s="836"/>
    </row>
    <row r="30" spans="2:20" ht="27" customHeight="1">
      <c r="B30" s="2211" t="s">
        <v>450</v>
      </c>
      <c r="C30" s="2212"/>
      <c r="D30" s="2212"/>
      <c r="E30" s="2212"/>
      <c r="F30" s="2213"/>
      <c r="G30" s="1012">
        <f>SUM(G27:G29)</f>
        <v>15630</v>
      </c>
      <c r="H30" s="1012">
        <f t="shared" ref="H30:I30" si="28">SUM(H27:H29)</f>
        <v>7740</v>
      </c>
      <c r="I30" s="1012">
        <f t="shared" si="28"/>
        <v>7890</v>
      </c>
      <c r="J30" s="1012">
        <f>+K30/I30%</f>
        <v>5.9999999999999991</v>
      </c>
      <c r="K30" s="1012">
        <f t="shared" ref="K30:L30" si="29">SUM(K27:K29)</f>
        <v>473.4</v>
      </c>
      <c r="L30" s="1012">
        <f t="shared" si="29"/>
        <v>7416.5999999999995</v>
      </c>
      <c r="M30" s="1012"/>
      <c r="N30" s="1012">
        <f>SUM(N27:N29)</f>
        <v>21137310</v>
      </c>
      <c r="O30" s="1012"/>
      <c r="P30" s="1012">
        <f>+Q30/L30</f>
        <v>2850</v>
      </c>
      <c r="Q30" s="1012">
        <f t="shared" ref="Q30:S30" si="30">SUM(Q27:Q29)</f>
        <v>21137310</v>
      </c>
      <c r="R30" s="1012">
        <f t="shared" si="30"/>
        <v>52844</v>
      </c>
      <c r="S30" s="1012">
        <f t="shared" si="30"/>
        <v>21084466</v>
      </c>
      <c r="T30" s="261"/>
    </row>
    <row r="31" spans="2:20" ht="4.5" customHeight="1">
      <c r="B31" s="604"/>
      <c r="C31" s="264"/>
      <c r="D31" s="264"/>
      <c r="E31" s="264"/>
      <c r="F31" s="264"/>
      <c r="G31" s="1245"/>
      <c r="H31" s="1245"/>
      <c r="I31" s="1245"/>
      <c r="J31" s="1245"/>
      <c r="K31" s="1245"/>
      <c r="L31" s="1245"/>
      <c r="M31" s="1245"/>
      <c r="N31" s="1245"/>
      <c r="O31" s="1245"/>
      <c r="P31" s="1245"/>
      <c r="Q31" s="1245"/>
      <c r="R31" s="1245"/>
      <c r="S31" s="1245"/>
      <c r="T31" s="266"/>
    </row>
    <row r="32" spans="2:20" ht="20.100000000000001" customHeight="1">
      <c r="B32" s="51"/>
      <c r="C32" s="1444" t="s">
        <v>59</v>
      </c>
      <c r="D32" s="1445"/>
      <c r="E32" s="1445" t="s">
        <v>60</v>
      </c>
      <c r="F32" s="1446" t="s">
        <v>1467</v>
      </c>
      <c r="G32" s="1445"/>
      <c r="H32" s="1447"/>
      <c r="I32" s="1448"/>
      <c r="J32" s="55"/>
      <c r="K32" s="55"/>
      <c r="L32" s="54"/>
      <c r="M32" s="55"/>
      <c r="N32" s="85"/>
      <c r="O32" s="56"/>
      <c r="P32" s="54"/>
      <c r="Q32" s="1657"/>
      <c r="R32" s="249"/>
      <c r="S32" s="85"/>
      <c r="T32" s="59"/>
    </row>
    <row r="33" spans="2:20" ht="4.5" customHeight="1">
      <c r="B33" s="51"/>
      <c r="C33" s="52"/>
      <c r="E33" s="640"/>
      <c r="F33" s="83"/>
      <c r="G33" s="55"/>
      <c r="H33" s="53"/>
      <c r="I33" s="52"/>
      <c r="J33" s="55"/>
      <c r="K33" s="55"/>
      <c r="L33" s="54"/>
      <c r="M33" s="55"/>
      <c r="N33" s="60"/>
      <c r="O33" s="56"/>
      <c r="P33" s="57"/>
      <c r="Q33" s="58"/>
      <c r="R33" s="58"/>
      <c r="S33" s="58"/>
      <c r="T33" s="59"/>
    </row>
    <row r="34" spans="2:20" ht="14.1" customHeight="1">
      <c r="B34" s="2313" t="s">
        <v>26</v>
      </c>
      <c r="C34" s="275" t="s">
        <v>27</v>
      </c>
      <c r="D34" s="2309" t="s">
        <v>62</v>
      </c>
      <c r="E34" s="175" t="s">
        <v>28</v>
      </c>
      <c r="F34" s="2309" t="s">
        <v>29</v>
      </c>
      <c r="G34" s="174" t="s">
        <v>30</v>
      </c>
      <c r="H34" s="174" t="s">
        <v>30</v>
      </c>
      <c r="I34" s="176" t="s">
        <v>30</v>
      </c>
      <c r="J34" s="2171" t="s">
        <v>31</v>
      </c>
      <c r="K34" s="2172"/>
      <c r="L34" s="174" t="s">
        <v>30</v>
      </c>
      <c r="M34" s="176" t="s">
        <v>32</v>
      </c>
      <c r="N34" s="177" t="s">
        <v>8</v>
      </c>
      <c r="O34" s="2310" t="s">
        <v>928</v>
      </c>
      <c r="P34" s="2311" t="s">
        <v>181</v>
      </c>
      <c r="Q34" s="177" t="s">
        <v>8</v>
      </c>
      <c r="R34" s="2312" t="s">
        <v>44</v>
      </c>
      <c r="S34" s="178" t="s">
        <v>8</v>
      </c>
      <c r="T34" s="2214" t="s">
        <v>10</v>
      </c>
    </row>
    <row r="35" spans="2:20" ht="14.1" customHeight="1">
      <c r="B35" s="2191"/>
      <c r="C35" s="276" t="s">
        <v>11</v>
      </c>
      <c r="D35" s="2170"/>
      <c r="E35" s="180" t="s">
        <v>12</v>
      </c>
      <c r="F35" s="2170"/>
      <c r="G35" s="180" t="s">
        <v>13</v>
      </c>
      <c r="H35" s="180" t="s">
        <v>14</v>
      </c>
      <c r="I35" s="181" t="s">
        <v>15</v>
      </c>
      <c r="J35" s="182" t="s">
        <v>16</v>
      </c>
      <c r="K35" s="183" t="s">
        <v>17</v>
      </c>
      <c r="L35" s="180" t="s">
        <v>18</v>
      </c>
      <c r="M35" s="184" t="s">
        <v>19</v>
      </c>
      <c r="N35" s="185" t="s">
        <v>177</v>
      </c>
      <c r="O35" s="2177"/>
      <c r="P35" s="2179"/>
      <c r="Q35" s="185" t="s">
        <v>22</v>
      </c>
      <c r="R35" s="2181"/>
      <c r="S35" s="186" t="s">
        <v>45</v>
      </c>
      <c r="T35" s="2183"/>
    </row>
    <row r="36" spans="2:20" ht="14.1" customHeight="1" thickBot="1">
      <c r="B36" s="187">
        <v>1</v>
      </c>
      <c r="C36" s="277">
        <v>2</v>
      </c>
      <c r="D36" s="189">
        <v>3</v>
      </c>
      <c r="E36" s="188">
        <v>4</v>
      </c>
      <c r="F36" s="188">
        <v>5</v>
      </c>
      <c r="G36" s="188">
        <v>6</v>
      </c>
      <c r="H36" s="188">
        <v>7</v>
      </c>
      <c r="I36" s="190" t="s">
        <v>63</v>
      </c>
      <c r="J36" s="191">
        <v>9</v>
      </c>
      <c r="K36" s="192" t="s">
        <v>64</v>
      </c>
      <c r="L36" s="191" t="s">
        <v>65</v>
      </c>
      <c r="M36" s="192">
        <v>12</v>
      </c>
      <c r="N36" s="193" t="s">
        <v>66</v>
      </c>
      <c r="O36" s="252" t="s">
        <v>927</v>
      </c>
      <c r="P36" s="193" t="s">
        <v>178</v>
      </c>
      <c r="Q36" s="193" t="s">
        <v>186</v>
      </c>
      <c r="R36" s="193" t="s">
        <v>929</v>
      </c>
      <c r="S36" s="193" t="s">
        <v>179</v>
      </c>
      <c r="T36" s="193">
        <v>18</v>
      </c>
    </row>
    <row r="37" spans="2:20" s="850" customFormat="1" ht="27" customHeight="1" thickTop="1">
      <c r="B37" s="874">
        <v>1</v>
      </c>
      <c r="C37" s="884" t="s">
        <v>1566</v>
      </c>
      <c r="D37" s="911" t="s">
        <v>148</v>
      </c>
      <c r="E37" s="911" t="s">
        <v>1254</v>
      </c>
      <c r="F37" s="841" t="s">
        <v>883</v>
      </c>
      <c r="G37" s="842">
        <v>8770</v>
      </c>
      <c r="H37" s="842">
        <v>3880</v>
      </c>
      <c r="I37" s="843">
        <f t="shared" ref="I37:I38" si="31">+G37-H37</f>
        <v>4890</v>
      </c>
      <c r="J37" s="844">
        <v>6</v>
      </c>
      <c r="K37" s="845">
        <f t="shared" ref="K37:K38" si="32">I37*J37%</f>
        <v>293.39999999999998</v>
      </c>
      <c r="L37" s="845">
        <f t="shared" ref="L37:L38" si="33">I37-K37</f>
        <v>4596.6000000000004</v>
      </c>
      <c r="M37" s="846">
        <v>2850</v>
      </c>
      <c r="N37" s="847">
        <f t="shared" ref="N37:N38" si="34">ROUND((L37*M37),0)</f>
        <v>13100310</v>
      </c>
      <c r="O37" s="847">
        <v>0</v>
      </c>
      <c r="P37" s="847">
        <f t="shared" ref="P37:P38" si="35">M37+O37</f>
        <v>2850</v>
      </c>
      <c r="Q37" s="848">
        <f t="shared" ref="Q37:Q38" si="36">ROUND((L37*+P37),0)</f>
        <v>13100310</v>
      </c>
      <c r="R37" s="848">
        <f t="shared" ref="R37:R38" si="37">ROUND((Q37*0.25%),0)</f>
        <v>32751</v>
      </c>
      <c r="S37" s="848">
        <f t="shared" ref="S37:S38" si="38">ROUND((Q37-R37),0)</f>
        <v>13067559</v>
      </c>
      <c r="T37" s="849" t="s">
        <v>77</v>
      </c>
    </row>
    <row r="38" spans="2:20" s="850" customFormat="1" ht="27" customHeight="1">
      <c r="B38" s="874">
        <v>2</v>
      </c>
      <c r="C38" s="884" t="s">
        <v>1567</v>
      </c>
      <c r="D38" s="911" t="s">
        <v>116</v>
      </c>
      <c r="E38" s="911" t="s">
        <v>1252</v>
      </c>
      <c r="F38" s="841" t="s">
        <v>883</v>
      </c>
      <c r="G38" s="842">
        <v>9310</v>
      </c>
      <c r="H38" s="842">
        <v>3890</v>
      </c>
      <c r="I38" s="843">
        <f t="shared" si="31"/>
        <v>5420</v>
      </c>
      <c r="J38" s="844">
        <v>6</v>
      </c>
      <c r="K38" s="845">
        <f t="shared" si="32"/>
        <v>325.2</v>
      </c>
      <c r="L38" s="845">
        <f t="shared" si="33"/>
        <v>5094.8</v>
      </c>
      <c r="M38" s="846">
        <v>2850</v>
      </c>
      <c r="N38" s="847">
        <f t="shared" si="34"/>
        <v>14520180</v>
      </c>
      <c r="O38" s="847">
        <v>0</v>
      </c>
      <c r="P38" s="847">
        <f t="shared" si="35"/>
        <v>2850</v>
      </c>
      <c r="Q38" s="848">
        <f t="shared" si="36"/>
        <v>14520180</v>
      </c>
      <c r="R38" s="848">
        <f t="shared" si="37"/>
        <v>36300</v>
      </c>
      <c r="S38" s="848">
        <f t="shared" si="38"/>
        <v>14483880</v>
      </c>
      <c r="T38" s="849" t="s">
        <v>77</v>
      </c>
    </row>
    <row r="39" spans="2:20" s="850" customFormat="1" ht="5.0999999999999996" customHeight="1">
      <c r="B39" s="875"/>
      <c r="C39" s="867"/>
      <c r="D39" s="876"/>
      <c r="E39" s="877"/>
      <c r="F39" s="878"/>
      <c r="G39" s="879"/>
      <c r="H39" s="879"/>
      <c r="I39" s="880"/>
      <c r="J39" s="844"/>
      <c r="K39" s="880"/>
      <c r="L39" s="880"/>
      <c r="M39" s="881"/>
      <c r="N39" s="881"/>
      <c r="O39" s="882"/>
      <c r="P39" s="883"/>
      <c r="Q39" s="880"/>
      <c r="R39" s="880"/>
      <c r="S39" s="880"/>
      <c r="T39" s="836"/>
    </row>
    <row r="40" spans="2:20" ht="27" customHeight="1">
      <c r="B40" s="2211" t="s">
        <v>451</v>
      </c>
      <c r="C40" s="2212"/>
      <c r="D40" s="2212"/>
      <c r="E40" s="2212"/>
      <c r="F40" s="2213"/>
      <c r="G40" s="1012">
        <f>SUM(G37:G39)</f>
        <v>18080</v>
      </c>
      <c r="H40" s="1012">
        <f t="shared" ref="H40:I40" si="39">SUM(H37:H39)</f>
        <v>7770</v>
      </c>
      <c r="I40" s="1012">
        <f t="shared" si="39"/>
        <v>10310</v>
      </c>
      <c r="J40" s="1012">
        <f>+K40/I40%</f>
        <v>5.9999999999999991</v>
      </c>
      <c r="K40" s="1012">
        <f t="shared" ref="K40" si="40">SUM(K37:K39)</f>
        <v>618.59999999999991</v>
      </c>
      <c r="L40" s="1012">
        <f t="shared" ref="L40" si="41">SUM(L37:L39)</f>
        <v>9691.4000000000015</v>
      </c>
      <c r="M40" s="1012"/>
      <c r="N40" s="1012">
        <f t="shared" ref="N40" si="42">SUM(N37:N39)</f>
        <v>27620490</v>
      </c>
      <c r="O40" s="1012"/>
      <c r="P40" s="1012">
        <f>+Q40/L40</f>
        <v>2849.9999999999995</v>
      </c>
      <c r="Q40" s="1012">
        <f t="shared" ref="Q40:S40" si="43">SUM(Q37:Q39)</f>
        <v>27620490</v>
      </c>
      <c r="R40" s="1012">
        <f t="shared" si="43"/>
        <v>69051</v>
      </c>
      <c r="S40" s="1012">
        <f t="shared" si="43"/>
        <v>27551439</v>
      </c>
      <c r="T40" s="261"/>
    </row>
    <row r="41" spans="2:20" ht="27" customHeight="1">
      <c r="B41" s="2211" t="s">
        <v>1536</v>
      </c>
      <c r="C41" s="2212"/>
      <c r="D41" s="2212"/>
      <c r="E41" s="2212"/>
      <c r="F41" s="2213"/>
      <c r="G41" s="1012">
        <f>SUM(G40+G30+G20+G12)</f>
        <v>63700</v>
      </c>
      <c r="H41" s="1012">
        <f t="shared" ref="H41:S41" si="44">SUM(H40+H30+H20+H12)</f>
        <v>31000</v>
      </c>
      <c r="I41" s="1012">
        <f t="shared" si="44"/>
        <v>32700</v>
      </c>
      <c r="J41" s="1012">
        <f>+K41/I41%</f>
        <v>6</v>
      </c>
      <c r="K41" s="1012">
        <f t="shared" si="44"/>
        <v>1962</v>
      </c>
      <c r="L41" s="1012">
        <f t="shared" si="44"/>
        <v>30738</v>
      </c>
      <c r="M41" s="1012"/>
      <c r="N41" s="1012">
        <f t="shared" si="44"/>
        <v>87603300</v>
      </c>
      <c r="O41" s="1012"/>
      <c r="P41" s="1012">
        <f>+Q41/L41</f>
        <v>2850</v>
      </c>
      <c r="Q41" s="1012">
        <f t="shared" si="44"/>
        <v>87603300</v>
      </c>
      <c r="R41" s="1012">
        <f t="shared" si="44"/>
        <v>219008</v>
      </c>
      <c r="S41" s="1012">
        <f t="shared" si="44"/>
        <v>87384292</v>
      </c>
      <c r="T41" s="261"/>
    </row>
    <row r="42" spans="2:20" ht="15" customHeight="1">
      <c r="B42" s="604"/>
      <c r="C42" s="264"/>
      <c r="D42" s="264"/>
      <c r="E42" s="264"/>
      <c r="F42" s="264"/>
      <c r="G42" s="1026"/>
      <c r="H42" s="1026"/>
      <c r="I42" s="1026"/>
      <c r="J42" s="1026"/>
      <c r="K42" s="1026"/>
      <c r="L42" s="1026"/>
      <c r="M42" s="1026"/>
      <c r="N42" s="1026"/>
      <c r="O42" s="1026"/>
      <c r="P42" s="1026"/>
      <c r="Q42" s="1026"/>
      <c r="R42" s="1026"/>
      <c r="S42" s="1026"/>
      <c r="T42" s="266"/>
    </row>
    <row r="43" spans="2:20" ht="15" customHeight="1">
      <c r="B43" s="604"/>
      <c r="C43" s="264"/>
      <c r="D43" s="264"/>
      <c r="E43" s="264"/>
      <c r="F43" s="264"/>
      <c r="G43" s="1026"/>
      <c r="H43" s="1026"/>
      <c r="I43" s="1026"/>
      <c r="J43" s="1026"/>
      <c r="K43" s="1026"/>
      <c r="L43" s="1026"/>
      <c r="M43" s="1026"/>
      <c r="N43" s="1026"/>
      <c r="O43" s="1026"/>
      <c r="P43" s="1026"/>
      <c r="Q43" s="1026"/>
      <c r="R43" s="1026"/>
      <c r="S43" s="1026"/>
      <c r="T43" s="266"/>
    </row>
    <row r="44" spans="2:20" ht="15" customHeight="1">
      <c r="B44" s="604"/>
      <c r="C44" s="264"/>
      <c r="D44" s="264"/>
      <c r="E44" s="264"/>
      <c r="F44" s="264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266"/>
    </row>
    <row r="45" spans="2:20" ht="15.75">
      <c r="B45" s="201"/>
      <c r="C45" s="205"/>
      <c r="D45" s="202"/>
      <c r="E45" s="202"/>
      <c r="F45" s="202"/>
      <c r="G45" s="202"/>
      <c r="H45" s="202"/>
      <c r="I45" s="202"/>
      <c r="J45" s="203"/>
      <c r="K45" s="203"/>
      <c r="L45" s="204"/>
      <c r="M45" s="202"/>
      <c r="N45" s="202"/>
      <c r="O45" s="202"/>
      <c r="P45" s="202"/>
      <c r="Q45" s="587" t="s">
        <v>1558</v>
      </c>
      <c r="R45" s="211"/>
      <c r="S45" s="211"/>
      <c r="T45" s="209"/>
    </row>
    <row r="46" spans="2:20" ht="15.75">
      <c r="B46" s="241"/>
      <c r="C46" s="280" t="s">
        <v>80</v>
      </c>
      <c r="D46" s="227"/>
      <c r="E46" s="227"/>
      <c r="F46" s="227"/>
      <c r="G46" s="1810"/>
      <c r="H46" s="1810"/>
      <c r="I46" s="1810" t="s">
        <v>105</v>
      </c>
      <c r="J46" s="1810"/>
      <c r="K46" s="228"/>
      <c r="L46" s="2293" t="s">
        <v>106</v>
      </c>
      <c r="M46" s="2293"/>
      <c r="N46" s="2293"/>
      <c r="O46" s="227"/>
      <c r="P46" s="227"/>
      <c r="Q46" s="227" t="s">
        <v>81</v>
      </c>
      <c r="R46" s="1523"/>
      <c r="S46" s="242"/>
      <c r="T46" s="243"/>
    </row>
    <row r="47" spans="2:20" ht="20.100000000000001" customHeight="1">
      <c r="B47" s="241"/>
      <c r="C47" s="281"/>
      <c r="D47" s="229"/>
      <c r="E47" s="229"/>
      <c r="F47" s="229"/>
      <c r="G47" s="229"/>
      <c r="H47" s="229"/>
      <c r="I47" s="229"/>
      <c r="J47" s="229"/>
      <c r="K47" s="229"/>
      <c r="L47" s="229"/>
      <c r="M47" s="229"/>
      <c r="N47" s="229"/>
      <c r="O47" s="229"/>
      <c r="P47" s="229"/>
      <c r="Q47" s="229"/>
      <c r="R47" s="229"/>
      <c r="S47" s="242"/>
      <c r="T47" s="243"/>
    </row>
    <row r="48" spans="2:20" ht="20.100000000000001" customHeight="1">
      <c r="B48" s="241"/>
      <c r="C48" s="281"/>
      <c r="D48" s="229"/>
      <c r="E48" s="229"/>
      <c r="F48" s="229"/>
      <c r="G48" s="229"/>
      <c r="H48" s="229"/>
      <c r="I48" s="229"/>
      <c r="J48" s="229"/>
      <c r="K48" s="229"/>
      <c r="L48" s="229"/>
      <c r="M48" s="229"/>
      <c r="N48" s="229"/>
      <c r="O48" s="229"/>
      <c r="P48" s="229"/>
      <c r="Q48" s="229"/>
      <c r="R48" s="229"/>
      <c r="S48" s="242"/>
      <c r="T48" s="243"/>
    </row>
    <row r="49" spans="2:21" ht="15.75">
      <c r="B49" s="241"/>
      <c r="C49" s="2195" t="s">
        <v>147</v>
      </c>
      <c r="D49" s="2195"/>
      <c r="E49" s="2195"/>
      <c r="F49" s="1744"/>
      <c r="G49" s="1745"/>
      <c r="H49" s="1745" t="s">
        <v>82</v>
      </c>
      <c r="I49" s="1744"/>
      <c r="J49" s="1745" t="s">
        <v>156</v>
      </c>
      <c r="K49" s="230"/>
      <c r="L49" s="1745"/>
      <c r="M49" s="1745" t="s">
        <v>161</v>
      </c>
      <c r="N49" s="1745"/>
      <c r="O49" s="1744"/>
      <c r="P49" s="1744"/>
      <c r="Q49" s="1744" t="s">
        <v>83</v>
      </c>
      <c r="R49" s="1744"/>
      <c r="S49" s="242"/>
      <c r="T49" s="243"/>
    </row>
    <row r="50" spans="2:21" ht="5.0999999999999996" customHeight="1">
      <c r="B50" s="612"/>
      <c r="C50" s="1744"/>
      <c r="D50" s="1744"/>
      <c r="E50" s="1744"/>
      <c r="F50" s="1744"/>
      <c r="G50" s="1745"/>
      <c r="H50" s="1745"/>
      <c r="I50" s="1744"/>
      <c r="J50" s="1745"/>
      <c r="K50" s="230"/>
      <c r="L50" s="1745"/>
      <c r="M50" s="1745"/>
      <c r="N50" s="1745"/>
      <c r="O50" s="1744"/>
      <c r="P50" s="1744"/>
      <c r="Q50" s="1744"/>
      <c r="R50" s="1744"/>
      <c r="S50" s="242"/>
      <c r="T50" s="243"/>
    </row>
    <row r="51" spans="2:21" ht="5.0999999999999996" customHeight="1">
      <c r="B51" s="241"/>
      <c r="C51" s="282"/>
      <c r="D51" s="1744"/>
      <c r="E51" s="1744"/>
      <c r="F51" s="1744"/>
      <c r="G51" s="1745"/>
      <c r="H51" s="1745"/>
      <c r="I51" s="1744"/>
      <c r="J51" s="1745"/>
      <c r="K51" s="230"/>
      <c r="L51" s="1745"/>
      <c r="M51" s="1745"/>
      <c r="N51" s="1745"/>
      <c r="O51" s="1744"/>
      <c r="P51" s="1744"/>
      <c r="Q51" s="1744"/>
      <c r="R51" s="1744"/>
      <c r="S51" s="242"/>
      <c r="T51" s="243"/>
    </row>
    <row r="52" spans="2:21" customFormat="1" ht="15" customHeight="1">
      <c r="B52" s="121" t="s">
        <v>418</v>
      </c>
      <c r="C52" s="284"/>
      <c r="D52" s="122"/>
      <c r="E52" s="122"/>
      <c r="F52" s="122"/>
      <c r="G52" s="122"/>
      <c r="H52" s="122"/>
      <c r="I52" s="122"/>
      <c r="J52" s="123"/>
      <c r="K52" s="122"/>
      <c r="L52" s="124"/>
      <c r="M52" s="122"/>
      <c r="N52" s="122"/>
      <c r="O52" s="122"/>
      <c r="P52" s="122"/>
      <c r="Q52" s="122"/>
      <c r="R52" s="125"/>
      <c r="S52" s="125"/>
      <c r="T52" s="126" t="s">
        <v>417</v>
      </c>
      <c r="U52" s="232"/>
    </row>
    <row r="54" spans="2:21" ht="24.75" customHeight="1">
      <c r="B54" s="2155" t="s">
        <v>1044</v>
      </c>
      <c r="C54" s="2156"/>
      <c r="D54" s="2156"/>
      <c r="E54" s="2157"/>
      <c r="F54" s="2303" t="s">
        <v>146</v>
      </c>
      <c r="G54" s="2304"/>
      <c r="H54" s="2304"/>
      <c r="I54" s="2304"/>
      <c r="J54" s="2304"/>
      <c r="K54" s="2304"/>
      <c r="L54" s="2304"/>
      <c r="M54" s="2304"/>
      <c r="N54" s="2305"/>
      <c r="O54" s="417" t="s">
        <v>55</v>
      </c>
      <c r="P54" s="428" t="s">
        <v>779</v>
      </c>
      <c r="Q54" s="2314" t="s">
        <v>1608</v>
      </c>
      <c r="R54" s="2314"/>
      <c r="S54" s="2314"/>
      <c r="T54" s="2315"/>
    </row>
    <row r="55" spans="2:21" ht="24.75" customHeight="1">
      <c r="B55" s="2158"/>
      <c r="C55" s="2159"/>
      <c r="D55" s="2159"/>
      <c r="E55" s="2160"/>
      <c r="F55" s="2306" t="s">
        <v>416</v>
      </c>
      <c r="G55" s="2307"/>
      <c r="H55" s="2307"/>
      <c r="I55" s="2307"/>
      <c r="J55" s="2307"/>
      <c r="K55" s="2307"/>
      <c r="L55" s="2307"/>
      <c r="M55" s="2307"/>
      <c r="N55" s="2308"/>
      <c r="O55" s="419" t="s">
        <v>57</v>
      </c>
      <c r="P55" s="429" t="s">
        <v>456</v>
      </c>
      <c r="Q55" s="94"/>
      <c r="R55" s="45"/>
      <c r="S55" s="45"/>
      <c r="T55" s="46"/>
    </row>
    <row r="56" spans="2:21" ht="4.5" customHeight="1">
      <c r="B56" s="604"/>
      <c r="C56" s="264"/>
      <c r="D56" s="264"/>
      <c r="E56" s="264"/>
      <c r="F56" s="264"/>
      <c r="G56" s="1245"/>
      <c r="H56" s="1245"/>
      <c r="I56" s="1245"/>
      <c r="J56" s="1245"/>
      <c r="K56" s="1245"/>
      <c r="L56" s="1245"/>
      <c r="M56" s="1245"/>
      <c r="N56" s="1245"/>
      <c r="O56" s="1245"/>
      <c r="P56" s="1245"/>
      <c r="Q56" s="1245"/>
      <c r="R56" s="1245"/>
      <c r="S56" s="1245"/>
      <c r="T56" s="266"/>
    </row>
    <row r="57" spans="2:21" ht="20.100000000000001" customHeight="1">
      <c r="B57" s="51"/>
      <c r="C57" s="1444" t="s">
        <v>59</v>
      </c>
      <c r="D57" s="1445"/>
      <c r="E57" s="1445" t="s">
        <v>60</v>
      </c>
      <c r="F57" s="1446" t="s">
        <v>1482</v>
      </c>
      <c r="G57" s="1445"/>
      <c r="H57" s="1447"/>
      <c r="I57" s="1448"/>
      <c r="J57" s="55"/>
      <c r="K57" s="55"/>
      <c r="L57" s="54"/>
      <c r="M57" s="55"/>
      <c r="N57" s="85"/>
      <c r="O57" s="56"/>
      <c r="P57" s="54" t="s">
        <v>61</v>
      </c>
      <c r="Q57" s="1657" t="s">
        <v>1537</v>
      </c>
      <c r="R57" s="249"/>
      <c r="S57" s="85"/>
      <c r="T57" s="59"/>
    </row>
    <row r="58" spans="2:21" ht="4.5" customHeight="1">
      <c r="B58" s="51"/>
      <c r="C58" s="52"/>
      <c r="E58" s="640"/>
      <c r="F58" s="83"/>
      <c r="G58" s="55"/>
      <c r="H58" s="53"/>
      <c r="I58" s="52"/>
      <c r="J58" s="55"/>
      <c r="K58" s="55"/>
      <c r="L58" s="54"/>
      <c r="M58" s="55"/>
      <c r="N58" s="60"/>
      <c r="O58" s="56"/>
      <c r="P58" s="57"/>
      <c r="Q58" s="58"/>
      <c r="R58" s="58"/>
      <c r="S58" s="58"/>
      <c r="T58" s="59"/>
    </row>
    <row r="59" spans="2:21" ht="14.1" customHeight="1">
      <c r="B59" s="2190" t="s">
        <v>26</v>
      </c>
      <c r="C59" s="275" t="s">
        <v>27</v>
      </c>
      <c r="D59" s="2169" t="s">
        <v>62</v>
      </c>
      <c r="E59" s="175" t="s">
        <v>28</v>
      </c>
      <c r="F59" s="2169" t="s">
        <v>29</v>
      </c>
      <c r="G59" s="174" t="s">
        <v>30</v>
      </c>
      <c r="H59" s="174" t="s">
        <v>30</v>
      </c>
      <c r="I59" s="176" t="s">
        <v>30</v>
      </c>
      <c r="J59" s="2171" t="s">
        <v>31</v>
      </c>
      <c r="K59" s="2172"/>
      <c r="L59" s="174" t="s">
        <v>30</v>
      </c>
      <c r="M59" s="176" t="s">
        <v>32</v>
      </c>
      <c r="N59" s="177" t="s">
        <v>8</v>
      </c>
      <c r="O59" s="2310" t="s">
        <v>928</v>
      </c>
      <c r="P59" s="2311" t="s">
        <v>181</v>
      </c>
      <c r="Q59" s="177" t="s">
        <v>8</v>
      </c>
      <c r="R59" s="2180" t="s">
        <v>44</v>
      </c>
      <c r="S59" s="178" t="s">
        <v>8</v>
      </c>
      <c r="T59" s="2182" t="s">
        <v>10</v>
      </c>
    </row>
    <row r="60" spans="2:21" ht="14.1" customHeight="1">
      <c r="B60" s="2191"/>
      <c r="C60" s="276" t="s">
        <v>11</v>
      </c>
      <c r="D60" s="2170"/>
      <c r="E60" s="180" t="s">
        <v>12</v>
      </c>
      <c r="F60" s="2170"/>
      <c r="G60" s="180" t="s">
        <v>13</v>
      </c>
      <c r="H60" s="180" t="s">
        <v>14</v>
      </c>
      <c r="I60" s="181" t="s">
        <v>15</v>
      </c>
      <c r="J60" s="182" t="s">
        <v>16</v>
      </c>
      <c r="K60" s="183" t="s">
        <v>17</v>
      </c>
      <c r="L60" s="180" t="s">
        <v>18</v>
      </c>
      <c r="M60" s="184" t="s">
        <v>19</v>
      </c>
      <c r="N60" s="185" t="s">
        <v>177</v>
      </c>
      <c r="O60" s="2177"/>
      <c r="P60" s="2179"/>
      <c r="Q60" s="185" t="s">
        <v>22</v>
      </c>
      <c r="R60" s="2181"/>
      <c r="S60" s="186" t="s">
        <v>45</v>
      </c>
      <c r="T60" s="2183"/>
    </row>
    <row r="61" spans="2:21" ht="14.1" customHeight="1" thickBot="1">
      <c r="B61" s="187">
        <v>1</v>
      </c>
      <c r="C61" s="277">
        <v>2</v>
      </c>
      <c r="D61" s="189">
        <v>3</v>
      </c>
      <c r="E61" s="188">
        <v>4</v>
      </c>
      <c r="F61" s="188">
        <v>5</v>
      </c>
      <c r="G61" s="188">
        <v>6</v>
      </c>
      <c r="H61" s="188">
        <v>7</v>
      </c>
      <c r="I61" s="190" t="s">
        <v>63</v>
      </c>
      <c r="J61" s="191">
        <v>9</v>
      </c>
      <c r="K61" s="192" t="s">
        <v>64</v>
      </c>
      <c r="L61" s="191" t="s">
        <v>65</v>
      </c>
      <c r="M61" s="192">
        <v>12</v>
      </c>
      <c r="N61" s="193" t="s">
        <v>66</v>
      </c>
      <c r="O61" s="252" t="s">
        <v>927</v>
      </c>
      <c r="P61" s="193" t="s">
        <v>178</v>
      </c>
      <c r="Q61" s="193" t="s">
        <v>186</v>
      </c>
      <c r="R61" s="193" t="s">
        <v>929</v>
      </c>
      <c r="S61" s="193" t="s">
        <v>179</v>
      </c>
      <c r="T61" s="193">
        <v>18</v>
      </c>
    </row>
    <row r="62" spans="2:21" s="850" customFormat="1" ht="27" customHeight="1" thickTop="1">
      <c r="B62" s="874">
        <v>1</v>
      </c>
      <c r="C62" s="884" t="s">
        <v>1547</v>
      </c>
      <c r="D62" s="911" t="s">
        <v>152</v>
      </c>
      <c r="E62" s="911" t="s">
        <v>75</v>
      </c>
      <c r="F62" s="841" t="s">
        <v>883</v>
      </c>
      <c r="G62" s="842">
        <v>8250</v>
      </c>
      <c r="H62" s="842">
        <v>3860</v>
      </c>
      <c r="I62" s="843">
        <f t="shared" ref="I62:I63" si="45">+G62-H62</f>
        <v>4390</v>
      </c>
      <c r="J62" s="844">
        <v>6</v>
      </c>
      <c r="K62" s="845">
        <f t="shared" ref="K62:K63" si="46">I62*J62%</f>
        <v>263.39999999999998</v>
      </c>
      <c r="L62" s="845">
        <f t="shared" ref="L62:L63" si="47">I62-K62</f>
        <v>4126.6000000000004</v>
      </c>
      <c r="M62" s="846">
        <v>2850</v>
      </c>
      <c r="N62" s="847">
        <f t="shared" ref="N62:N63" si="48">ROUND((L62*M62),0)</f>
        <v>11760810</v>
      </c>
      <c r="O62" s="847">
        <v>0</v>
      </c>
      <c r="P62" s="847">
        <f t="shared" ref="P62:P63" si="49">M62+O62</f>
        <v>2850</v>
      </c>
      <c r="Q62" s="848">
        <f t="shared" ref="Q62:Q63" si="50">ROUND((L62*+P62),0)</f>
        <v>11760810</v>
      </c>
      <c r="R62" s="848">
        <f t="shared" ref="R62:R63" si="51">ROUND((Q62*0.25%),0)</f>
        <v>29402</v>
      </c>
      <c r="S62" s="848">
        <f t="shared" ref="S62:S63" si="52">ROUND((Q62-R62),0)</f>
        <v>11731408</v>
      </c>
      <c r="T62" s="849" t="s">
        <v>77</v>
      </c>
    </row>
    <row r="63" spans="2:21" s="850" customFormat="1" ht="27" customHeight="1">
      <c r="B63" s="874">
        <v>2</v>
      </c>
      <c r="C63" s="884" t="s">
        <v>1548</v>
      </c>
      <c r="D63" s="911" t="s">
        <v>378</v>
      </c>
      <c r="E63" s="911" t="s">
        <v>70</v>
      </c>
      <c r="F63" s="841" t="s">
        <v>883</v>
      </c>
      <c r="G63" s="842">
        <v>6120</v>
      </c>
      <c r="H63" s="842">
        <v>3960</v>
      </c>
      <c r="I63" s="843">
        <f t="shared" si="45"/>
        <v>2160</v>
      </c>
      <c r="J63" s="844">
        <v>6</v>
      </c>
      <c r="K63" s="845">
        <f t="shared" si="46"/>
        <v>129.6</v>
      </c>
      <c r="L63" s="845">
        <f t="shared" si="47"/>
        <v>2030.4</v>
      </c>
      <c r="M63" s="846">
        <v>2850</v>
      </c>
      <c r="N63" s="847">
        <f t="shared" si="48"/>
        <v>5786640</v>
      </c>
      <c r="O63" s="847">
        <v>0</v>
      </c>
      <c r="P63" s="847">
        <f t="shared" si="49"/>
        <v>2850</v>
      </c>
      <c r="Q63" s="848">
        <f t="shared" si="50"/>
        <v>5786640</v>
      </c>
      <c r="R63" s="848">
        <f t="shared" si="51"/>
        <v>14467</v>
      </c>
      <c r="S63" s="848">
        <f t="shared" si="52"/>
        <v>5772173</v>
      </c>
      <c r="T63" s="849" t="s">
        <v>77</v>
      </c>
    </row>
    <row r="64" spans="2:21" s="850" customFormat="1" ht="5.0999999999999996" customHeight="1">
      <c r="B64" s="875"/>
      <c r="C64" s="867"/>
      <c r="D64" s="876"/>
      <c r="E64" s="877"/>
      <c r="F64" s="878"/>
      <c r="G64" s="879"/>
      <c r="H64" s="879"/>
      <c r="I64" s="880"/>
      <c r="J64" s="844"/>
      <c r="K64" s="880"/>
      <c r="L64" s="880"/>
      <c r="M64" s="881"/>
      <c r="N64" s="881"/>
      <c r="O64" s="882"/>
      <c r="P64" s="883"/>
      <c r="Q64" s="880"/>
      <c r="R64" s="880"/>
      <c r="S64" s="880"/>
      <c r="T64" s="836"/>
    </row>
    <row r="65" spans="2:20" ht="27" customHeight="1">
      <c r="B65" s="2211" t="s">
        <v>204</v>
      </c>
      <c r="C65" s="2212"/>
      <c r="D65" s="2212"/>
      <c r="E65" s="2212"/>
      <c r="F65" s="2213"/>
      <c r="G65" s="1012">
        <f>SUM(G62:G64)</f>
        <v>14370</v>
      </c>
      <c r="H65" s="1012">
        <f>SUM(H62:H64)</f>
        <v>7820</v>
      </c>
      <c r="I65" s="1012">
        <f>SUM(I62:I64)</f>
        <v>6550</v>
      </c>
      <c r="J65" s="1012">
        <f>+K65/I65%</f>
        <v>6</v>
      </c>
      <c r="K65" s="1012">
        <f>SUM(K62:K64)</f>
        <v>393</v>
      </c>
      <c r="L65" s="1012">
        <f>SUM(L62:L64)</f>
        <v>6157</v>
      </c>
      <c r="M65" s="1012"/>
      <c r="N65" s="1012">
        <f>SUM(N62:N64)</f>
        <v>17547450</v>
      </c>
      <c r="O65" s="1012"/>
      <c r="P65" s="1012">
        <f>+Q65/L65</f>
        <v>2850</v>
      </c>
      <c r="Q65" s="1012">
        <f>SUM(Q62:Q64)</f>
        <v>17547450</v>
      </c>
      <c r="R65" s="1012">
        <f>SUM(R62:R64)</f>
        <v>43869</v>
      </c>
      <c r="S65" s="1012">
        <f>SUM(S62:S64)</f>
        <v>17503581</v>
      </c>
      <c r="T65" s="261"/>
    </row>
    <row r="66" spans="2:20" ht="4.5" customHeight="1">
      <c r="B66" s="604"/>
      <c r="C66" s="264"/>
      <c r="D66" s="264"/>
      <c r="E66" s="264"/>
      <c r="F66" s="264"/>
      <c r="G66" s="1245"/>
      <c r="H66" s="1245"/>
      <c r="I66" s="1245"/>
      <c r="J66" s="1245"/>
      <c r="K66" s="1245"/>
      <c r="L66" s="1245"/>
      <c r="M66" s="1245"/>
      <c r="N66" s="1245"/>
      <c r="O66" s="1245"/>
      <c r="P66" s="1245"/>
      <c r="Q66" s="1245"/>
      <c r="R66" s="1245"/>
      <c r="S66" s="1245"/>
      <c r="T66" s="266"/>
    </row>
    <row r="67" spans="2:20" ht="20.100000000000001" customHeight="1">
      <c r="B67" s="51"/>
      <c r="C67" s="1444" t="s">
        <v>59</v>
      </c>
      <c r="D67" s="1445"/>
      <c r="E67" s="1445" t="s">
        <v>60</v>
      </c>
      <c r="F67" s="1446" t="s">
        <v>1466</v>
      </c>
      <c r="G67" s="1445"/>
      <c r="H67" s="1447"/>
      <c r="I67" s="1448"/>
      <c r="J67" s="55"/>
      <c r="K67" s="55"/>
      <c r="L67" s="54"/>
      <c r="M67" s="55"/>
      <c r="N67" s="85"/>
      <c r="O67" s="56"/>
      <c r="P67" s="54"/>
      <c r="Q67" s="1657"/>
      <c r="R67" s="249"/>
      <c r="S67" s="85"/>
      <c r="T67" s="59"/>
    </row>
    <row r="68" spans="2:20" ht="4.5" customHeight="1">
      <c r="B68" s="51"/>
      <c r="C68" s="52"/>
      <c r="E68" s="640"/>
      <c r="F68" s="83"/>
      <c r="G68" s="55"/>
      <c r="H68" s="53"/>
      <c r="I68" s="52"/>
      <c r="J68" s="55"/>
      <c r="K68" s="55"/>
      <c r="L68" s="54"/>
      <c r="M68" s="55"/>
      <c r="N68" s="60"/>
      <c r="O68" s="56"/>
      <c r="P68" s="57"/>
      <c r="Q68" s="58"/>
      <c r="R68" s="58"/>
      <c r="S68" s="58"/>
      <c r="T68" s="59"/>
    </row>
    <row r="69" spans="2:20" ht="14.1" customHeight="1">
      <c r="B69" s="2190" t="s">
        <v>26</v>
      </c>
      <c r="C69" s="275" t="s">
        <v>27</v>
      </c>
      <c r="D69" s="2169" t="s">
        <v>62</v>
      </c>
      <c r="E69" s="175" t="s">
        <v>28</v>
      </c>
      <c r="F69" s="2169" t="s">
        <v>29</v>
      </c>
      <c r="G69" s="174" t="s">
        <v>30</v>
      </c>
      <c r="H69" s="174" t="s">
        <v>30</v>
      </c>
      <c r="I69" s="176" t="s">
        <v>30</v>
      </c>
      <c r="J69" s="2171" t="s">
        <v>31</v>
      </c>
      <c r="K69" s="2172"/>
      <c r="L69" s="174" t="s">
        <v>30</v>
      </c>
      <c r="M69" s="176" t="s">
        <v>32</v>
      </c>
      <c r="N69" s="177" t="s">
        <v>8</v>
      </c>
      <c r="O69" s="2310" t="s">
        <v>928</v>
      </c>
      <c r="P69" s="2311" t="s">
        <v>181</v>
      </c>
      <c r="Q69" s="177" t="s">
        <v>8</v>
      </c>
      <c r="R69" s="2180" t="s">
        <v>44</v>
      </c>
      <c r="S69" s="178" t="s">
        <v>8</v>
      </c>
      <c r="T69" s="2182" t="s">
        <v>10</v>
      </c>
    </row>
    <row r="70" spans="2:20" ht="14.1" customHeight="1">
      <c r="B70" s="2191"/>
      <c r="C70" s="276" t="s">
        <v>11</v>
      </c>
      <c r="D70" s="2170"/>
      <c r="E70" s="180" t="s">
        <v>12</v>
      </c>
      <c r="F70" s="2170"/>
      <c r="G70" s="180" t="s">
        <v>13</v>
      </c>
      <c r="H70" s="180" t="s">
        <v>14</v>
      </c>
      <c r="I70" s="181" t="s">
        <v>15</v>
      </c>
      <c r="J70" s="182" t="s">
        <v>16</v>
      </c>
      <c r="K70" s="183" t="s">
        <v>17</v>
      </c>
      <c r="L70" s="180" t="s">
        <v>18</v>
      </c>
      <c r="M70" s="184" t="s">
        <v>19</v>
      </c>
      <c r="N70" s="185" t="s">
        <v>177</v>
      </c>
      <c r="O70" s="2177"/>
      <c r="P70" s="2179"/>
      <c r="Q70" s="185" t="s">
        <v>22</v>
      </c>
      <c r="R70" s="2181"/>
      <c r="S70" s="186" t="s">
        <v>45</v>
      </c>
      <c r="T70" s="2183"/>
    </row>
    <row r="71" spans="2:20" ht="14.1" customHeight="1" thickBot="1">
      <c r="B71" s="187">
        <v>1</v>
      </c>
      <c r="C71" s="277">
        <v>2</v>
      </c>
      <c r="D71" s="189">
        <v>3</v>
      </c>
      <c r="E71" s="188">
        <v>4</v>
      </c>
      <c r="F71" s="188">
        <v>5</v>
      </c>
      <c r="G71" s="188">
        <v>6</v>
      </c>
      <c r="H71" s="188">
        <v>7</v>
      </c>
      <c r="I71" s="190" t="s">
        <v>63</v>
      </c>
      <c r="J71" s="191">
        <v>9</v>
      </c>
      <c r="K71" s="192" t="s">
        <v>64</v>
      </c>
      <c r="L71" s="191" t="s">
        <v>65</v>
      </c>
      <c r="M71" s="192">
        <v>12</v>
      </c>
      <c r="N71" s="193" t="s">
        <v>66</v>
      </c>
      <c r="O71" s="252" t="s">
        <v>927</v>
      </c>
      <c r="P71" s="193" t="s">
        <v>178</v>
      </c>
      <c r="Q71" s="193" t="s">
        <v>186</v>
      </c>
      <c r="R71" s="193" t="s">
        <v>929</v>
      </c>
      <c r="S71" s="193" t="s">
        <v>179</v>
      </c>
      <c r="T71" s="193">
        <v>18</v>
      </c>
    </row>
    <row r="72" spans="2:20" s="850" customFormat="1" ht="27" customHeight="1" thickTop="1">
      <c r="B72" s="874">
        <v>1</v>
      </c>
      <c r="C72" s="884" t="s">
        <v>1549</v>
      </c>
      <c r="D72" s="911" t="s">
        <v>73</v>
      </c>
      <c r="E72" s="911" t="s">
        <v>86</v>
      </c>
      <c r="F72" s="841" t="s">
        <v>883</v>
      </c>
      <c r="G72" s="842">
        <v>9210</v>
      </c>
      <c r="H72" s="842">
        <v>4000</v>
      </c>
      <c r="I72" s="843">
        <f t="shared" ref="I72" si="53">+G72-H72</f>
        <v>5210</v>
      </c>
      <c r="J72" s="844">
        <v>6</v>
      </c>
      <c r="K72" s="845">
        <f t="shared" ref="K72" si="54">I72*J72%</f>
        <v>312.59999999999997</v>
      </c>
      <c r="L72" s="845">
        <f t="shared" ref="L72" si="55">I72-K72</f>
        <v>4897.3999999999996</v>
      </c>
      <c r="M72" s="846">
        <v>2850</v>
      </c>
      <c r="N72" s="847">
        <f t="shared" ref="N72" si="56">ROUND((L72*M72),0)</f>
        <v>13957590</v>
      </c>
      <c r="O72" s="847">
        <v>0</v>
      </c>
      <c r="P72" s="847">
        <f t="shared" ref="P72" si="57">M72+O72</f>
        <v>2850</v>
      </c>
      <c r="Q72" s="848">
        <f t="shared" ref="Q72" si="58">ROUND((L72*+P72),0)</f>
        <v>13957590</v>
      </c>
      <c r="R72" s="848">
        <f t="shared" ref="R72" si="59">ROUND((Q72*0.25%),0)</f>
        <v>34894</v>
      </c>
      <c r="S72" s="848">
        <f t="shared" ref="S72" si="60">ROUND((Q72-R72),0)</f>
        <v>13922696</v>
      </c>
      <c r="T72" s="849" t="s">
        <v>77</v>
      </c>
    </row>
    <row r="73" spans="2:20" s="850" customFormat="1" ht="27" customHeight="1">
      <c r="B73" s="874">
        <v>2</v>
      </c>
      <c r="C73" s="884" t="s">
        <v>1550</v>
      </c>
      <c r="D73" s="911" t="s">
        <v>152</v>
      </c>
      <c r="E73" s="911" t="s">
        <v>75</v>
      </c>
      <c r="F73" s="841" t="s">
        <v>883</v>
      </c>
      <c r="G73" s="842">
        <v>6240</v>
      </c>
      <c r="H73" s="842">
        <v>3860</v>
      </c>
      <c r="I73" s="843">
        <f t="shared" ref="I73" si="61">+G73-H73</f>
        <v>2380</v>
      </c>
      <c r="J73" s="844">
        <v>6</v>
      </c>
      <c r="K73" s="845">
        <f t="shared" ref="K73" si="62">I73*J73%</f>
        <v>142.79999999999998</v>
      </c>
      <c r="L73" s="845">
        <f t="shared" ref="L73" si="63">I73-K73</f>
        <v>2237.1999999999998</v>
      </c>
      <c r="M73" s="846">
        <v>2850</v>
      </c>
      <c r="N73" s="847">
        <f t="shared" ref="N73" si="64">ROUND((L73*M73),0)</f>
        <v>6376020</v>
      </c>
      <c r="O73" s="847">
        <v>0</v>
      </c>
      <c r="P73" s="847">
        <f t="shared" ref="P73" si="65">M73+O73</f>
        <v>2850</v>
      </c>
      <c r="Q73" s="848">
        <f t="shared" ref="Q73" si="66">ROUND((L73*+P73),0)</f>
        <v>6376020</v>
      </c>
      <c r="R73" s="848">
        <f t="shared" ref="R73" si="67">ROUND((Q73*0.25%),0)</f>
        <v>15940</v>
      </c>
      <c r="S73" s="848">
        <f t="shared" ref="S73" si="68">ROUND((Q73-R73),0)</f>
        <v>6360080</v>
      </c>
      <c r="T73" s="849" t="s">
        <v>77</v>
      </c>
    </row>
    <row r="74" spans="2:20" s="850" customFormat="1" ht="5.0999999999999996" customHeight="1">
      <c r="B74" s="875"/>
      <c r="C74" s="867"/>
      <c r="D74" s="876"/>
      <c r="E74" s="877"/>
      <c r="F74" s="878"/>
      <c r="G74" s="879"/>
      <c r="H74" s="879"/>
      <c r="I74" s="880"/>
      <c r="J74" s="844"/>
      <c r="K74" s="880"/>
      <c r="L74" s="880"/>
      <c r="M74" s="881"/>
      <c r="N74" s="881"/>
      <c r="O74" s="882"/>
      <c r="P74" s="883"/>
      <c r="Q74" s="880"/>
      <c r="R74" s="880"/>
      <c r="S74" s="880"/>
      <c r="T74" s="836"/>
    </row>
    <row r="75" spans="2:20" ht="27" customHeight="1">
      <c r="B75" s="2211" t="s">
        <v>202</v>
      </c>
      <c r="C75" s="2212"/>
      <c r="D75" s="2212"/>
      <c r="E75" s="2212"/>
      <c r="F75" s="2213"/>
      <c r="G75" s="1012">
        <f>SUM(G72:G73)</f>
        <v>15450</v>
      </c>
      <c r="H75" s="1012">
        <f t="shared" ref="H75:N75" si="69">SUM(H72:H73)</f>
        <v>7860</v>
      </c>
      <c r="I75" s="1012">
        <f t="shared" si="69"/>
        <v>7590</v>
      </c>
      <c r="J75" s="1012">
        <f>+K75/I75%</f>
        <v>5.9999999999999991</v>
      </c>
      <c r="K75" s="1012">
        <f t="shared" si="69"/>
        <v>455.4</v>
      </c>
      <c r="L75" s="1012">
        <f t="shared" si="69"/>
        <v>7134.5999999999995</v>
      </c>
      <c r="M75" s="1012"/>
      <c r="N75" s="1012">
        <f t="shared" si="69"/>
        <v>20333610</v>
      </c>
      <c r="O75" s="1012"/>
      <c r="P75" s="1012">
        <f>+Q75/L75</f>
        <v>2850</v>
      </c>
      <c r="Q75" s="1012">
        <f t="shared" ref="Q75:S75" si="70">SUM(Q72:Q73)</f>
        <v>20333610</v>
      </c>
      <c r="R75" s="1012">
        <f t="shared" si="70"/>
        <v>50834</v>
      </c>
      <c r="S75" s="1012">
        <f t="shared" si="70"/>
        <v>20282776</v>
      </c>
      <c r="T75" s="261"/>
    </row>
    <row r="76" spans="2:20" ht="4.5" customHeight="1">
      <c r="B76" s="604"/>
      <c r="C76" s="264"/>
      <c r="D76" s="264"/>
      <c r="E76" s="264"/>
      <c r="F76" s="264"/>
      <c r="G76" s="1245"/>
      <c r="H76" s="1245"/>
      <c r="I76" s="1245"/>
      <c r="J76" s="1245"/>
      <c r="K76" s="1245"/>
      <c r="L76" s="1245"/>
      <c r="M76" s="1245"/>
      <c r="N76" s="1245"/>
      <c r="O76" s="1245"/>
      <c r="P76" s="1245"/>
      <c r="Q76" s="1245"/>
      <c r="R76" s="1245"/>
      <c r="S76" s="1245"/>
      <c r="T76" s="266"/>
    </row>
    <row r="77" spans="2:20" ht="20.100000000000001" customHeight="1">
      <c r="B77" s="51"/>
      <c r="C77" s="1444" t="s">
        <v>59</v>
      </c>
      <c r="D77" s="1445"/>
      <c r="E77" s="1445" t="s">
        <v>60</v>
      </c>
      <c r="F77" s="1446" t="s">
        <v>1551</v>
      </c>
      <c r="G77" s="1445"/>
      <c r="H77" s="1447"/>
      <c r="I77" s="1448"/>
      <c r="J77" s="55"/>
      <c r="K77" s="55"/>
      <c r="L77" s="54"/>
      <c r="M77" s="55"/>
      <c r="N77" s="85"/>
      <c r="O77" s="56"/>
      <c r="P77" s="54"/>
      <c r="Q77" s="1657"/>
      <c r="R77" s="249"/>
      <c r="S77" s="85"/>
      <c r="T77" s="59"/>
    </row>
    <row r="78" spans="2:20" ht="4.5" customHeight="1">
      <c r="B78" s="51"/>
      <c r="C78" s="52"/>
      <c r="E78" s="640"/>
      <c r="F78" s="83"/>
      <c r="G78" s="55"/>
      <c r="H78" s="53"/>
      <c r="I78" s="52"/>
      <c r="J78" s="55"/>
      <c r="K78" s="55"/>
      <c r="L78" s="54"/>
      <c r="M78" s="55"/>
      <c r="N78" s="60"/>
      <c r="O78" s="56"/>
      <c r="P78" s="57"/>
      <c r="Q78" s="58"/>
      <c r="R78" s="58"/>
      <c r="S78" s="58"/>
      <c r="T78" s="59"/>
    </row>
    <row r="79" spans="2:20" ht="14.1" customHeight="1">
      <c r="B79" s="2190" t="s">
        <v>26</v>
      </c>
      <c r="C79" s="275" t="s">
        <v>27</v>
      </c>
      <c r="D79" s="2169" t="s">
        <v>62</v>
      </c>
      <c r="E79" s="175" t="s">
        <v>28</v>
      </c>
      <c r="F79" s="2169" t="s">
        <v>29</v>
      </c>
      <c r="G79" s="174" t="s">
        <v>30</v>
      </c>
      <c r="H79" s="174" t="s">
        <v>30</v>
      </c>
      <c r="I79" s="176" t="s">
        <v>30</v>
      </c>
      <c r="J79" s="2171" t="s">
        <v>31</v>
      </c>
      <c r="K79" s="2172"/>
      <c r="L79" s="174" t="s">
        <v>30</v>
      </c>
      <c r="M79" s="176" t="s">
        <v>32</v>
      </c>
      <c r="N79" s="177" t="s">
        <v>8</v>
      </c>
      <c r="O79" s="2310" t="s">
        <v>928</v>
      </c>
      <c r="P79" s="2311" t="s">
        <v>181</v>
      </c>
      <c r="Q79" s="177" t="s">
        <v>8</v>
      </c>
      <c r="R79" s="2180" t="s">
        <v>44</v>
      </c>
      <c r="S79" s="178" t="s">
        <v>8</v>
      </c>
      <c r="T79" s="2182" t="s">
        <v>10</v>
      </c>
    </row>
    <row r="80" spans="2:20" ht="14.1" customHeight="1">
      <c r="B80" s="2191"/>
      <c r="C80" s="276" t="s">
        <v>11</v>
      </c>
      <c r="D80" s="2170"/>
      <c r="E80" s="180" t="s">
        <v>12</v>
      </c>
      <c r="F80" s="2170"/>
      <c r="G80" s="180" t="s">
        <v>13</v>
      </c>
      <c r="H80" s="180" t="s">
        <v>14</v>
      </c>
      <c r="I80" s="181" t="s">
        <v>15</v>
      </c>
      <c r="J80" s="182" t="s">
        <v>16</v>
      </c>
      <c r="K80" s="183" t="s">
        <v>17</v>
      </c>
      <c r="L80" s="180" t="s">
        <v>18</v>
      </c>
      <c r="M80" s="184" t="s">
        <v>19</v>
      </c>
      <c r="N80" s="185" t="s">
        <v>177</v>
      </c>
      <c r="O80" s="2177"/>
      <c r="P80" s="2179"/>
      <c r="Q80" s="185" t="s">
        <v>22</v>
      </c>
      <c r="R80" s="2181"/>
      <c r="S80" s="186" t="s">
        <v>45</v>
      </c>
      <c r="T80" s="2183"/>
    </row>
    <row r="81" spans="2:20" ht="14.1" customHeight="1" thickBot="1">
      <c r="B81" s="187">
        <v>1</v>
      </c>
      <c r="C81" s="277">
        <v>2</v>
      </c>
      <c r="D81" s="189">
        <v>3</v>
      </c>
      <c r="E81" s="188">
        <v>4</v>
      </c>
      <c r="F81" s="188">
        <v>5</v>
      </c>
      <c r="G81" s="188">
        <v>6</v>
      </c>
      <c r="H81" s="188">
        <v>7</v>
      </c>
      <c r="I81" s="190" t="s">
        <v>63</v>
      </c>
      <c r="J81" s="191">
        <v>9</v>
      </c>
      <c r="K81" s="192" t="s">
        <v>64</v>
      </c>
      <c r="L81" s="191" t="s">
        <v>65</v>
      </c>
      <c r="M81" s="192">
        <v>12</v>
      </c>
      <c r="N81" s="193" t="s">
        <v>66</v>
      </c>
      <c r="O81" s="252" t="s">
        <v>927</v>
      </c>
      <c r="P81" s="193" t="s">
        <v>178</v>
      </c>
      <c r="Q81" s="193" t="s">
        <v>186</v>
      </c>
      <c r="R81" s="193" t="s">
        <v>929</v>
      </c>
      <c r="S81" s="193" t="s">
        <v>179</v>
      </c>
      <c r="T81" s="193">
        <v>18</v>
      </c>
    </row>
    <row r="82" spans="2:20" s="850" customFormat="1" ht="27" customHeight="1" thickTop="1">
      <c r="B82" s="874">
        <v>1</v>
      </c>
      <c r="C82" s="884" t="s">
        <v>1552</v>
      </c>
      <c r="D82" s="911" t="s">
        <v>336</v>
      </c>
      <c r="E82" s="911" t="s">
        <v>1255</v>
      </c>
      <c r="F82" s="841" t="s">
        <v>883</v>
      </c>
      <c r="G82" s="842">
        <v>8490</v>
      </c>
      <c r="H82" s="842">
        <v>3910</v>
      </c>
      <c r="I82" s="843">
        <f t="shared" ref="I82:I83" si="71">+G82-H82</f>
        <v>4580</v>
      </c>
      <c r="J82" s="844">
        <v>6</v>
      </c>
      <c r="K82" s="845">
        <f t="shared" ref="K82:K83" si="72">I82*J82%</f>
        <v>274.8</v>
      </c>
      <c r="L82" s="845">
        <f t="shared" ref="L82:L83" si="73">I82-K82</f>
        <v>4305.2</v>
      </c>
      <c r="M82" s="846">
        <v>2850</v>
      </c>
      <c r="N82" s="847">
        <f t="shared" ref="N82:N83" si="74">ROUND((L82*M82),0)</f>
        <v>12269820</v>
      </c>
      <c r="O82" s="847">
        <v>0</v>
      </c>
      <c r="P82" s="847">
        <f t="shared" ref="P82:P83" si="75">M82+O82</f>
        <v>2850</v>
      </c>
      <c r="Q82" s="848">
        <f t="shared" ref="Q82:Q83" si="76">ROUND((L82*+P82),0)</f>
        <v>12269820</v>
      </c>
      <c r="R82" s="848">
        <f t="shared" ref="R82:R83" si="77">ROUND((Q82*0.25%),0)</f>
        <v>30675</v>
      </c>
      <c r="S82" s="848">
        <f t="shared" ref="S82:S83" si="78">ROUND((Q82-R82),0)</f>
        <v>12239145</v>
      </c>
      <c r="T82" s="849" t="s">
        <v>77</v>
      </c>
    </row>
    <row r="83" spans="2:20" s="850" customFormat="1" ht="27" customHeight="1">
      <c r="B83" s="874">
        <v>2</v>
      </c>
      <c r="C83" s="884" t="s">
        <v>1553</v>
      </c>
      <c r="D83" s="911" t="s">
        <v>378</v>
      </c>
      <c r="E83" s="911" t="s">
        <v>70</v>
      </c>
      <c r="F83" s="841" t="s">
        <v>883</v>
      </c>
      <c r="G83" s="842">
        <v>5850</v>
      </c>
      <c r="H83" s="842">
        <v>3960</v>
      </c>
      <c r="I83" s="843">
        <f t="shared" si="71"/>
        <v>1890</v>
      </c>
      <c r="J83" s="844">
        <v>6</v>
      </c>
      <c r="K83" s="845">
        <f t="shared" si="72"/>
        <v>113.39999999999999</v>
      </c>
      <c r="L83" s="845">
        <f t="shared" si="73"/>
        <v>1776.6</v>
      </c>
      <c r="M83" s="846">
        <v>2850</v>
      </c>
      <c r="N83" s="847">
        <f t="shared" si="74"/>
        <v>5063310</v>
      </c>
      <c r="O83" s="847">
        <v>0</v>
      </c>
      <c r="P83" s="847">
        <f t="shared" si="75"/>
        <v>2850</v>
      </c>
      <c r="Q83" s="848">
        <f t="shared" si="76"/>
        <v>5063310</v>
      </c>
      <c r="R83" s="848">
        <f t="shared" si="77"/>
        <v>12658</v>
      </c>
      <c r="S83" s="848">
        <f t="shared" si="78"/>
        <v>5050652</v>
      </c>
      <c r="T83" s="849" t="s">
        <v>77</v>
      </c>
    </row>
    <row r="84" spans="2:20" s="850" customFormat="1" ht="5.0999999999999996" customHeight="1">
      <c r="B84" s="875"/>
      <c r="C84" s="867"/>
      <c r="D84" s="876"/>
      <c r="E84" s="877"/>
      <c r="F84" s="878"/>
      <c r="G84" s="879"/>
      <c r="H84" s="879"/>
      <c r="I84" s="880"/>
      <c r="J84" s="844"/>
      <c r="K84" s="880"/>
      <c r="L84" s="880"/>
      <c r="M84" s="881"/>
      <c r="N84" s="881"/>
      <c r="O84" s="882"/>
      <c r="P84" s="883"/>
      <c r="Q84" s="880"/>
      <c r="R84" s="880"/>
      <c r="S84" s="880"/>
      <c r="T84" s="836"/>
    </row>
    <row r="85" spans="2:20" ht="27" customHeight="1">
      <c r="B85" s="2211" t="s">
        <v>450</v>
      </c>
      <c r="C85" s="2212"/>
      <c r="D85" s="2212"/>
      <c r="E85" s="2212"/>
      <c r="F85" s="2213"/>
      <c r="G85" s="1012">
        <f>SUM(G82:G84)</f>
        <v>14340</v>
      </c>
      <c r="H85" s="1012">
        <f t="shared" ref="H85:I85" si="79">SUM(H82:H84)</f>
        <v>7870</v>
      </c>
      <c r="I85" s="1012">
        <f t="shared" si="79"/>
        <v>6470</v>
      </c>
      <c r="J85" s="1012">
        <f>+K85/I85%</f>
        <v>6</v>
      </c>
      <c r="K85" s="1012">
        <f t="shared" ref="K85:L85" si="80">SUM(K82:K84)</f>
        <v>388.2</v>
      </c>
      <c r="L85" s="1012">
        <f t="shared" si="80"/>
        <v>6081.7999999999993</v>
      </c>
      <c r="M85" s="1012"/>
      <c r="N85" s="1012">
        <f>SUM(N82:N84)</f>
        <v>17333130</v>
      </c>
      <c r="O85" s="1012"/>
      <c r="P85" s="1012">
        <f>+Q85/L85</f>
        <v>2850.0000000000005</v>
      </c>
      <c r="Q85" s="1012">
        <f t="shared" ref="Q85:S85" si="81">SUM(Q82:Q84)</f>
        <v>17333130</v>
      </c>
      <c r="R85" s="1012">
        <f t="shared" si="81"/>
        <v>43333</v>
      </c>
      <c r="S85" s="1012">
        <f t="shared" si="81"/>
        <v>17289797</v>
      </c>
      <c r="T85" s="261"/>
    </row>
    <row r="86" spans="2:20" ht="4.5" customHeight="1">
      <c r="B86" s="604"/>
      <c r="C86" s="264"/>
      <c r="D86" s="264"/>
      <c r="E86" s="264"/>
      <c r="F86" s="264"/>
      <c r="G86" s="1245"/>
      <c r="H86" s="1245"/>
      <c r="I86" s="1245"/>
      <c r="J86" s="1245"/>
      <c r="K86" s="1245"/>
      <c r="L86" s="1245"/>
      <c r="M86" s="1245"/>
      <c r="N86" s="1245"/>
      <c r="O86" s="1245"/>
      <c r="P86" s="1245"/>
      <c r="Q86" s="1245"/>
      <c r="R86" s="1245"/>
      <c r="S86" s="1245"/>
      <c r="T86" s="266"/>
    </row>
    <row r="87" spans="2:20" ht="20.100000000000001" customHeight="1">
      <c r="B87" s="51"/>
      <c r="C87" s="1444" t="s">
        <v>59</v>
      </c>
      <c r="D87" s="1445"/>
      <c r="E87" s="1445" t="s">
        <v>60</v>
      </c>
      <c r="F87" s="1446" t="s">
        <v>1495</v>
      </c>
      <c r="G87" s="1445"/>
      <c r="H87" s="1447"/>
      <c r="I87" s="1448"/>
      <c r="J87" s="55"/>
      <c r="K87" s="55"/>
      <c r="L87" s="54"/>
      <c r="M87" s="55"/>
      <c r="N87" s="85"/>
      <c r="O87" s="56"/>
      <c r="P87" s="54"/>
      <c r="Q87" s="1657"/>
      <c r="R87" s="249"/>
      <c r="S87" s="85"/>
      <c r="T87" s="59"/>
    </row>
    <row r="88" spans="2:20" ht="4.5" customHeight="1">
      <c r="B88" s="51"/>
      <c r="C88" s="52"/>
      <c r="E88" s="640"/>
      <c r="F88" s="83"/>
      <c r="G88" s="55"/>
      <c r="H88" s="53"/>
      <c r="I88" s="52"/>
      <c r="J88" s="55"/>
      <c r="K88" s="55"/>
      <c r="L88" s="54"/>
      <c r="M88" s="55"/>
      <c r="N88" s="60"/>
      <c r="O88" s="56"/>
      <c r="P88" s="57"/>
      <c r="Q88" s="58"/>
      <c r="R88" s="58"/>
      <c r="S88" s="58"/>
      <c r="T88" s="59"/>
    </row>
    <row r="89" spans="2:20" ht="14.1" customHeight="1">
      <c r="B89" s="2190" t="s">
        <v>26</v>
      </c>
      <c r="C89" s="275" t="s">
        <v>27</v>
      </c>
      <c r="D89" s="2169" t="s">
        <v>62</v>
      </c>
      <c r="E89" s="175" t="s">
        <v>28</v>
      </c>
      <c r="F89" s="2169" t="s">
        <v>29</v>
      </c>
      <c r="G89" s="174" t="s">
        <v>30</v>
      </c>
      <c r="H89" s="174" t="s">
        <v>30</v>
      </c>
      <c r="I89" s="176" t="s">
        <v>30</v>
      </c>
      <c r="J89" s="2171" t="s">
        <v>31</v>
      </c>
      <c r="K89" s="2172"/>
      <c r="L89" s="174" t="s">
        <v>30</v>
      </c>
      <c r="M89" s="176" t="s">
        <v>32</v>
      </c>
      <c r="N89" s="177" t="s">
        <v>8</v>
      </c>
      <c r="O89" s="2310" t="s">
        <v>928</v>
      </c>
      <c r="P89" s="2311" t="s">
        <v>181</v>
      </c>
      <c r="Q89" s="177" t="s">
        <v>8</v>
      </c>
      <c r="R89" s="2180" t="s">
        <v>44</v>
      </c>
      <c r="S89" s="178" t="s">
        <v>8</v>
      </c>
      <c r="T89" s="2182" t="s">
        <v>10</v>
      </c>
    </row>
    <row r="90" spans="2:20" ht="14.1" customHeight="1">
      <c r="B90" s="2191"/>
      <c r="C90" s="276" t="s">
        <v>11</v>
      </c>
      <c r="D90" s="2170"/>
      <c r="E90" s="180" t="s">
        <v>12</v>
      </c>
      <c r="F90" s="2170"/>
      <c r="G90" s="180" t="s">
        <v>13</v>
      </c>
      <c r="H90" s="180" t="s">
        <v>14</v>
      </c>
      <c r="I90" s="181" t="s">
        <v>15</v>
      </c>
      <c r="J90" s="182" t="s">
        <v>16</v>
      </c>
      <c r="K90" s="183" t="s">
        <v>17</v>
      </c>
      <c r="L90" s="180" t="s">
        <v>18</v>
      </c>
      <c r="M90" s="184" t="s">
        <v>19</v>
      </c>
      <c r="N90" s="185" t="s">
        <v>177</v>
      </c>
      <c r="O90" s="2177"/>
      <c r="P90" s="2179"/>
      <c r="Q90" s="185" t="s">
        <v>22</v>
      </c>
      <c r="R90" s="2181"/>
      <c r="S90" s="186" t="s">
        <v>45</v>
      </c>
      <c r="T90" s="2183"/>
    </row>
    <row r="91" spans="2:20" ht="14.1" customHeight="1" thickBot="1">
      <c r="B91" s="187">
        <v>1</v>
      </c>
      <c r="C91" s="277">
        <v>2</v>
      </c>
      <c r="D91" s="189">
        <v>3</v>
      </c>
      <c r="E91" s="188">
        <v>4</v>
      </c>
      <c r="F91" s="188">
        <v>5</v>
      </c>
      <c r="G91" s="188">
        <v>6</v>
      </c>
      <c r="H91" s="188">
        <v>7</v>
      </c>
      <c r="I91" s="190" t="s">
        <v>63</v>
      </c>
      <c r="J91" s="191">
        <v>9</v>
      </c>
      <c r="K91" s="192" t="s">
        <v>64</v>
      </c>
      <c r="L91" s="191" t="s">
        <v>65</v>
      </c>
      <c r="M91" s="192">
        <v>12</v>
      </c>
      <c r="N91" s="193" t="s">
        <v>66</v>
      </c>
      <c r="O91" s="252" t="s">
        <v>927</v>
      </c>
      <c r="P91" s="193" t="s">
        <v>178</v>
      </c>
      <c r="Q91" s="193" t="s">
        <v>186</v>
      </c>
      <c r="R91" s="193" t="s">
        <v>929</v>
      </c>
      <c r="S91" s="193" t="s">
        <v>179</v>
      </c>
      <c r="T91" s="193">
        <v>18</v>
      </c>
    </row>
    <row r="92" spans="2:20" s="850" customFormat="1" ht="27" customHeight="1" thickTop="1">
      <c r="B92" s="874">
        <v>1</v>
      </c>
      <c r="C92" s="884" t="s">
        <v>1554</v>
      </c>
      <c r="D92" s="911" t="s">
        <v>73</v>
      </c>
      <c r="E92" s="911" t="s">
        <v>86</v>
      </c>
      <c r="F92" s="841" t="s">
        <v>883</v>
      </c>
      <c r="G92" s="842">
        <v>8680</v>
      </c>
      <c r="H92" s="842">
        <v>4000</v>
      </c>
      <c r="I92" s="843">
        <f t="shared" ref="I92:I93" si="82">+G92-H92</f>
        <v>4680</v>
      </c>
      <c r="J92" s="844">
        <v>6</v>
      </c>
      <c r="K92" s="845">
        <f t="shared" ref="K92:K93" si="83">I92*J92%</f>
        <v>280.8</v>
      </c>
      <c r="L92" s="845">
        <f t="shared" ref="L92:L93" si="84">I92-K92</f>
        <v>4399.2</v>
      </c>
      <c r="M92" s="846">
        <v>2850</v>
      </c>
      <c r="N92" s="847">
        <f t="shared" ref="N92:N93" si="85">ROUND((L92*M92),0)</f>
        <v>12537720</v>
      </c>
      <c r="O92" s="847">
        <v>0</v>
      </c>
      <c r="P92" s="847">
        <f t="shared" ref="P92:P93" si="86">M92+O92</f>
        <v>2850</v>
      </c>
      <c r="Q92" s="848">
        <f t="shared" ref="Q92:Q93" si="87">ROUND((L92*+P92),0)</f>
        <v>12537720</v>
      </c>
      <c r="R92" s="848">
        <f t="shared" ref="R92:R93" si="88">ROUND((Q92*0.25%),0)</f>
        <v>31344</v>
      </c>
      <c r="S92" s="848">
        <f t="shared" ref="S92:S93" si="89">ROUND((Q92-R92),0)</f>
        <v>12506376</v>
      </c>
      <c r="T92" s="849" t="s">
        <v>77</v>
      </c>
    </row>
    <row r="93" spans="2:20" s="850" customFormat="1" ht="27" customHeight="1">
      <c r="B93" s="874">
        <v>2</v>
      </c>
      <c r="C93" s="884" t="s">
        <v>1555</v>
      </c>
      <c r="D93" s="911" t="s">
        <v>152</v>
      </c>
      <c r="E93" s="911" t="s">
        <v>75</v>
      </c>
      <c r="F93" s="841" t="s">
        <v>883</v>
      </c>
      <c r="G93" s="842">
        <v>5750</v>
      </c>
      <c r="H93" s="842">
        <v>3860</v>
      </c>
      <c r="I93" s="843">
        <f t="shared" si="82"/>
        <v>1890</v>
      </c>
      <c r="J93" s="844">
        <v>6</v>
      </c>
      <c r="K93" s="845">
        <f t="shared" si="83"/>
        <v>113.39999999999999</v>
      </c>
      <c r="L93" s="845">
        <f t="shared" si="84"/>
        <v>1776.6</v>
      </c>
      <c r="M93" s="846">
        <v>2850</v>
      </c>
      <c r="N93" s="847">
        <f t="shared" si="85"/>
        <v>5063310</v>
      </c>
      <c r="O93" s="847">
        <v>0</v>
      </c>
      <c r="P93" s="847">
        <f t="shared" si="86"/>
        <v>2850</v>
      </c>
      <c r="Q93" s="848">
        <f t="shared" si="87"/>
        <v>5063310</v>
      </c>
      <c r="R93" s="848">
        <f t="shared" si="88"/>
        <v>12658</v>
      </c>
      <c r="S93" s="848">
        <f t="shared" si="89"/>
        <v>5050652</v>
      </c>
      <c r="T93" s="849" t="s">
        <v>77</v>
      </c>
    </row>
    <row r="94" spans="2:20" s="850" customFormat="1" ht="5.0999999999999996" customHeight="1">
      <c r="B94" s="875"/>
      <c r="C94" s="867"/>
      <c r="D94" s="876"/>
      <c r="E94" s="877"/>
      <c r="F94" s="878"/>
      <c r="G94" s="879"/>
      <c r="H94" s="879"/>
      <c r="I94" s="880"/>
      <c r="J94" s="844"/>
      <c r="K94" s="880"/>
      <c r="L94" s="880"/>
      <c r="M94" s="881"/>
      <c r="N94" s="881"/>
      <c r="O94" s="882"/>
      <c r="P94" s="883"/>
      <c r="Q94" s="880"/>
      <c r="R94" s="880"/>
      <c r="S94" s="880"/>
      <c r="T94" s="836"/>
    </row>
    <row r="95" spans="2:20" ht="27" customHeight="1">
      <c r="B95" s="2211" t="s">
        <v>451</v>
      </c>
      <c r="C95" s="2212"/>
      <c r="D95" s="2212"/>
      <c r="E95" s="2212"/>
      <c r="F95" s="2213"/>
      <c r="G95" s="1012">
        <f>SUM(G92:G94)</f>
        <v>14430</v>
      </c>
      <c r="H95" s="1012">
        <f t="shared" ref="H95:I95" si="90">SUM(H92:H94)</f>
        <v>7860</v>
      </c>
      <c r="I95" s="1012">
        <f t="shared" si="90"/>
        <v>6570</v>
      </c>
      <c r="J95" s="1012">
        <f>+K95/I95%</f>
        <v>6</v>
      </c>
      <c r="K95" s="1012">
        <f t="shared" ref="K95" si="91">SUM(K92:K94)</f>
        <v>394.2</v>
      </c>
      <c r="L95" s="1012">
        <f t="shared" ref="L95" si="92">SUM(L92:L94)</f>
        <v>6175.7999999999993</v>
      </c>
      <c r="M95" s="1012"/>
      <c r="N95" s="1012">
        <f t="shared" ref="N95" si="93">SUM(N92:N94)</f>
        <v>17601030</v>
      </c>
      <c r="O95" s="1012"/>
      <c r="P95" s="1012">
        <f>+Q95/L95</f>
        <v>2850.0000000000005</v>
      </c>
      <c r="Q95" s="1012">
        <f t="shared" ref="Q95" si="94">SUM(Q92:Q94)</f>
        <v>17601030</v>
      </c>
      <c r="R95" s="1012">
        <f t="shared" ref="R95" si="95">SUM(R92:R94)</f>
        <v>44002</v>
      </c>
      <c r="S95" s="1012">
        <f t="shared" ref="S95" si="96">SUM(S92:S94)</f>
        <v>17557028</v>
      </c>
      <c r="T95" s="261"/>
    </row>
    <row r="96" spans="2:20" ht="24.75" customHeight="1">
      <c r="B96" s="2155" t="s">
        <v>1044</v>
      </c>
      <c r="C96" s="2156"/>
      <c r="D96" s="2156"/>
      <c r="E96" s="2157"/>
      <c r="F96" s="2303" t="s">
        <v>146</v>
      </c>
      <c r="G96" s="2304"/>
      <c r="H96" s="2304"/>
      <c r="I96" s="2304"/>
      <c r="J96" s="2304"/>
      <c r="K96" s="2304"/>
      <c r="L96" s="2304"/>
      <c r="M96" s="2304"/>
      <c r="N96" s="2305"/>
      <c r="O96" s="417" t="s">
        <v>55</v>
      </c>
      <c r="P96" s="428" t="s">
        <v>779</v>
      </c>
      <c r="Q96" s="2314" t="s">
        <v>1608</v>
      </c>
      <c r="R96" s="2314"/>
      <c r="S96" s="2314"/>
      <c r="T96" s="2315"/>
    </row>
    <row r="97" spans="2:20" ht="24.75" customHeight="1">
      <c r="B97" s="2158"/>
      <c r="C97" s="2159"/>
      <c r="D97" s="2159"/>
      <c r="E97" s="2160"/>
      <c r="F97" s="2306" t="s">
        <v>416</v>
      </c>
      <c r="G97" s="2307"/>
      <c r="H97" s="2307"/>
      <c r="I97" s="2307"/>
      <c r="J97" s="2307"/>
      <c r="K97" s="2307"/>
      <c r="L97" s="2307"/>
      <c r="M97" s="2307"/>
      <c r="N97" s="2308"/>
      <c r="O97" s="419" t="s">
        <v>57</v>
      </c>
      <c r="P97" s="429" t="s">
        <v>457</v>
      </c>
      <c r="Q97" s="94"/>
      <c r="R97" s="45"/>
      <c r="S97" s="45"/>
      <c r="T97" s="46"/>
    </row>
    <row r="98" spans="2:20" ht="20.100000000000001" customHeight="1">
      <c r="B98" s="51"/>
      <c r="C98" s="1444" t="s">
        <v>59</v>
      </c>
      <c r="D98" s="1445"/>
      <c r="E98" s="1445" t="s">
        <v>60</v>
      </c>
      <c r="F98" s="1446" t="s">
        <v>1528</v>
      </c>
      <c r="G98" s="1445"/>
      <c r="H98" s="1447"/>
      <c r="I98" s="1448"/>
      <c r="J98" s="55"/>
      <c r="K98" s="55"/>
      <c r="L98" s="54"/>
      <c r="M98" s="55"/>
      <c r="N98" s="85"/>
      <c r="O98" s="56"/>
      <c r="P98" s="54" t="s">
        <v>61</v>
      </c>
      <c r="Q98" s="1657" t="s">
        <v>1537</v>
      </c>
      <c r="R98" s="249"/>
      <c r="S98" s="85"/>
      <c r="T98" s="59"/>
    </row>
    <row r="99" spans="2:20" ht="4.5" customHeight="1">
      <c r="B99" s="51"/>
      <c r="C99" s="52"/>
      <c r="E99" s="640"/>
      <c r="F99" s="83"/>
      <c r="G99" s="55"/>
      <c r="H99" s="53"/>
      <c r="I99" s="52"/>
      <c r="J99" s="55"/>
      <c r="K99" s="55"/>
      <c r="L99" s="54"/>
      <c r="M99" s="55"/>
      <c r="N99" s="60"/>
      <c r="O99" s="56"/>
      <c r="P99" s="57"/>
      <c r="Q99" s="58"/>
      <c r="R99" s="58"/>
      <c r="S99" s="58"/>
      <c r="T99" s="59"/>
    </row>
    <row r="100" spans="2:20" ht="14.1" customHeight="1">
      <c r="B100" s="2190" t="s">
        <v>26</v>
      </c>
      <c r="C100" s="275" t="s">
        <v>27</v>
      </c>
      <c r="D100" s="2169" t="s">
        <v>62</v>
      </c>
      <c r="E100" s="175" t="s">
        <v>28</v>
      </c>
      <c r="F100" s="2169" t="s">
        <v>29</v>
      </c>
      <c r="G100" s="174" t="s">
        <v>30</v>
      </c>
      <c r="H100" s="174" t="s">
        <v>30</v>
      </c>
      <c r="I100" s="176" t="s">
        <v>30</v>
      </c>
      <c r="J100" s="2171" t="s">
        <v>31</v>
      </c>
      <c r="K100" s="2172"/>
      <c r="L100" s="174" t="s">
        <v>30</v>
      </c>
      <c r="M100" s="176" t="s">
        <v>32</v>
      </c>
      <c r="N100" s="177" t="s">
        <v>8</v>
      </c>
      <c r="O100" s="2310" t="s">
        <v>928</v>
      </c>
      <c r="P100" s="2311" t="s">
        <v>181</v>
      </c>
      <c r="Q100" s="177" t="s">
        <v>8</v>
      </c>
      <c r="R100" s="2180" t="s">
        <v>44</v>
      </c>
      <c r="S100" s="178" t="s">
        <v>8</v>
      </c>
      <c r="T100" s="2182" t="s">
        <v>10</v>
      </c>
    </row>
    <row r="101" spans="2:20" ht="14.1" customHeight="1">
      <c r="B101" s="2191"/>
      <c r="C101" s="276" t="s">
        <v>11</v>
      </c>
      <c r="D101" s="2170"/>
      <c r="E101" s="180" t="s">
        <v>12</v>
      </c>
      <c r="F101" s="2170"/>
      <c r="G101" s="180" t="s">
        <v>13</v>
      </c>
      <c r="H101" s="180" t="s">
        <v>14</v>
      </c>
      <c r="I101" s="181" t="s">
        <v>15</v>
      </c>
      <c r="J101" s="182" t="s">
        <v>16</v>
      </c>
      <c r="K101" s="183" t="s">
        <v>17</v>
      </c>
      <c r="L101" s="180" t="s">
        <v>18</v>
      </c>
      <c r="M101" s="184" t="s">
        <v>19</v>
      </c>
      <c r="N101" s="185" t="s">
        <v>177</v>
      </c>
      <c r="O101" s="2177"/>
      <c r="P101" s="2179"/>
      <c r="Q101" s="185" t="s">
        <v>22</v>
      </c>
      <c r="R101" s="2181"/>
      <c r="S101" s="186" t="s">
        <v>45</v>
      </c>
      <c r="T101" s="2183"/>
    </row>
    <row r="102" spans="2:20" ht="14.1" customHeight="1" thickBot="1">
      <c r="B102" s="187">
        <v>1</v>
      </c>
      <c r="C102" s="277">
        <v>2</v>
      </c>
      <c r="D102" s="189">
        <v>3</v>
      </c>
      <c r="E102" s="188">
        <v>4</v>
      </c>
      <c r="F102" s="188">
        <v>5</v>
      </c>
      <c r="G102" s="188">
        <v>6</v>
      </c>
      <c r="H102" s="188">
        <v>7</v>
      </c>
      <c r="I102" s="190" t="s">
        <v>63</v>
      </c>
      <c r="J102" s="191">
        <v>9</v>
      </c>
      <c r="K102" s="192" t="s">
        <v>64</v>
      </c>
      <c r="L102" s="191" t="s">
        <v>65</v>
      </c>
      <c r="M102" s="192">
        <v>12</v>
      </c>
      <c r="N102" s="193" t="s">
        <v>66</v>
      </c>
      <c r="O102" s="252" t="s">
        <v>927</v>
      </c>
      <c r="P102" s="193" t="s">
        <v>178</v>
      </c>
      <c r="Q102" s="193" t="s">
        <v>186</v>
      </c>
      <c r="R102" s="193" t="s">
        <v>929</v>
      </c>
      <c r="S102" s="193" t="s">
        <v>179</v>
      </c>
      <c r="T102" s="193">
        <v>18</v>
      </c>
    </row>
    <row r="103" spans="2:20" s="850" customFormat="1" ht="27" customHeight="1" thickTop="1">
      <c r="B103" s="874">
        <v>1</v>
      </c>
      <c r="C103" s="884" t="s">
        <v>1556</v>
      </c>
      <c r="D103" s="911" t="s">
        <v>378</v>
      </c>
      <c r="E103" s="911" t="s">
        <v>70</v>
      </c>
      <c r="F103" s="841" t="s">
        <v>883</v>
      </c>
      <c r="G103" s="842">
        <v>8910</v>
      </c>
      <c r="H103" s="842">
        <v>3960</v>
      </c>
      <c r="I103" s="843">
        <f t="shared" ref="I103" si="97">+G103-H103</f>
        <v>4950</v>
      </c>
      <c r="J103" s="844">
        <v>6</v>
      </c>
      <c r="K103" s="845">
        <f t="shared" ref="K103" si="98">I103*J103%</f>
        <v>297</v>
      </c>
      <c r="L103" s="845">
        <f t="shared" ref="L103" si="99">I103-K103</f>
        <v>4653</v>
      </c>
      <c r="M103" s="846">
        <v>2850</v>
      </c>
      <c r="N103" s="847">
        <f t="shared" ref="N103" si="100">ROUND((L103*M103),0)</f>
        <v>13261050</v>
      </c>
      <c r="O103" s="847">
        <v>0</v>
      </c>
      <c r="P103" s="847">
        <f t="shared" ref="P103" si="101">M103+O103</f>
        <v>2850</v>
      </c>
      <c r="Q103" s="848">
        <f t="shared" ref="Q103" si="102">ROUND((L103*+P103),0)</f>
        <v>13261050</v>
      </c>
      <c r="R103" s="848">
        <f t="shared" ref="R103" si="103">ROUND((Q103*0.25%),0)</f>
        <v>33153</v>
      </c>
      <c r="S103" s="848">
        <f t="shared" ref="S103" si="104">ROUND((Q103-R103),0)</f>
        <v>13227897</v>
      </c>
      <c r="T103" s="849" t="s">
        <v>77</v>
      </c>
    </row>
    <row r="104" spans="2:20" s="850" customFormat="1" ht="5.0999999999999996" customHeight="1">
      <c r="B104" s="875"/>
      <c r="C104" s="867"/>
      <c r="D104" s="876"/>
      <c r="E104" s="877"/>
      <c r="F104" s="878"/>
      <c r="G104" s="879"/>
      <c r="H104" s="879"/>
      <c r="I104" s="880"/>
      <c r="J104" s="844"/>
      <c r="K104" s="880"/>
      <c r="L104" s="880"/>
      <c r="M104" s="881"/>
      <c r="N104" s="881"/>
      <c r="O104" s="882"/>
      <c r="P104" s="883"/>
      <c r="Q104" s="880"/>
      <c r="R104" s="880"/>
      <c r="S104" s="880"/>
      <c r="T104" s="836"/>
    </row>
    <row r="105" spans="2:20" ht="27" customHeight="1">
      <c r="B105" s="2211" t="s">
        <v>452</v>
      </c>
      <c r="C105" s="2212"/>
      <c r="D105" s="2212"/>
      <c r="E105" s="2212"/>
      <c r="F105" s="2213"/>
      <c r="G105" s="1012">
        <f>SUM(G103:G104)</f>
        <v>8910</v>
      </c>
      <c r="H105" s="1012">
        <f>SUM(H103:H104)</f>
        <v>3960</v>
      </c>
      <c r="I105" s="1012">
        <f>SUM(I103:I104)</f>
        <v>4950</v>
      </c>
      <c r="J105" s="1012">
        <f>+K105/I105%</f>
        <v>6</v>
      </c>
      <c r="K105" s="1012">
        <f>SUM(K103:K104)</f>
        <v>297</v>
      </c>
      <c r="L105" s="1012">
        <f>SUM(L103:L104)</f>
        <v>4653</v>
      </c>
      <c r="M105" s="1012"/>
      <c r="N105" s="1012">
        <f>SUM(N103:N104)</f>
        <v>13261050</v>
      </c>
      <c r="O105" s="1012"/>
      <c r="P105" s="1012">
        <f>+Q105/L105</f>
        <v>2850</v>
      </c>
      <c r="Q105" s="1012">
        <f>SUM(Q103:Q104)</f>
        <v>13261050</v>
      </c>
      <c r="R105" s="1012">
        <f>SUM(R103:R104)</f>
        <v>33153</v>
      </c>
      <c r="S105" s="1012">
        <f>SUM(S103:S104)</f>
        <v>13227897</v>
      </c>
      <c r="T105" s="261"/>
    </row>
    <row r="106" spans="2:20" ht="27" customHeight="1">
      <c r="B106" s="2211" t="s">
        <v>1546</v>
      </c>
      <c r="C106" s="2212"/>
      <c r="D106" s="2212"/>
      <c r="E106" s="2212"/>
      <c r="F106" s="2213"/>
      <c r="G106" s="1012">
        <f>+G105+G95+G85+G75+G65</f>
        <v>67500</v>
      </c>
      <c r="H106" s="1012">
        <f>+H105+H95+H85+H75+H65</f>
        <v>35370</v>
      </c>
      <c r="I106" s="1012">
        <f>+I105+I95+I85+I75+I65</f>
        <v>32130</v>
      </c>
      <c r="J106" s="1012">
        <f>+K106/I106%</f>
        <v>6</v>
      </c>
      <c r="K106" s="1012">
        <f t="shared" ref="K106:L106" si="105">+K105+K95+K85+K75+K65</f>
        <v>1927.8000000000002</v>
      </c>
      <c r="L106" s="1012">
        <f t="shared" si="105"/>
        <v>30202.199999999997</v>
      </c>
      <c r="M106" s="1012"/>
      <c r="N106" s="1012">
        <f>+N105+N95+N85+N75+N65</f>
        <v>86076270</v>
      </c>
      <c r="O106" s="1012"/>
      <c r="P106" s="1012">
        <f>+Q106/L106</f>
        <v>2850.0000000000005</v>
      </c>
      <c r="Q106" s="1012">
        <f t="shared" ref="Q106:S106" si="106">+Q105+Q95+Q85+Q75+Q65</f>
        <v>86076270</v>
      </c>
      <c r="R106" s="1012">
        <f t="shared" si="106"/>
        <v>215191</v>
      </c>
      <c r="S106" s="1012">
        <f t="shared" si="106"/>
        <v>85861079</v>
      </c>
      <c r="T106" s="261"/>
    </row>
    <row r="107" spans="2:20" ht="3.75" customHeight="1">
      <c r="B107" s="604"/>
      <c r="C107" s="264"/>
      <c r="D107" s="264"/>
      <c r="E107" s="264"/>
      <c r="F107" s="264"/>
      <c r="G107" s="1026"/>
      <c r="H107" s="1026"/>
      <c r="I107" s="1026"/>
      <c r="J107" s="1026"/>
      <c r="K107" s="1026"/>
      <c r="L107" s="1026"/>
      <c r="M107" s="1026"/>
      <c r="N107" s="1026"/>
      <c r="O107" s="1026"/>
      <c r="P107" s="1026"/>
      <c r="Q107" s="1026"/>
      <c r="R107" s="1026"/>
      <c r="S107" s="1026"/>
      <c r="T107" s="266"/>
    </row>
    <row r="108" spans="2:20" ht="15.75">
      <c r="B108" s="201"/>
      <c r="C108" s="205"/>
      <c r="D108" s="202"/>
      <c r="E108" s="202"/>
      <c r="F108" s="202"/>
      <c r="G108" s="202"/>
      <c r="H108" s="202"/>
      <c r="I108" s="202"/>
      <c r="J108" s="203"/>
      <c r="K108" s="203"/>
      <c r="L108" s="204"/>
      <c r="M108" s="202"/>
      <c r="N108" s="202"/>
      <c r="O108" s="202"/>
      <c r="P108" s="202"/>
      <c r="Q108" s="587" t="s">
        <v>1538</v>
      </c>
      <c r="R108" s="211"/>
      <c r="S108" s="211"/>
      <c r="T108" s="209"/>
    </row>
    <row r="109" spans="2:20" ht="15.75">
      <c r="B109" s="241"/>
      <c r="C109" s="280" t="s">
        <v>80</v>
      </c>
      <c r="D109" s="227"/>
      <c r="E109" s="227"/>
      <c r="F109" s="227"/>
      <c r="G109" s="1739"/>
      <c r="H109" s="1739"/>
      <c r="I109" s="1739" t="s">
        <v>105</v>
      </c>
      <c r="J109" s="1739"/>
      <c r="K109" s="228"/>
      <c r="L109" s="2293" t="s">
        <v>106</v>
      </c>
      <c r="M109" s="2293"/>
      <c r="N109" s="2293"/>
      <c r="O109" s="227"/>
      <c r="P109" s="227"/>
      <c r="Q109" s="227" t="s">
        <v>81</v>
      </c>
      <c r="R109" s="1523"/>
      <c r="S109" s="242"/>
      <c r="T109" s="243"/>
    </row>
    <row r="110" spans="2:20" ht="20.100000000000001" customHeight="1">
      <c r="B110" s="241"/>
      <c r="C110" s="281"/>
      <c r="D110" s="229"/>
      <c r="E110" s="229"/>
      <c r="F110" s="229"/>
      <c r="G110" s="229"/>
      <c r="H110" s="229"/>
      <c r="I110" s="229"/>
      <c r="J110" s="229"/>
      <c r="K110" s="229"/>
      <c r="L110" s="229"/>
      <c r="M110" s="229"/>
      <c r="N110" s="229"/>
      <c r="O110" s="229"/>
      <c r="P110" s="229"/>
      <c r="Q110" s="229"/>
      <c r="R110" s="229"/>
      <c r="S110" s="242"/>
      <c r="T110" s="243"/>
    </row>
    <row r="111" spans="2:20" ht="20.100000000000001" customHeight="1">
      <c r="B111" s="241"/>
      <c r="C111" s="281"/>
      <c r="D111" s="229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42"/>
      <c r="T111" s="243"/>
    </row>
    <row r="112" spans="2:20" ht="15.75">
      <c r="B112" s="241"/>
      <c r="C112" s="2195" t="s">
        <v>147</v>
      </c>
      <c r="D112" s="2195"/>
      <c r="E112" s="2195"/>
      <c r="F112" s="1738"/>
      <c r="G112" s="1740"/>
      <c r="H112" s="1740" t="s">
        <v>82</v>
      </c>
      <c r="I112" s="1738"/>
      <c r="J112" s="1740" t="s">
        <v>156</v>
      </c>
      <c r="K112" s="230"/>
      <c r="L112" s="1740"/>
      <c r="M112" s="1740" t="s">
        <v>161</v>
      </c>
      <c r="N112" s="1740"/>
      <c r="O112" s="1738"/>
      <c r="P112" s="1738"/>
      <c r="Q112" s="1738" t="s">
        <v>83</v>
      </c>
      <c r="R112" s="1738"/>
      <c r="S112" s="242"/>
      <c r="T112" s="243"/>
    </row>
    <row r="113" spans="2:21" ht="5.0999999999999996" customHeight="1">
      <c r="B113" s="612"/>
      <c r="C113" s="1738"/>
      <c r="D113" s="1738"/>
      <c r="E113" s="1738"/>
      <c r="F113" s="1738"/>
      <c r="G113" s="1740"/>
      <c r="H113" s="1740"/>
      <c r="I113" s="1738"/>
      <c r="J113" s="1740"/>
      <c r="K113" s="230"/>
      <c r="L113" s="1740"/>
      <c r="M113" s="1740"/>
      <c r="N113" s="1740"/>
      <c r="O113" s="1738"/>
      <c r="P113" s="1738"/>
      <c r="Q113" s="1738"/>
      <c r="R113" s="1738"/>
      <c r="S113" s="242"/>
      <c r="T113" s="243"/>
    </row>
    <row r="114" spans="2:21" ht="5.0999999999999996" customHeight="1">
      <c r="B114" s="241"/>
      <c r="C114" s="282"/>
      <c r="D114" s="1738"/>
      <c r="E114" s="1738"/>
      <c r="F114" s="1738"/>
      <c r="G114" s="1740"/>
      <c r="H114" s="1740"/>
      <c r="I114" s="1738"/>
      <c r="J114" s="1740"/>
      <c r="K114" s="230"/>
      <c r="L114" s="1740"/>
      <c r="M114" s="1740"/>
      <c r="N114" s="1740"/>
      <c r="O114" s="1738"/>
      <c r="P114" s="1738"/>
      <c r="Q114" s="1738"/>
      <c r="R114" s="1738"/>
      <c r="S114" s="242"/>
      <c r="T114" s="243"/>
    </row>
    <row r="115" spans="2:21" customFormat="1" ht="15" customHeight="1">
      <c r="B115" s="121" t="s">
        <v>418</v>
      </c>
      <c r="C115" s="284"/>
      <c r="D115" s="122"/>
      <c r="E115" s="122"/>
      <c r="F115" s="122"/>
      <c r="G115" s="122"/>
      <c r="H115" s="122"/>
      <c r="I115" s="122"/>
      <c r="J115" s="123"/>
      <c r="K115" s="122"/>
      <c r="L115" s="124"/>
      <c r="M115" s="122"/>
      <c r="N115" s="122"/>
      <c r="O115" s="122"/>
      <c r="P115" s="122"/>
      <c r="Q115" s="122"/>
      <c r="R115" s="125"/>
      <c r="S115" s="125"/>
      <c r="T115" s="126" t="s">
        <v>417</v>
      </c>
      <c r="U115" s="232"/>
    </row>
    <row r="117" spans="2:21" ht="24.75" customHeight="1">
      <c r="B117" s="2155" t="s">
        <v>1044</v>
      </c>
      <c r="C117" s="2156"/>
      <c r="D117" s="2156"/>
      <c r="E117" s="2157"/>
      <c r="F117" s="2303" t="s">
        <v>146</v>
      </c>
      <c r="G117" s="2304"/>
      <c r="H117" s="2304"/>
      <c r="I117" s="2304"/>
      <c r="J117" s="2304"/>
      <c r="K117" s="2304"/>
      <c r="L117" s="2304"/>
      <c r="M117" s="2304"/>
      <c r="N117" s="2305"/>
      <c r="O117" s="417" t="s">
        <v>55</v>
      </c>
      <c r="P117" s="428" t="s">
        <v>752</v>
      </c>
      <c r="Q117" s="2314" t="s">
        <v>1608</v>
      </c>
      <c r="R117" s="2314"/>
      <c r="S117" s="2314"/>
      <c r="T117" s="2315"/>
    </row>
    <row r="118" spans="2:21" ht="24.75" customHeight="1">
      <c r="B118" s="2158"/>
      <c r="C118" s="2159"/>
      <c r="D118" s="2159"/>
      <c r="E118" s="2160"/>
      <c r="F118" s="2306" t="s">
        <v>416</v>
      </c>
      <c r="G118" s="2307"/>
      <c r="H118" s="2307"/>
      <c r="I118" s="2307"/>
      <c r="J118" s="2307"/>
      <c r="K118" s="2307"/>
      <c r="L118" s="2307"/>
      <c r="M118" s="2307"/>
      <c r="N118" s="2308"/>
      <c r="O118" s="419" t="s">
        <v>57</v>
      </c>
      <c r="P118" s="429" t="s">
        <v>58</v>
      </c>
      <c r="Q118" s="94"/>
      <c r="R118" s="45"/>
      <c r="S118" s="45"/>
      <c r="T118" s="46"/>
    </row>
    <row r="119" spans="2:21" ht="4.5" customHeight="1">
      <c r="B119" s="604"/>
      <c r="C119" s="264"/>
      <c r="D119" s="264"/>
      <c r="E119" s="264"/>
      <c r="F119" s="264"/>
      <c r="G119" s="1245"/>
      <c r="H119" s="1245"/>
      <c r="I119" s="1245"/>
      <c r="J119" s="1245"/>
      <c r="K119" s="1245"/>
      <c r="L119" s="1245"/>
      <c r="M119" s="1245"/>
      <c r="N119" s="1245"/>
      <c r="O119" s="1245"/>
      <c r="P119" s="1245"/>
      <c r="Q119" s="1245"/>
      <c r="R119" s="1245"/>
      <c r="S119" s="1245"/>
      <c r="T119" s="266"/>
    </row>
    <row r="120" spans="2:21" ht="20.100000000000001" customHeight="1">
      <c r="B120" s="51"/>
      <c r="C120" s="1444" t="s">
        <v>59</v>
      </c>
      <c r="D120" s="1445"/>
      <c r="E120" s="1445" t="s">
        <v>60</v>
      </c>
      <c r="F120" s="1446" t="s">
        <v>1482</v>
      </c>
      <c r="G120" s="1445"/>
      <c r="H120" s="1447"/>
      <c r="I120" s="1448"/>
      <c r="J120" s="55"/>
      <c r="K120" s="55"/>
      <c r="L120" s="54"/>
      <c r="M120" s="55"/>
      <c r="N120" s="85"/>
      <c r="O120" s="56"/>
      <c r="P120" s="54" t="s">
        <v>61</v>
      </c>
      <c r="Q120" s="1657" t="s">
        <v>1523</v>
      </c>
      <c r="R120" s="249"/>
      <c r="S120" s="85"/>
      <c r="T120" s="59"/>
    </row>
    <row r="121" spans="2:21" ht="4.5" customHeight="1">
      <c r="B121" s="51"/>
      <c r="C121" s="52"/>
      <c r="E121" s="640"/>
      <c r="F121" s="83"/>
      <c r="G121" s="55"/>
      <c r="H121" s="53"/>
      <c r="I121" s="52"/>
      <c r="J121" s="55"/>
      <c r="K121" s="55"/>
      <c r="L121" s="54"/>
      <c r="M121" s="55"/>
      <c r="N121" s="60"/>
      <c r="O121" s="56"/>
      <c r="P121" s="57"/>
      <c r="Q121" s="58"/>
      <c r="R121" s="58"/>
      <c r="S121" s="58"/>
      <c r="T121" s="59"/>
    </row>
    <row r="122" spans="2:21" ht="14.1" customHeight="1">
      <c r="B122" s="2190" t="s">
        <v>26</v>
      </c>
      <c r="C122" s="275" t="s">
        <v>27</v>
      </c>
      <c r="D122" s="2169" t="s">
        <v>62</v>
      </c>
      <c r="E122" s="175" t="s">
        <v>28</v>
      </c>
      <c r="F122" s="2169" t="s">
        <v>29</v>
      </c>
      <c r="G122" s="174" t="s">
        <v>30</v>
      </c>
      <c r="H122" s="174" t="s">
        <v>30</v>
      </c>
      <c r="I122" s="176" t="s">
        <v>30</v>
      </c>
      <c r="J122" s="2171" t="s">
        <v>31</v>
      </c>
      <c r="K122" s="2172"/>
      <c r="L122" s="174" t="s">
        <v>30</v>
      </c>
      <c r="M122" s="176" t="s">
        <v>32</v>
      </c>
      <c r="N122" s="177" t="s">
        <v>8</v>
      </c>
      <c r="O122" s="2310" t="s">
        <v>928</v>
      </c>
      <c r="P122" s="2311" t="s">
        <v>181</v>
      </c>
      <c r="Q122" s="177" t="s">
        <v>8</v>
      </c>
      <c r="R122" s="2180" t="s">
        <v>44</v>
      </c>
      <c r="S122" s="178" t="s">
        <v>8</v>
      </c>
      <c r="T122" s="2182" t="s">
        <v>10</v>
      </c>
    </row>
    <row r="123" spans="2:21" ht="14.1" customHeight="1">
      <c r="B123" s="2191"/>
      <c r="C123" s="276" t="s">
        <v>11</v>
      </c>
      <c r="D123" s="2170"/>
      <c r="E123" s="180" t="s">
        <v>12</v>
      </c>
      <c r="F123" s="2170"/>
      <c r="G123" s="180" t="s">
        <v>13</v>
      </c>
      <c r="H123" s="180" t="s">
        <v>14</v>
      </c>
      <c r="I123" s="181" t="s">
        <v>15</v>
      </c>
      <c r="J123" s="182" t="s">
        <v>16</v>
      </c>
      <c r="K123" s="183" t="s">
        <v>17</v>
      </c>
      <c r="L123" s="180" t="s">
        <v>18</v>
      </c>
      <c r="M123" s="184" t="s">
        <v>19</v>
      </c>
      <c r="N123" s="185" t="s">
        <v>177</v>
      </c>
      <c r="O123" s="2177"/>
      <c r="P123" s="2179"/>
      <c r="Q123" s="185" t="s">
        <v>22</v>
      </c>
      <c r="R123" s="2181"/>
      <c r="S123" s="186" t="s">
        <v>45</v>
      </c>
      <c r="T123" s="2183"/>
    </row>
    <row r="124" spans="2:21" ht="14.1" customHeight="1" thickBot="1">
      <c r="B124" s="187">
        <v>1</v>
      </c>
      <c r="C124" s="277">
        <v>2</v>
      </c>
      <c r="D124" s="189">
        <v>3</v>
      </c>
      <c r="E124" s="188">
        <v>4</v>
      </c>
      <c r="F124" s="188">
        <v>5</v>
      </c>
      <c r="G124" s="188">
        <v>6</v>
      </c>
      <c r="H124" s="188">
        <v>7</v>
      </c>
      <c r="I124" s="190" t="s">
        <v>63</v>
      </c>
      <c r="J124" s="191">
        <v>9</v>
      </c>
      <c r="K124" s="192" t="s">
        <v>64</v>
      </c>
      <c r="L124" s="191" t="s">
        <v>65</v>
      </c>
      <c r="M124" s="192">
        <v>12</v>
      </c>
      <c r="N124" s="193" t="s">
        <v>66</v>
      </c>
      <c r="O124" s="252" t="s">
        <v>927</v>
      </c>
      <c r="P124" s="193" t="s">
        <v>178</v>
      </c>
      <c r="Q124" s="193" t="s">
        <v>186</v>
      </c>
      <c r="R124" s="193" t="s">
        <v>929</v>
      </c>
      <c r="S124" s="193" t="s">
        <v>179</v>
      </c>
      <c r="T124" s="193">
        <v>18</v>
      </c>
    </row>
    <row r="125" spans="2:21" s="850" customFormat="1" ht="27" customHeight="1" thickTop="1">
      <c r="B125" s="874">
        <v>1</v>
      </c>
      <c r="C125" s="884" t="s">
        <v>1525</v>
      </c>
      <c r="D125" s="911" t="s">
        <v>336</v>
      </c>
      <c r="E125" s="911" t="s">
        <v>1255</v>
      </c>
      <c r="F125" s="841" t="s">
        <v>883</v>
      </c>
      <c r="G125" s="842">
        <v>8300</v>
      </c>
      <c r="H125" s="842">
        <v>3920</v>
      </c>
      <c r="I125" s="843">
        <f t="shared" ref="I125:I126" si="107">+G125-H125</f>
        <v>4380</v>
      </c>
      <c r="J125" s="844">
        <v>6</v>
      </c>
      <c r="K125" s="845">
        <f t="shared" ref="K125:K126" si="108">I125*J125%</f>
        <v>262.8</v>
      </c>
      <c r="L125" s="845">
        <f t="shared" ref="L125:L126" si="109">I125-K125</f>
        <v>4117.2</v>
      </c>
      <c r="M125" s="846">
        <v>2850</v>
      </c>
      <c r="N125" s="847">
        <f t="shared" ref="N125:N126" si="110">ROUND((L125*M125),0)</f>
        <v>11734020</v>
      </c>
      <c r="O125" s="847">
        <v>0</v>
      </c>
      <c r="P125" s="847">
        <f t="shared" ref="P125:P126" si="111">M125+O125</f>
        <v>2850</v>
      </c>
      <c r="Q125" s="848">
        <f t="shared" ref="Q125:Q126" si="112">ROUND((L125*+P125),0)</f>
        <v>11734020</v>
      </c>
      <c r="R125" s="848">
        <f t="shared" ref="R125:R126" si="113">ROUND((Q125*0.25%),0)</f>
        <v>29335</v>
      </c>
      <c r="S125" s="848">
        <f t="shared" ref="S125:S126" si="114">ROUND((Q125-R125),0)</f>
        <v>11704685</v>
      </c>
      <c r="T125" s="849" t="s">
        <v>77</v>
      </c>
    </row>
    <row r="126" spans="2:21" s="850" customFormat="1" ht="27" customHeight="1">
      <c r="B126" s="874">
        <v>2</v>
      </c>
      <c r="C126" s="884" t="s">
        <v>1526</v>
      </c>
      <c r="D126" s="911" t="s">
        <v>67</v>
      </c>
      <c r="E126" s="911" t="s">
        <v>92</v>
      </c>
      <c r="F126" s="841" t="s">
        <v>883</v>
      </c>
      <c r="G126" s="842">
        <v>5480</v>
      </c>
      <c r="H126" s="842">
        <v>3780</v>
      </c>
      <c r="I126" s="843">
        <f t="shared" si="107"/>
        <v>1700</v>
      </c>
      <c r="J126" s="844">
        <v>6</v>
      </c>
      <c r="K126" s="845">
        <f t="shared" si="108"/>
        <v>102</v>
      </c>
      <c r="L126" s="845">
        <f t="shared" si="109"/>
        <v>1598</v>
      </c>
      <c r="M126" s="846">
        <v>2850</v>
      </c>
      <c r="N126" s="847">
        <f t="shared" si="110"/>
        <v>4554300</v>
      </c>
      <c r="O126" s="847">
        <v>0</v>
      </c>
      <c r="P126" s="847">
        <f t="shared" si="111"/>
        <v>2850</v>
      </c>
      <c r="Q126" s="848">
        <f t="shared" si="112"/>
        <v>4554300</v>
      </c>
      <c r="R126" s="848">
        <f t="shared" si="113"/>
        <v>11386</v>
      </c>
      <c r="S126" s="848">
        <f t="shared" si="114"/>
        <v>4542914</v>
      </c>
      <c r="T126" s="849" t="s">
        <v>77</v>
      </c>
    </row>
    <row r="127" spans="2:21" s="850" customFormat="1" ht="5.0999999999999996" customHeight="1">
      <c r="B127" s="875"/>
      <c r="C127" s="867"/>
      <c r="D127" s="876"/>
      <c r="E127" s="877"/>
      <c r="F127" s="878"/>
      <c r="G127" s="879"/>
      <c r="H127" s="879"/>
      <c r="I127" s="880"/>
      <c r="J127" s="844"/>
      <c r="K127" s="880"/>
      <c r="L127" s="880"/>
      <c r="M127" s="881"/>
      <c r="N127" s="881"/>
      <c r="O127" s="882"/>
      <c r="P127" s="883"/>
      <c r="Q127" s="880"/>
      <c r="R127" s="880"/>
      <c r="S127" s="880"/>
      <c r="T127" s="836"/>
    </row>
    <row r="128" spans="2:21" ht="27" customHeight="1">
      <c r="B128" s="2211" t="s">
        <v>204</v>
      </c>
      <c r="C128" s="2212"/>
      <c r="D128" s="2212"/>
      <c r="E128" s="2212"/>
      <c r="F128" s="2213"/>
      <c r="G128" s="1012">
        <f>SUM(G125:G127)</f>
        <v>13780</v>
      </c>
      <c r="H128" s="1012">
        <f>SUM(H125:H127)</f>
        <v>7700</v>
      </c>
      <c r="I128" s="1012">
        <f>SUM(I125:I127)</f>
        <v>6080</v>
      </c>
      <c r="J128" s="1012">
        <f>+K128/I128%</f>
        <v>6.0000000000000009</v>
      </c>
      <c r="K128" s="1012">
        <f>SUM(K125:K127)</f>
        <v>364.8</v>
      </c>
      <c r="L128" s="1012">
        <f>SUM(L125:L127)</f>
        <v>5715.2</v>
      </c>
      <c r="M128" s="1012"/>
      <c r="N128" s="1012">
        <f>SUM(N125:N127)</f>
        <v>16288320</v>
      </c>
      <c r="O128" s="1012"/>
      <c r="P128" s="1012">
        <f>+Q128/L128</f>
        <v>2850</v>
      </c>
      <c r="Q128" s="1012">
        <f>SUM(Q125:Q127)</f>
        <v>16288320</v>
      </c>
      <c r="R128" s="1012">
        <f>SUM(R125:R127)</f>
        <v>40721</v>
      </c>
      <c r="S128" s="1012">
        <f>SUM(S125:S127)</f>
        <v>16247599</v>
      </c>
      <c r="T128" s="261"/>
    </row>
    <row r="129" spans="2:20" ht="4.5" customHeight="1">
      <c r="B129" s="604"/>
      <c r="C129" s="264"/>
      <c r="D129" s="264"/>
      <c r="E129" s="264"/>
      <c r="F129" s="264"/>
      <c r="G129" s="1245"/>
      <c r="H129" s="1245"/>
      <c r="I129" s="1245"/>
      <c r="J129" s="1245"/>
      <c r="K129" s="1245"/>
      <c r="L129" s="1245"/>
      <c r="M129" s="1245"/>
      <c r="N129" s="1245"/>
      <c r="O129" s="1245"/>
      <c r="P129" s="1245"/>
      <c r="Q129" s="1245"/>
      <c r="R129" s="1245"/>
      <c r="S129" s="1245"/>
      <c r="T129" s="266"/>
    </row>
    <row r="130" spans="2:20" ht="20.100000000000001" customHeight="1">
      <c r="B130" s="51"/>
      <c r="C130" s="1444" t="s">
        <v>59</v>
      </c>
      <c r="D130" s="1445"/>
      <c r="E130" s="1445" t="s">
        <v>60</v>
      </c>
      <c r="F130" s="1446" t="s">
        <v>1528</v>
      </c>
      <c r="G130" s="1445"/>
      <c r="H130" s="1447"/>
      <c r="I130" s="1448"/>
      <c r="J130" s="55"/>
      <c r="K130" s="55"/>
      <c r="L130" s="54"/>
      <c r="M130" s="55"/>
      <c r="N130" s="85"/>
      <c r="O130" s="56"/>
      <c r="P130" s="54"/>
      <c r="Q130" s="1657"/>
      <c r="R130" s="249"/>
      <c r="S130" s="85"/>
      <c r="T130" s="59"/>
    </row>
    <row r="131" spans="2:20" ht="4.5" customHeight="1">
      <c r="B131" s="51"/>
      <c r="C131" s="52"/>
      <c r="E131" s="640"/>
      <c r="F131" s="83"/>
      <c r="G131" s="55"/>
      <c r="H131" s="53"/>
      <c r="I131" s="52"/>
      <c r="J131" s="55"/>
      <c r="K131" s="55"/>
      <c r="L131" s="54"/>
      <c r="M131" s="55"/>
      <c r="N131" s="60"/>
      <c r="O131" s="56"/>
      <c r="P131" s="57"/>
      <c r="Q131" s="58"/>
      <c r="R131" s="58"/>
      <c r="S131" s="58"/>
      <c r="T131" s="59"/>
    </row>
    <row r="132" spans="2:20" ht="14.1" customHeight="1">
      <c r="B132" s="2190" t="s">
        <v>26</v>
      </c>
      <c r="C132" s="275" t="s">
        <v>27</v>
      </c>
      <c r="D132" s="2169" t="s">
        <v>62</v>
      </c>
      <c r="E132" s="175" t="s">
        <v>28</v>
      </c>
      <c r="F132" s="2169" t="s">
        <v>29</v>
      </c>
      <c r="G132" s="174" t="s">
        <v>30</v>
      </c>
      <c r="H132" s="174" t="s">
        <v>30</v>
      </c>
      <c r="I132" s="176" t="s">
        <v>30</v>
      </c>
      <c r="J132" s="2171" t="s">
        <v>31</v>
      </c>
      <c r="K132" s="2172"/>
      <c r="L132" s="174" t="s">
        <v>30</v>
      </c>
      <c r="M132" s="176" t="s">
        <v>32</v>
      </c>
      <c r="N132" s="177" t="s">
        <v>8</v>
      </c>
      <c r="O132" s="2310" t="s">
        <v>928</v>
      </c>
      <c r="P132" s="2311" t="s">
        <v>181</v>
      </c>
      <c r="Q132" s="177" t="s">
        <v>8</v>
      </c>
      <c r="R132" s="2180" t="s">
        <v>44</v>
      </c>
      <c r="S132" s="178" t="s">
        <v>8</v>
      </c>
      <c r="T132" s="2182" t="s">
        <v>10</v>
      </c>
    </row>
    <row r="133" spans="2:20" ht="14.1" customHeight="1">
      <c r="B133" s="2191"/>
      <c r="C133" s="276" t="s">
        <v>11</v>
      </c>
      <c r="D133" s="2170"/>
      <c r="E133" s="180" t="s">
        <v>12</v>
      </c>
      <c r="F133" s="2170"/>
      <c r="G133" s="180" t="s">
        <v>13</v>
      </c>
      <c r="H133" s="180" t="s">
        <v>14</v>
      </c>
      <c r="I133" s="181" t="s">
        <v>15</v>
      </c>
      <c r="J133" s="182" t="s">
        <v>16</v>
      </c>
      <c r="K133" s="183" t="s">
        <v>17</v>
      </c>
      <c r="L133" s="180" t="s">
        <v>18</v>
      </c>
      <c r="M133" s="184" t="s">
        <v>19</v>
      </c>
      <c r="N133" s="185" t="s">
        <v>177</v>
      </c>
      <c r="O133" s="2177"/>
      <c r="P133" s="2179"/>
      <c r="Q133" s="185" t="s">
        <v>22</v>
      </c>
      <c r="R133" s="2181"/>
      <c r="S133" s="186" t="s">
        <v>45</v>
      </c>
      <c r="T133" s="2183"/>
    </row>
    <row r="134" spans="2:20" ht="14.1" customHeight="1" thickBot="1">
      <c r="B134" s="187">
        <v>1</v>
      </c>
      <c r="C134" s="277">
        <v>2</v>
      </c>
      <c r="D134" s="189">
        <v>3</v>
      </c>
      <c r="E134" s="188">
        <v>4</v>
      </c>
      <c r="F134" s="188">
        <v>5</v>
      </c>
      <c r="G134" s="188">
        <v>6</v>
      </c>
      <c r="H134" s="188">
        <v>7</v>
      </c>
      <c r="I134" s="190" t="s">
        <v>63</v>
      </c>
      <c r="J134" s="191">
        <v>9</v>
      </c>
      <c r="K134" s="192" t="s">
        <v>64</v>
      </c>
      <c r="L134" s="191" t="s">
        <v>65</v>
      </c>
      <c r="M134" s="192">
        <v>12</v>
      </c>
      <c r="N134" s="193" t="s">
        <v>66</v>
      </c>
      <c r="O134" s="252" t="s">
        <v>927</v>
      </c>
      <c r="P134" s="193" t="s">
        <v>178</v>
      </c>
      <c r="Q134" s="193" t="s">
        <v>186</v>
      </c>
      <c r="R134" s="193" t="s">
        <v>929</v>
      </c>
      <c r="S134" s="193" t="s">
        <v>179</v>
      </c>
      <c r="T134" s="193">
        <v>18</v>
      </c>
    </row>
    <row r="135" spans="2:20" s="850" customFormat="1" ht="27" customHeight="1" thickTop="1">
      <c r="B135" s="874">
        <v>1</v>
      </c>
      <c r="C135" s="884" t="s">
        <v>1527</v>
      </c>
      <c r="D135" s="911" t="s">
        <v>378</v>
      </c>
      <c r="E135" s="911" t="s">
        <v>70</v>
      </c>
      <c r="F135" s="841" t="s">
        <v>883</v>
      </c>
      <c r="G135" s="842">
        <v>8390</v>
      </c>
      <c r="H135" s="842">
        <v>3960</v>
      </c>
      <c r="I135" s="843">
        <f t="shared" ref="I135" si="115">+G135-H135</f>
        <v>4430</v>
      </c>
      <c r="J135" s="844">
        <v>6</v>
      </c>
      <c r="K135" s="845">
        <f t="shared" ref="K135" si="116">I135*J135%</f>
        <v>265.8</v>
      </c>
      <c r="L135" s="845">
        <f t="shared" ref="L135" si="117">I135-K135</f>
        <v>4164.2</v>
      </c>
      <c r="M135" s="846">
        <v>2850</v>
      </c>
      <c r="N135" s="847">
        <f t="shared" ref="N135" si="118">ROUND((L135*M135),0)</f>
        <v>11867970</v>
      </c>
      <c r="O135" s="847">
        <v>0</v>
      </c>
      <c r="P135" s="847">
        <f t="shared" ref="P135" si="119">M135+O135</f>
        <v>2850</v>
      </c>
      <c r="Q135" s="848">
        <f t="shared" ref="Q135" si="120">ROUND((L135*+P135),0)</f>
        <v>11867970</v>
      </c>
      <c r="R135" s="848">
        <f t="shared" ref="R135" si="121">ROUND((Q135*0.25%),0)</f>
        <v>29670</v>
      </c>
      <c r="S135" s="848">
        <f t="shared" ref="S135" si="122">ROUND((Q135-R135),0)</f>
        <v>11838300</v>
      </c>
      <c r="T135" s="849" t="s">
        <v>77</v>
      </c>
    </row>
    <row r="136" spans="2:20" s="850" customFormat="1" ht="5.0999999999999996" customHeight="1">
      <c r="B136" s="875"/>
      <c r="C136" s="867"/>
      <c r="D136" s="876"/>
      <c r="E136" s="877"/>
      <c r="F136" s="878"/>
      <c r="G136" s="879"/>
      <c r="H136" s="879"/>
      <c r="I136" s="880"/>
      <c r="J136" s="844"/>
      <c r="K136" s="880"/>
      <c r="L136" s="880"/>
      <c r="M136" s="881"/>
      <c r="N136" s="881"/>
      <c r="O136" s="882"/>
      <c r="P136" s="883"/>
      <c r="Q136" s="880"/>
      <c r="R136" s="880"/>
      <c r="S136" s="880"/>
      <c r="T136" s="836"/>
    </row>
    <row r="137" spans="2:20" ht="27" customHeight="1">
      <c r="B137" s="2211" t="s">
        <v>202</v>
      </c>
      <c r="C137" s="2212"/>
      <c r="D137" s="2212"/>
      <c r="E137" s="2212"/>
      <c r="F137" s="2213"/>
      <c r="G137" s="1012">
        <f>SUM(G135:G136)</f>
        <v>8390</v>
      </c>
      <c r="H137" s="1012">
        <f>SUM(H135:H136)</f>
        <v>3960</v>
      </c>
      <c r="I137" s="1012">
        <f>SUM(I135:I136)</f>
        <v>4430</v>
      </c>
      <c r="J137" s="1012">
        <f>+K137/I137%</f>
        <v>6.0000000000000009</v>
      </c>
      <c r="K137" s="1012">
        <f>SUM(K135:K136)</f>
        <v>265.8</v>
      </c>
      <c r="L137" s="1012">
        <f>SUM(L135:L136)</f>
        <v>4164.2</v>
      </c>
      <c r="M137" s="1012"/>
      <c r="N137" s="1012">
        <f>SUM(N135:N136)</f>
        <v>11867970</v>
      </c>
      <c r="O137" s="1012"/>
      <c r="P137" s="1012">
        <f>+Q137/L137</f>
        <v>2850</v>
      </c>
      <c r="Q137" s="1012">
        <f>SUM(Q135:Q136)</f>
        <v>11867970</v>
      </c>
      <c r="R137" s="1012">
        <f>SUM(R135:R136)</f>
        <v>29670</v>
      </c>
      <c r="S137" s="1012">
        <f>SUM(S135:S136)</f>
        <v>11838300</v>
      </c>
      <c r="T137" s="261"/>
    </row>
    <row r="138" spans="2:20" ht="4.5" customHeight="1">
      <c r="B138" s="604"/>
      <c r="C138" s="264"/>
      <c r="D138" s="264"/>
      <c r="E138" s="264"/>
      <c r="F138" s="264"/>
      <c r="G138" s="1245"/>
      <c r="H138" s="1245"/>
      <c r="I138" s="1245"/>
      <c r="J138" s="1245"/>
      <c r="K138" s="1245"/>
      <c r="L138" s="1245"/>
      <c r="M138" s="1245"/>
      <c r="N138" s="1245"/>
      <c r="O138" s="1245"/>
      <c r="P138" s="1245"/>
      <c r="Q138" s="1245"/>
      <c r="R138" s="1245"/>
      <c r="S138" s="1245"/>
      <c r="T138" s="266"/>
    </row>
    <row r="139" spans="2:20" ht="20.100000000000001" customHeight="1">
      <c r="B139" s="51"/>
      <c r="C139" s="1444" t="s">
        <v>59</v>
      </c>
      <c r="D139" s="1445"/>
      <c r="E139" s="1445" t="s">
        <v>60</v>
      </c>
      <c r="F139" s="1446" t="s">
        <v>1533</v>
      </c>
      <c r="G139" s="1445"/>
      <c r="H139" s="1447"/>
      <c r="I139" s="1448"/>
      <c r="J139" s="55"/>
      <c r="K139" s="55"/>
      <c r="L139" s="54"/>
      <c r="M139" s="55"/>
      <c r="N139" s="85"/>
      <c r="O139" s="56"/>
      <c r="P139" s="54"/>
      <c r="Q139" s="1657"/>
      <c r="R139" s="249"/>
      <c r="S139" s="85"/>
      <c r="T139" s="59"/>
    </row>
    <row r="140" spans="2:20" ht="4.5" customHeight="1">
      <c r="B140" s="51"/>
      <c r="C140" s="52"/>
      <c r="E140" s="640"/>
      <c r="F140" s="83"/>
      <c r="G140" s="55"/>
      <c r="H140" s="53"/>
      <c r="I140" s="52"/>
      <c r="J140" s="55"/>
      <c r="K140" s="55"/>
      <c r="L140" s="54"/>
      <c r="M140" s="55"/>
      <c r="N140" s="60"/>
      <c r="O140" s="56"/>
      <c r="P140" s="57"/>
      <c r="Q140" s="58"/>
      <c r="R140" s="58"/>
      <c r="S140" s="58"/>
      <c r="T140" s="59"/>
    </row>
    <row r="141" spans="2:20" ht="14.1" customHeight="1">
      <c r="B141" s="2190" t="s">
        <v>26</v>
      </c>
      <c r="C141" s="275" t="s">
        <v>27</v>
      </c>
      <c r="D141" s="2169" t="s">
        <v>62</v>
      </c>
      <c r="E141" s="175" t="s">
        <v>28</v>
      </c>
      <c r="F141" s="2169" t="s">
        <v>29</v>
      </c>
      <c r="G141" s="174" t="s">
        <v>30</v>
      </c>
      <c r="H141" s="174" t="s">
        <v>30</v>
      </c>
      <c r="I141" s="176" t="s">
        <v>30</v>
      </c>
      <c r="J141" s="2171" t="s">
        <v>31</v>
      </c>
      <c r="K141" s="2172"/>
      <c r="L141" s="174" t="s">
        <v>30</v>
      </c>
      <c r="M141" s="176" t="s">
        <v>32</v>
      </c>
      <c r="N141" s="177" t="s">
        <v>8</v>
      </c>
      <c r="O141" s="2310" t="s">
        <v>928</v>
      </c>
      <c r="P141" s="2311" t="s">
        <v>181</v>
      </c>
      <c r="Q141" s="177" t="s">
        <v>8</v>
      </c>
      <c r="R141" s="2180" t="s">
        <v>44</v>
      </c>
      <c r="S141" s="178" t="s">
        <v>8</v>
      </c>
      <c r="T141" s="2182" t="s">
        <v>10</v>
      </c>
    </row>
    <row r="142" spans="2:20" ht="14.1" customHeight="1">
      <c r="B142" s="2191"/>
      <c r="C142" s="276" t="s">
        <v>11</v>
      </c>
      <c r="D142" s="2170"/>
      <c r="E142" s="180" t="s">
        <v>12</v>
      </c>
      <c r="F142" s="2170"/>
      <c r="G142" s="180" t="s">
        <v>13</v>
      </c>
      <c r="H142" s="180" t="s">
        <v>14</v>
      </c>
      <c r="I142" s="181" t="s">
        <v>15</v>
      </c>
      <c r="J142" s="182" t="s">
        <v>16</v>
      </c>
      <c r="K142" s="183" t="s">
        <v>17</v>
      </c>
      <c r="L142" s="180" t="s">
        <v>18</v>
      </c>
      <c r="M142" s="184" t="s">
        <v>19</v>
      </c>
      <c r="N142" s="185" t="s">
        <v>177</v>
      </c>
      <c r="O142" s="2177"/>
      <c r="P142" s="2179"/>
      <c r="Q142" s="185" t="s">
        <v>22</v>
      </c>
      <c r="R142" s="2181"/>
      <c r="S142" s="186" t="s">
        <v>45</v>
      </c>
      <c r="T142" s="2183"/>
    </row>
    <row r="143" spans="2:20" ht="14.1" customHeight="1" thickBot="1">
      <c r="B143" s="187">
        <v>1</v>
      </c>
      <c r="C143" s="277">
        <v>2</v>
      </c>
      <c r="D143" s="189">
        <v>3</v>
      </c>
      <c r="E143" s="188">
        <v>4</v>
      </c>
      <c r="F143" s="188">
        <v>5</v>
      </c>
      <c r="G143" s="188">
        <v>6</v>
      </c>
      <c r="H143" s="188">
        <v>7</v>
      </c>
      <c r="I143" s="190" t="s">
        <v>63</v>
      </c>
      <c r="J143" s="191">
        <v>9</v>
      </c>
      <c r="K143" s="192" t="s">
        <v>64</v>
      </c>
      <c r="L143" s="191" t="s">
        <v>65</v>
      </c>
      <c r="M143" s="192">
        <v>12</v>
      </c>
      <c r="N143" s="193" t="s">
        <v>66</v>
      </c>
      <c r="O143" s="252" t="s">
        <v>927</v>
      </c>
      <c r="P143" s="193" t="s">
        <v>178</v>
      </c>
      <c r="Q143" s="193" t="s">
        <v>186</v>
      </c>
      <c r="R143" s="193" t="s">
        <v>929</v>
      </c>
      <c r="S143" s="193" t="s">
        <v>179</v>
      </c>
      <c r="T143" s="193">
        <v>18</v>
      </c>
    </row>
    <row r="144" spans="2:20" s="850" customFormat="1" ht="26.1" customHeight="1" thickTop="1">
      <c r="B144" s="874">
        <v>1</v>
      </c>
      <c r="C144" s="884" t="s">
        <v>1529</v>
      </c>
      <c r="D144" s="911" t="s">
        <v>151</v>
      </c>
      <c r="E144" s="911" t="s">
        <v>72</v>
      </c>
      <c r="F144" s="841" t="s">
        <v>883</v>
      </c>
      <c r="G144" s="842">
        <v>8240</v>
      </c>
      <c r="H144" s="842">
        <v>3990</v>
      </c>
      <c r="I144" s="843">
        <f t="shared" ref="I144:I145" si="123">+G144-H144</f>
        <v>4250</v>
      </c>
      <c r="J144" s="844">
        <v>6</v>
      </c>
      <c r="K144" s="845">
        <f t="shared" ref="K144:K145" si="124">I144*J144%</f>
        <v>255</v>
      </c>
      <c r="L144" s="845">
        <f t="shared" ref="L144:L145" si="125">I144-K144</f>
        <v>3995</v>
      </c>
      <c r="M144" s="846">
        <v>2950</v>
      </c>
      <c r="N144" s="847">
        <f t="shared" ref="N144:N145" si="126">ROUND((L144*M144),0)</f>
        <v>11785250</v>
      </c>
      <c r="O144" s="847">
        <v>0</v>
      </c>
      <c r="P144" s="847">
        <f t="shared" ref="P144:P145" si="127">M144+O144</f>
        <v>2950</v>
      </c>
      <c r="Q144" s="848">
        <f t="shared" ref="Q144:Q145" si="128">ROUND((L144*+P144),0)</f>
        <v>11785250</v>
      </c>
      <c r="R144" s="848">
        <f t="shared" ref="R144:R145" si="129">ROUND((Q144*0.25%),0)</f>
        <v>29463</v>
      </c>
      <c r="S144" s="848">
        <f t="shared" ref="S144:S145" si="130">ROUND((Q144-R144),0)</f>
        <v>11755787</v>
      </c>
      <c r="T144" s="849" t="s">
        <v>77</v>
      </c>
    </row>
    <row r="145" spans="2:20" s="850" customFormat="1" ht="26.1" customHeight="1">
      <c r="B145" s="874">
        <v>2</v>
      </c>
      <c r="C145" s="884" t="s">
        <v>1530</v>
      </c>
      <c r="D145" s="911" t="s">
        <v>89</v>
      </c>
      <c r="E145" s="911" t="s">
        <v>1254</v>
      </c>
      <c r="F145" s="841" t="s">
        <v>883</v>
      </c>
      <c r="G145" s="842">
        <v>8370</v>
      </c>
      <c r="H145" s="842">
        <v>3880</v>
      </c>
      <c r="I145" s="843">
        <f t="shared" si="123"/>
        <v>4490</v>
      </c>
      <c r="J145" s="844">
        <v>6</v>
      </c>
      <c r="K145" s="845">
        <f t="shared" si="124"/>
        <v>269.39999999999998</v>
      </c>
      <c r="L145" s="845">
        <f t="shared" si="125"/>
        <v>4220.6000000000004</v>
      </c>
      <c r="M145" s="846">
        <v>2950</v>
      </c>
      <c r="N145" s="847">
        <f t="shared" si="126"/>
        <v>12450770</v>
      </c>
      <c r="O145" s="847">
        <v>0</v>
      </c>
      <c r="P145" s="847">
        <f t="shared" si="127"/>
        <v>2950</v>
      </c>
      <c r="Q145" s="848">
        <f t="shared" si="128"/>
        <v>12450770</v>
      </c>
      <c r="R145" s="848">
        <f t="shared" si="129"/>
        <v>31127</v>
      </c>
      <c r="S145" s="848">
        <f t="shared" si="130"/>
        <v>12419643</v>
      </c>
      <c r="T145" s="849" t="s">
        <v>77</v>
      </c>
    </row>
    <row r="146" spans="2:20" s="850" customFormat="1" ht="26.1" customHeight="1">
      <c r="B146" s="874">
        <v>3</v>
      </c>
      <c r="C146" s="884" t="s">
        <v>1531</v>
      </c>
      <c r="D146" s="911" t="s">
        <v>88</v>
      </c>
      <c r="E146" s="911" t="s">
        <v>1253</v>
      </c>
      <c r="F146" s="841" t="s">
        <v>883</v>
      </c>
      <c r="G146" s="842">
        <v>8500</v>
      </c>
      <c r="H146" s="842">
        <v>3890</v>
      </c>
      <c r="I146" s="843">
        <f t="shared" ref="I146:I147" si="131">+G146-H146</f>
        <v>4610</v>
      </c>
      <c r="J146" s="844">
        <v>6</v>
      </c>
      <c r="K146" s="845">
        <f t="shared" ref="K146:K147" si="132">I146*J146%</f>
        <v>276.59999999999997</v>
      </c>
      <c r="L146" s="845">
        <f t="shared" ref="L146:L147" si="133">I146-K146</f>
        <v>4333.3999999999996</v>
      </c>
      <c r="M146" s="846">
        <v>2950</v>
      </c>
      <c r="N146" s="847">
        <f t="shared" ref="N146:N147" si="134">ROUND((L146*M146),0)</f>
        <v>12783530</v>
      </c>
      <c r="O146" s="847">
        <v>0</v>
      </c>
      <c r="P146" s="847">
        <f t="shared" ref="P146:P147" si="135">M146+O146</f>
        <v>2950</v>
      </c>
      <c r="Q146" s="848">
        <f t="shared" ref="Q146:Q147" si="136">ROUND((L146*+P146),0)</f>
        <v>12783530</v>
      </c>
      <c r="R146" s="848">
        <f t="shared" ref="R146:R147" si="137">ROUND((Q146*0.25%),0)</f>
        <v>31959</v>
      </c>
      <c r="S146" s="848">
        <f t="shared" ref="S146:S147" si="138">ROUND((Q146-R146),0)</f>
        <v>12751571</v>
      </c>
      <c r="T146" s="849" t="s">
        <v>77</v>
      </c>
    </row>
    <row r="147" spans="2:20" s="850" customFormat="1" ht="26.1" customHeight="1">
      <c r="B147" s="874">
        <v>4</v>
      </c>
      <c r="C147" s="884" t="s">
        <v>1532</v>
      </c>
      <c r="D147" s="911" t="s">
        <v>1356</v>
      </c>
      <c r="E147" s="911" t="s">
        <v>87</v>
      </c>
      <c r="F147" s="841" t="s">
        <v>883</v>
      </c>
      <c r="G147" s="842">
        <v>6800</v>
      </c>
      <c r="H147" s="842">
        <v>3830</v>
      </c>
      <c r="I147" s="843">
        <f t="shared" si="131"/>
        <v>2970</v>
      </c>
      <c r="J147" s="844">
        <v>6</v>
      </c>
      <c r="K147" s="845">
        <f t="shared" si="132"/>
        <v>178.2</v>
      </c>
      <c r="L147" s="845">
        <f t="shared" si="133"/>
        <v>2791.8</v>
      </c>
      <c r="M147" s="846">
        <v>2950</v>
      </c>
      <c r="N147" s="847">
        <f t="shared" si="134"/>
        <v>8235810</v>
      </c>
      <c r="O147" s="847">
        <v>0</v>
      </c>
      <c r="P147" s="847">
        <f t="shared" si="135"/>
        <v>2950</v>
      </c>
      <c r="Q147" s="848">
        <f t="shared" si="136"/>
        <v>8235810</v>
      </c>
      <c r="R147" s="848">
        <f t="shared" si="137"/>
        <v>20590</v>
      </c>
      <c r="S147" s="848">
        <f t="shared" si="138"/>
        <v>8215220</v>
      </c>
      <c r="T147" s="849" t="s">
        <v>77</v>
      </c>
    </row>
    <row r="148" spans="2:20" s="850" customFormat="1" ht="5.0999999999999996" customHeight="1">
      <c r="B148" s="875"/>
      <c r="C148" s="867"/>
      <c r="D148" s="876"/>
      <c r="E148" s="877"/>
      <c r="F148" s="878"/>
      <c r="G148" s="879"/>
      <c r="H148" s="879"/>
      <c r="I148" s="880"/>
      <c r="J148" s="844"/>
      <c r="K148" s="880"/>
      <c r="L148" s="880"/>
      <c r="M148" s="881"/>
      <c r="N148" s="881"/>
      <c r="O148" s="882"/>
      <c r="P148" s="883"/>
      <c r="Q148" s="880"/>
      <c r="R148" s="880"/>
      <c r="S148" s="880"/>
      <c r="T148" s="836"/>
    </row>
    <row r="149" spans="2:20" ht="27" customHeight="1">
      <c r="B149" s="2211" t="s">
        <v>450</v>
      </c>
      <c r="C149" s="2212"/>
      <c r="D149" s="2212"/>
      <c r="E149" s="2212"/>
      <c r="F149" s="2213"/>
      <c r="G149" s="1012">
        <f>SUM(G144:G148)</f>
        <v>31910</v>
      </c>
      <c r="H149" s="1012">
        <f>SUM(H144:H148)</f>
        <v>15590</v>
      </c>
      <c r="I149" s="1012">
        <f>SUM(I144:I148)</f>
        <v>16320</v>
      </c>
      <c r="J149" s="1012">
        <f>+K149/I149%</f>
        <v>6.0000000000000009</v>
      </c>
      <c r="K149" s="1012">
        <f>SUM(K144:K148)</f>
        <v>979.2</v>
      </c>
      <c r="L149" s="1012">
        <f>SUM(L144:L148)</f>
        <v>15340.8</v>
      </c>
      <c r="M149" s="1012"/>
      <c r="N149" s="1012">
        <f>SUM(N144:N148)</f>
        <v>45255360</v>
      </c>
      <c r="O149" s="1012"/>
      <c r="P149" s="1012">
        <f>+Q149/L149</f>
        <v>2950</v>
      </c>
      <c r="Q149" s="1012">
        <f>SUM(Q144:Q148)</f>
        <v>45255360</v>
      </c>
      <c r="R149" s="1012">
        <f>SUM(R144:R148)</f>
        <v>113139</v>
      </c>
      <c r="S149" s="1012">
        <f>SUM(S144:S148)</f>
        <v>45142221</v>
      </c>
      <c r="T149" s="261"/>
    </row>
    <row r="150" spans="2:20" ht="4.5" customHeight="1">
      <c r="B150" s="604"/>
      <c r="C150" s="264"/>
      <c r="D150" s="264"/>
      <c r="E150" s="264"/>
      <c r="F150" s="264"/>
      <c r="G150" s="1245"/>
      <c r="H150" s="1245"/>
      <c r="I150" s="1245"/>
      <c r="J150" s="1245"/>
      <c r="K150" s="1245"/>
      <c r="L150" s="1245"/>
      <c r="M150" s="1245"/>
      <c r="N150" s="1245"/>
      <c r="O150" s="1245"/>
      <c r="P150" s="1245"/>
      <c r="Q150" s="1245"/>
      <c r="R150" s="1245"/>
      <c r="S150" s="1245"/>
      <c r="T150" s="266"/>
    </row>
    <row r="151" spans="2:20" ht="20.100000000000001" customHeight="1">
      <c r="B151" s="51"/>
      <c r="C151" s="1444" t="s">
        <v>59</v>
      </c>
      <c r="D151" s="1445"/>
      <c r="E151" s="1445" t="s">
        <v>60</v>
      </c>
      <c r="F151" s="1446" t="s">
        <v>1467</v>
      </c>
      <c r="G151" s="1445"/>
      <c r="H151" s="1447"/>
      <c r="I151" s="1448"/>
      <c r="J151" s="55"/>
      <c r="K151" s="55"/>
      <c r="L151" s="54"/>
      <c r="M151" s="55"/>
      <c r="N151" s="85"/>
      <c r="O151" s="56"/>
      <c r="P151" s="54"/>
      <c r="Q151" s="1657"/>
      <c r="R151" s="249"/>
      <c r="S151" s="85"/>
      <c r="T151" s="59"/>
    </row>
    <row r="152" spans="2:20" ht="4.5" customHeight="1">
      <c r="B152" s="51"/>
      <c r="C152" s="52"/>
      <c r="E152" s="640"/>
      <c r="F152" s="83"/>
      <c r="G152" s="55"/>
      <c r="H152" s="53"/>
      <c r="I152" s="52"/>
      <c r="J152" s="55"/>
      <c r="K152" s="55"/>
      <c r="L152" s="54"/>
      <c r="M152" s="55"/>
      <c r="N152" s="60"/>
      <c r="O152" s="56"/>
      <c r="P152" s="57"/>
      <c r="Q152" s="58"/>
      <c r="R152" s="58"/>
      <c r="S152" s="58"/>
      <c r="T152" s="59"/>
    </row>
    <row r="153" spans="2:20" ht="14.1" customHeight="1">
      <c r="B153" s="2190" t="s">
        <v>26</v>
      </c>
      <c r="C153" s="275" t="s">
        <v>27</v>
      </c>
      <c r="D153" s="2169" t="s">
        <v>62</v>
      </c>
      <c r="E153" s="175" t="s">
        <v>28</v>
      </c>
      <c r="F153" s="2169" t="s">
        <v>29</v>
      </c>
      <c r="G153" s="174" t="s">
        <v>30</v>
      </c>
      <c r="H153" s="174" t="s">
        <v>30</v>
      </c>
      <c r="I153" s="176" t="s">
        <v>30</v>
      </c>
      <c r="J153" s="2171" t="s">
        <v>31</v>
      </c>
      <c r="K153" s="2172"/>
      <c r="L153" s="174" t="s">
        <v>30</v>
      </c>
      <c r="M153" s="176" t="s">
        <v>32</v>
      </c>
      <c r="N153" s="177" t="s">
        <v>8</v>
      </c>
      <c r="O153" s="2310" t="s">
        <v>928</v>
      </c>
      <c r="P153" s="2311" t="s">
        <v>181</v>
      </c>
      <c r="Q153" s="177" t="s">
        <v>8</v>
      </c>
      <c r="R153" s="2180" t="s">
        <v>44</v>
      </c>
      <c r="S153" s="178" t="s">
        <v>8</v>
      </c>
      <c r="T153" s="2182" t="s">
        <v>10</v>
      </c>
    </row>
    <row r="154" spans="2:20" ht="14.1" customHeight="1">
      <c r="B154" s="2191"/>
      <c r="C154" s="276" t="s">
        <v>11</v>
      </c>
      <c r="D154" s="2170"/>
      <c r="E154" s="180" t="s">
        <v>12</v>
      </c>
      <c r="F154" s="2170"/>
      <c r="G154" s="180" t="s">
        <v>13</v>
      </c>
      <c r="H154" s="180" t="s">
        <v>14</v>
      </c>
      <c r="I154" s="181" t="s">
        <v>15</v>
      </c>
      <c r="J154" s="182" t="s">
        <v>16</v>
      </c>
      <c r="K154" s="183" t="s">
        <v>17</v>
      </c>
      <c r="L154" s="180" t="s">
        <v>18</v>
      </c>
      <c r="M154" s="184" t="s">
        <v>19</v>
      </c>
      <c r="N154" s="185" t="s">
        <v>177</v>
      </c>
      <c r="O154" s="2177"/>
      <c r="P154" s="2179"/>
      <c r="Q154" s="185" t="s">
        <v>22</v>
      </c>
      <c r="R154" s="2181"/>
      <c r="S154" s="186" t="s">
        <v>45</v>
      </c>
      <c r="T154" s="2183"/>
    </row>
    <row r="155" spans="2:20" ht="14.1" customHeight="1" thickBot="1">
      <c r="B155" s="187">
        <v>1</v>
      </c>
      <c r="C155" s="277">
        <v>2</v>
      </c>
      <c r="D155" s="189">
        <v>3</v>
      </c>
      <c r="E155" s="188">
        <v>4</v>
      </c>
      <c r="F155" s="188">
        <v>5</v>
      </c>
      <c r="G155" s="188">
        <v>6</v>
      </c>
      <c r="H155" s="188">
        <v>7</v>
      </c>
      <c r="I155" s="190" t="s">
        <v>63</v>
      </c>
      <c r="J155" s="191">
        <v>9</v>
      </c>
      <c r="K155" s="192" t="s">
        <v>64</v>
      </c>
      <c r="L155" s="191" t="s">
        <v>65</v>
      </c>
      <c r="M155" s="192">
        <v>12</v>
      </c>
      <c r="N155" s="193" t="s">
        <v>66</v>
      </c>
      <c r="O155" s="252" t="s">
        <v>927</v>
      </c>
      <c r="P155" s="193" t="s">
        <v>178</v>
      </c>
      <c r="Q155" s="193" t="s">
        <v>186</v>
      </c>
      <c r="R155" s="193" t="s">
        <v>929</v>
      </c>
      <c r="S155" s="193" t="s">
        <v>179</v>
      </c>
      <c r="T155" s="193">
        <v>18</v>
      </c>
    </row>
    <row r="156" spans="2:20" s="850" customFormat="1" ht="26.1" customHeight="1" thickTop="1">
      <c r="B156" s="874">
        <v>1</v>
      </c>
      <c r="C156" s="884" t="s">
        <v>1534</v>
      </c>
      <c r="D156" s="911" t="s">
        <v>336</v>
      </c>
      <c r="E156" s="911" t="s">
        <v>1255</v>
      </c>
      <c r="F156" s="841" t="s">
        <v>883</v>
      </c>
      <c r="G156" s="842">
        <v>9170</v>
      </c>
      <c r="H156" s="842">
        <v>3920</v>
      </c>
      <c r="I156" s="843">
        <f t="shared" ref="I156:I157" si="139">+G156-H156</f>
        <v>5250</v>
      </c>
      <c r="J156" s="844">
        <v>6</v>
      </c>
      <c r="K156" s="845">
        <f t="shared" ref="K156:K157" si="140">I156*J156%</f>
        <v>315</v>
      </c>
      <c r="L156" s="845">
        <f t="shared" ref="L156:L157" si="141">I156-K156</f>
        <v>4935</v>
      </c>
      <c r="M156" s="846">
        <v>2850</v>
      </c>
      <c r="N156" s="847">
        <f t="shared" ref="N156:N157" si="142">ROUND((L156*M156),0)</f>
        <v>14064750</v>
      </c>
      <c r="O156" s="847">
        <v>0</v>
      </c>
      <c r="P156" s="847">
        <f t="shared" ref="P156:P157" si="143">M156+O156</f>
        <v>2850</v>
      </c>
      <c r="Q156" s="848">
        <f t="shared" ref="Q156:Q157" si="144">ROUND((L156*+P156),0)</f>
        <v>14064750</v>
      </c>
      <c r="R156" s="848">
        <f t="shared" ref="R156:R157" si="145">ROUND((Q156*0.25%),0)</f>
        <v>35162</v>
      </c>
      <c r="S156" s="848">
        <f t="shared" ref="S156:S157" si="146">ROUND((Q156-R156),0)</f>
        <v>14029588</v>
      </c>
      <c r="T156" s="849" t="s">
        <v>77</v>
      </c>
    </row>
    <row r="157" spans="2:20" s="850" customFormat="1" ht="26.1" customHeight="1">
      <c r="B157" s="874">
        <v>2</v>
      </c>
      <c r="C157" s="884" t="s">
        <v>1535</v>
      </c>
      <c r="D157" s="911" t="s">
        <v>378</v>
      </c>
      <c r="E157" s="911" t="s">
        <v>70</v>
      </c>
      <c r="F157" s="841" t="s">
        <v>883</v>
      </c>
      <c r="G157" s="842">
        <v>8620</v>
      </c>
      <c r="H157" s="842">
        <v>3960</v>
      </c>
      <c r="I157" s="843">
        <f t="shared" si="139"/>
        <v>4660</v>
      </c>
      <c r="J157" s="844">
        <v>6</v>
      </c>
      <c r="K157" s="845">
        <f t="shared" si="140"/>
        <v>279.59999999999997</v>
      </c>
      <c r="L157" s="845">
        <f t="shared" si="141"/>
        <v>4380.3999999999996</v>
      </c>
      <c r="M157" s="846">
        <v>2850</v>
      </c>
      <c r="N157" s="847">
        <f t="shared" si="142"/>
        <v>12484140</v>
      </c>
      <c r="O157" s="847">
        <v>0</v>
      </c>
      <c r="P157" s="847">
        <f t="shared" si="143"/>
        <v>2850</v>
      </c>
      <c r="Q157" s="848">
        <f t="shared" si="144"/>
        <v>12484140</v>
      </c>
      <c r="R157" s="848">
        <f t="shared" si="145"/>
        <v>31210</v>
      </c>
      <c r="S157" s="848">
        <f t="shared" si="146"/>
        <v>12452930</v>
      </c>
      <c r="T157" s="849" t="s">
        <v>77</v>
      </c>
    </row>
    <row r="158" spans="2:20" s="850" customFormat="1" ht="5.0999999999999996" customHeight="1">
      <c r="B158" s="875"/>
      <c r="C158" s="867"/>
      <c r="D158" s="876"/>
      <c r="E158" s="877"/>
      <c r="F158" s="878"/>
      <c r="G158" s="879"/>
      <c r="H158" s="879"/>
      <c r="I158" s="880"/>
      <c r="J158" s="844"/>
      <c r="K158" s="880"/>
      <c r="L158" s="880"/>
      <c r="M158" s="881"/>
      <c r="N158" s="881"/>
      <c r="O158" s="882"/>
      <c r="P158" s="883"/>
      <c r="Q158" s="880"/>
      <c r="R158" s="880"/>
      <c r="S158" s="880"/>
      <c r="T158" s="836"/>
    </row>
    <row r="159" spans="2:20" ht="27" customHeight="1">
      <c r="B159" s="2211" t="s">
        <v>451</v>
      </c>
      <c r="C159" s="2212"/>
      <c r="D159" s="2212"/>
      <c r="E159" s="2212"/>
      <c r="F159" s="2213"/>
      <c r="G159" s="1012">
        <f>SUM(G156:G158)</f>
        <v>17790</v>
      </c>
      <c r="H159" s="1012">
        <f>SUM(H156:H158)</f>
        <v>7880</v>
      </c>
      <c r="I159" s="1012">
        <f>SUM(I156:I158)</f>
        <v>9910</v>
      </c>
      <c r="J159" s="1012">
        <f>+K159/I159%</f>
        <v>5.9999999999999991</v>
      </c>
      <c r="K159" s="1012">
        <f>SUM(K156:K158)</f>
        <v>594.59999999999991</v>
      </c>
      <c r="L159" s="1012">
        <f>SUM(L156:L158)</f>
        <v>9315.4</v>
      </c>
      <c r="M159" s="1012"/>
      <c r="N159" s="1012">
        <f>SUM(N156:N158)</f>
        <v>26548890</v>
      </c>
      <c r="O159" s="1012"/>
      <c r="P159" s="1012">
        <f>+Q159/L159</f>
        <v>2850</v>
      </c>
      <c r="Q159" s="1012">
        <f>SUM(Q156:Q158)</f>
        <v>26548890</v>
      </c>
      <c r="R159" s="1012">
        <f>SUM(R156:R158)</f>
        <v>66372</v>
      </c>
      <c r="S159" s="1012">
        <f>SUM(S156:S158)</f>
        <v>26482518</v>
      </c>
      <c r="T159" s="261"/>
    </row>
    <row r="160" spans="2:20" ht="27" customHeight="1">
      <c r="B160" s="2211" t="s">
        <v>1536</v>
      </c>
      <c r="C160" s="2212"/>
      <c r="D160" s="2212"/>
      <c r="E160" s="2212"/>
      <c r="F160" s="2213"/>
      <c r="G160" s="1012">
        <f>SUM(G159+G149+G137+G128)</f>
        <v>71870</v>
      </c>
      <c r="H160" s="1012">
        <f t="shared" ref="H160:S160" si="147">SUM(H159+H149+H137+H128)</f>
        <v>35130</v>
      </c>
      <c r="I160" s="1012">
        <f t="shared" si="147"/>
        <v>36740</v>
      </c>
      <c r="J160" s="1012">
        <f>+K160/I160%</f>
        <v>6.0000000000000009</v>
      </c>
      <c r="K160" s="1012">
        <f t="shared" si="147"/>
        <v>2204.4</v>
      </c>
      <c r="L160" s="1012">
        <f t="shared" si="147"/>
        <v>34535.599999999999</v>
      </c>
      <c r="M160" s="1012"/>
      <c r="N160" s="1012">
        <f t="shared" si="147"/>
        <v>99960540</v>
      </c>
      <c r="O160" s="1012"/>
      <c r="P160" s="1012">
        <f>+Q160/L160</f>
        <v>2894.4202504082746</v>
      </c>
      <c r="Q160" s="1012">
        <f t="shared" si="147"/>
        <v>99960540</v>
      </c>
      <c r="R160" s="1012">
        <f t="shared" si="147"/>
        <v>249902</v>
      </c>
      <c r="S160" s="1012">
        <f t="shared" si="147"/>
        <v>99710638</v>
      </c>
      <c r="T160" s="261"/>
    </row>
    <row r="161" spans="2:21" ht="3.75" customHeight="1">
      <c r="B161" s="604"/>
      <c r="C161" s="264"/>
      <c r="D161" s="264"/>
      <c r="E161" s="264"/>
      <c r="F161" s="264"/>
      <c r="G161" s="1026"/>
      <c r="H161" s="1026"/>
      <c r="I161" s="1026"/>
      <c r="J161" s="1026"/>
      <c r="K161" s="1026"/>
      <c r="L161" s="1026"/>
      <c r="M161" s="1026"/>
      <c r="N161" s="1026"/>
      <c r="O161" s="1026"/>
      <c r="P161" s="1026"/>
      <c r="Q161" s="1026"/>
      <c r="R161" s="1026"/>
      <c r="S161" s="1026"/>
      <c r="T161" s="266"/>
    </row>
    <row r="162" spans="2:21" ht="15.75">
      <c r="B162" s="201"/>
      <c r="C162" s="205"/>
      <c r="D162" s="202"/>
      <c r="E162" s="202"/>
      <c r="F162" s="202"/>
      <c r="G162" s="202"/>
      <c r="H162" s="202"/>
      <c r="I162" s="202"/>
      <c r="J162" s="203"/>
      <c r="K162" s="203"/>
      <c r="L162" s="204"/>
      <c r="M162" s="202"/>
      <c r="N162" s="202"/>
      <c r="O162" s="202"/>
      <c r="P162" s="202"/>
      <c r="Q162" s="587" t="s">
        <v>1524</v>
      </c>
      <c r="R162" s="211"/>
      <c r="S162" s="211"/>
      <c r="T162" s="209"/>
    </row>
    <row r="163" spans="2:21" ht="15.75">
      <c r="B163" s="241"/>
      <c r="C163" s="280" t="s">
        <v>80</v>
      </c>
      <c r="D163" s="227"/>
      <c r="E163" s="227"/>
      <c r="F163" s="227"/>
      <c r="G163" s="1735"/>
      <c r="H163" s="1735"/>
      <c r="I163" s="1735" t="s">
        <v>105</v>
      </c>
      <c r="J163" s="1735"/>
      <c r="K163" s="228"/>
      <c r="L163" s="2293" t="s">
        <v>106</v>
      </c>
      <c r="M163" s="2293"/>
      <c r="N163" s="2293"/>
      <c r="O163" s="227"/>
      <c r="P163" s="227"/>
      <c r="Q163" s="227" t="s">
        <v>81</v>
      </c>
      <c r="R163" s="1523"/>
      <c r="S163" s="242"/>
      <c r="T163" s="243"/>
    </row>
    <row r="164" spans="2:21" ht="20.100000000000001" customHeight="1">
      <c r="B164" s="241"/>
      <c r="C164" s="281"/>
      <c r="D164" s="229"/>
      <c r="E164" s="229"/>
      <c r="F164" s="229"/>
      <c r="G164" s="229"/>
      <c r="H164" s="229"/>
      <c r="I164" s="229"/>
      <c r="J164" s="229"/>
      <c r="K164" s="229"/>
      <c r="L164" s="229"/>
      <c r="M164" s="229"/>
      <c r="N164" s="229"/>
      <c r="O164" s="229"/>
      <c r="P164" s="229"/>
      <c r="Q164" s="229"/>
      <c r="R164" s="229"/>
      <c r="S164" s="242"/>
      <c r="T164" s="243"/>
    </row>
    <row r="165" spans="2:21" ht="20.100000000000001" customHeight="1">
      <c r="B165" s="241"/>
      <c r="C165" s="281"/>
      <c r="D165" s="229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29"/>
      <c r="P165" s="229"/>
      <c r="Q165" s="229"/>
      <c r="R165" s="229"/>
      <c r="S165" s="242"/>
      <c r="T165" s="243"/>
    </row>
    <row r="166" spans="2:21" ht="15.75">
      <c r="B166" s="241"/>
      <c r="C166" s="2195" t="s">
        <v>147</v>
      </c>
      <c r="D166" s="2195"/>
      <c r="E166" s="2195"/>
      <c r="F166" s="1733"/>
      <c r="G166" s="1736"/>
      <c r="H166" s="1736" t="s">
        <v>82</v>
      </c>
      <c r="I166" s="1733"/>
      <c r="J166" s="1736" t="s">
        <v>156</v>
      </c>
      <c r="K166" s="230"/>
      <c r="L166" s="1736"/>
      <c r="M166" s="1736" t="s">
        <v>161</v>
      </c>
      <c r="N166" s="1736"/>
      <c r="O166" s="1733"/>
      <c r="P166" s="1733"/>
      <c r="Q166" s="1733" t="s">
        <v>83</v>
      </c>
      <c r="R166" s="1733"/>
      <c r="S166" s="242"/>
      <c r="T166" s="243"/>
    </row>
    <row r="167" spans="2:21" ht="5.0999999999999996" customHeight="1">
      <c r="B167" s="612"/>
      <c r="C167" s="1733"/>
      <c r="D167" s="1733"/>
      <c r="E167" s="1733"/>
      <c r="F167" s="1733"/>
      <c r="G167" s="1736"/>
      <c r="H167" s="1736"/>
      <c r="I167" s="1733"/>
      <c r="J167" s="1736"/>
      <c r="K167" s="230"/>
      <c r="L167" s="1736"/>
      <c r="M167" s="1736"/>
      <c r="N167" s="1736"/>
      <c r="O167" s="1733"/>
      <c r="P167" s="1733"/>
      <c r="Q167" s="1733"/>
      <c r="R167" s="1733"/>
      <c r="S167" s="242"/>
      <c r="T167" s="243"/>
    </row>
    <row r="168" spans="2:21" ht="5.0999999999999996" customHeight="1">
      <c r="B168" s="241"/>
      <c r="C168" s="282"/>
      <c r="D168" s="1733"/>
      <c r="E168" s="1733"/>
      <c r="F168" s="1733"/>
      <c r="G168" s="1736"/>
      <c r="H168" s="1736"/>
      <c r="I168" s="1733"/>
      <c r="J168" s="1736"/>
      <c r="K168" s="230"/>
      <c r="L168" s="1736"/>
      <c r="M168" s="1736"/>
      <c r="N168" s="1736"/>
      <c r="O168" s="1733"/>
      <c r="P168" s="1733"/>
      <c r="Q168" s="1733"/>
      <c r="R168" s="1733"/>
      <c r="S168" s="242"/>
      <c r="T168" s="243"/>
    </row>
    <row r="169" spans="2:21" customFormat="1" ht="15" customHeight="1">
      <c r="B169" s="121" t="s">
        <v>418</v>
      </c>
      <c r="C169" s="284"/>
      <c r="D169" s="122"/>
      <c r="E169" s="122"/>
      <c r="F169" s="122"/>
      <c r="G169" s="122"/>
      <c r="H169" s="122"/>
      <c r="I169" s="122"/>
      <c r="J169" s="123"/>
      <c r="K169" s="122"/>
      <c r="L169" s="124"/>
      <c r="M169" s="122"/>
      <c r="N169" s="122"/>
      <c r="O169" s="122"/>
      <c r="P169" s="122"/>
      <c r="Q169" s="122"/>
      <c r="R169" s="125"/>
      <c r="S169" s="125"/>
      <c r="T169" s="126" t="s">
        <v>417</v>
      </c>
      <c r="U169" s="232"/>
    </row>
    <row r="171" spans="2:21" ht="24.75" customHeight="1">
      <c r="B171" s="2155" t="s">
        <v>1044</v>
      </c>
      <c r="C171" s="2156"/>
      <c r="D171" s="2156"/>
      <c r="E171" s="2157"/>
      <c r="F171" s="2303" t="s">
        <v>146</v>
      </c>
      <c r="G171" s="2304"/>
      <c r="H171" s="2304"/>
      <c r="I171" s="2304"/>
      <c r="J171" s="2304"/>
      <c r="K171" s="2304"/>
      <c r="L171" s="2304"/>
      <c r="M171" s="2304"/>
      <c r="N171" s="2305"/>
      <c r="O171" s="417" t="s">
        <v>55</v>
      </c>
      <c r="P171" s="428" t="s">
        <v>706</v>
      </c>
      <c r="Q171" s="2314" t="s">
        <v>1608</v>
      </c>
      <c r="R171" s="2314"/>
      <c r="S171" s="2314"/>
      <c r="T171" s="2315"/>
    </row>
    <row r="172" spans="2:21" ht="24.75" customHeight="1">
      <c r="B172" s="2158"/>
      <c r="C172" s="2159"/>
      <c r="D172" s="2159"/>
      <c r="E172" s="2160"/>
      <c r="F172" s="2306" t="s">
        <v>416</v>
      </c>
      <c r="G172" s="2307"/>
      <c r="H172" s="2307"/>
      <c r="I172" s="2307"/>
      <c r="J172" s="2307"/>
      <c r="K172" s="2307"/>
      <c r="L172" s="2307"/>
      <c r="M172" s="2307"/>
      <c r="N172" s="2308"/>
      <c r="O172" s="419" t="s">
        <v>57</v>
      </c>
      <c r="P172" s="429" t="s">
        <v>58</v>
      </c>
      <c r="Q172" s="94"/>
      <c r="R172" s="45"/>
      <c r="S172" s="45"/>
      <c r="T172" s="46"/>
    </row>
    <row r="173" spans="2:21" ht="4.5" customHeight="1">
      <c r="B173" s="604"/>
      <c r="C173" s="264"/>
      <c r="D173" s="264"/>
      <c r="E173" s="264"/>
      <c r="F173" s="264"/>
      <c r="G173" s="1245"/>
      <c r="H173" s="1245"/>
      <c r="I173" s="1245"/>
      <c r="J173" s="1245"/>
      <c r="K173" s="1245"/>
      <c r="L173" s="1245"/>
      <c r="M173" s="1245"/>
      <c r="N173" s="1245"/>
      <c r="O173" s="1245"/>
      <c r="P173" s="1245"/>
      <c r="Q173" s="1245"/>
      <c r="R173" s="1245"/>
      <c r="S173" s="1245"/>
      <c r="T173" s="266"/>
    </row>
    <row r="174" spans="2:21" ht="20.100000000000001" customHeight="1">
      <c r="B174" s="51"/>
      <c r="C174" s="1444" t="s">
        <v>59</v>
      </c>
      <c r="D174" s="1445"/>
      <c r="E174" s="1445" t="s">
        <v>60</v>
      </c>
      <c r="F174" s="1446" t="s">
        <v>1518</v>
      </c>
      <c r="G174" s="1445"/>
      <c r="H174" s="1447"/>
      <c r="I174" s="1448"/>
      <c r="J174" s="55"/>
      <c r="K174" s="55"/>
      <c r="L174" s="54"/>
      <c r="M174" s="55"/>
      <c r="N174" s="85"/>
      <c r="O174" s="56"/>
      <c r="P174" s="54" t="s">
        <v>61</v>
      </c>
      <c r="Q174" s="1657" t="s">
        <v>1511</v>
      </c>
      <c r="R174" s="249"/>
      <c r="S174" s="85"/>
      <c r="T174" s="59"/>
    </row>
    <row r="175" spans="2:21" ht="4.5" customHeight="1">
      <c r="B175" s="51"/>
      <c r="C175" s="52"/>
      <c r="E175" s="640"/>
      <c r="F175" s="83"/>
      <c r="G175" s="55"/>
      <c r="H175" s="53"/>
      <c r="I175" s="52"/>
      <c r="J175" s="55"/>
      <c r="K175" s="55"/>
      <c r="L175" s="54"/>
      <c r="M175" s="55"/>
      <c r="N175" s="60"/>
      <c r="O175" s="56"/>
      <c r="P175" s="57"/>
      <c r="Q175" s="58"/>
      <c r="R175" s="58"/>
      <c r="S175" s="58"/>
      <c r="T175" s="59"/>
    </row>
    <row r="176" spans="2:21" ht="14.1" customHeight="1">
      <c r="B176" s="2190" t="s">
        <v>26</v>
      </c>
      <c r="C176" s="275" t="s">
        <v>27</v>
      </c>
      <c r="D176" s="2169" t="s">
        <v>62</v>
      </c>
      <c r="E176" s="175" t="s">
        <v>28</v>
      </c>
      <c r="F176" s="2169" t="s">
        <v>29</v>
      </c>
      <c r="G176" s="174" t="s">
        <v>30</v>
      </c>
      <c r="H176" s="174" t="s">
        <v>30</v>
      </c>
      <c r="I176" s="176" t="s">
        <v>30</v>
      </c>
      <c r="J176" s="2171" t="s">
        <v>31</v>
      </c>
      <c r="K176" s="2172"/>
      <c r="L176" s="174" t="s">
        <v>30</v>
      </c>
      <c r="M176" s="176" t="s">
        <v>32</v>
      </c>
      <c r="N176" s="177" t="s">
        <v>8</v>
      </c>
      <c r="O176" s="2310" t="s">
        <v>928</v>
      </c>
      <c r="P176" s="2311" t="s">
        <v>181</v>
      </c>
      <c r="Q176" s="177" t="s">
        <v>8</v>
      </c>
      <c r="R176" s="2180" t="s">
        <v>44</v>
      </c>
      <c r="S176" s="178" t="s">
        <v>8</v>
      </c>
      <c r="T176" s="2182" t="s">
        <v>10</v>
      </c>
    </row>
    <row r="177" spans="2:20" ht="14.1" customHeight="1">
      <c r="B177" s="2191"/>
      <c r="C177" s="276" t="s">
        <v>11</v>
      </c>
      <c r="D177" s="2170"/>
      <c r="E177" s="180" t="s">
        <v>12</v>
      </c>
      <c r="F177" s="2170"/>
      <c r="G177" s="180" t="s">
        <v>13</v>
      </c>
      <c r="H177" s="180" t="s">
        <v>14</v>
      </c>
      <c r="I177" s="181" t="s">
        <v>15</v>
      </c>
      <c r="J177" s="182" t="s">
        <v>16</v>
      </c>
      <c r="K177" s="183" t="s">
        <v>17</v>
      </c>
      <c r="L177" s="180" t="s">
        <v>18</v>
      </c>
      <c r="M177" s="184" t="s">
        <v>19</v>
      </c>
      <c r="N177" s="185" t="s">
        <v>177</v>
      </c>
      <c r="O177" s="2177"/>
      <c r="P177" s="2179"/>
      <c r="Q177" s="185" t="s">
        <v>22</v>
      </c>
      <c r="R177" s="2181"/>
      <c r="S177" s="186" t="s">
        <v>45</v>
      </c>
      <c r="T177" s="2183"/>
    </row>
    <row r="178" spans="2:20" ht="14.1" customHeight="1" thickBot="1">
      <c r="B178" s="187">
        <v>1</v>
      </c>
      <c r="C178" s="277">
        <v>2</v>
      </c>
      <c r="D178" s="189">
        <v>3</v>
      </c>
      <c r="E178" s="188">
        <v>4</v>
      </c>
      <c r="F178" s="188">
        <v>5</v>
      </c>
      <c r="G178" s="188">
        <v>6</v>
      </c>
      <c r="H178" s="188">
        <v>7</v>
      </c>
      <c r="I178" s="190" t="s">
        <v>63</v>
      </c>
      <c r="J178" s="191">
        <v>9</v>
      </c>
      <c r="K178" s="192" t="s">
        <v>64</v>
      </c>
      <c r="L178" s="191" t="s">
        <v>65</v>
      </c>
      <c r="M178" s="192">
        <v>12</v>
      </c>
      <c r="N178" s="193" t="s">
        <v>66</v>
      </c>
      <c r="O178" s="252" t="s">
        <v>927</v>
      </c>
      <c r="P178" s="193" t="s">
        <v>178</v>
      </c>
      <c r="Q178" s="193" t="s">
        <v>186</v>
      </c>
      <c r="R178" s="193" t="s">
        <v>929</v>
      </c>
      <c r="S178" s="193" t="s">
        <v>179</v>
      </c>
      <c r="T178" s="193">
        <v>18</v>
      </c>
    </row>
    <row r="179" spans="2:20" s="850" customFormat="1" ht="35.1" customHeight="1" thickTop="1">
      <c r="B179" s="874">
        <v>1</v>
      </c>
      <c r="C179" s="884" t="s">
        <v>1514</v>
      </c>
      <c r="D179" s="911" t="s">
        <v>89</v>
      </c>
      <c r="E179" s="911" t="s">
        <v>1254</v>
      </c>
      <c r="F179" s="841" t="s">
        <v>883</v>
      </c>
      <c r="G179" s="842">
        <v>9300</v>
      </c>
      <c r="H179" s="842">
        <v>3880</v>
      </c>
      <c r="I179" s="843">
        <f t="shared" ref="I179:I180" si="148">+G179-H179</f>
        <v>5420</v>
      </c>
      <c r="J179" s="844">
        <v>6</v>
      </c>
      <c r="K179" s="845">
        <f t="shared" ref="K179:K180" si="149">I179*J179%</f>
        <v>325.2</v>
      </c>
      <c r="L179" s="845">
        <f t="shared" ref="L179:L180" si="150">I179-K179</f>
        <v>5094.8</v>
      </c>
      <c r="M179" s="846">
        <v>2950</v>
      </c>
      <c r="N179" s="847">
        <f t="shared" ref="N179:N180" si="151">ROUND((L179*M179),0)</f>
        <v>15029660</v>
      </c>
      <c r="O179" s="847">
        <v>0</v>
      </c>
      <c r="P179" s="847">
        <f t="shared" ref="P179:P180" si="152">M179+O179</f>
        <v>2950</v>
      </c>
      <c r="Q179" s="848">
        <f t="shared" ref="Q179:Q180" si="153">ROUND((L179*+P179),0)</f>
        <v>15029660</v>
      </c>
      <c r="R179" s="848">
        <f t="shared" ref="R179:R180" si="154">ROUND((Q179*0.25%),0)</f>
        <v>37574</v>
      </c>
      <c r="S179" s="848">
        <f t="shared" ref="S179:S180" si="155">ROUND((Q179-R179),0)</f>
        <v>14992086</v>
      </c>
      <c r="T179" s="849" t="s">
        <v>77</v>
      </c>
    </row>
    <row r="180" spans="2:20" s="850" customFormat="1" ht="35.1" customHeight="1">
      <c r="B180" s="874">
        <v>2</v>
      </c>
      <c r="C180" s="884" t="s">
        <v>1515</v>
      </c>
      <c r="D180" s="911" t="s">
        <v>88</v>
      </c>
      <c r="E180" s="911" t="s">
        <v>1253</v>
      </c>
      <c r="F180" s="841" t="s">
        <v>883</v>
      </c>
      <c r="G180" s="842">
        <v>8570</v>
      </c>
      <c r="H180" s="842">
        <v>3890</v>
      </c>
      <c r="I180" s="843">
        <f t="shared" si="148"/>
        <v>4680</v>
      </c>
      <c r="J180" s="844">
        <v>6</v>
      </c>
      <c r="K180" s="845">
        <f t="shared" si="149"/>
        <v>280.8</v>
      </c>
      <c r="L180" s="845">
        <f t="shared" si="150"/>
        <v>4399.2</v>
      </c>
      <c r="M180" s="846">
        <v>2950</v>
      </c>
      <c r="N180" s="847">
        <f t="shared" si="151"/>
        <v>12977640</v>
      </c>
      <c r="O180" s="847">
        <v>0</v>
      </c>
      <c r="P180" s="847">
        <f t="shared" si="152"/>
        <v>2950</v>
      </c>
      <c r="Q180" s="848">
        <f t="shared" si="153"/>
        <v>12977640</v>
      </c>
      <c r="R180" s="848">
        <f t="shared" si="154"/>
        <v>32444</v>
      </c>
      <c r="S180" s="848">
        <f t="shared" si="155"/>
        <v>12945196</v>
      </c>
      <c r="T180" s="849" t="s">
        <v>77</v>
      </c>
    </row>
    <row r="181" spans="2:20" s="850" customFormat="1" ht="35.1" customHeight="1">
      <c r="B181" s="874">
        <v>3</v>
      </c>
      <c r="C181" s="884" t="s">
        <v>1516</v>
      </c>
      <c r="D181" s="911" t="s">
        <v>1336</v>
      </c>
      <c r="E181" s="911" t="s">
        <v>1256</v>
      </c>
      <c r="F181" s="841" t="s">
        <v>883</v>
      </c>
      <c r="G181" s="842">
        <v>8480</v>
      </c>
      <c r="H181" s="842">
        <v>3870</v>
      </c>
      <c r="I181" s="843">
        <f t="shared" ref="I181:I182" si="156">+G181-H181</f>
        <v>4610</v>
      </c>
      <c r="J181" s="844">
        <v>6</v>
      </c>
      <c r="K181" s="845">
        <f t="shared" ref="K181:K182" si="157">I181*J181%</f>
        <v>276.59999999999997</v>
      </c>
      <c r="L181" s="845">
        <f t="shared" ref="L181:L182" si="158">I181-K181</f>
        <v>4333.3999999999996</v>
      </c>
      <c r="M181" s="846">
        <v>2950</v>
      </c>
      <c r="N181" s="847">
        <f t="shared" ref="N181:N182" si="159">ROUND((L181*M181),0)</f>
        <v>12783530</v>
      </c>
      <c r="O181" s="847">
        <v>0</v>
      </c>
      <c r="P181" s="847">
        <f t="shared" ref="P181:P182" si="160">M181+O181</f>
        <v>2950</v>
      </c>
      <c r="Q181" s="848">
        <f t="shared" ref="Q181:Q182" si="161">ROUND((L181*+P181),0)</f>
        <v>12783530</v>
      </c>
      <c r="R181" s="848">
        <f t="shared" ref="R181:R182" si="162">ROUND((Q181*0.25%),0)</f>
        <v>31959</v>
      </c>
      <c r="S181" s="848">
        <f t="shared" ref="S181:S182" si="163">ROUND((Q181-R181),0)</f>
        <v>12751571</v>
      </c>
      <c r="T181" s="849" t="s">
        <v>77</v>
      </c>
    </row>
    <row r="182" spans="2:20" s="850" customFormat="1" ht="35.1" customHeight="1">
      <c r="B182" s="874">
        <v>4</v>
      </c>
      <c r="C182" s="884" t="s">
        <v>1517</v>
      </c>
      <c r="D182" s="911" t="s">
        <v>89</v>
      </c>
      <c r="E182" s="911" t="s">
        <v>1254</v>
      </c>
      <c r="F182" s="841" t="s">
        <v>883</v>
      </c>
      <c r="G182" s="842">
        <v>7910</v>
      </c>
      <c r="H182" s="842">
        <v>3880</v>
      </c>
      <c r="I182" s="843">
        <f t="shared" si="156"/>
        <v>4030</v>
      </c>
      <c r="J182" s="844">
        <v>6</v>
      </c>
      <c r="K182" s="845">
        <f t="shared" si="157"/>
        <v>241.79999999999998</v>
      </c>
      <c r="L182" s="845">
        <f t="shared" si="158"/>
        <v>3788.2</v>
      </c>
      <c r="M182" s="846">
        <v>2950</v>
      </c>
      <c r="N182" s="847">
        <f t="shared" si="159"/>
        <v>11175190</v>
      </c>
      <c r="O182" s="847">
        <v>0</v>
      </c>
      <c r="P182" s="847">
        <f t="shared" si="160"/>
        <v>2950</v>
      </c>
      <c r="Q182" s="848">
        <f t="shared" si="161"/>
        <v>11175190</v>
      </c>
      <c r="R182" s="848">
        <f t="shared" si="162"/>
        <v>27938</v>
      </c>
      <c r="S182" s="848">
        <f t="shared" si="163"/>
        <v>11147252</v>
      </c>
      <c r="T182" s="849" t="s">
        <v>77</v>
      </c>
    </row>
    <row r="183" spans="2:20" s="850" customFormat="1" ht="5.0999999999999996" customHeight="1">
      <c r="B183" s="875"/>
      <c r="C183" s="867"/>
      <c r="D183" s="876"/>
      <c r="E183" s="877"/>
      <c r="F183" s="878"/>
      <c r="G183" s="879"/>
      <c r="H183" s="879"/>
      <c r="I183" s="880"/>
      <c r="J183" s="844"/>
      <c r="K183" s="880"/>
      <c r="L183" s="880"/>
      <c r="M183" s="881"/>
      <c r="N183" s="881"/>
      <c r="O183" s="882"/>
      <c r="P183" s="883"/>
      <c r="Q183" s="880"/>
      <c r="R183" s="880"/>
      <c r="S183" s="880"/>
      <c r="T183" s="836"/>
    </row>
    <row r="184" spans="2:20" ht="35.1" customHeight="1">
      <c r="B184" s="2211" t="s">
        <v>204</v>
      </c>
      <c r="C184" s="2212"/>
      <c r="D184" s="2212"/>
      <c r="E184" s="2212"/>
      <c r="F184" s="2213"/>
      <c r="G184" s="1012">
        <f>SUM(G179:G183)</f>
        <v>34260</v>
      </c>
      <c r="H184" s="1012">
        <f>SUM(H179:H183)</f>
        <v>15520</v>
      </c>
      <c r="I184" s="1012">
        <f>SUM(I179:I183)</f>
        <v>18740</v>
      </c>
      <c r="J184" s="1012">
        <f>+K184/I184%</f>
        <v>5.9999999999999991</v>
      </c>
      <c r="K184" s="1012">
        <f>SUM(K179:K183)</f>
        <v>1124.3999999999999</v>
      </c>
      <c r="L184" s="1012">
        <f>SUM(L179:L183)</f>
        <v>17615.599999999999</v>
      </c>
      <c r="M184" s="1012"/>
      <c r="N184" s="1012">
        <f>SUM(N179:N183)</f>
        <v>51966020</v>
      </c>
      <c r="O184" s="1012"/>
      <c r="P184" s="1012">
        <f>+Q184/L184</f>
        <v>2950.0000000000005</v>
      </c>
      <c r="Q184" s="1012">
        <f>SUM(Q179:Q183)</f>
        <v>51966020</v>
      </c>
      <c r="R184" s="1012">
        <f>SUM(R179:R183)</f>
        <v>129915</v>
      </c>
      <c r="S184" s="1012">
        <f>SUM(S179:S183)</f>
        <v>51836105</v>
      </c>
      <c r="T184" s="261"/>
    </row>
    <row r="185" spans="2:20" ht="4.5" customHeight="1">
      <c r="B185" s="604"/>
      <c r="C185" s="264"/>
      <c r="D185" s="264"/>
      <c r="E185" s="264"/>
      <c r="F185" s="264"/>
      <c r="G185" s="1245"/>
      <c r="H185" s="1245"/>
      <c r="I185" s="1245"/>
      <c r="J185" s="1245"/>
      <c r="K185" s="1245"/>
      <c r="L185" s="1245"/>
      <c r="M185" s="1245"/>
      <c r="N185" s="1245"/>
      <c r="O185" s="1245"/>
      <c r="P185" s="1245"/>
      <c r="Q185" s="1245"/>
      <c r="R185" s="1245"/>
      <c r="S185" s="1245"/>
      <c r="T185" s="266"/>
    </row>
    <row r="186" spans="2:20" ht="20.100000000000001" customHeight="1">
      <c r="B186" s="51"/>
      <c r="C186" s="1444" t="s">
        <v>59</v>
      </c>
      <c r="D186" s="1445"/>
      <c r="E186" s="1445" t="s">
        <v>60</v>
      </c>
      <c r="F186" s="1446" t="s">
        <v>1483</v>
      </c>
      <c r="G186" s="1445"/>
      <c r="H186" s="1447"/>
      <c r="I186" s="1448"/>
      <c r="J186" s="55"/>
      <c r="K186" s="55"/>
      <c r="L186" s="54"/>
      <c r="M186" s="55"/>
      <c r="N186" s="85"/>
      <c r="O186" s="56"/>
      <c r="P186" s="54"/>
      <c r="Q186" s="1657"/>
      <c r="R186" s="249"/>
      <c r="S186" s="85"/>
      <c r="T186" s="59"/>
    </row>
    <row r="187" spans="2:20" ht="4.5" customHeight="1">
      <c r="B187" s="51"/>
      <c r="C187" s="52"/>
      <c r="E187" s="640"/>
      <c r="F187" s="83"/>
      <c r="G187" s="55"/>
      <c r="H187" s="53"/>
      <c r="I187" s="52"/>
      <c r="J187" s="55"/>
      <c r="K187" s="55"/>
      <c r="L187" s="54"/>
      <c r="M187" s="55"/>
      <c r="N187" s="60"/>
      <c r="O187" s="56"/>
      <c r="P187" s="57"/>
      <c r="Q187" s="58"/>
      <c r="R187" s="58"/>
      <c r="S187" s="58"/>
      <c r="T187" s="59"/>
    </row>
    <row r="188" spans="2:20" ht="14.1" customHeight="1">
      <c r="B188" s="2190" t="s">
        <v>26</v>
      </c>
      <c r="C188" s="275" t="s">
        <v>27</v>
      </c>
      <c r="D188" s="2169" t="s">
        <v>62</v>
      </c>
      <c r="E188" s="175" t="s">
        <v>28</v>
      </c>
      <c r="F188" s="2169" t="s">
        <v>29</v>
      </c>
      <c r="G188" s="174" t="s">
        <v>30</v>
      </c>
      <c r="H188" s="174" t="s">
        <v>30</v>
      </c>
      <c r="I188" s="176" t="s">
        <v>30</v>
      </c>
      <c r="J188" s="2171" t="s">
        <v>31</v>
      </c>
      <c r="K188" s="2172"/>
      <c r="L188" s="174" t="s">
        <v>30</v>
      </c>
      <c r="M188" s="176" t="s">
        <v>32</v>
      </c>
      <c r="N188" s="177" t="s">
        <v>8</v>
      </c>
      <c r="O188" s="2310" t="s">
        <v>928</v>
      </c>
      <c r="P188" s="2311" t="s">
        <v>181</v>
      </c>
      <c r="Q188" s="177" t="s">
        <v>8</v>
      </c>
      <c r="R188" s="2180" t="s">
        <v>44</v>
      </c>
      <c r="S188" s="178" t="s">
        <v>8</v>
      </c>
      <c r="T188" s="2182" t="s">
        <v>10</v>
      </c>
    </row>
    <row r="189" spans="2:20" ht="14.1" customHeight="1">
      <c r="B189" s="2191"/>
      <c r="C189" s="276" t="s">
        <v>11</v>
      </c>
      <c r="D189" s="2170"/>
      <c r="E189" s="180" t="s">
        <v>12</v>
      </c>
      <c r="F189" s="2170"/>
      <c r="G189" s="180" t="s">
        <v>13</v>
      </c>
      <c r="H189" s="180" t="s">
        <v>14</v>
      </c>
      <c r="I189" s="181" t="s">
        <v>15</v>
      </c>
      <c r="J189" s="182" t="s">
        <v>16</v>
      </c>
      <c r="K189" s="183" t="s">
        <v>17</v>
      </c>
      <c r="L189" s="180" t="s">
        <v>18</v>
      </c>
      <c r="M189" s="184" t="s">
        <v>19</v>
      </c>
      <c r="N189" s="185" t="s">
        <v>177</v>
      </c>
      <c r="O189" s="2177"/>
      <c r="P189" s="2179"/>
      <c r="Q189" s="185" t="s">
        <v>22</v>
      </c>
      <c r="R189" s="2181"/>
      <c r="S189" s="186" t="s">
        <v>45</v>
      </c>
      <c r="T189" s="2183"/>
    </row>
    <row r="190" spans="2:20" ht="14.1" customHeight="1" thickBot="1">
      <c r="B190" s="187">
        <v>1</v>
      </c>
      <c r="C190" s="277">
        <v>2</v>
      </c>
      <c r="D190" s="189">
        <v>3</v>
      </c>
      <c r="E190" s="188">
        <v>4</v>
      </c>
      <c r="F190" s="188">
        <v>5</v>
      </c>
      <c r="G190" s="188">
        <v>6</v>
      </c>
      <c r="H190" s="188">
        <v>7</v>
      </c>
      <c r="I190" s="190" t="s">
        <v>63</v>
      </c>
      <c r="J190" s="191">
        <v>9</v>
      </c>
      <c r="K190" s="192" t="s">
        <v>64</v>
      </c>
      <c r="L190" s="191" t="s">
        <v>65</v>
      </c>
      <c r="M190" s="192">
        <v>12</v>
      </c>
      <c r="N190" s="193" t="s">
        <v>66</v>
      </c>
      <c r="O190" s="252" t="s">
        <v>927</v>
      </c>
      <c r="P190" s="193" t="s">
        <v>178</v>
      </c>
      <c r="Q190" s="193" t="s">
        <v>186</v>
      </c>
      <c r="R190" s="193" t="s">
        <v>929</v>
      </c>
      <c r="S190" s="193" t="s">
        <v>179</v>
      </c>
      <c r="T190" s="193">
        <v>18</v>
      </c>
    </row>
    <row r="191" spans="2:20" s="850" customFormat="1" ht="35.1" customHeight="1" thickTop="1">
      <c r="B191" s="874">
        <v>1</v>
      </c>
      <c r="C191" s="884" t="s">
        <v>1519</v>
      </c>
      <c r="D191" s="911" t="s">
        <v>89</v>
      </c>
      <c r="E191" s="911" t="s">
        <v>1254</v>
      </c>
      <c r="F191" s="841" t="s">
        <v>883</v>
      </c>
      <c r="G191" s="842">
        <v>9360</v>
      </c>
      <c r="H191" s="842">
        <v>3880</v>
      </c>
      <c r="I191" s="843">
        <f t="shared" ref="I191" si="164">+G191-H191</f>
        <v>5480</v>
      </c>
      <c r="J191" s="844">
        <v>6</v>
      </c>
      <c r="K191" s="845">
        <f t="shared" ref="K191" si="165">I191*J191%</f>
        <v>328.8</v>
      </c>
      <c r="L191" s="845">
        <f t="shared" ref="L191" si="166">I191-K191</f>
        <v>5151.2</v>
      </c>
      <c r="M191" s="846">
        <v>2850</v>
      </c>
      <c r="N191" s="847">
        <f t="shared" ref="N191" si="167">ROUND((L191*M191),0)</f>
        <v>14680920</v>
      </c>
      <c r="O191" s="847">
        <v>0</v>
      </c>
      <c r="P191" s="847">
        <f t="shared" ref="P191" si="168">M191+O191</f>
        <v>2850</v>
      </c>
      <c r="Q191" s="848">
        <f t="shared" ref="Q191" si="169">ROUND((L191*+P191),0)</f>
        <v>14680920</v>
      </c>
      <c r="R191" s="848">
        <f t="shared" ref="R191" si="170">ROUND((Q191*0.25%),0)</f>
        <v>36702</v>
      </c>
      <c r="S191" s="848">
        <f t="shared" ref="S191" si="171">ROUND((Q191-R191),0)</f>
        <v>14644218</v>
      </c>
      <c r="T191" s="849" t="s">
        <v>77</v>
      </c>
    </row>
    <row r="192" spans="2:20" s="850" customFormat="1" ht="5.0999999999999996" customHeight="1">
      <c r="B192" s="875"/>
      <c r="C192" s="867"/>
      <c r="D192" s="876"/>
      <c r="E192" s="877"/>
      <c r="F192" s="878"/>
      <c r="G192" s="879"/>
      <c r="H192" s="879"/>
      <c r="I192" s="880"/>
      <c r="J192" s="844"/>
      <c r="K192" s="880"/>
      <c r="L192" s="880"/>
      <c r="M192" s="881"/>
      <c r="N192" s="881"/>
      <c r="O192" s="882"/>
      <c r="P192" s="883"/>
      <c r="Q192" s="880"/>
      <c r="R192" s="880"/>
      <c r="S192" s="880"/>
      <c r="T192" s="836"/>
    </row>
    <row r="193" spans="2:20" ht="35.1" customHeight="1">
      <c r="B193" s="2211" t="s">
        <v>202</v>
      </c>
      <c r="C193" s="2212"/>
      <c r="D193" s="2212"/>
      <c r="E193" s="2212"/>
      <c r="F193" s="2213"/>
      <c r="G193" s="1012">
        <f>SUM(G191:G192)</f>
        <v>9360</v>
      </c>
      <c r="H193" s="1012">
        <f>SUM(H191:H192)</f>
        <v>3880</v>
      </c>
      <c r="I193" s="1012">
        <f>SUM(I191:I192)</f>
        <v>5480</v>
      </c>
      <c r="J193" s="1012">
        <f>+K193/I193%</f>
        <v>6.0000000000000009</v>
      </c>
      <c r="K193" s="1012">
        <f>SUM(K191:K192)</f>
        <v>328.8</v>
      </c>
      <c r="L193" s="1012">
        <f>SUM(L191:L192)</f>
        <v>5151.2</v>
      </c>
      <c r="M193" s="1012"/>
      <c r="N193" s="1012">
        <f>SUM(N191:N192)</f>
        <v>14680920</v>
      </c>
      <c r="O193" s="1012"/>
      <c r="P193" s="1012">
        <f>+Q193/L193</f>
        <v>2850</v>
      </c>
      <c r="Q193" s="1012">
        <f>SUM(Q191:Q192)</f>
        <v>14680920</v>
      </c>
      <c r="R193" s="1012">
        <f>SUM(R191:R192)</f>
        <v>36702</v>
      </c>
      <c r="S193" s="1012">
        <f>SUM(S191:S192)</f>
        <v>14644218</v>
      </c>
      <c r="T193" s="261"/>
    </row>
    <row r="194" spans="2:20" ht="4.5" customHeight="1">
      <c r="B194" s="604"/>
      <c r="C194" s="264"/>
      <c r="D194" s="264"/>
      <c r="E194" s="264"/>
      <c r="F194" s="264"/>
      <c r="G194" s="1245"/>
      <c r="H194" s="1245"/>
      <c r="I194" s="1245"/>
      <c r="J194" s="1245"/>
      <c r="K194" s="1245"/>
      <c r="L194" s="1245"/>
      <c r="M194" s="1245"/>
      <c r="N194" s="1245"/>
      <c r="O194" s="1245"/>
      <c r="P194" s="1245"/>
      <c r="Q194" s="1245"/>
      <c r="R194" s="1245"/>
      <c r="S194" s="1245"/>
      <c r="T194" s="266"/>
    </row>
    <row r="195" spans="2:20" ht="20.100000000000001" customHeight="1">
      <c r="B195" s="51"/>
      <c r="C195" s="1444" t="s">
        <v>59</v>
      </c>
      <c r="D195" s="1445"/>
      <c r="E195" s="1445" t="s">
        <v>60</v>
      </c>
      <c r="F195" s="1446" t="s">
        <v>1482</v>
      </c>
      <c r="G195" s="1445"/>
      <c r="H195" s="1447"/>
      <c r="I195" s="1448"/>
      <c r="J195" s="55"/>
      <c r="K195" s="55"/>
      <c r="L195" s="54"/>
      <c r="M195" s="55"/>
      <c r="N195" s="85"/>
      <c r="O195" s="56"/>
      <c r="P195" s="54"/>
      <c r="Q195" s="1657"/>
      <c r="R195" s="249"/>
      <c r="S195" s="85"/>
      <c r="T195" s="59"/>
    </row>
    <row r="196" spans="2:20" ht="4.5" customHeight="1">
      <c r="B196" s="51"/>
      <c r="C196" s="52"/>
      <c r="E196" s="640"/>
      <c r="F196" s="83"/>
      <c r="G196" s="55"/>
      <c r="H196" s="53"/>
      <c r="I196" s="52"/>
      <c r="J196" s="55"/>
      <c r="K196" s="55"/>
      <c r="L196" s="54"/>
      <c r="M196" s="55"/>
      <c r="N196" s="60"/>
      <c r="O196" s="56"/>
      <c r="P196" s="57"/>
      <c r="Q196" s="58"/>
      <c r="R196" s="58"/>
      <c r="S196" s="58"/>
      <c r="T196" s="59"/>
    </row>
    <row r="197" spans="2:20" ht="14.1" customHeight="1">
      <c r="B197" s="2190" t="s">
        <v>26</v>
      </c>
      <c r="C197" s="275" t="s">
        <v>27</v>
      </c>
      <c r="D197" s="2169" t="s">
        <v>62</v>
      </c>
      <c r="E197" s="175" t="s">
        <v>28</v>
      </c>
      <c r="F197" s="2169" t="s">
        <v>29</v>
      </c>
      <c r="G197" s="174" t="s">
        <v>30</v>
      </c>
      <c r="H197" s="174" t="s">
        <v>30</v>
      </c>
      <c r="I197" s="176" t="s">
        <v>30</v>
      </c>
      <c r="J197" s="2171" t="s">
        <v>31</v>
      </c>
      <c r="K197" s="2172"/>
      <c r="L197" s="174" t="s">
        <v>30</v>
      </c>
      <c r="M197" s="176" t="s">
        <v>32</v>
      </c>
      <c r="N197" s="177" t="s">
        <v>8</v>
      </c>
      <c r="O197" s="2310" t="s">
        <v>928</v>
      </c>
      <c r="P197" s="2311" t="s">
        <v>181</v>
      </c>
      <c r="Q197" s="177" t="s">
        <v>8</v>
      </c>
      <c r="R197" s="2180" t="s">
        <v>44</v>
      </c>
      <c r="S197" s="178" t="s">
        <v>8</v>
      </c>
      <c r="T197" s="2182" t="s">
        <v>10</v>
      </c>
    </row>
    <row r="198" spans="2:20" ht="14.1" customHeight="1">
      <c r="B198" s="2191"/>
      <c r="C198" s="276" t="s">
        <v>11</v>
      </c>
      <c r="D198" s="2170"/>
      <c r="E198" s="180" t="s">
        <v>12</v>
      </c>
      <c r="F198" s="2170"/>
      <c r="G198" s="180" t="s">
        <v>13</v>
      </c>
      <c r="H198" s="180" t="s">
        <v>14</v>
      </c>
      <c r="I198" s="181" t="s">
        <v>15</v>
      </c>
      <c r="J198" s="182" t="s">
        <v>16</v>
      </c>
      <c r="K198" s="183" t="s">
        <v>17</v>
      </c>
      <c r="L198" s="180" t="s">
        <v>18</v>
      </c>
      <c r="M198" s="184" t="s">
        <v>19</v>
      </c>
      <c r="N198" s="185" t="s">
        <v>177</v>
      </c>
      <c r="O198" s="2177"/>
      <c r="P198" s="2179"/>
      <c r="Q198" s="185" t="s">
        <v>22</v>
      </c>
      <c r="R198" s="2181"/>
      <c r="S198" s="186" t="s">
        <v>45</v>
      </c>
      <c r="T198" s="2183"/>
    </row>
    <row r="199" spans="2:20" ht="14.1" customHeight="1" thickBot="1">
      <c r="B199" s="187">
        <v>1</v>
      </c>
      <c r="C199" s="277">
        <v>2</v>
      </c>
      <c r="D199" s="189">
        <v>3</v>
      </c>
      <c r="E199" s="188">
        <v>4</v>
      </c>
      <c r="F199" s="188">
        <v>5</v>
      </c>
      <c r="G199" s="188">
        <v>6</v>
      </c>
      <c r="H199" s="188">
        <v>7</v>
      </c>
      <c r="I199" s="190" t="s">
        <v>63</v>
      </c>
      <c r="J199" s="191">
        <v>9</v>
      </c>
      <c r="K199" s="192" t="s">
        <v>64</v>
      </c>
      <c r="L199" s="191" t="s">
        <v>65</v>
      </c>
      <c r="M199" s="192">
        <v>12</v>
      </c>
      <c r="N199" s="193" t="s">
        <v>66</v>
      </c>
      <c r="O199" s="252" t="s">
        <v>927</v>
      </c>
      <c r="P199" s="193" t="s">
        <v>178</v>
      </c>
      <c r="Q199" s="193" t="s">
        <v>186</v>
      </c>
      <c r="R199" s="193" t="s">
        <v>929</v>
      </c>
      <c r="S199" s="193" t="s">
        <v>179</v>
      </c>
      <c r="T199" s="193">
        <v>18</v>
      </c>
    </row>
    <row r="200" spans="2:20" s="850" customFormat="1" ht="35.1" customHeight="1" thickTop="1">
      <c r="B200" s="874">
        <v>1</v>
      </c>
      <c r="C200" s="884" t="s">
        <v>1520</v>
      </c>
      <c r="D200" s="911" t="s">
        <v>378</v>
      </c>
      <c r="E200" s="911" t="s">
        <v>70</v>
      </c>
      <c r="F200" s="841" t="s">
        <v>883</v>
      </c>
      <c r="G200" s="842">
        <v>8590</v>
      </c>
      <c r="H200" s="842">
        <v>3960</v>
      </c>
      <c r="I200" s="843">
        <f t="shared" ref="I200:I201" si="172">+G200-H200</f>
        <v>4630</v>
      </c>
      <c r="J200" s="844">
        <v>6</v>
      </c>
      <c r="K200" s="845">
        <f t="shared" ref="K200:K201" si="173">I200*J200%</f>
        <v>277.8</v>
      </c>
      <c r="L200" s="845">
        <f t="shared" ref="L200:L201" si="174">I200-K200</f>
        <v>4352.2</v>
      </c>
      <c r="M200" s="846">
        <v>2850</v>
      </c>
      <c r="N200" s="847">
        <f t="shared" ref="N200:N201" si="175">ROUND((L200*M200),0)</f>
        <v>12403770</v>
      </c>
      <c r="O200" s="847">
        <v>0</v>
      </c>
      <c r="P200" s="847">
        <f t="shared" ref="P200:P201" si="176">M200+O200</f>
        <v>2850</v>
      </c>
      <c r="Q200" s="848">
        <f t="shared" ref="Q200:Q201" si="177">ROUND((L200*+P200),0)</f>
        <v>12403770</v>
      </c>
      <c r="R200" s="848">
        <f t="shared" ref="R200:R201" si="178">ROUND((Q200*0.25%),0)</f>
        <v>31009</v>
      </c>
      <c r="S200" s="848">
        <f t="shared" ref="S200:S201" si="179">ROUND((Q200-R200),0)</f>
        <v>12372761</v>
      </c>
      <c r="T200" s="849" t="s">
        <v>77</v>
      </c>
    </row>
    <row r="201" spans="2:20" s="850" customFormat="1" ht="35.1" customHeight="1">
      <c r="B201" s="874">
        <v>2</v>
      </c>
      <c r="C201" s="884" t="s">
        <v>1521</v>
      </c>
      <c r="D201" s="911" t="s">
        <v>73</v>
      </c>
      <c r="E201" s="911" t="s">
        <v>86</v>
      </c>
      <c r="F201" s="841" t="s">
        <v>883</v>
      </c>
      <c r="G201" s="842">
        <v>6760</v>
      </c>
      <c r="H201" s="842">
        <v>4000</v>
      </c>
      <c r="I201" s="843">
        <f t="shared" si="172"/>
        <v>2760</v>
      </c>
      <c r="J201" s="844">
        <v>6</v>
      </c>
      <c r="K201" s="845">
        <f t="shared" si="173"/>
        <v>165.6</v>
      </c>
      <c r="L201" s="845">
        <f t="shared" si="174"/>
        <v>2594.4</v>
      </c>
      <c r="M201" s="846">
        <v>2850</v>
      </c>
      <c r="N201" s="847">
        <f t="shared" si="175"/>
        <v>7394040</v>
      </c>
      <c r="O201" s="847">
        <v>0</v>
      </c>
      <c r="P201" s="847">
        <f t="shared" si="176"/>
        <v>2850</v>
      </c>
      <c r="Q201" s="848">
        <f t="shared" si="177"/>
        <v>7394040</v>
      </c>
      <c r="R201" s="848">
        <f t="shared" si="178"/>
        <v>18485</v>
      </c>
      <c r="S201" s="848">
        <f t="shared" si="179"/>
        <v>7375555</v>
      </c>
      <c r="T201" s="849" t="s">
        <v>77</v>
      </c>
    </row>
    <row r="202" spans="2:20" s="850" customFormat="1" ht="5.0999999999999996" customHeight="1">
      <c r="B202" s="875"/>
      <c r="C202" s="867"/>
      <c r="D202" s="876"/>
      <c r="E202" s="877"/>
      <c r="F202" s="878"/>
      <c r="G202" s="879"/>
      <c r="H202" s="879"/>
      <c r="I202" s="880"/>
      <c r="J202" s="844"/>
      <c r="K202" s="880"/>
      <c r="L202" s="880"/>
      <c r="M202" s="881"/>
      <c r="N202" s="881"/>
      <c r="O202" s="882"/>
      <c r="P202" s="883"/>
      <c r="Q202" s="880"/>
      <c r="R202" s="880"/>
      <c r="S202" s="880"/>
      <c r="T202" s="836"/>
    </row>
    <row r="203" spans="2:20" ht="35.1" customHeight="1">
      <c r="B203" s="2211" t="s">
        <v>450</v>
      </c>
      <c r="C203" s="2212"/>
      <c r="D203" s="2212"/>
      <c r="E203" s="2212"/>
      <c r="F203" s="2213"/>
      <c r="G203" s="1012">
        <f>SUM(G200:G202)</f>
        <v>15350</v>
      </c>
      <c r="H203" s="1012">
        <f>SUM(H200:H202)</f>
        <v>7960</v>
      </c>
      <c r="I203" s="1012">
        <f>SUM(I200:I202)</f>
        <v>7390</v>
      </c>
      <c r="J203" s="1012">
        <f>+K203/I203%</f>
        <v>5.9999999999999991</v>
      </c>
      <c r="K203" s="1012">
        <f>SUM(K200:K202)</f>
        <v>443.4</v>
      </c>
      <c r="L203" s="1012">
        <f>SUM(L200:L202)</f>
        <v>6946.6</v>
      </c>
      <c r="M203" s="1012"/>
      <c r="N203" s="1012">
        <f>SUM(N200:N202)</f>
        <v>19797810</v>
      </c>
      <c r="O203" s="1012"/>
      <c r="P203" s="1012">
        <f>+Q203/L203</f>
        <v>2850</v>
      </c>
      <c r="Q203" s="1012">
        <f>SUM(Q200:Q202)</f>
        <v>19797810</v>
      </c>
      <c r="R203" s="1012">
        <f>SUM(R200:R202)</f>
        <v>49494</v>
      </c>
      <c r="S203" s="1012">
        <f>SUM(S200:S202)</f>
        <v>19748316</v>
      </c>
      <c r="T203" s="261"/>
    </row>
    <row r="204" spans="2:20" ht="35.1" customHeight="1">
      <c r="B204" s="2211" t="s">
        <v>1507</v>
      </c>
      <c r="C204" s="2212"/>
      <c r="D204" s="2212"/>
      <c r="E204" s="2212"/>
      <c r="F204" s="2213"/>
      <c r="G204" s="1012">
        <f>SUM(G203+G193+G184)</f>
        <v>58970</v>
      </c>
      <c r="H204" s="1012">
        <f t="shared" ref="H204:S204" si="180">SUM(H203+H193+H184)</f>
        <v>27360</v>
      </c>
      <c r="I204" s="1012">
        <f t="shared" si="180"/>
        <v>31610</v>
      </c>
      <c r="J204" s="1012">
        <f>+K204/I204%</f>
        <v>5.9999999999999991</v>
      </c>
      <c r="K204" s="1012">
        <f t="shared" si="180"/>
        <v>1896.6</v>
      </c>
      <c r="L204" s="1012">
        <f t="shared" si="180"/>
        <v>29713.399999999998</v>
      </c>
      <c r="M204" s="1012"/>
      <c r="N204" s="1012">
        <f t="shared" si="180"/>
        <v>86444750</v>
      </c>
      <c r="O204" s="1012"/>
      <c r="P204" s="1012">
        <f>+Q204/L204</f>
        <v>2909.2850363808925</v>
      </c>
      <c r="Q204" s="1012">
        <f t="shared" si="180"/>
        <v>86444750</v>
      </c>
      <c r="R204" s="1012">
        <f t="shared" si="180"/>
        <v>216111</v>
      </c>
      <c r="S204" s="1012">
        <f t="shared" si="180"/>
        <v>86228639</v>
      </c>
      <c r="T204" s="261"/>
    </row>
    <row r="205" spans="2:20" ht="3.75" customHeight="1">
      <c r="B205" s="604"/>
      <c r="C205" s="264"/>
      <c r="D205" s="264"/>
      <c r="E205" s="264"/>
      <c r="F205" s="264"/>
      <c r="G205" s="1026"/>
      <c r="H205" s="1026"/>
      <c r="I205" s="1026"/>
      <c r="J205" s="1026"/>
      <c r="K205" s="1026"/>
      <c r="L205" s="1026"/>
      <c r="M205" s="1026"/>
      <c r="N205" s="1026"/>
      <c r="O205" s="1026"/>
      <c r="P205" s="1026"/>
      <c r="Q205" s="1026"/>
      <c r="R205" s="1026"/>
      <c r="S205" s="1026"/>
      <c r="T205" s="266"/>
    </row>
    <row r="206" spans="2:20" ht="15.75">
      <c r="B206" s="201"/>
      <c r="C206" s="205"/>
      <c r="D206" s="202"/>
      <c r="E206" s="202"/>
      <c r="F206" s="202"/>
      <c r="G206" s="202"/>
      <c r="H206" s="202"/>
      <c r="I206" s="202"/>
      <c r="J206" s="203"/>
      <c r="K206" s="203"/>
      <c r="L206" s="204"/>
      <c r="M206" s="202"/>
      <c r="N206" s="202"/>
      <c r="O206" s="202"/>
      <c r="P206" s="202"/>
      <c r="Q206" s="587" t="s">
        <v>1512</v>
      </c>
      <c r="R206" s="211"/>
      <c r="S206" s="211"/>
      <c r="T206" s="209"/>
    </row>
    <row r="207" spans="2:20" ht="15.75">
      <c r="B207" s="241"/>
      <c r="C207" s="280" t="s">
        <v>80</v>
      </c>
      <c r="D207" s="227"/>
      <c r="E207" s="227"/>
      <c r="F207" s="227"/>
      <c r="G207" s="1731"/>
      <c r="H207" s="1731"/>
      <c r="I207" s="1731" t="s">
        <v>105</v>
      </c>
      <c r="J207" s="1731"/>
      <c r="K207" s="228"/>
      <c r="L207" s="2293" t="s">
        <v>106</v>
      </c>
      <c r="M207" s="2293"/>
      <c r="N207" s="2293"/>
      <c r="O207" s="227"/>
      <c r="P207" s="227"/>
      <c r="Q207" s="227" t="s">
        <v>81</v>
      </c>
      <c r="R207" s="1523"/>
      <c r="S207" s="242"/>
      <c r="T207" s="243"/>
    </row>
    <row r="208" spans="2:20" ht="20.100000000000001" customHeight="1">
      <c r="B208" s="241"/>
      <c r="C208" s="281"/>
      <c r="D208" s="229"/>
      <c r="E208" s="229"/>
      <c r="F208" s="229"/>
      <c r="G208" s="229"/>
      <c r="H208" s="229"/>
      <c r="I208" s="229"/>
      <c r="J208" s="229"/>
      <c r="K208" s="229"/>
      <c r="L208" s="229"/>
      <c r="M208" s="229"/>
      <c r="N208" s="229"/>
      <c r="O208" s="229"/>
      <c r="P208" s="229"/>
      <c r="Q208" s="229"/>
      <c r="R208" s="229"/>
      <c r="S208" s="242"/>
      <c r="T208" s="243"/>
    </row>
    <row r="209" spans="2:21" ht="20.100000000000001" customHeight="1">
      <c r="B209" s="241"/>
      <c r="C209" s="281"/>
      <c r="D209" s="229"/>
      <c r="E209" s="229"/>
      <c r="F209" s="229"/>
      <c r="G209" s="229"/>
      <c r="H209" s="229"/>
      <c r="I209" s="229"/>
      <c r="J209" s="229"/>
      <c r="K209" s="229"/>
      <c r="L209" s="229"/>
      <c r="M209" s="229"/>
      <c r="N209" s="229"/>
      <c r="O209" s="229"/>
      <c r="P209" s="229"/>
      <c r="Q209" s="229"/>
      <c r="R209" s="229"/>
      <c r="S209" s="242"/>
      <c r="T209" s="243"/>
    </row>
    <row r="210" spans="2:21" ht="15.75">
      <c r="B210" s="241"/>
      <c r="C210" s="2195" t="s">
        <v>147</v>
      </c>
      <c r="D210" s="2195"/>
      <c r="E210" s="2195"/>
      <c r="F210" s="1730"/>
      <c r="G210" s="1732"/>
      <c r="H210" s="1732" t="s">
        <v>82</v>
      </c>
      <c r="I210" s="1730"/>
      <c r="J210" s="1732" t="s">
        <v>156</v>
      </c>
      <c r="K210" s="230"/>
      <c r="L210" s="1732"/>
      <c r="M210" s="1732" t="s">
        <v>161</v>
      </c>
      <c r="N210" s="1732"/>
      <c r="O210" s="1730"/>
      <c r="P210" s="1730"/>
      <c r="Q210" s="1730" t="s">
        <v>83</v>
      </c>
      <c r="R210" s="1730"/>
      <c r="S210" s="242"/>
      <c r="T210" s="243"/>
    </row>
    <row r="211" spans="2:21" ht="5.0999999999999996" customHeight="1">
      <c r="B211" s="612"/>
      <c r="C211" s="1730"/>
      <c r="D211" s="1730"/>
      <c r="E211" s="1730"/>
      <c r="F211" s="1730"/>
      <c r="G211" s="1732"/>
      <c r="H211" s="1732"/>
      <c r="I211" s="1730"/>
      <c r="J211" s="1732"/>
      <c r="K211" s="230"/>
      <c r="L211" s="1732"/>
      <c r="M211" s="1732"/>
      <c r="N211" s="1732"/>
      <c r="O211" s="1730"/>
      <c r="P211" s="1730"/>
      <c r="Q211" s="1730"/>
      <c r="R211" s="1730"/>
      <c r="S211" s="242"/>
      <c r="T211" s="243"/>
    </row>
    <row r="212" spans="2:21" ht="5.0999999999999996" customHeight="1">
      <c r="B212" s="241"/>
      <c r="C212" s="282"/>
      <c r="D212" s="1730"/>
      <c r="E212" s="1730"/>
      <c r="F212" s="1730"/>
      <c r="G212" s="1732"/>
      <c r="H212" s="1732"/>
      <c r="I212" s="1730"/>
      <c r="J212" s="1732"/>
      <c r="K212" s="230"/>
      <c r="L212" s="1732"/>
      <c r="M212" s="1732"/>
      <c r="N212" s="1732"/>
      <c r="O212" s="1730"/>
      <c r="P212" s="1730"/>
      <c r="Q212" s="1730"/>
      <c r="R212" s="1730"/>
      <c r="S212" s="242"/>
      <c r="T212" s="243"/>
    </row>
    <row r="213" spans="2:21" customFormat="1" ht="15" customHeight="1">
      <c r="B213" s="121" t="s">
        <v>418</v>
      </c>
      <c r="C213" s="284"/>
      <c r="D213" s="122"/>
      <c r="E213" s="122"/>
      <c r="F213" s="122"/>
      <c r="G213" s="122"/>
      <c r="H213" s="122"/>
      <c r="I213" s="122"/>
      <c r="J213" s="123"/>
      <c r="K213" s="122"/>
      <c r="L213" s="124"/>
      <c r="M213" s="122"/>
      <c r="N213" s="122"/>
      <c r="O213" s="122"/>
      <c r="P213" s="122"/>
      <c r="Q213" s="122"/>
      <c r="R213" s="125"/>
      <c r="S213" s="125"/>
      <c r="T213" s="126" t="s">
        <v>417</v>
      </c>
      <c r="U213" s="232"/>
    </row>
    <row r="215" spans="2:21" ht="24.75" customHeight="1">
      <c r="B215" s="2155" t="s">
        <v>1044</v>
      </c>
      <c r="C215" s="2156"/>
      <c r="D215" s="2156"/>
      <c r="E215" s="2157"/>
      <c r="F215" s="2303" t="s">
        <v>146</v>
      </c>
      <c r="G215" s="2304"/>
      <c r="H215" s="2304"/>
      <c r="I215" s="2304"/>
      <c r="J215" s="2304"/>
      <c r="K215" s="2304"/>
      <c r="L215" s="2304"/>
      <c r="M215" s="2304"/>
      <c r="N215" s="2305"/>
      <c r="O215" s="417" t="s">
        <v>55</v>
      </c>
      <c r="P215" s="428" t="s">
        <v>656</v>
      </c>
      <c r="Q215" s="2314" t="s">
        <v>1608</v>
      </c>
      <c r="R215" s="2314"/>
      <c r="S215" s="2314"/>
      <c r="T215" s="2315"/>
    </row>
    <row r="216" spans="2:21" ht="24.75" customHeight="1">
      <c r="B216" s="2158"/>
      <c r="C216" s="2159"/>
      <c r="D216" s="2159"/>
      <c r="E216" s="2160"/>
      <c r="F216" s="2306" t="s">
        <v>416</v>
      </c>
      <c r="G216" s="2307"/>
      <c r="H216" s="2307"/>
      <c r="I216" s="2307"/>
      <c r="J216" s="2307"/>
      <c r="K216" s="2307"/>
      <c r="L216" s="2307"/>
      <c r="M216" s="2307"/>
      <c r="N216" s="2308"/>
      <c r="O216" s="419" t="s">
        <v>57</v>
      </c>
      <c r="P216" s="429" t="s">
        <v>58</v>
      </c>
      <c r="Q216" s="94"/>
      <c r="R216" s="45"/>
      <c r="S216" s="45"/>
      <c r="T216" s="46"/>
    </row>
    <row r="217" spans="2:21" ht="4.5" customHeight="1">
      <c r="B217" s="604"/>
      <c r="C217" s="264"/>
      <c r="D217" s="264"/>
      <c r="E217" s="264"/>
      <c r="F217" s="264"/>
      <c r="G217" s="1245"/>
      <c r="H217" s="1245"/>
      <c r="I217" s="1245"/>
      <c r="J217" s="1245"/>
      <c r="K217" s="1245"/>
      <c r="L217" s="1245"/>
      <c r="M217" s="1245"/>
      <c r="N217" s="1245"/>
      <c r="O217" s="1245"/>
      <c r="P217" s="1245"/>
      <c r="Q217" s="1245"/>
      <c r="R217" s="1245"/>
      <c r="S217" s="1245"/>
      <c r="T217" s="266"/>
    </row>
    <row r="218" spans="2:21" ht="20.100000000000001" customHeight="1">
      <c r="B218" s="51"/>
      <c r="C218" s="1444" t="s">
        <v>59</v>
      </c>
      <c r="D218" s="1445"/>
      <c r="E218" s="1445" t="s">
        <v>60</v>
      </c>
      <c r="F218" s="1446" t="s">
        <v>1466</v>
      </c>
      <c r="G218" s="1445"/>
      <c r="H218" s="1447"/>
      <c r="I218" s="1448"/>
      <c r="J218" s="55"/>
      <c r="K218" s="55"/>
      <c r="L218" s="54"/>
      <c r="M218" s="55"/>
      <c r="N218" s="85"/>
      <c r="O218" s="56"/>
      <c r="P218" s="54" t="s">
        <v>61</v>
      </c>
      <c r="Q218" s="1657" t="s">
        <v>1504</v>
      </c>
      <c r="R218" s="249"/>
      <c r="S218" s="85"/>
      <c r="T218" s="59"/>
    </row>
    <row r="219" spans="2:21" ht="4.5" customHeight="1">
      <c r="B219" s="51"/>
      <c r="C219" s="52"/>
      <c r="E219" s="640"/>
      <c r="F219" s="83"/>
      <c r="G219" s="55"/>
      <c r="H219" s="53"/>
      <c r="I219" s="52"/>
      <c r="J219" s="55"/>
      <c r="K219" s="55"/>
      <c r="L219" s="54"/>
      <c r="M219" s="55"/>
      <c r="N219" s="60"/>
      <c r="O219" s="56"/>
      <c r="P219" s="57"/>
      <c r="Q219" s="58"/>
      <c r="R219" s="58"/>
      <c r="S219" s="58"/>
      <c r="T219" s="59"/>
    </row>
    <row r="220" spans="2:21" ht="14.1" customHeight="1">
      <c r="B220" s="2190" t="s">
        <v>26</v>
      </c>
      <c r="C220" s="275" t="s">
        <v>27</v>
      </c>
      <c r="D220" s="2169" t="s">
        <v>62</v>
      </c>
      <c r="E220" s="175" t="s">
        <v>28</v>
      </c>
      <c r="F220" s="2169" t="s">
        <v>29</v>
      </c>
      <c r="G220" s="174" t="s">
        <v>30</v>
      </c>
      <c r="H220" s="174" t="s">
        <v>30</v>
      </c>
      <c r="I220" s="176" t="s">
        <v>30</v>
      </c>
      <c r="J220" s="2171" t="s">
        <v>31</v>
      </c>
      <c r="K220" s="2172"/>
      <c r="L220" s="174" t="s">
        <v>30</v>
      </c>
      <c r="M220" s="176" t="s">
        <v>32</v>
      </c>
      <c r="N220" s="177" t="s">
        <v>8</v>
      </c>
      <c r="O220" s="2310" t="s">
        <v>928</v>
      </c>
      <c r="P220" s="2311" t="s">
        <v>181</v>
      </c>
      <c r="Q220" s="177" t="s">
        <v>8</v>
      </c>
      <c r="R220" s="2180" t="s">
        <v>44</v>
      </c>
      <c r="S220" s="178" t="s">
        <v>8</v>
      </c>
      <c r="T220" s="2182" t="s">
        <v>10</v>
      </c>
    </row>
    <row r="221" spans="2:21" ht="14.1" customHeight="1">
      <c r="B221" s="2191"/>
      <c r="C221" s="276" t="s">
        <v>11</v>
      </c>
      <c r="D221" s="2170"/>
      <c r="E221" s="180" t="s">
        <v>12</v>
      </c>
      <c r="F221" s="2170"/>
      <c r="G221" s="180" t="s">
        <v>13</v>
      </c>
      <c r="H221" s="180" t="s">
        <v>14</v>
      </c>
      <c r="I221" s="181" t="s">
        <v>15</v>
      </c>
      <c r="J221" s="182" t="s">
        <v>16</v>
      </c>
      <c r="K221" s="183" t="s">
        <v>17</v>
      </c>
      <c r="L221" s="180" t="s">
        <v>18</v>
      </c>
      <c r="M221" s="184" t="s">
        <v>19</v>
      </c>
      <c r="N221" s="185" t="s">
        <v>177</v>
      </c>
      <c r="O221" s="2177"/>
      <c r="P221" s="2179"/>
      <c r="Q221" s="185" t="s">
        <v>22</v>
      </c>
      <c r="R221" s="2181"/>
      <c r="S221" s="186" t="s">
        <v>45</v>
      </c>
      <c r="T221" s="2183"/>
    </row>
    <row r="222" spans="2:21" ht="14.1" customHeight="1" thickBot="1">
      <c r="B222" s="187">
        <v>1</v>
      </c>
      <c r="C222" s="277">
        <v>2</v>
      </c>
      <c r="D222" s="189">
        <v>3</v>
      </c>
      <c r="E222" s="188">
        <v>4</v>
      </c>
      <c r="F222" s="188">
        <v>5</v>
      </c>
      <c r="G222" s="188">
        <v>6</v>
      </c>
      <c r="H222" s="188">
        <v>7</v>
      </c>
      <c r="I222" s="190" t="s">
        <v>63</v>
      </c>
      <c r="J222" s="191">
        <v>9</v>
      </c>
      <c r="K222" s="192" t="s">
        <v>64</v>
      </c>
      <c r="L222" s="191" t="s">
        <v>65</v>
      </c>
      <c r="M222" s="192">
        <v>12</v>
      </c>
      <c r="N222" s="193" t="s">
        <v>66</v>
      </c>
      <c r="O222" s="252" t="s">
        <v>927</v>
      </c>
      <c r="P222" s="193" t="s">
        <v>178</v>
      </c>
      <c r="Q222" s="193" t="s">
        <v>186</v>
      </c>
      <c r="R222" s="193" t="s">
        <v>929</v>
      </c>
      <c r="S222" s="193" t="s">
        <v>179</v>
      </c>
      <c r="T222" s="193">
        <v>18</v>
      </c>
    </row>
    <row r="223" spans="2:21" s="850" customFormat="1" ht="35.1" customHeight="1" thickTop="1">
      <c r="B223" s="874">
        <v>1</v>
      </c>
      <c r="C223" s="884" t="s">
        <v>1509</v>
      </c>
      <c r="D223" s="911" t="s">
        <v>67</v>
      </c>
      <c r="E223" s="911" t="s">
        <v>92</v>
      </c>
      <c r="F223" s="841" t="s">
        <v>883</v>
      </c>
      <c r="G223" s="842">
        <v>7780</v>
      </c>
      <c r="H223" s="842">
        <v>3780</v>
      </c>
      <c r="I223" s="843">
        <f t="shared" ref="I223" si="181">+G223-H223</f>
        <v>4000</v>
      </c>
      <c r="J223" s="844">
        <v>6</v>
      </c>
      <c r="K223" s="845">
        <f t="shared" ref="K223" si="182">I223*J223%</f>
        <v>240</v>
      </c>
      <c r="L223" s="845">
        <f t="shared" ref="L223" si="183">I223-K223</f>
        <v>3760</v>
      </c>
      <c r="M223" s="846">
        <v>2850</v>
      </c>
      <c r="N223" s="847">
        <f t="shared" ref="N223" si="184">ROUND((L223*M223),0)</f>
        <v>10716000</v>
      </c>
      <c r="O223" s="847">
        <v>0</v>
      </c>
      <c r="P223" s="847">
        <f t="shared" ref="P223" si="185">M223+O223</f>
        <v>2850</v>
      </c>
      <c r="Q223" s="848">
        <f t="shared" ref="Q223" si="186">ROUND((L223*+P223),0)</f>
        <v>10716000</v>
      </c>
      <c r="R223" s="848">
        <f t="shared" ref="R223" si="187">ROUND((Q223*0.25%),0)</f>
        <v>26790</v>
      </c>
      <c r="S223" s="848">
        <f t="shared" ref="S223" si="188">ROUND((Q223-R223),0)</f>
        <v>10689210</v>
      </c>
      <c r="T223" s="849" t="s">
        <v>77</v>
      </c>
    </row>
    <row r="224" spans="2:21" s="850" customFormat="1" ht="35.1" customHeight="1">
      <c r="B224" s="874">
        <v>2</v>
      </c>
      <c r="C224" s="884" t="s">
        <v>1510</v>
      </c>
      <c r="D224" s="911" t="s">
        <v>152</v>
      </c>
      <c r="E224" s="911" t="s">
        <v>75</v>
      </c>
      <c r="F224" s="841" t="s">
        <v>883</v>
      </c>
      <c r="G224" s="842">
        <v>5700</v>
      </c>
      <c r="H224" s="842">
        <v>3850</v>
      </c>
      <c r="I224" s="843">
        <f t="shared" ref="I224" si="189">+G224-H224</f>
        <v>1850</v>
      </c>
      <c r="J224" s="844">
        <v>6</v>
      </c>
      <c r="K224" s="845">
        <f t="shared" ref="K224" si="190">I224*J224%</f>
        <v>111</v>
      </c>
      <c r="L224" s="845">
        <f t="shared" ref="L224" si="191">I224-K224</f>
        <v>1739</v>
      </c>
      <c r="M224" s="846">
        <v>2850</v>
      </c>
      <c r="N224" s="847">
        <f t="shared" ref="N224" si="192">ROUND((L224*M224),0)</f>
        <v>4956150</v>
      </c>
      <c r="O224" s="847">
        <v>0</v>
      </c>
      <c r="P224" s="847">
        <f t="shared" ref="P224" si="193">M224+O224</f>
        <v>2850</v>
      </c>
      <c r="Q224" s="848">
        <f t="shared" ref="Q224" si="194">ROUND((L224*+P224),0)</f>
        <v>4956150</v>
      </c>
      <c r="R224" s="848">
        <f t="shared" ref="R224" si="195">ROUND((Q224*0.25%),0)</f>
        <v>12390</v>
      </c>
      <c r="S224" s="848">
        <f t="shared" ref="S224" si="196">ROUND((Q224-R224),0)</f>
        <v>4943760</v>
      </c>
      <c r="T224" s="849" t="s">
        <v>77</v>
      </c>
    </row>
    <row r="225" spans="2:21" s="850" customFormat="1" ht="5.0999999999999996" customHeight="1">
      <c r="B225" s="875"/>
      <c r="C225" s="867"/>
      <c r="D225" s="876"/>
      <c r="E225" s="877"/>
      <c r="F225" s="878"/>
      <c r="G225" s="879"/>
      <c r="H225" s="879"/>
      <c r="I225" s="880"/>
      <c r="J225" s="844"/>
      <c r="K225" s="880"/>
      <c r="L225" s="880"/>
      <c r="M225" s="881"/>
      <c r="N225" s="881"/>
      <c r="O225" s="882"/>
      <c r="P225" s="883"/>
      <c r="Q225" s="880"/>
      <c r="R225" s="880"/>
      <c r="S225" s="880"/>
      <c r="T225" s="836"/>
    </row>
    <row r="226" spans="2:21" ht="35.1" customHeight="1">
      <c r="B226" s="2211" t="s">
        <v>191</v>
      </c>
      <c r="C226" s="2212"/>
      <c r="D226" s="2212"/>
      <c r="E226" s="2212"/>
      <c r="F226" s="2213"/>
      <c r="G226" s="1012">
        <f>SUM(G223:G225)</f>
        <v>13480</v>
      </c>
      <c r="H226" s="1012">
        <f>SUM(H223:H225)</f>
        <v>7630</v>
      </c>
      <c r="I226" s="1012">
        <f>SUM(I223:I225)</f>
        <v>5850</v>
      </c>
      <c r="J226" s="1012">
        <f>+K226/I226%</f>
        <v>6</v>
      </c>
      <c r="K226" s="1012">
        <f>SUM(K223:K225)</f>
        <v>351</v>
      </c>
      <c r="L226" s="1012">
        <f>SUM(L223:L225)</f>
        <v>5499</v>
      </c>
      <c r="M226" s="1012"/>
      <c r="N226" s="1012">
        <f>SUM(N223:N225)</f>
        <v>15672150</v>
      </c>
      <c r="O226" s="1012"/>
      <c r="P226" s="1012">
        <f>+Q226/L226</f>
        <v>2850</v>
      </c>
      <c r="Q226" s="1012">
        <f>SUM(Q223:Q225)</f>
        <v>15672150</v>
      </c>
      <c r="R226" s="1012">
        <f>SUM(R223:R225)</f>
        <v>39180</v>
      </c>
      <c r="S226" s="1012">
        <f>SUM(S223:S225)</f>
        <v>15632970</v>
      </c>
      <c r="T226" s="261"/>
    </row>
    <row r="227" spans="2:21" ht="3.75" customHeight="1">
      <c r="B227" s="604"/>
      <c r="C227" s="264"/>
      <c r="D227" s="264"/>
      <c r="E227" s="264"/>
      <c r="F227" s="264"/>
      <c r="G227" s="1026"/>
      <c r="H227" s="1026"/>
      <c r="I227" s="1026"/>
      <c r="J227" s="1026"/>
      <c r="K227" s="1026"/>
      <c r="L227" s="1026"/>
      <c r="M227" s="1026"/>
      <c r="N227" s="1026"/>
      <c r="O227" s="1026"/>
      <c r="P227" s="1026"/>
      <c r="Q227" s="1026"/>
      <c r="R227" s="1026"/>
      <c r="S227" s="1026"/>
      <c r="T227" s="266"/>
    </row>
    <row r="228" spans="2:21" ht="15.75">
      <c r="B228" s="201"/>
      <c r="C228" s="205"/>
      <c r="D228" s="202"/>
      <c r="E228" s="202"/>
      <c r="F228" s="202"/>
      <c r="G228" s="202"/>
      <c r="H228" s="202"/>
      <c r="I228" s="202"/>
      <c r="J228" s="203"/>
      <c r="K228" s="203"/>
      <c r="L228" s="204"/>
      <c r="M228" s="202"/>
      <c r="N228" s="202"/>
      <c r="O228" s="202"/>
      <c r="P228" s="202"/>
      <c r="Q228" s="587" t="s">
        <v>1505</v>
      </c>
      <c r="R228" s="211"/>
      <c r="S228" s="211"/>
      <c r="T228" s="209"/>
    </row>
    <row r="229" spans="2:21" ht="15.75">
      <c r="B229" s="241"/>
      <c r="C229" s="280" t="s">
        <v>80</v>
      </c>
      <c r="D229" s="227"/>
      <c r="E229" s="227"/>
      <c r="F229" s="227"/>
      <c r="G229" s="1728"/>
      <c r="H229" s="1728"/>
      <c r="I229" s="1728" t="s">
        <v>105</v>
      </c>
      <c r="J229" s="1728"/>
      <c r="K229" s="228"/>
      <c r="L229" s="2293" t="s">
        <v>106</v>
      </c>
      <c r="M229" s="2293"/>
      <c r="N229" s="2293"/>
      <c r="O229" s="227"/>
      <c r="P229" s="227"/>
      <c r="Q229" s="227" t="s">
        <v>81</v>
      </c>
      <c r="R229" s="1523"/>
      <c r="S229" s="242"/>
      <c r="T229" s="243"/>
    </row>
    <row r="230" spans="2:21" ht="20.100000000000001" customHeight="1">
      <c r="B230" s="241"/>
      <c r="C230" s="281"/>
      <c r="D230" s="229"/>
      <c r="E230" s="229"/>
      <c r="F230" s="229"/>
      <c r="G230" s="229"/>
      <c r="H230" s="229"/>
      <c r="I230" s="229"/>
      <c r="J230" s="229"/>
      <c r="K230" s="229"/>
      <c r="L230" s="229"/>
      <c r="M230" s="229"/>
      <c r="N230" s="229"/>
      <c r="O230" s="229"/>
      <c r="P230" s="229"/>
      <c r="Q230" s="229"/>
      <c r="R230" s="229"/>
      <c r="S230" s="242"/>
      <c r="T230" s="243"/>
    </row>
    <row r="231" spans="2:21" ht="20.100000000000001" customHeight="1">
      <c r="B231" s="241"/>
      <c r="C231" s="281"/>
      <c r="D231" s="229"/>
      <c r="E231" s="229"/>
      <c r="F231" s="229"/>
      <c r="G231" s="229"/>
      <c r="H231" s="229"/>
      <c r="I231" s="229"/>
      <c r="J231" s="229"/>
      <c r="K231" s="229"/>
      <c r="L231" s="229"/>
      <c r="M231" s="229"/>
      <c r="N231" s="229"/>
      <c r="O231" s="229"/>
      <c r="P231" s="229"/>
      <c r="Q231" s="229"/>
      <c r="R231" s="229"/>
      <c r="S231" s="242"/>
      <c r="T231" s="243"/>
    </row>
    <row r="232" spans="2:21" ht="15.75">
      <c r="B232" s="241"/>
      <c r="C232" s="2195" t="s">
        <v>147</v>
      </c>
      <c r="D232" s="2195"/>
      <c r="E232" s="2195"/>
      <c r="F232" s="1726"/>
      <c r="G232" s="1729"/>
      <c r="H232" s="1729" t="s">
        <v>82</v>
      </c>
      <c r="I232" s="1726"/>
      <c r="J232" s="1729" t="s">
        <v>156</v>
      </c>
      <c r="K232" s="230"/>
      <c r="L232" s="1729"/>
      <c r="M232" s="1729" t="s">
        <v>161</v>
      </c>
      <c r="N232" s="1729"/>
      <c r="O232" s="1726"/>
      <c r="P232" s="1726"/>
      <c r="Q232" s="1726" t="s">
        <v>83</v>
      </c>
      <c r="R232" s="1726"/>
      <c r="S232" s="242"/>
      <c r="T232" s="243"/>
    </row>
    <row r="233" spans="2:21" ht="5.0999999999999996" customHeight="1">
      <c r="B233" s="612"/>
      <c r="C233" s="1726"/>
      <c r="D233" s="1726"/>
      <c r="E233" s="1726"/>
      <c r="F233" s="1726"/>
      <c r="G233" s="1729"/>
      <c r="H233" s="1729"/>
      <c r="I233" s="1726"/>
      <c r="J233" s="1729"/>
      <c r="K233" s="230"/>
      <c r="L233" s="1729"/>
      <c r="M233" s="1729"/>
      <c r="N233" s="1729"/>
      <c r="O233" s="1726"/>
      <c r="P233" s="1726"/>
      <c r="Q233" s="1726"/>
      <c r="R233" s="1726"/>
      <c r="S233" s="242"/>
      <c r="T233" s="243"/>
    </row>
    <row r="234" spans="2:21" ht="5.0999999999999996" customHeight="1">
      <c r="B234" s="241"/>
      <c r="C234" s="282"/>
      <c r="D234" s="1726"/>
      <c r="E234" s="1726"/>
      <c r="F234" s="1726"/>
      <c r="G234" s="1729"/>
      <c r="H234" s="1729"/>
      <c r="I234" s="1726"/>
      <c r="J234" s="1729"/>
      <c r="K234" s="230"/>
      <c r="L234" s="1729"/>
      <c r="M234" s="1729"/>
      <c r="N234" s="1729"/>
      <c r="O234" s="1726"/>
      <c r="P234" s="1726"/>
      <c r="Q234" s="1726"/>
      <c r="R234" s="1726"/>
      <c r="S234" s="242"/>
      <c r="T234" s="243"/>
    </row>
    <row r="235" spans="2:21" customFormat="1" ht="15" customHeight="1">
      <c r="B235" s="121" t="s">
        <v>418</v>
      </c>
      <c r="C235" s="284"/>
      <c r="D235" s="122"/>
      <c r="E235" s="122"/>
      <c r="F235" s="122"/>
      <c r="G235" s="122"/>
      <c r="H235" s="122"/>
      <c r="I235" s="122"/>
      <c r="J235" s="123"/>
      <c r="K235" s="122"/>
      <c r="L235" s="124"/>
      <c r="M235" s="122"/>
      <c r="N235" s="122"/>
      <c r="O235" s="122"/>
      <c r="P235" s="122"/>
      <c r="Q235" s="122"/>
      <c r="R235" s="125"/>
      <c r="S235" s="125"/>
      <c r="T235" s="126" t="s">
        <v>417</v>
      </c>
      <c r="U235" s="232"/>
    </row>
    <row r="237" spans="2:21" ht="24.75" customHeight="1">
      <c r="B237" s="2155" t="s">
        <v>1044</v>
      </c>
      <c r="C237" s="2156"/>
      <c r="D237" s="2156"/>
      <c r="E237" s="2157"/>
      <c r="F237" s="2303" t="s">
        <v>146</v>
      </c>
      <c r="G237" s="2304"/>
      <c r="H237" s="2304"/>
      <c r="I237" s="2304"/>
      <c r="J237" s="2304"/>
      <c r="K237" s="2304"/>
      <c r="L237" s="2304"/>
      <c r="M237" s="2304"/>
      <c r="N237" s="2305"/>
      <c r="O237" s="417" t="s">
        <v>55</v>
      </c>
      <c r="P237" s="428" t="s">
        <v>632</v>
      </c>
      <c r="Q237" s="2314" t="s">
        <v>1608</v>
      </c>
      <c r="R237" s="2314"/>
      <c r="S237" s="2314"/>
      <c r="T237" s="2315"/>
    </row>
    <row r="238" spans="2:21" ht="24.75" customHeight="1">
      <c r="B238" s="2158"/>
      <c r="C238" s="2159"/>
      <c r="D238" s="2159"/>
      <c r="E238" s="2160"/>
      <c r="F238" s="2306" t="s">
        <v>416</v>
      </c>
      <c r="G238" s="2307"/>
      <c r="H238" s="2307"/>
      <c r="I238" s="2307"/>
      <c r="J238" s="2307"/>
      <c r="K238" s="2307"/>
      <c r="L238" s="2307"/>
      <c r="M238" s="2307"/>
      <c r="N238" s="2308"/>
      <c r="O238" s="419" t="s">
        <v>57</v>
      </c>
      <c r="P238" s="429" t="s">
        <v>58</v>
      </c>
      <c r="Q238" s="94"/>
      <c r="R238" s="45"/>
      <c r="S238" s="45"/>
      <c r="T238" s="46"/>
    </row>
    <row r="239" spans="2:21" ht="4.5" customHeight="1">
      <c r="B239" s="604"/>
      <c r="C239" s="264"/>
      <c r="D239" s="264"/>
      <c r="E239" s="264"/>
      <c r="F239" s="264"/>
      <c r="G239" s="1245"/>
      <c r="H239" s="1245"/>
      <c r="I239" s="1245"/>
      <c r="J239" s="1245"/>
      <c r="K239" s="1245"/>
      <c r="L239" s="1245"/>
      <c r="M239" s="1245"/>
      <c r="N239" s="1245"/>
      <c r="O239" s="1245"/>
      <c r="P239" s="1245"/>
      <c r="Q239" s="1245"/>
      <c r="R239" s="1245"/>
      <c r="S239" s="1245"/>
      <c r="T239" s="266"/>
    </row>
    <row r="240" spans="2:21" ht="20.100000000000001" customHeight="1">
      <c r="B240" s="51"/>
      <c r="C240" s="1444" t="s">
        <v>59</v>
      </c>
      <c r="D240" s="1445"/>
      <c r="E240" s="1445" t="s">
        <v>60</v>
      </c>
      <c r="F240" s="1446" t="s">
        <v>1466</v>
      </c>
      <c r="G240" s="1445"/>
      <c r="H240" s="1447"/>
      <c r="I240" s="1448"/>
      <c r="J240" s="55"/>
      <c r="K240" s="55"/>
      <c r="L240" s="54"/>
      <c r="M240" s="55"/>
      <c r="N240" s="85"/>
      <c r="O240" s="56"/>
      <c r="P240" s="54" t="s">
        <v>61</v>
      </c>
      <c r="Q240" s="1657" t="s">
        <v>1499</v>
      </c>
      <c r="R240" s="249"/>
      <c r="S240" s="85"/>
      <c r="T240" s="59"/>
    </row>
    <row r="241" spans="2:21" ht="4.5" customHeight="1">
      <c r="B241" s="51"/>
      <c r="C241" s="52"/>
      <c r="E241" s="640"/>
      <c r="F241" s="83"/>
      <c r="G241" s="55"/>
      <c r="H241" s="53"/>
      <c r="I241" s="52"/>
      <c r="J241" s="55"/>
      <c r="K241" s="55"/>
      <c r="L241" s="54"/>
      <c r="M241" s="55"/>
      <c r="N241" s="60"/>
      <c r="O241" s="56"/>
      <c r="P241" s="57"/>
      <c r="Q241" s="58"/>
      <c r="R241" s="58"/>
      <c r="S241" s="58"/>
      <c r="T241" s="59"/>
    </row>
    <row r="242" spans="2:21" ht="14.1" customHeight="1">
      <c r="B242" s="2190" t="s">
        <v>26</v>
      </c>
      <c r="C242" s="275" t="s">
        <v>27</v>
      </c>
      <c r="D242" s="2169" t="s">
        <v>62</v>
      </c>
      <c r="E242" s="175" t="s">
        <v>28</v>
      </c>
      <c r="F242" s="2169" t="s">
        <v>29</v>
      </c>
      <c r="G242" s="174" t="s">
        <v>30</v>
      </c>
      <c r="H242" s="174" t="s">
        <v>30</v>
      </c>
      <c r="I242" s="176" t="s">
        <v>30</v>
      </c>
      <c r="J242" s="2171" t="s">
        <v>31</v>
      </c>
      <c r="K242" s="2172"/>
      <c r="L242" s="174" t="s">
        <v>30</v>
      </c>
      <c r="M242" s="176" t="s">
        <v>32</v>
      </c>
      <c r="N242" s="177" t="s">
        <v>8</v>
      </c>
      <c r="O242" s="2310" t="s">
        <v>928</v>
      </c>
      <c r="P242" s="2311" t="s">
        <v>181</v>
      </c>
      <c r="Q242" s="177" t="s">
        <v>8</v>
      </c>
      <c r="R242" s="2180" t="s">
        <v>44</v>
      </c>
      <c r="S242" s="178" t="s">
        <v>8</v>
      </c>
      <c r="T242" s="2182" t="s">
        <v>10</v>
      </c>
    </row>
    <row r="243" spans="2:21" ht="14.1" customHeight="1">
      <c r="B243" s="2191"/>
      <c r="C243" s="276" t="s">
        <v>11</v>
      </c>
      <c r="D243" s="2170"/>
      <c r="E243" s="180" t="s">
        <v>12</v>
      </c>
      <c r="F243" s="2170"/>
      <c r="G243" s="180" t="s">
        <v>13</v>
      </c>
      <c r="H243" s="180" t="s">
        <v>14</v>
      </c>
      <c r="I243" s="181" t="s">
        <v>15</v>
      </c>
      <c r="J243" s="182" t="s">
        <v>16</v>
      </c>
      <c r="K243" s="183" t="s">
        <v>17</v>
      </c>
      <c r="L243" s="180" t="s">
        <v>18</v>
      </c>
      <c r="M243" s="184" t="s">
        <v>19</v>
      </c>
      <c r="N243" s="185" t="s">
        <v>177</v>
      </c>
      <c r="O243" s="2177"/>
      <c r="P243" s="2179"/>
      <c r="Q243" s="185" t="s">
        <v>22</v>
      </c>
      <c r="R243" s="2181"/>
      <c r="S243" s="186" t="s">
        <v>45</v>
      </c>
      <c r="T243" s="2183"/>
    </row>
    <row r="244" spans="2:21" ht="14.1" customHeight="1" thickBot="1">
      <c r="B244" s="187">
        <v>1</v>
      </c>
      <c r="C244" s="277">
        <v>2</v>
      </c>
      <c r="D244" s="189">
        <v>3</v>
      </c>
      <c r="E244" s="188">
        <v>4</v>
      </c>
      <c r="F244" s="188">
        <v>5</v>
      </c>
      <c r="G244" s="188">
        <v>6</v>
      </c>
      <c r="H244" s="188">
        <v>7</v>
      </c>
      <c r="I244" s="190" t="s">
        <v>63</v>
      </c>
      <c r="J244" s="191">
        <v>9</v>
      </c>
      <c r="K244" s="192" t="s">
        <v>64</v>
      </c>
      <c r="L244" s="191" t="s">
        <v>65</v>
      </c>
      <c r="M244" s="192">
        <v>12</v>
      </c>
      <c r="N244" s="193" t="s">
        <v>66</v>
      </c>
      <c r="O244" s="252" t="s">
        <v>927</v>
      </c>
      <c r="P244" s="193" t="s">
        <v>178</v>
      </c>
      <c r="Q244" s="193" t="s">
        <v>186</v>
      </c>
      <c r="R244" s="193" t="s">
        <v>929</v>
      </c>
      <c r="S244" s="193" t="s">
        <v>179</v>
      </c>
      <c r="T244" s="193">
        <v>18</v>
      </c>
    </row>
    <row r="245" spans="2:21" s="850" customFormat="1" ht="35.1" customHeight="1" thickTop="1">
      <c r="B245" s="874">
        <v>1</v>
      </c>
      <c r="C245" s="884" t="s">
        <v>1503</v>
      </c>
      <c r="D245" s="911" t="s">
        <v>152</v>
      </c>
      <c r="E245" s="911" t="s">
        <v>75</v>
      </c>
      <c r="F245" s="841" t="s">
        <v>883</v>
      </c>
      <c r="G245" s="842">
        <v>8560</v>
      </c>
      <c r="H245" s="842">
        <v>3850</v>
      </c>
      <c r="I245" s="843">
        <f t="shared" ref="I245" si="197">+G245-H245</f>
        <v>4710</v>
      </c>
      <c r="J245" s="844">
        <v>6</v>
      </c>
      <c r="K245" s="845">
        <f t="shared" ref="K245" si="198">I245*J245%</f>
        <v>282.59999999999997</v>
      </c>
      <c r="L245" s="845">
        <f t="shared" ref="L245" si="199">I245-K245</f>
        <v>4427.3999999999996</v>
      </c>
      <c r="M245" s="846">
        <v>2850</v>
      </c>
      <c r="N245" s="847">
        <f t="shared" ref="N245" si="200">ROUND((L245*M245),0)</f>
        <v>12618090</v>
      </c>
      <c r="O245" s="847">
        <v>0</v>
      </c>
      <c r="P245" s="847">
        <f t="shared" ref="P245" si="201">M245+O245</f>
        <v>2850</v>
      </c>
      <c r="Q245" s="848">
        <f t="shared" ref="Q245" si="202">ROUND((L245*+P245),0)</f>
        <v>12618090</v>
      </c>
      <c r="R245" s="848">
        <f t="shared" ref="R245" si="203">ROUND((Q245*0.25%),0)</f>
        <v>31545</v>
      </c>
      <c r="S245" s="848">
        <f t="shared" ref="S245" si="204">ROUND((Q245-R245),0)</f>
        <v>12586545</v>
      </c>
      <c r="T245" s="849" t="s">
        <v>77</v>
      </c>
    </row>
    <row r="246" spans="2:21" s="850" customFormat="1" ht="5.0999999999999996" customHeight="1">
      <c r="B246" s="875"/>
      <c r="C246" s="867"/>
      <c r="D246" s="876"/>
      <c r="E246" s="877"/>
      <c r="F246" s="878"/>
      <c r="G246" s="879"/>
      <c r="H246" s="879"/>
      <c r="I246" s="880"/>
      <c r="J246" s="844"/>
      <c r="K246" s="880"/>
      <c r="L246" s="880"/>
      <c r="M246" s="881"/>
      <c r="N246" s="881"/>
      <c r="O246" s="882"/>
      <c r="P246" s="883"/>
      <c r="Q246" s="880"/>
      <c r="R246" s="880"/>
      <c r="S246" s="880"/>
      <c r="T246" s="836"/>
    </row>
    <row r="247" spans="2:21" ht="35.1" customHeight="1">
      <c r="B247" s="2211" t="s">
        <v>191</v>
      </c>
      <c r="C247" s="2212"/>
      <c r="D247" s="2212"/>
      <c r="E247" s="2212"/>
      <c r="F247" s="2213"/>
      <c r="G247" s="1012">
        <f>SUM(G245:G246)</f>
        <v>8560</v>
      </c>
      <c r="H247" s="1012">
        <f>SUM(H245:H246)</f>
        <v>3850</v>
      </c>
      <c r="I247" s="1012">
        <f>SUM(I245:I246)</f>
        <v>4710</v>
      </c>
      <c r="J247" s="1012">
        <f>+K247/I247%</f>
        <v>5.9999999999999991</v>
      </c>
      <c r="K247" s="1012">
        <f>SUM(K245:K246)</f>
        <v>282.59999999999997</v>
      </c>
      <c r="L247" s="1012">
        <f>SUM(L245:L246)</f>
        <v>4427.3999999999996</v>
      </c>
      <c r="M247" s="1012"/>
      <c r="N247" s="1012">
        <f>SUM(N245:N246)</f>
        <v>12618090</v>
      </c>
      <c r="O247" s="1012"/>
      <c r="P247" s="1012">
        <f>+Q247/L247</f>
        <v>2850.0000000000005</v>
      </c>
      <c r="Q247" s="1012">
        <f>SUM(Q245:Q246)</f>
        <v>12618090</v>
      </c>
      <c r="R247" s="1012">
        <f>SUM(R245:R246)</f>
        <v>31545</v>
      </c>
      <c r="S247" s="1012">
        <f>SUM(S245:S246)</f>
        <v>12586545</v>
      </c>
      <c r="T247" s="261"/>
    </row>
    <row r="248" spans="2:21" ht="3.75" customHeight="1">
      <c r="B248" s="604"/>
      <c r="C248" s="264"/>
      <c r="D248" s="264"/>
      <c r="E248" s="264"/>
      <c r="F248" s="264"/>
      <c r="G248" s="1026"/>
      <c r="H248" s="1026"/>
      <c r="I248" s="1026"/>
      <c r="J248" s="1026"/>
      <c r="K248" s="1026"/>
      <c r="L248" s="1026"/>
      <c r="M248" s="1026"/>
      <c r="N248" s="1026"/>
      <c r="O248" s="1026"/>
      <c r="P248" s="1026"/>
      <c r="Q248" s="1026"/>
      <c r="R248" s="1026"/>
      <c r="S248" s="1026"/>
      <c r="T248" s="266"/>
    </row>
    <row r="249" spans="2:21" ht="15.75">
      <c r="B249" s="201"/>
      <c r="C249" s="205"/>
      <c r="D249" s="202"/>
      <c r="E249" s="202"/>
      <c r="F249" s="202"/>
      <c r="G249" s="202"/>
      <c r="H249" s="202"/>
      <c r="I249" s="202"/>
      <c r="J249" s="203"/>
      <c r="K249" s="203"/>
      <c r="L249" s="204"/>
      <c r="M249" s="202"/>
      <c r="N249" s="202"/>
      <c r="O249" s="202"/>
      <c r="P249" s="202"/>
      <c r="Q249" s="587" t="s">
        <v>1500</v>
      </c>
      <c r="R249" s="211"/>
      <c r="S249" s="211"/>
      <c r="T249" s="209"/>
    </row>
    <row r="250" spans="2:21" ht="15.75">
      <c r="B250" s="241"/>
      <c r="C250" s="280" t="s">
        <v>80</v>
      </c>
      <c r="D250" s="227"/>
      <c r="E250" s="227"/>
      <c r="F250" s="227"/>
      <c r="G250" s="1724"/>
      <c r="H250" s="1724"/>
      <c r="I250" s="1724" t="s">
        <v>105</v>
      </c>
      <c r="J250" s="1724"/>
      <c r="K250" s="228"/>
      <c r="L250" s="2293" t="s">
        <v>106</v>
      </c>
      <c r="M250" s="2293"/>
      <c r="N250" s="2293"/>
      <c r="O250" s="227"/>
      <c r="P250" s="227"/>
      <c r="Q250" s="227" t="s">
        <v>81</v>
      </c>
      <c r="R250" s="1523"/>
      <c r="S250" s="242"/>
      <c r="T250" s="243"/>
    </row>
    <row r="251" spans="2:21" ht="20.100000000000001" customHeight="1">
      <c r="B251" s="241"/>
      <c r="C251" s="281"/>
      <c r="D251" s="229"/>
      <c r="E251" s="229"/>
      <c r="F251" s="229"/>
      <c r="G251" s="229"/>
      <c r="H251" s="229"/>
      <c r="I251" s="229"/>
      <c r="J251" s="229"/>
      <c r="K251" s="229"/>
      <c r="L251" s="229"/>
      <c r="M251" s="229"/>
      <c r="N251" s="229"/>
      <c r="O251" s="229"/>
      <c r="P251" s="229"/>
      <c r="Q251" s="229"/>
      <c r="R251" s="229"/>
      <c r="S251" s="242"/>
      <c r="T251" s="243"/>
    </row>
    <row r="252" spans="2:21" ht="20.100000000000001" customHeight="1">
      <c r="B252" s="241"/>
      <c r="C252" s="281"/>
      <c r="D252" s="229"/>
      <c r="E252" s="229"/>
      <c r="F252" s="229"/>
      <c r="G252" s="229"/>
      <c r="H252" s="229"/>
      <c r="I252" s="229"/>
      <c r="J252" s="229"/>
      <c r="K252" s="229"/>
      <c r="L252" s="229"/>
      <c r="M252" s="229"/>
      <c r="N252" s="229"/>
      <c r="O252" s="229"/>
      <c r="P252" s="229"/>
      <c r="Q252" s="229"/>
      <c r="R252" s="229"/>
      <c r="S252" s="242"/>
      <c r="T252" s="243"/>
    </row>
    <row r="253" spans="2:21" ht="15.75">
      <c r="B253" s="241"/>
      <c r="C253" s="2195" t="s">
        <v>147</v>
      </c>
      <c r="D253" s="2195"/>
      <c r="E253" s="2195"/>
      <c r="F253" s="1722"/>
      <c r="G253" s="1725"/>
      <c r="H253" s="1725" t="s">
        <v>82</v>
      </c>
      <c r="I253" s="1722"/>
      <c r="J253" s="1725" t="s">
        <v>156</v>
      </c>
      <c r="K253" s="230"/>
      <c r="L253" s="1725"/>
      <c r="M253" s="1725" t="s">
        <v>161</v>
      </c>
      <c r="N253" s="1725"/>
      <c r="O253" s="1722"/>
      <c r="P253" s="1722"/>
      <c r="Q253" s="1722" t="s">
        <v>83</v>
      </c>
      <c r="R253" s="1722"/>
      <c r="S253" s="242"/>
      <c r="T253" s="243"/>
    </row>
    <row r="254" spans="2:21" ht="5.0999999999999996" customHeight="1">
      <c r="B254" s="612"/>
      <c r="C254" s="1722"/>
      <c r="D254" s="1722"/>
      <c r="E254" s="1722"/>
      <c r="F254" s="1722"/>
      <c r="G254" s="1725"/>
      <c r="H254" s="1725"/>
      <c r="I254" s="1722"/>
      <c r="J254" s="1725"/>
      <c r="K254" s="230"/>
      <c r="L254" s="1725"/>
      <c r="M254" s="1725"/>
      <c r="N254" s="1725"/>
      <c r="O254" s="1722"/>
      <c r="P254" s="1722"/>
      <c r="Q254" s="1722"/>
      <c r="R254" s="1722"/>
      <c r="S254" s="242"/>
      <c r="T254" s="243"/>
    </row>
    <row r="255" spans="2:21" ht="5.0999999999999996" customHeight="1">
      <c r="B255" s="241"/>
      <c r="C255" s="282"/>
      <c r="D255" s="1722"/>
      <c r="E255" s="1722"/>
      <c r="F255" s="1722"/>
      <c r="G255" s="1725"/>
      <c r="H255" s="1725"/>
      <c r="I255" s="1722"/>
      <c r="J255" s="1725"/>
      <c r="K255" s="230"/>
      <c r="L255" s="1725"/>
      <c r="M255" s="1725"/>
      <c r="N255" s="1725"/>
      <c r="O255" s="1722"/>
      <c r="P255" s="1722"/>
      <c r="Q255" s="1722"/>
      <c r="R255" s="1722"/>
      <c r="S255" s="242"/>
      <c r="T255" s="243"/>
    </row>
    <row r="256" spans="2:21" customFormat="1" ht="15" customHeight="1">
      <c r="B256" s="121" t="s">
        <v>418</v>
      </c>
      <c r="C256" s="284"/>
      <c r="D256" s="122"/>
      <c r="E256" s="122"/>
      <c r="F256" s="122"/>
      <c r="G256" s="122"/>
      <c r="H256" s="122"/>
      <c r="I256" s="122"/>
      <c r="J256" s="123"/>
      <c r="K256" s="122"/>
      <c r="L256" s="124"/>
      <c r="M256" s="122"/>
      <c r="N256" s="122"/>
      <c r="O256" s="122"/>
      <c r="P256" s="122"/>
      <c r="Q256" s="122"/>
      <c r="R256" s="125"/>
      <c r="S256" s="125"/>
      <c r="T256" s="126" t="s">
        <v>417</v>
      </c>
      <c r="U256" s="232"/>
    </row>
    <row r="258" spans="2:20" ht="24.75" customHeight="1">
      <c r="B258" s="2155" t="s">
        <v>1044</v>
      </c>
      <c r="C258" s="2156"/>
      <c r="D258" s="2156"/>
      <c r="E258" s="2157"/>
      <c r="F258" s="2303" t="s">
        <v>146</v>
      </c>
      <c r="G258" s="2304"/>
      <c r="H258" s="2304"/>
      <c r="I258" s="2304"/>
      <c r="J258" s="2304"/>
      <c r="K258" s="2304"/>
      <c r="L258" s="2304"/>
      <c r="M258" s="2304"/>
      <c r="N258" s="2305"/>
      <c r="O258" s="417" t="s">
        <v>55</v>
      </c>
      <c r="P258" s="428" t="s">
        <v>619</v>
      </c>
      <c r="Q258" s="2314" t="s">
        <v>1608</v>
      </c>
      <c r="R258" s="2314"/>
      <c r="S258" s="2314"/>
      <c r="T258" s="2315"/>
    </row>
    <row r="259" spans="2:20" ht="24.75" customHeight="1">
      <c r="B259" s="2158"/>
      <c r="C259" s="2159"/>
      <c r="D259" s="2159"/>
      <c r="E259" s="2160"/>
      <c r="F259" s="2306" t="s">
        <v>416</v>
      </c>
      <c r="G259" s="2307"/>
      <c r="H259" s="2307"/>
      <c r="I259" s="2307"/>
      <c r="J259" s="2307"/>
      <c r="K259" s="2307"/>
      <c r="L259" s="2307"/>
      <c r="M259" s="2307"/>
      <c r="N259" s="2308"/>
      <c r="O259" s="419" t="s">
        <v>57</v>
      </c>
      <c r="P259" s="429" t="s">
        <v>456</v>
      </c>
      <c r="Q259" s="94"/>
      <c r="R259" s="45"/>
      <c r="S259" s="45"/>
      <c r="T259" s="46"/>
    </row>
    <row r="260" spans="2:20" ht="4.5" customHeight="1">
      <c r="B260" s="604"/>
      <c r="C260" s="264"/>
      <c r="D260" s="264"/>
      <c r="E260" s="264"/>
      <c r="F260" s="264"/>
      <c r="G260" s="1245"/>
      <c r="H260" s="1245"/>
      <c r="I260" s="1245"/>
      <c r="J260" s="1245"/>
      <c r="K260" s="1245"/>
      <c r="L260" s="1245"/>
      <c r="M260" s="1245"/>
      <c r="N260" s="1245"/>
      <c r="O260" s="1245"/>
      <c r="P260" s="1245"/>
      <c r="Q260" s="1245"/>
      <c r="R260" s="1245"/>
      <c r="S260" s="1245"/>
      <c r="T260" s="266"/>
    </row>
    <row r="261" spans="2:20" ht="20.100000000000001" customHeight="1">
      <c r="B261" s="51"/>
      <c r="C261" s="1444" t="s">
        <v>59</v>
      </c>
      <c r="D261" s="1445"/>
      <c r="E261" s="1445" t="s">
        <v>60</v>
      </c>
      <c r="F261" s="1446" t="s">
        <v>1483</v>
      </c>
      <c r="G261" s="1445"/>
      <c r="H261" s="1447"/>
      <c r="I261" s="1448"/>
      <c r="J261" s="55"/>
      <c r="K261" s="55"/>
      <c r="L261" s="54"/>
      <c r="M261" s="55"/>
      <c r="N261" s="85"/>
      <c r="O261" s="56"/>
      <c r="P261" s="54" t="s">
        <v>61</v>
      </c>
      <c r="Q261" s="1657" t="s">
        <v>1476</v>
      </c>
      <c r="R261" s="249"/>
      <c r="S261" s="85"/>
      <c r="T261" s="59"/>
    </row>
    <row r="262" spans="2:20" ht="4.5" customHeight="1">
      <c r="B262" s="51"/>
      <c r="C262" s="52"/>
      <c r="E262" s="640"/>
      <c r="F262" s="83"/>
      <c r="G262" s="55"/>
      <c r="H262" s="53"/>
      <c r="I262" s="52"/>
      <c r="J262" s="55"/>
      <c r="K262" s="55"/>
      <c r="L262" s="54"/>
      <c r="M262" s="55"/>
      <c r="N262" s="60"/>
      <c r="O262" s="56"/>
      <c r="P262" s="57"/>
      <c r="Q262" s="58"/>
      <c r="R262" s="58"/>
      <c r="S262" s="58"/>
      <c r="T262" s="59"/>
    </row>
    <row r="263" spans="2:20" ht="14.1" customHeight="1">
      <c r="B263" s="2190" t="s">
        <v>26</v>
      </c>
      <c r="C263" s="275" t="s">
        <v>27</v>
      </c>
      <c r="D263" s="2169" t="s">
        <v>62</v>
      </c>
      <c r="E263" s="175" t="s">
        <v>28</v>
      </c>
      <c r="F263" s="2169" t="s">
        <v>29</v>
      </c>
      <c r="G263" s="174" t="s">
        <v>30</v>
      </c>
      <c r="H263" s="174" t="s">
        <v>30</v>
      </c>
      <c r="I263" s="176" t="s">
        <v>30</v>
      </c>
      <c r="J263" s="2171" t="s">
        <v>31</v>
      </c>
      <c r="K263" s="2172"/>
      <c r="L263" s="174" t="s">
        <v>30</v>
      </c>
      <c r="M263" s="176" t="s">
        <v>32</v>
      </c>
      <c r="N263" s="177" t="s">
        <v>8</v>
      </c>
      <c r="O263" s="2310" t="s">
        <v>928</v>
      </c>
      <c r="P263" s="2311" t="s">
        <v>181</v>
      </c>
      <c r="Q263" s="177" t="s">
        <v>8</v>
      </c>
      <c r="R263" s="2180" t="s">
        <v>44</v>
      </c>
      <c r="S263" s="178" t="s">
        <v>8</v>
      </c>
      <c r="T263" s="2182" t="s">
        <v>10</v>
      </c>
    </row>
    <row r="264" spans="2:20" ht="14.1" customHeight="1">
      <c r="B264" s="2191"/>
      <c r="C264" s="276" t="s">
        <v>11</v>
      </c>
      <c r="D264" s="2170"/>
      <c r="E264" s="180" t="s">
        <v>12</v>
      </c>
      <c r="F264" s="2170"/>
      <c r="G264" s="180" t="s">
        <v>13</v>
      </c>
      <c r="H264" s="180" t="s">
        <v>14</v>
      </c>
      <c r="I264" s="181" t="s">
        <v>15</v>
      </c>
      <c r="J264" s="182" t="s">
        <v>16</v>
      </c>
      <c r="K264" s="183" t="s">
        <v>17</v>
      </c>
      <c r="L264" s="180" t="s">
        <v>18</v>
      </c>
      <c r="M264" s="184" t="s">
        <v>19</v>
      </c>
      <c r="N264" s="185" t="s">
        <v>177</v>
      </c>
      <c r="O264" s="2177"/>
      <c r="P264" s="2179"/>
      <c r="Q264" s="185" t="s">
        <v>22</v>
      </c>
      <c r="R264" s="2181"/>
      <c r="S264" s="186" t="s">
        <v>45</v>
      </c>
      <c r="T264" s="2183"/>
    </row>
    <row r="265" spans="2:20" ht="14.1" customHeight="1" thickBot="1">
      <c r="B265" s="187">
        <v>1</v>
      </c>
      <c r="C265" s="277">
        <v>2</v>
      </c>
      <c r="D265" s="189">
        <v>3</v>
      </c>
      <c r="E265" s="188">
        <v>4</v>
      </c>
      <c r="F265" s="188">
        <v>5</v>
      </c>
      <c r="G265" s="188">
        <v>6</v>
      </c>
      <c r="H265" s="188">
        <v>7</v>
      </c>
      <c r="I265" s="190" t="s">
        <v>63</v>
      </c>
      <c r="J265" s="191">
        <v>9</v>
      </c>
      <c r="K265" s="192" t="s">
        <v>64</v>
      </c>
      <c r="L265" s="191" t="s">
        <v>65</v>
      </c>
      <c r="M265" s="192">
        <v>12</v>
      </c>
      <c r="N265" s="193" t="s">
        <v>66</v>
      </c>
      <c r="O265" s="252" t="s">
        <v>927</v>
      </c>
      <c r="P265" s="193" t="s">
        <v>178</v>
      </c>
      <c r="Q265" s="193" t="s">
        <v>186</v>
      </c>
      <c r="R265" s="193" t="s">
        <v>929</v>
      </c>
      <c r="S265" s="193" t="s">
        <v>179</v>
      </c>
      <c r="T265" s="193">
        <v>18</v>
      </c>
    </row>
    <row r="266" spans="2:20" s="850" customFormat="1" ht="30" customHeight="1" thickTop="1">
      <c r="B266" s="874">
        <v>1</v>
      </c>
      <c r="C266" s="884" t="s">
        <v>1478</v>
      </c>
      <c r="D266" s="911" t="s">
        <v>378</v>
      </c>
      <c r="E266" s="911" t="s">
        <v>70</v>
      </c>
      <c r="F266" s="841" t="s">
        <v>883</v>
      </c>
      <c r="G266" s="842">
        <v>8540</v>
      </c>
      <c r="H266" s="842">
        <v>3940</v>
      </c>
      <c r="I266" s="843">
        <f t="shared" ref="I266:I267" si="205">+G266-H266</f>
        <v>4600</v>
      </c>
      <c r="J266" s="844">
        <v>6</v>
      </c>
      <c r="K266" s="845">
        <f t="shared" ref="K266:K267" si="206">I266*J266%</f>
        <v>276</v>
      </c>
      <c r="L266" s="845">
        <f t="shared" ref="L266:L267" si="207">I266-K266</f>
        <v>4324</v>
      </c>
      <c r="M266" s="846">
        <v>2850</v>
      </c>
      <c r="N266" s="847">
        <f t="shared" ref="N266:N267" si="208">ROUND((L266*M266),0)</f>
        <v>12323400</v>
      </c>
      <c r="O266" s="847">
        <v>0</v>
      </c>
      <c r="P266" s="847">
        <f t="shared" ref="P266:P267" si="209">M266+O266</f>
        <v>2850</v>
      </c>
      <c r="Q266" s="848">
        <f t="shared" ref="Q266:Q267" si="210">ROUND((L266*+P266),0)</f>
        <v>12323400</v>
      </c>
      <c r="R266" s="848">
        <f t="shared" ref="R266:R267" si="211">ROUND((Q266*0.25%),0)</f>
        <v>30809</v>
      </c>
      <c r="S266" s="848">
        <f t="shared" ref="S266:S267" si="212">ROUND((Q266-R266),0)</f>
        <v>12292591</v>
      </c>
      <c r="T266" s="849" t="s">
        <v>77</v>
      </c>
    </row>
    <row r="267" spans="2:20" s="850" customFormat="1" ht="30" customHeight="1">
      <c r="B267" s="874">
        <v>2</v>
      </c>
      <c r="C267" s="884" t="s">
        <v>1479</v>
      </c>
      <c r="D267" s="911" t="s">
        <v>1336</v>
      </c>
      <c r="E267" s="911" t="s">
        <v>1256</v>
      </c>
      <c r="F267" s="841" t="s">
        <v>883</v>
      </c>
      <c r="G267" s="842">
        <v>7240</v>
      </c>
      <c r="H267" s="842">
        <v>3880</v>
      </c>
      <c r="I267" s="843">
        <f t="shared" si="205"/>
        <v>3360</v>
      </c>
      <c r="J267" s="844">
        <v>6</v>
      </c>
      <c r="K267" s="845">
        <f t="shared" si="206"/>
        <v>201.6</v>
      </c>
      <c r="L267" s="845">
        <f t="shared" si="207"/>
        <v>3158.4</v>
      </c>
      <c r="M267" s="846">
        <v>2850</v>
      </c>
      <c r="N267" s="847">
        <f t="shared" si="208"/>
        <v>9001440</v>
      </c>
      <c r="O267" s="847">
        <v>0</v>
      </c>
      <c r="P267" s="847">
        <f t="shared" si="209"/>
        <v>2850</v>
      </c>
      <c r="Q267" s="848">
        <f t="shared" si="210"/>
        <v>9001440</v>
      </c>
      <c r="R267" s="848">
        <f t="shared" si="211"/>
        <v>22504</v>
      </c>
      <c r="S267" s="848">
        <f t="shared" si="212"/>
        <v>8978936</v>
      </c>
      <c r="T267" s="849" t="s">
        <v>77</v>
      </c>
    </row>
    <row r="268" spans="2:20" s="850" customFormat="1" ht="5.0999999999999996" customHeight="1">
      <c r="B268" s="875"/>
      <c r="C268" s="867"/>
      <c r="D268" s="876"/>
      <c r="E268" s="877"/>
      <c r="F268" s="878"/>
      <c r="G268" s="879"/>
      <c r="H268" s="879"/>
      <c r="I268" s="880"/>
      <c r="J268" s="844"/>
      <c r="K268" s="880"/>
      <c r="L268" s="880"/>
      <c r="M268" s="881"/>
      <c r="N268" s="881"/>
      <c r="O268" s="882"/>
      <c r="P268" s="883"/>
      <c r="Q268" s="880"/>
      <c r="R268" s="880"/>
      <c r="S268" s="880"/>
      <c r="T268" s="836"/>
    </row>
    <row r="269" spans="2:20" ht="30" customHeight="1">
      <c r="B269" s="2211" t="s">
        <v>204</v>
      </c>
      <c r="C269" s="2212"/>
      <c r="D269" s="2212"/>
      <c r="E269" s="2212"/>
      <c r="F269" s="2213"/>
      <c r="G269" s="1012">
        <f>SUM(G266:G268)</f>
        <v>15780</v>
      </c>
      <c r="H269" s="1012">
        <f>SUM(H266:H268)</f>
        <v>7820</v>
      </c>
      <c r="I269" s="1012">
        <f>SUM(I266:I268)</f>
        <v>7960</v>
      </c>
      <c r="J269" s="1012">
        <f>+K269/I269%</f>
        <v>6.0000000000000009</v>
      </c>
      <c r="K269" s="1012">
        <f>SUM(K266:K268)</f>
        <v>477.6</v>
      </c>
      <c r="L269" s="1012">
        <f>SUM(L266:L268)</f>
        <v>7482.4</v>
      </c>
      <c r="M269" s="1012"/>
      <c r="N269" s="1012">
        <f>SUM(N266:N268)</f>
        <v>21324840</v>
      </c>
      <c r="O269" s="1012"/>
      <c r="P269" s="1012">
        <f>+Q269/L269</f>
        <v>2850</v>
      </c>
      <c r="Q269" s="1012">
        <f>SUM(Q266:Q268)</f>
        <v>21324840</v>
      </c>
      <c r="R269" s="1012">
        <f>SUM(R266:R268)</f>
        <v>53313</v>
      </c>
      <c r="S269" s="1012">
        <f>SUM(S266:S268)</f>
        <v>21271527</v>
      </c>
      <c r="T269" s="261"/>
    </row>
    <row r="270" spans="2:20" ht="4.5" customHeight="1">
      <c r="B270" s="604"/>
      <c r="C270" s="264"/>
      <c r="D270" s="264"/>
      <c r="E270" s="264"/>
      <c r="F270" s="264"/>
      <c r="G270" s="1245"/>
      <c r="H270" s="1245"/>
      <c r="I270" s="1245"/>
      <c r="J270" s="1245"/>
      <c r="K270" s="1245"/>
      <c r="L270" s="1245"/>
      <c r="M270" s="1245"/>
      <c r="N270" s="1245"/>
      <c r="O270" s="1245"/>
      <c r="P270" s="1245"/>
      <c r="Q270" s="1245"/>
      <c r="R270" s="1245"/>
      <c r="S270" s="1245"/>
      <c r="T270" s="266"/>
    </row>
    <row r="271" spans="2:20" ht="20.100000000000001" customHeight="1">
      <c r="B271" s="51"/>
      <c r="C271" s="1444" t="s">
        <v>59</v>
      </c>
      <c r="D271" s="1445"/>
      <c r="E271" s="1445" t="s">
        <v>60</v>
      </c>
      <c r="F271" s="1446" t="s">
        <v>1482</v>
      </c>
      <c r="G271" s="1445"/>
      <c r="H271" s="1447"/>
      <c r="I271" s="1448"/>
      <c r="J271" s="55"/>
      <c r="K271" s="55"/>
      <c r="L271" s="54"/>
      <c r="M271" s="55"/>
      <c r="N271" s="85"/>
      <c r="O271" s="56"/>
      <c r="P271" s="54"/>
      <c r="Q271" s="1657"/>
      <c r="R271" s="249"/>
      <c r="S271" s="85"/>
      <c r="T271" s="59"/>
    </row>
    <row r="272" spans="2:20" ht="4.5" customHeight="1">
      <c r="B272" s="51"/>
      <c r="C272" s="52"/>
      <c r="E272" s="640"/>
      <c r="F272" s="83"/>
      <c r="G272" s="55"/>
      <c r="H272" s="53"/>
      <c r="I272" s="52"/>
      <c r="J272" s="55"/>
      <c r="K272" s="55"/>
      <c r="L272" s="54"/>
      <c r="M272" s="55"/>
      <c r="N272" s="60"/>
      <c r="O272" s="56"/>
      <c r="P272" s="57"/>
      <c r="Q272" s="58"/>
      <c r="R272" s="58"/>
      <c r="S272" s="58"/>
      <c r="T272" s="59"/>
    </row>
    <row r="273" spans="2:20" ht="14.1" customHeight="1">
      <c r="B273" s="2190" t="s">
        <v>26</v>
      </c>
      <c r="C273" s="275" t="s">
        <v>27</v>
      </c>
      <c r="D273" s="2169" t="s">
        <v>62</v>
      </c>
      <c r="E273" s="175" t="s">
        <v>28</v>
      </c>
      <c r="F273" s="2169" t="s">
        <v>29</v>
      </c>
      <c r="G273" s="174" t="s">
        <v>30</v>
      </c>
      <c r="H273" s="174" t="s">
        <v>30</v>
      </c>
      <c r="I273" s="176" t="s">
        <v>30</v>
      </c>
      <c r="J273" s="2171" t="s">
        <v>31</v>
      </c>
      <c r="K273" s="2172"/>
      <c r="L273" s="174" t="s">
        <v>30</v>
      </c>
      <c r="M273" s="176" t="s">
        <v>32</v>
      </c>
      <c r="N273" s="177" t="s">
        <v>8</v>
      </c>
      <c r="O273" s="2310" t="s">
        <v>928</v>
      </c>
      <c r="P273" s="2311" t="s">
        <v>181</v>
      </c>
      <c r="Q273" s="177" t="s">
        <v>8</v>
      </c>
      <c r="R273" s="2180" t="s">
        <v>44</v>
      </c>
      <c r="S273" s="178" t="s">
        <v>8</v>
      </c>
      <c r="T273" s="2182" t="s">
        <v>10</v>
      </c>
    </row>
    <row r="274" spans="2:20" ht="14.1" customHeight="1">
      <c r="B274" s="2191"/>
      <c r="C274" s="276" t="s">
        <v>11</v>
      </c>
      <c r="D274" s="2170"/>
      <c r="E274" s="180" t="s">
        <v>12</v>
      </c>
      <c r="F274" s="2170"/>
      <c r="G274" s="180" t="s">
        <v>13</v>
      </c>
      <c r="H274" s="180" t="s">
        <v>14</v>
      </c>
      <c r="I274" s="181" t="s">
        <v>15</v>
      </c>
      <c r="J274" s="182" t="s">
        <v>16</v>
      </c>
      <c r="K274" s="183" t="s">
        <v>17</v>
      </c>
      <c r="L274" s="180" t="s">
        <v>18</v>
      </c>
      <c r="M274" s="184" t="s">
        <v>19</v>
      </c>
      <c r="N274" s="185" t="s">
        <v>177</v>
      </c>
      <c r="O274" s="2177"/>
      <c r="P274" s="2179"/>
      <c r="Q274" s="185" t="s">
        <v>22</v>
      </c>
      <c r="R274" s="2181"/>
      <c r="S274" s="186" t="s">
        <v>45</v>
      </c>
      <c r="T274" s="2183"/>
    </row>
    <row r="275" spans="2:20" ht="14.1" customHeight="1" thickBot="1">
      <c r="B275" s="187">
        <v>1</v>
      </c>
      <c r="C275" s="277">
        <v>2</v>
      </c>
      <c r="D275" s="189">
        <v>3</v>
      </c>
      <c r="E275" s="188">
        <v>4</v>
      </c>
      <c r="F275" s="188">
        <v>5</v>
      </c>
      <c r="G275" s="188">
        <v>6</v>
      </c>
      <c r="H275" s="188">
        <v>7</v>
      </c>
      <c r="I275" s="190" t="s">
        <v>63</v>
      </c>
      <c r="J275" s="191">
        <v>9</v>
      </c>
      <c r="K275" s="192" t="s">
        <v>64</v>
      </c>
      <c r="L275" s="191" t="s">
        <v>65</v>
      </c>
      <c r="M275" s="192">
        <v>12</v>
      </c>
      <c r="N275" s="193" t="s">
        <v>66</v>
      </c>
      <c r="O275" s="252" t="s">
        <v>927</v>
      </c>
      <c r="P275" s="193" t="s">
        <v>178</v>
      </c>
      <c r="Q275" s="193" t="s">
        <v>186</v>
      </c>
      <c r="R275" s="193" t="s">
        <v>929</v>
      </c>
      <c r="S275" s="193" t="s">
        <v>179</v>
      </c>
      <c r="T275" s="193">
        <v>18</v>
      </c>
    </row>
    <row r="276" spans="2:20" s="850" customFormat="1" ht="30" customHeight="1" thickTop="1">
      <c r="B276" s="874">
        <v>1</v>
      </c>
      <c r="C276" s="884" t="s">
        <v>1480</v>
      </c>
      <c r="D276" s="911" t="s">
        <v>378</v>
      </c>
      <c r="E276" s="911" t="s">
        <v>70</v>
      </c>
      <c r="F276" s="841" t="s">
        <v>883</v>
      </c>
      <c r="G276" s="842">
        <v>8480</v>
      </c>
      <c r="H276" s="842">
        <v>3940</v>
      </c>
      <c r="I276" s="843">
        <f t="shared" ref="I276:I277" si="213">+G276-H276</f>
        <v>4540</v>
      </c>
      <c r="J276" s="844">
        <v>6</v>
      </c>
      <c r="K276" s="845">
        <f t="shared" ref="K276:K277" si="214">I276*J276%</f>
        <v>272.39999999999998</v>
      </c>
      <c r="L276" s="845">
        <f t="shared" ref="L276:L277" si="215">I276-K276</f>
        <v>4267.6000000000004</v>
      </c>
      <c r="M276" s="846">
        <v>2850</v>
      </c>
      <c r="N276" s="847">
        <f t="shared" ref="N276:N277" si="216">ROUND((L276*M276),0)</f>
        <v>12162660</v>
      </c>
      <c r="O276" s="847">
        <v>0</v>
      </c>
      <c r="P276" s="847">
        <f t="shared" ref="P276:P277" si="217">M276+O276</f>
        <v>2850</v>
      </c>
      <c r="Q276" s="848">
        <f t="shared" ref="Q276:Q277" si="218">ROUND((L276*+P276),0)</f>
        <v>12162660</v>
      </c>
      <c r="R276" s="848">
        <f t="shared" ref="R276:R277" si="219">ROUND((Q276*0.25%),0)</f>
        <v>30407</v>
      </c>
      <c r="S276" s="848">
        <f t="shared" ref="S276:S277" si="220">ROUND((Q276-R276),0)</f>
        <v>12132253</v>
      </c>
      <c r="T276" s="849" t="s">
        <v>77</v>
      </c>
    </row>
    <row r="277" spans="2:20" s="850" customFormat="1" ht="30" customHeight="1">
      <c r="B277" s="874">
        <v>2</v>
      </c>
      <c r="C277" s="884" t="s">
        <v>1481</v>
      </c>
      <c r="D277" s="911" t="s">
        <v>67</v>
      </c>
      <c r="E277" s="911" t="s">
        <v>92</v>
      </c>
      <c r="F277" s="841" t="s">
        <v>883</v>
      </c>
      <c r="G277" s="842">
        <v>6560</v>
      </c>
      <c r="H277" s="842">
        <v>3790</v>
      </c>
      <c r="I277" s="843">
        <f t="shared" si="213"/>
        <v>2770</v>
      </c>
      <c r="J277" s="844">
        <v>6</v>
      </c>
      <c r="K277" s="845">
        <f t="shared" si="214"/>
        <v>166.2</v>
      </c>
      <c r="L277" s="845">
        <f t="shared" si="215"/>
        <v>2603.8000000000002</v>
      </c>
      <c r="M277" s="846">
        <v>2850</v>
      </c>
      <c r="N277" s="847">
        <f t="shared" si="216"/>
        <v>7420830</v>
      </c>
      <c r="O277" s="847">
        <v>0</v>
      </c>
      <c r="P277" s="847">
        <f t="shared" si="217"/>
        <v>2850</v>
      </c>
      <c r="Q277" s="848">
        <f t="shared" si="218"/>
        <v>7420830</v>
      </c>
      <c r="R277" s="848">
        <f t="shared" si="219"/>
        <v>18552</v>
      </c>
      <c r="S277" s="848">
        <f t="shared" si="220"/>
        <v>7402278</v>
      </c>
      <c r="T277" s="849" t="s">
        <v>77</v>
      </c>
    </row>
    <row r="278" spans="2:20" s="850" customFormat="1" ht="5.0999999999999996" customHeight="1">
      <c r="B278" s="875"/>
      <c r="C278" s="867"/>
      <c r="D278" s="876"/>
      <c r="E278" s="877"/>
      <c r="F278" s="878"/>
      <c r="G278" s="879"/>
      <c r="H278" s="879"/>
      <c r="I278" s="880"/>
      <c r="J278" s="844"/>
      <c r="K278" s="880"/>
      <c r="L278" s="880"/>
      <c r="M278" s="881"/>
      <c r="N278" s="881"/>
      <c r="O278" s="882"/>
      <c r="P278" s="883"/>
      <c r="Q278" s="880"/>
      <c r="R278" s="880"/>
      <c r="S278" s="880"/>
      <c r="T278" s="836"/>
    </row>
    <row r="279" spans="2:20" ht="30" customHeight="1">
      <c r="B279" s="2211" t="s">
        <v>202</v>
      </c>
      <c r="C279" s="2212"/>
      <c r="D279" s="2212"/>
      <c r="E279" s="2212"/>
      <c r="F279" s="2213"/>
      <c r="G279" s="1012">
        <f>SUM(G276:G278)</f>
        <v>15040</v>
      </c>
      <c r="H279" s="1012">
        <f>SUM(H276:H278)</f>
        <v>7730</v>
      </c>
      <c r="I279" s="1012">
        <f>SUM(I276:I278)</f>
        <v>7310</v>
      </c>
      <c r="J279" s="1012">
        <f>+K279/I279%</f>
        <v>6</v>
      </c>
      <c r="K279" s="1012">
        <f>SUM(K276:K278)</f>
        <v>438.59999999999997</v>
      </c>
      <c r="L279" s="1012">
        <f>SUM(L276:L278)</f>
        <v>6871.4000000000005</v>
      </c>
      <c r="M279" s="1012"/>
      <c r="N279" s="1012">
        <f>SUM(N276:N278)</f>
        <v>19583490</v>
      </c>
      <c r="O279" s="1012"/>
      <c r="P279" s="1012">
        <f>+Q279/L279</f>
        <v>2850</v>
      </c>
      <c r="Q279" s="1012">
        <f>SUM(Q276:Q278)</f>
        <v>19583490</v>
      </c>
      <c r="R279" s="1012">
        <f>SUM(R276:R278)</f>
        <v>48959</v>
      </c>
      <c r="S279" s="1012">
        <f>SUM(S276:S278)</f>
        <v>19534531</v>
      </c>
      <c r="T279" s="261"/>
    </row>
    <row r="280" spans="2:20" ht="4.5" customHeight="1">
      <c r="B280" s="604"/>
      <c r="C280" s="264"/>
      <c r="D280" s="264"/>
      <c r="E280" s="264"/>
      <c r="F280" s="264"/>
      <c r="G280" s="1245"/>
      <c r="H280" s="1245"/>
      <c r="I280" s="1245"/>
      <c r="J280" s="1245"/>
      <c r="K280" s="1245"/>
      <c r="L280" s="1245"/>
      <c r="M280" s="1245"/>
      <c r="N280" s="1245"/>
      <c r="O280" s="1245"/>
      <c r="P280" s="1245"/>
      <c r="Q280" s="1245"/>
      <c r="R280" s="1245"/>
      <c r="S280" s="1245"/>
      <c r="T280" s="266"/>
    </row>
    <row r="281" spans="2:20" ht="20.100000000000001" customHeight="1">
      <c r="B281" s="51"/>
      <c r="C281" s="1444" t="s">
        <v>59</v>
      </c>
      <c r="D281" s="1445"/>
      <c r="E281" s="1445" t="s">
        <v>60</v>
      </c>
      <c r="F281" s="1446" t="s">
        <v>1466</v>
      </c>
      <c r="G281" s="1445"/>
      <c r="H281" s="1447"/>
      <c r="I281" s="1448"/>
      <c r="J281" s="55"/>
      <c r="K281" s="55"/>
      <c r="L281" s="54"/>
      <c r="M281" s="55"/>
      <c r="N281" s="85"/>
      <c r="O281" s="56"/>
      <c r="P281" s="54"/>
      <c r="Q281" s="1657"/>
      <c r="R281" s="249"/>
      <c r="S281" s="85"/>
      <c r="T281" s="59"/>
    </row>
    <row r="282" spans="2:20" ht="4.5" customHeight="1">
      <c r="B282" s="51"/>
      <c r="C282" s="52"/>
      <c r="E282" s="640"/>
      <c r="F282" s="83"/>
      <c r="G282" s="55"/>
      <c r="H282" s="53"/>
      <c r="I282" s="52"/>
      <c r="J282" s="55"/>
      <c r="K282" s="55"/>
      <c r="L282" s="54"/>
      <c r="M282" s="55"/>
      <c r="N282" s="60"/>
      <c r="O282" s="56"/>
      <c r="P282" s="57"/>
      <c r="Q282" s="58"/>
      <c r="R282" s="58"/>
      <c r="S282" s="58"/>
      <c r="T282" s="59"/>
    </row>
    <row r="283" spans="2:20" ht="14.1" customHeight="1">
      <c r="B283" s="2190" t="s">
        <v>26</v>
      </c>
      <c r="C283" s="275" t="s">
        <v>27</v>
      </c>
      <c r="D283" s="2169" t="s">
        <v>62</v>
      </c>
      <c r="E283" s="175" t="s">
        <v>28</v>
      </c>
      <c r="F283" s="2169" t="s">
        <v>29</v>
      </c>
      <c r="G283" s="174" t="s">
        <v>30</v>
      </c>
      <c r="H283" s="174" t="s">
        <v>30</v>
      </c>
      <c r="I283" s="176" t="s">
        <v>30</v>
      </c>
      <c r="J283" s="2171" t="s">
        <v>31</v>
      </c>
      <c r="K283" s="2172"/>
      <c r="L283" s="174" t="s">
        <v>30</v>
      </c>
      <c r="M283" s="176" t="s">
        <v>32</v>
      </c>
      <c r="N283" s="177" t="s">
        <v>8</v>
      </c>
      <c r="O283" s="2310" t="s">
        <v>928</v>
      </c>
      <c r="P283" s="2311" t="s">
        <v>181</v>
      </c>
      <c r="Q283" s="177" t="s">
        <v>8</v>
      </c>
      <c r="R283" s="2180" t="s">
        <v>44</v>
      </c>
      <c r="S283" s="178" t="s">
        <v>8</v>
      </c>
      <c r="T283" s="2182" t="s">
        <v>10</v>
      </c>
    </row>
    <row r="284" spans="2:20" ht="14.1" customHeight="1">
      <c r="B284" s="2191"/>
      <c r="C284" s="276" t="s">
        <v>11</v>
      </c>
      <c r="D284" s="2170"/>
      <c r="E284" s="180" t="s">
        <v>12</v>
      </c>
      <c r="F284" s="2170"/>
      <c r="G284" s="180" t="s">
        <v>13</v>
      </c>
      <c r="H284" s="180" t="s">
        <v>14</v>
      </c>
      <c r="I284" s="181" t="s">
        <v>15</v>
      </c>
      <c r="J284" s="182" t="s">
        <v>16</v>
      </c>
      <c r="K284" s="183" t="s">
        <v>17</v>
      </c>
      <c r="L284" s="180" t="s">
        <v>18</v>
      </c>
      <c r="M284" s="184" t="s">
        <v>19</v>
      </c>
      <c r="N284" s="185" t="s">
        <v>177</v>
      </c>
      <c r="O284" s="2177"/>
      <c r="P284" s="2179"/>
      <c r="Q284" s="185" t="s">
        <v>22</v>
      </c>
      <c r="R284" s="2181"/>
      <c r="S284" s="186" t="s">
        <v>45</v>
      </c>
      <c r="T284" s="2183"/>
    </row>
    <row r="285" spans="2:20" ht="14.1" customHeight="1" thickBot="1">
      <c r="B285" s="187">
        <v>1</v>
      </c>
      <c r="C285" s="277">
        <v>2</v>
      </c>
      <c r="D285" s="189">
        <v>3</v>
      </c>
      <c r="E285" s="188">
        <v>4</v>
      </c>
      <c r="F285" s="188">
        <v>5</v>
      </c>
      <c r="G285" s="188">
        <v>6</v>
      </c>
      <c r="H285" s="188">
        <v>7</v>
      </c>
      <c r="I285" s="190" t="s">
        <v>63</v>
      </c>
      <c r="J285" s="191">
        <v>9</v>
      </c>
      <c r="K285" s="192" t="s">
        <v>64</v>
      </c>
      <c r="L285" s="191" t="s">
        <v>65</v>
      </c>
      <c r="M285" s="192">
        <v>12</v>
      </c>
      <c r="N285" s="193" t="s">
        <v>66</v>
      </c>
      <c r="O285" s="252" t="s">
        <v>927</v>
      </c>
      <c r="P285" s="193" t="s">
        <v>178</v>
      </c>
      <c r="Q285" s="193" t="s">
        <v>186</v>
      </c>
      <c r="R285" s="193" t="s">
        <v>929</v>
      </c>
      <c r="S285" s="193" t="s">
        <v>179</v>
      </c>
      <c r="T285" s="193">
        <v>18</v>
      </c>
    </row>
    <row r="286" spans="2:20" s="850" customFormat="1" ht="30" customHeight="1" thickTop="1">
      <c r="B286" s="874">
        <v>1</v>
      </c>
      <c r="C286" s="884" t="s">
        <v>1484</v>
      </c>
      <c r="D286" s="911" t="s">
        <v>336</v>
      </c>
      <c r="E286" s="911" t="s">
        <v>1255</v>
      </c>
      <c r="F286" s="841" t="s">
        <v>883</v>
      </c>
      <c r="G286" s="842">
        <v>9070</v>
      </c>
      <c r="H286" s="842">
        <v>3890</v>
      </c>
      <c r="I286" s="843">
        <f t="shared" ref="I286:I287" si="221">+G286-H286</f>
        <v>5180</v>
      </c>
      <c r="J286" s="844">
        <v>6</v>
      </c>
      <c r="K286" s="845">
        <f t="shared" ref="K286:K287" si="222">I286*J286%</f>
        <v>310.8</v>
      </c>
      <c r="L286" s="845">
        <f t="shared" ref="L286:L287" si="223">I286-K286</f>
        <v>4869.2</v>
      </c>
      <c r="M286" s="846">
        <v>2850</v>
      </c>
      <c r="N286" s="847">
        <f t="shared" ref="N286:N287" si="224">ROUND((L286*M286),0)</f>
        <v>13877220</v>
      </c>
      <c r="O286" s="847">
        <v>0</v>
      </c>
      <c r="P286" s="847">
        <f t="shared" ref="P286:P287" si="225">M286+O286</f>
        <v>2850</v>
      </c>
      <c r="Q286" s="848">
        <f t="shared" ref="Q286:Q287" si="226">ROUND((L286*+P286),0)</f>
        <v>13877220</v>
      </c>
      <c r="R286" s="848">
        <f t="shared" ref="R286:R287" si="227">ROUND((Q286*0.25%),0)</f>
        <v>34693</v>
      </c>
      <c r="S286" s="848">
        <f t="shared" ref="S286:S287" si="228">ROUND((Q286-R286),0)</f>
        <v>13842527</v>
      </c>
      <c r="T286" s="849" t="s">
        <v>77</v>
      </c>
    </row>
    <row r="287" spans="2:20" s="850" customFormat="1" ht="30" customHeight="1">
      <c r="B287" s="874">
        <v>2</v>
      </c>
      <c r="C287" s="884" t="s">
        <v>1485</v>
      </c>
      <c r="D287" s="911" t="s">
        <v>73</v>
      </c>
      <c r="E287" s="911" t="s">
        <v>86</v>
      </c>
      <c r="F287" s="841" t="s">
        <v>883</v>
      </c>
      <c r="G287" s="842">
        <v>4780</v>
      </c>
      <c r="H287" s="842">
        <v>3990</v>
      </c>
      <c r="I287" s="843">
        <f t="shared" si="221"/>
        <v>790</v>
      </c>
      <c r="J287" s="844">
        <v>6</v>
      </c>
      <c r="K287" s="845">
        <f t="shared" si="222"/>
        <v>47.4</v>
      </c>
      <c r="L287" s="845">
        <f t="shared" si="223"/>
        <v>742.6</v>
      </c>
      <c r="M287" s="846">
        <v>2850</v>
      </c>
      <c r="N287" s="847">
        <f t="shared" si="224"/>
        <v>2116410</v>
      </c>
      <c r="O287" s="847">
        <v>0</v>
      </c>
      <c r="P287" s="847">
        <f t="shared" si="225"/>
        <v>2850</v>
      </c>
      <c r="Q287" s="848">
        <f t="shared" si="226"/>
        <v>2116410</v>
      </c>
      <c r="R287" s="848">
        <f t="shared" si="227"/>
        <v>5291</v>
      </c>
      <c r="S287" s="848">
        <f t="shared" si="228"/>
        <v>2111119</v>
      </c>
      <c r="T287" s="849" t="s">
        <v>77</v>
      </c>
    </row>
    <row r="288" spans="2:20" s="850" customFormat="1" ht="5.0999999999999996" customHeight="1">
      <c r="B288" s="875"/>
      <c r="C288" s="867"/>
      <c r="D288" s="876"/>
      <c r="E288" s="877"/>
      <c r="F288" s="878"/>
      <c r="G288" s="879"/>
      <c r="H288" s="879"/>
      <c r="I288" s="880"/>
      <c r="J288" s="844"/>
      <c r="K288" s="880"/>
      <c r="L288" s="880"/>
      <c r="M288" s="881"/>
      <c r="N288" s="881"/>
      <c r="O288" s="882"/>
      <c r="P288" s="883"/>
      <c r="Q288" s="880"/>
      <c r="R288" s="880"/>
      <c r="S288" s="880"/>
      <c r="T288" s="836"/>
    </row>
    <row r="289" spans="2:20" ht="30" customHeight="1">
      <c r="B289" s="2211" t="s">
        <v>450</v>
      </c>
      <c r="C289" s="2212"/>
      <c r="D289" s="2212"/>
      <c r="E289" s="2212"/>
      <c r="F289" s="2213"/>
      <c r="G289" s="1012">
        <f>SUM(G286:G288)</f>
        <v>13850</v>
      </c>
      <c r="H289" s="1012">
        <f>SUM(H286:H288)</f>
        <v>7880</v>
      </c>
      <c r="I289" s="1012">
        <f>SUM(I286:I288)</f>
        <v>5970</v>
      </c>
      <c r="J289" s="1012">
        <f>+K289/I289%</f>
        <v>5.9999999999999991</v>
      </c>
      <c r="K289" s="1012">
        <f>SUM(K286:K288)</f>
        <v>358.2</v>
      </c>
      <c r="L289" s="1012">
        <f>SUM(L286:L288)</f>
        <v>5611.8</v>
      </c>
      <c r="M289" s="1012"/>
      <c r="N289" s="1012">
        <f>SUM(N286:N288)</f>
        <v>15993630</v>
      </c>
      <c r="O289" s="1012"/>
      <c r="P289" s="1012">
        <f>+Q289/L289</f>
        <v>2850</v>
      </c>
      <c r="Q289" s="1012">
        <f>SUM(Q286:Q288)</f>
        <v>15993630</v>
      </c>
      <c r="R289" s="1012">
        <f>SUM(R286:R288)</f>
        <v>39984</v>
      </c>
      <c r="S289" s="1012">
        <f>SUM(S286:S288)</f>
        <v>15953646</v>
      </c>
      <c r="T289" s="261"/>
    </row>
    <row r="290" spans="2:20" ht="4.5" customHeight="1">
      <c r="B290" s="604"/>
      <c r="C290" s="264"/>
      <c r="D290" s="264"/>
      <c r="E290" s="264"/>
      <c r="F290" s="264"/>
      <c r="G290" s="1245"/>
      <c r="H290" s="1245"/>
      <c r="I290" s="1245"/>
      <c r="J290" s="1245"/>
      <c r="K290" s="1245"/>
      <c r="L290" s="1245"/>
      <c r="M290" s="1245"/>
      <c r="N290" s="1245"/>
      <c r="O290" s="1245"/>
      <c r="P290" s="1245"/>
      <c r="Q290" s="1245"/>
      <c r="R290" s="1245"/>
      <c r="S290" s="1245"/>
      <c r="T290" s="266"/>
    </row>
    <row r="291" spans="2:20" ht="20.100000000000001" customHeight="1">
      <c r="B291" s="51"/>
      <c r="C291" s="1444" t="s">
        <v>59</v>
      </c>
      <c r="D291" s="1445"/>
      <c r="E291" s="1445" t="s">
        <v>60</v>
      </c>
      <c r="F291" s="1446" t="s">
        <v>1495</v>
      </c>
      <c r="G291" s="1445"/>
      <c r="H291" s="1447"/>
      <c r="I291" s="1448"/>
      <c r="J291" s="55"/>
      <c r="K291" s="55"/>
      <c r="L291" s="54"/>
      <c r="M291" s="55"/>
      <c r="N291" s="85"/>
      <c r="O291" s="56"/>
      <c r="P291" s="54"/>
      <c r="Q291" s="1657"/>
      <c r="R291" s="249"/>
      <c r="S291" s="85"/>
      <c r="T291" s="59"/>
    </row>
    <row r="292" spans="2:20" ht="4.5" customHeight="1">
      <c r="B292" s="51"/>
      <c r="C292" s="52"/>
      <c r="E292" s="640"/>
      <c r="F292" s="83"/>
      <c r="G292" s="55"/>
      <c r="H292" s="53"/>
      <c r="I292" s="52"/>
      <c r="J292" s="55"/>
      <c r="K292" s="55"/>
      <c r="L292" s="54"/>
      <c r="M292" s="55"/>
      <c r="N292" s="60"/>
      <c r="O292" s="56"/>
      <c r="P292" s="57"/>
      <c r="Q292" s="58"/>
      <c r="R292" s="58"/>
      <c r="S292" s="58"/>
      <c r="T292" s="59"/>
    </row>
    <row r="293" spans="2:20" ht="14.1" customHeight="1">
      <c r="B293" s="2190" t="s">
        <v>26</v>
      </c>
      <c r="C293" s="275" t="s">
        <v>27</v>
      </c>
      <c r="D293" s="2169" t="s">
        <v>62</v>
      </c>
      <c r="E293" s="175" t="s">
        <v>28</v>
      </c>
      <c r="F293" s="2169" t="s">
        <v>29</v>
      </c>
      <c r="G293" s="174" t="s">
        <v>30</v>
      </c>
      <c r="H293" s="174" t="s">
        <v>30</v>
      </c>
      <c r="I293" s="176" t="s">
        <v>30</v>
      </c>
      <c r="J293" s="2171" t="s">
        <v>31</v>
      </c>
      <c r="K293" s="2172"/>
      <c r="L293" s="174" t="s">
        <v>30</v>
      </c>
      <c r="M293" s="176" t="s">
        <v>32</v>
      </c>
      <c r="N293" s="177" t="s">
        <v>8</v>
      </c>
      <c r="O293" s="2310" t="s">
        <v>928</v>
      </c>
      <c r="P293" s="2311" t="s">
        <v>181</v>
      </c>
      <c r="Q293" s="177" t="s">
        <v>8</v>
      </c>
      <c r="R293" s="2180" t="s">
        <v>44</v>
      </c>
      <c r="S293" s="178" t="s">
        <v>8</v>
      </c>
      <c r="T293" s="2182" t="s">
        <v>10</v>
      </c>
    </row>
    <row r="294" spans="2:20" ht="14.1" customHeight="1">
      <c r="B294" s="2191"/>
      <c r="C294" s="276" t="s">
        <v>11</v>
      </c>
      <c r="D294" s="2170"/>
      <c r="E294" s="180" t="s">
        <v>12</v>
      </c>
      <c r="F294" s="2170"/>
      <c r="G294" s="180" t="s">
        <v>13</v>
      </c>
      <c r="H294" s="180" t="s">
        <v>14</v>
      </c>
      <c r="I294" s="181" t="s">
        <v>15</v>
      </c>
      <c r="J294" s="182" t="s">
        <v>16</v>
      </c>
      <c r="K294" s="183" t="s">
        <v>17</v>
      </c>
      <c r="L294" s="180" t="s">
        <v>18</v>
      </c>
      <c r="M294" s="184" t="s">
        <v>19</v>
      </c>
      <c r="N294" s="185" t="s">
        <v>177</v>
      </c>
      <c r="O294" s="2177"/>
      <c r="P294" s="2179"/>
      <c r="Q294" s="185" t="s">
        <v>22</v>
      </c>
      <c r="R294" s="2181"/>
      <c r="S294" s="186" t="s">
        <v>45</v>
      </c>
      <c r="T294" s="2183"/>
    </row>
    <row r="295" spans="2:20" ht="14.1" customHeight="1" thickBot="1">
      <c r="B295" s="187">
        <v>1</v>
      </c>
      <c r="C295" s="277">
        <v>2</v>
      </c>
      <c r="D295" s="189">
        <v>3</v>
      </c>
      <c r="E295" s="188">
        <v>4</v>
      </c>
      <c r="F295" s="188">
        <v>5</v>
      </c>
      <c r="G295" s="188">
        <v>6</v>
      </c>
      <c r="H295" s="188">
        <v>7</v>
      </c>
      <c r="I295" s="190" t="s">
        <v>63</v>
      </c>
      <c r="J295" s="191">
        <v>9</v>
      </c>
      <c r="K295" s="192" t="s">
        <v>64</v>
      </c>
      <c r="L295" s="191" t="s">
        <v>65</v>
      </c>
      <c r="M295" s="192">
        <v>12</v>
      </c>
      <c r="N295" s="193" t="s">
        <v>66</v>
      </c>
      <c r="O295" s="252" t="s">
        <v>927</v>
      </c>
      <c r="P295" s="193" t="s">
        <v>178</v>
      </c>
      <c r="Q295" s="193" t="s">
        <v>186</v>
      </c>
      <c r="R295" s="193" t="s">
        <v>929</v>
      </c>
      <c r="S295" s="193" t="s">
        <v>179</v>
      </c>
      <c r="T295" s="193">
        <v>18</v>
      </c>
    </row>
    <row r="296" spans="2:20" s="850" customFormat="1" ht="30" customHeight="1" thickTop="1">
      <c r="B296" s="874">
        <v>1</v>
      </c>
      <c r="C296" s="884" t="s">
        <v>1496</v>
      </c>
      <c r="D296" s="911" t="s">
        <v>378</v>
      </c>
      <c r="E296" s="911" t="s">
        <v>70</v>
      </c>
      <c r="F296" s="841" t="s">
        <v>883</v>
      </c>
      <c r="G296" s="842">
        <v>8650</v>
      </c>
      <c r="H296" s="842">
        <v>3940</v>
      </c>
      <c r="I296" s="843">
        <f t="shared" ref="I296:I297" si="229">+G296-H296</f>
        <v>4710</v>
      </c>
      <c r="J296" s="844">
        <v>6</v>
      </c>
      <c r="K296" s="845">
        <f t="shared" ref="K296:K297" si="230">I296*J296%</f>
        <v>282.59999999999997</v>
      </c>
      <c r="L296" s="845">
        <f t="shared" ref="L296:L297" si="231">I296-K296</f>
        <v>4427.3999999999996</v>
      </c>
      <c r="M296" s="846">
        <v>2850</v>
      </c>
      <c r="N296" s="847">
        <f t="shared" ref="N296:N297" si="232">ROUND((L296*M296),0)</f>
        <v>12618090</v>
      </c>
      <c r="O296" s="847">
        <v>0</v>
      </c>
      <c r="P296" s="847">
        <f t="shared" ref="P296:P297" si="233">M296+O296</f>
        <v>2850</v>
      </c>
      <c r="Q296" s="848">
        <f t="shared" ref="Q296:Q297" si="234">ROUND((L296*+P296),0)</f>
        <v>12618090</v>
      </c>
      <c r="R296" s="848">
        <f t="shared" ref="R296:R297" si="235">ROUND((Q296*0.25%),0)</f>
        <v>31545</v>
      </c>
      <c r="S296" s="848">
        <f t="shared" ref="S296:S297" si="236">ROUND((Q296-R296),0)</f>
        <v>12586545</v>
      </c>
      <c r="T296" s="849" t="s">
        <v>77</v>
      </c>
    </row>
    <row r="297" spans="2:20" s="850" customFormat="1" ht="30" customHeight="1">
      <c r="B297" s="874">
        <v>2</v>
      </c>
      <c r="C297" s="884" t="s">
        <v>1497</v>
      </c>
      <c r="D297" s="911" t="s">
        <v>152</v>
      </c>
      <c r="E297" s="911" t="s">
        <v>75</v>
      </c>
      <c r="F297" s="841" t="s">
        <v>883</v>
      </c>
      <c r="G297" s="842">
        <v>4920</v>
      </c>
      <c r="H297" s="842">
        <v>3850</v>
      </c>
      <c r="I297" s="843">
        <f t="shared" si="229"/>
        <v>1070</v>
      </c>
      <c r="J297" s="844">
        <v>6</v>
      </c>
      <c r="K297" s="845">
        <f t="shared" si="230"/>
        <v>64.2</v>
      </c>
      <c r="L297" s="845">
        <f t="shared" si="231"/>
        <v>1005.8</v>
      </c>
      <c r="M297" s="846">
        <v>2850</v>
      </c>
      <c r="N297" s="847">
        <f t="shared" si="232"/>
        <v>2866530</v>
      </c>
      <c r="O297" s="847">
        <v>0</v>
      </c>
      <c r="P297" s="847">
        <f t="shared" si="233"/>
        <v>2850</v>
      </c>
      <c r="Q297" s="848">
        <f t="shared" si="234"/>
        <v>2866530</v>
      </c>
      <c r="R297" s="848">
        <f t="shared" si="235"/>
        <v>7166</v>
      </c>
      <c r="S297" s="848">
        <f t="shared" si="236"/>
        <v>2859364</v>
      </c>
      <c r="T297" s="849" t="s">
        <v>77</v>
      </c>
    </row>
    <row r="298" spans="2:20" s="850" customFormat="1" ht="5.0999999999999996" customHeight="1">
      <c r="B298" s="875"/>
      <c r="C298" s="867"/>
      <c r="D298" s="876"/>
      <c r="E298" s="877"/>
      <c r="F298" s="878"/>
      <c r="G298" s="879"/>
      <c r="H298" s="879"/>
      <c r="I298" s="880"/>
      <c r="J298" s="844"/>
      <c r="K298" s="880"/>
      <c r="L298" s="880"/>
      <c r="M298" s="881"/>
      <c r="N298" s="881"/>
      <c r="O298" s="882"/>
      <c r="P298" s="883"/>
      <c r="Q298" s="880"/>
      <c r="R298" s="880"/>
      <c r="S298" s="880"/>
      <c r="T298" s="836"/>
    </row>
    <row r="299" spans="2:20" ht="30" customHeight="1">
      <c r="B299" s="2211" t="s">
        <v>451</v>
      </c>
      <c r="C299" s="2212"/>
      <c r="D299" s="2212"/>
      <c r="E299" s="2212"/>
      <c r="F299" s="2213"/>
      <c r="G299" s="1012">
        <f>SUM(G296:G298)</f>
        <v>13570</v>
      </c>
      <c r="H299" s="1012">
        <f>SUM(H296:H298)</f>
        <v>7790</v>
      </c>
      <c r="I299" s="1012">
        <f>SUM(I296:I298)</f>
        <v>5780</v>
      </c>
      <c r="J299" s="1012">
        <f>+K299/I299%</f>
        <v>5.9999999999999991</v>
      </c>
      <c r="K299" s="1012">
        <f>SUM(K296:K298)</f>
        <v>346.79999999999995</v>
      </c>
      <c r="L299" s="1012">
        <f>SUM(L296:L298)</f>
        <v>5433.2</v>
      </c>
      <c r="M299" s="1012"/>
      <c r="N299" s="1012">
        <f>SUM(N296:N298)</f>
        <v>15484620</v>
      </c>
      <c r="O299" s="1012"/>
      <c r="P299" s="1012">
        <f>+Q299/L299</f>
        <v>2850</v>
      </c>
      <c r="Q299" s="1012">
        <f>SUM(Q296:Q298)</f>
        <v>15484620</v>
      </c>
      <c r="R299" s="1012">
        <f>SUM(R296:R298)</f>
        <v>38711</v>
      </c>
      <c r="S299" s="1012">
        <f>SUM(S296:S298)</f>
        <v>15445909</v>
      </c>
      <c r="T299" s="261"/>
    </row>
    <row r="300" spans="2:20" ht="24.75" customHeight="1">
      <c r="B300" s="2155" t="s">
        <v>1044</v>
      </c>
      <c r="C300" s="2156"/>
      <c r="D300" s="2156"/>
      <c r="E300" s="2157"/>
      <c r="F300" s="2303" t="s">
        <v>146</v>
      </c>
      <c r="G300" s="2304"/>
      <c r="H300" s="2304"/>
      <c r="I300" s="2304"/>
      <c r="J300" s="2304"/>
      <c r="K300" s="2304"/>
      <c r="L300" s="2304"/>
      <c r="M300" s="2304"/>
      <c r="N300" s="2305"/>
      <c r="O300" s="417" t="s">
        <v>55</v>
      </c>
      <c r="P300" s="428" t="s">
        <v>619</v>
      </c>
      <c r="Q300" s="2314" t="s">
        <v>1608</v>
      </c>
      <c r="R300" s="2314"/>
      <c r="S300" s="2314"/>
      <c r="T300" s="2315"/>
    </row>
    <row r="301" spans="2:20" ht="24.75" customHeight="1">
      <c r="B301" s="2158"/>
      <c r="C301" s="2159"/>
      <c r="D301" s="2159"/>
      <c r="E301" s="2160"/>
      <c r="F301" s="2306" t="s">
        <v>416</v>
      </c>
      <c r="G301" s="2307"/>
      <c r="H301" s="2307"/>
      <c r="I301" s="2307"/>
      <c r="J301" s="2307"/>
      <c r="K301" s="2307"/>
      <c r="L301" s="2307"/>
      <c r="M301" s="2307"/>
      <c r="N301" s="2308"/>
      <c r="O301" s="419" t="s">
        <v>57</v>
      </c>
      <c r="P301" s="429" t="s">
        <v>457</v>
      </c>
      <c r="Q301" s="94"/>
      <c r="R301" s="45"/>
      <c r="S301" s="45"/>
      <c r="T301" s="46"/>
    </row>
    <row r="302" spans="2:20" ht="4.5" customHeight="1">
      <c r="B302" s="604"/>
      <c r="C302" s="264"/>
      <c r="D302" s="264"/>
      <c r="E302" s="264"/>
      <c r="F302" s="264"/>
      <c r="G302" s="1245"/>
      <c r="H302" s="1245"/>
      <c r="I302" s="1245"/>
      <c r="J302" s="1245"/>
      <c r="K302" s="1245"/>
      <c r="L302" s="1245"/>
      <c r="M302" s="1245"/>
      <c r="N302" s="1245"/>
      <c r="O302" s="1245"/>
      <c r="P302" s="1245"/>
      <c r="Q302" s="1245"/>
      <c r="R302" s="1245"/>
      <c r="S302" s="1245"/>
      <c r="T302" s="266"/>
    </row>
    <row r="303" spans="2:20" ht="20.100000000000001" customHeight="1">
      <c r="B303" s="51"/>
      <c r="C303" s="1444" t="s">
        <v>59</v>
      </c>
      <c r="D303" s="1445"/>
      <c r="E303" s="1445" t="s">
        <v>60</v>
      </c>
      <c r="F303" s="1446" t="s">
        <v>1488</v>
      </c>
      <c r="G303" s="1445"/>
      <c r="H303" s="1447"/>
      <c r="I303" s="1448"/>
      <c r="J303" s="55"/>
      <c r="K303" s="55"/>
      <c r="L303" s="54"/>
      <c r="M303" s="55"/>
      <c r="N303" s="85"/>
      <c r="O303" s="56"/>
      <c r="P303" s="54" t="s">
        <v>61</v>
      </c>
      <c r="Q303" s="1657" t="s">
        <v>1476</v>
      </c>
      <c r="R303" s="249"/>
      <c r="S303" s="85"/>
      <c r="T303" s="59"/>
    </row>
    <row r="304" spans="2:20" ht="4.5" customHeight="1">
      <c r="B304" s="51"/>
      <c r="C304" s="52"/>
      <c r="E304" s="640"/>
      <c r="F304" s="83"/>
      <c r="G304" s="55"/>
      <c r="H304" s="53"/>
      <c r="I304" s="52"/>
      <c r="J304" s="55"/>
      <c r="K304" s="55"/>
      <c r="L304" s="54"/>
      <c r="M304" s="55"/>
      <c r="N304" s="60"/>
      <c r="O304" s="56"/>
      <c r="P304" s="57"/>
      <c r="Q304" s="58"/>
      <c r="R304" s="58"/>
      <c r="S304" s="58"/>
      <c r="T304" s="59"/>
    </row>
    <row r="305" spans="2:20" ht="14.1" customHeight="1">
      <c r="B305" s="2190" t="s">
        <v>26</v>
      </c>
      <c r="C305" s="275" t="s">
        <v>27</v>
      </c>
      <c r="D305" s="2169" t="s">
        <v>62</v>
      </c>
      <c r="E305" s="175" t="s">
        <v>28</v>
      </c>
      <c r="F305" s="2169" t="s">
        <v>29</v>
      </c>
      <c r="G305" s="174" t="s">
        <v>30</v>
      </c>
      <c r="H305" s="174" t="s">
        <v>30</v>
      </c>
      <c r="I305" s="176" t="s">
        <v>30</v>
      </c>
      <c r="J305" s="2171" t="s">
        <v>31</v>
      </c>
      <c r="K305" s="2172"/>
      <c r="L305" s="174" t="s">
        <v>30</v>
      </c>
      <c r="M305" s="176" t="s">
        <v>32</v>
      </c>
      <c r="N305" s="177" t="s">
        <v>8</v>
      </c>
      <c r="O305" s="2310" t="s">
        <v>928</v>
      </c>
      <c r="P305" s="2311" t="s">
        <v>181</v>
      </c>
      <c r="Q305" s="177" t="s">
        <v>8</v>
      </c>
      <c r="R305" s="2180" t="s">
        <v>44</v>
      </c>
      <c r="S305" s="178" t="s">
        <v>8</v>
      </c>
      <c r="T305" s="2182" t="s">
        <v>10</v>
      </c>
    </row>
    <row r="306" spans="2:20" ht="14.1" customHeight="1">
      <c r="B306" s="2191"/>
      <c r="C306" s="276" t="s">
        <v>11</v>
      </c>
      <c r="D306" s="2170"/>
      <c r="E306" s="180" t="s">
        <v>12</v>
      </c>
      <c r="F306" s="2170"/>
      <c r="G306" s="180" t="s">
        <v>13</v>
      </c>
      <c r="H306" s="180" t="s">
        <v>14</v>
      </c>
      <c r="I306" s="181" t="s">
        <v>15</v>
      </c>
      <c r="J306" s="182" t="s">
        <v>16</v>
      </c>
      <c r="K306" s="183" t="s">
        <v>17</v>
      </c>
      <c r="L306" s="180" t="s">
        <v>18</v>
      </c>
      <c r="M306" s="184" t="s">
        <v>19</v>
      </c>
      <c r="N306" s="185" t="s">
        <v>177</v>
      </c>
      <c r="O306" s="2177"/>
      <c r="P306" s="2179"/>
      <c r="Q306" s="185" t="s">
        <v>22</v>
      </c>
      <c r="R306" s="2181"/>
      <c r="S306" s="186" t="s">
        <v>45</v>
      </c>
      <c r="T306" s="2183"/>
    </row>
    <row r="307" spans="2:20" ht="14.1" customHeight="1" thickBot="1">
      <c r="B307" s="187">
        <v>1</v>
      </c>
      <c r="C307" s="277">
        <v>2</v>
      </c>
      <c r="D307" s="189">
        <v>3</v>
      </c>
      <c r="E307" s="188">
        <v>4</v>
      </c>
      <c r="F307" s="188">
        <v>5</v>
      </c>
      <c r="G307" s="188">
        <v>6</v>
      </c>
      <c r="H307" s="188">
        <v>7</v>
      </c>
      <c r="I307" s="190" t="s">
        <v>63</v>
      </c>
      <c r="J307" s="191">
        <v>9</v>
      </c>
      <c r="K307" s="192" t="s">
        <v>64</v>
      </c>
      <c r="L307" s="191" t="s">
        <v>65</v>
      </c>
      <c r="M307" s="192">
        <v>12</v>
      </c>
      <c r="N307" s="193" t="s">
        <v>66</v>
      </c>
      <c r="O307" s="252" t="s">
        <v>927</v>
      </c>
      <c r="P307" s="193" t="s">
        <v>178</v>
      </c>
      <c r="Q307" s="193" t="s">
        <v>186</v>
      </c>
      <c r="R307" s="193" t="s">
        <v>929</v>
      </c>
      <c r="S307" s="193" t="s">
        <v>179</v>
      </c>
      <c r="T307" s="193">
        <v>18</v>
      </c>
    </row>
    <row r="308" spans="2:20" s="850" customFormat="1" ht="30" customHeight="1" thickTop="1">
      <c r="B308" s="874">
        <v>1</v>
      </c>
      <c r="C308" s="884" t="s">
        <v>1486</v>
      </c>
      <c r="D308" s="911" t="s">
        <v>336</v>
      </c>
      <c r="E308" s="911" t="s">
        <v>1255</v>
      </c>
      <c r="F308" s="841" t="s">
        <v>883</v>
      </c>
      <c r="G308" s="842">
        <v>9020</v>
      </c>
      <c r="H308" s="842">
        <v>3890</v>
      </c>
      <c r="I308" s="843">
        <f t="shared" ref="I308:I309" si="237">+G308-H308</f>
        <v>5130</v>
      </c>
      <c r="J308" s="844">
        <v>6</v>
      </c>
      <c r="K308" s="845">
        <f t="shared" ref="K308:K309" si="238">I308*J308%</f>
        <v>307.8</v>
      </c>
      <c r="L308" s="845">
        <f t="shared" ref="L308:L309" si="239">I308-K308</f>
        <v>4822.2</v>
      </c>
      <c r="M308" s="846">
        <v>2850</v>
      </c>
      <c r="N308" s="847">
        <f t="shared" ref="N308:N309" si="240">ROUND((L308*M308),0)</f>
        <v>13743270</v>
      </c>
      <c r="O308" s="847">
        <v>0</v>
      </c>
      <c r="P308" s="847">
        <f t="shared" ref="P308:P309" si="241">M308+O308</f>
        <v>2850</v>
      </c>
      <c r="Q308" s="848">
        <f t="shared" ref="Q308:Q309" si="242">ROUND((L308*+P308),0)</f>
        <v>13743270</v>
      </c>
      <c r="R308" s="848">
        <f t="shared" ref="R308:R309" si="243">ROUND((Q308*0.25%),0)</f>
        <v>34358</v>
      </c>
      <c r="S308" s="848">
        <f t="shared" ref="S308:S309" si="244">ROUND((Q308-R308),0)</f>
        <v>13708912</v>
      </c>
      <c r="T308" s="849" t="s">
        <v>77</v>
      </c>
    </row>
    <row r="309" spans="2:20" s="850" customFormat="1" ht="30" customHeight="1">
      <c r="B309" s="874">
        <v>2</v>
      </c>
      <c r="C309" s="884" t="s">
        <v>1487</v>
      </c>
      <c r="D309" s="911" t="s">
        <v>152</v>
      </c>
      <c r="E309" s="911" t="s">
        <v>75</v>
      </c>
      <c r="F309" s="841" t="s">
        <v>883</v>
      </c>
      <c r="G309" s="842">
        <v>9080</v>
      </c>
      <c r="H309" s="842">
        <v>3860</v>
      </c>
      <c r="I309" s="843">
        <f t="shared" si="237"/>
        <v>5220</v>
      </c>
      <c r="J309" s="844">
        <v>6</v>
      </c>
      <c r="K309" s="845">
        <f t="shared" si="238"/>
        <v>313.2</v>
      </c>
      <c r="L309" s="845">
        <f t="shared" si="239"/>
        <v>4906.8</v>
      </c>
      <c r="M309" s="846">
        <v>2850</v>
      </c>
      <c r="N309" s="847">
        <f t="shared" si="240"/>
        <v>13984380</v>
      </c>
      <c r="O309" s="847">
        <v>0</v>
      </c>
      <c r="P309" s="847">
        <f t="shared" si="241"/>
        <v>2850</v>
      </c>
      <c r="Q309" s="848">
        <f t="shared" si="242"/>
        <v>13984380</v>
      </c>
      <c r="R309" s="848">
        <f t="shared" si="243"/>
        <v>34961</v>
      </c>
      <c r="S309" s="848">
        <f t="shared" si="244"/>
        <v>13949419</v>
      </c>
      <c r="T309" s="849" t="s">
        <v>77</v>
      </c>
    </row>
    <row r="310" spans="2:20" s="850" customFormat="1" ht="5.0999999999999996" customHeight="1">
      <c r="B310" s="875"/>
      <c r="C310" s="867"/>
      <c r="D310" s="876"/>
      <c r="E310" s="877"/>
      <c r="F310" s="878"/>
      <c r="G310" s="879"/>
      <c r="H310" s="879"/>
      <c r="I310" s="880"/>
      <c r="J310" s="844"/>
      <c r="K310" s="880"/>
      <c r="L310" s="880"/>
      <c r="M310" s="881"/>
      <c r="N310" s="881"/>
      <c r="O310" s="882"/>
      <c r="P310" s="883"/>
      <c r="Q310" s="880"/>
      <c r="R310" s="880"/>
      <c r="S310" s="880"/>
      <c r="T310" s="836"/>
    </row>
    <row r="311" spans="2:20" ht="30" customHeight="1">
      <c r="B311" s="2211" t="s">
        <v>452</v>
      </c>
      <c r="C311" s="2212"/>
      <c r="D311" s="2212"/>
      <c r="E311" s="2212"/>
      <c r="F311" s="2213"/>
      <c r="G311" s="1012">
        <f>SUM(G308:G310)</f>
        <v>18100</v>
      </c>
      <c r="H311" s="1012">
        <f>SUM(H308:H310)</f>
        <v>7750</v>
      </c>
      <c r="I311" s="1012">
        <f>SUM(I308:I310)</f>
        <v>10350</v>
      </c>
      <c r="J311" s="1012">
        <f>+K311/I311%</f>
        <v>6</v>
      </c>
      <c r="K311" s="1012">
        <f>SUM(K308:K310)</f>
        <v>621</v>
      </c>
      <c r="L311" s="1012">
        <f>SUM(L308:L310)</f>
        <v>9729</v>
      </c>
      <c r="M311" s="1012"/>
      <c r="N311" s="1012">
        <f>SUM(N308:N310)</f>
        <v>27727650</v>
      </c>
      <c r="O311" s="1012"/>
      <c r="P311" s="1012">
        <f>+Q311/L311</f>
        <v>2850</v>
      </c>
      <c r="Q311" s="1012">
        <f>SUM(Q308:Q310)</f>
        <v>27727650</v>
      </c>
      <c r="R311" s="1012">
        <f>SUM(R308:R310)</f>
        <v>69319</v>
      </c>
      <c r="S311" s="1012">
        <f>SUM(S308:S310)</f>
        <v>27658331</v>
      </c>
      <c r="T311" s="261"/>
    </row>
    <row r="312" spans="2:20" ht="4.5" customHeight="1">
      <c r="B312" s="604"/>
      <c r="C312" s="264"/>
      <c r="D312" s="264"/>
      <c r="E312" s="264"/>
      <c r="F312" s="264"/>
      <c r="G312" s="1245"/>
      <c r="H312" s="1245"/>
      <c r="I312" s="1245"/>
      <c r="J312" s="1245"/>
      <c r="K312" s="1245"/>
      <c r="L312" s="1245"/>
      <c r="M312" s="1245"/>
      <c r="N312" s="1245"/>
      <c r="O312" s="1245"/>
      <c r="P312" s="1245"/>
      <c r="Q312" s="1245"/>
      <c r="R312" s="1245"/>
      <c r="S312" s="1245"/>
      <c r="T312" s="266"/>
    </row>
    <row r="313" spans="2:20" ht="20.100000000000001" customHeight="1">
      <c r="B313" s="51"/>
      <c r="C313" s="1444" t="s">
        <v>59</v>
      </c>
      <c r="D313" s="1445"/>
      <c r="E313" s="1445" t="s">
        <v>60</v>
      </c>
      <c r="F313" s="1446" t="s">
        <v>1467</v>
      </c>
      <c r="G313" s="1445"/>
      <c r="H313" s="1447"/>
      <c r="I313" s="1448"/>
      <c r="J313" s="55"/>
      <c r="K313" s="55"/>
      <c r="L313" s="54"/>
      <c r="M313" s="55"/>
      <c r="N313" s="85"/>
      <c r="O313" s="56"/>
      <c r="P313" s="54"/>
      <c r="Q313" s="1657"/>
      <c r="R313" s="249"/>
      <c r="S313" s="85"/>
      <c r="T313" s="59"/>
    </row>
    <row r="314" spans="2:20" ht="4.5" customHeight="1">
      <c r="B314" s="51"/>
      <c r="C314" s="52"/>
      <c r="E314" s="640"/>
      <c r="F314" s="83"/>
      <c r="G314" s="55"/>
      <c r="H314" s="53"/>
      <c r="I314" s="52"/>
      <c r="J314" s="55"/>
      <c r="K314" s="55"/>
      <c r="L314" s="54"/>
      <c r="M314" s="55"/>
      <c r="N314" s="60"/>
      <c r="O314" s="56"/>
      <c r="P314" s="57"/>
      <c r="Q314" s="58"/>
      <c r="R314" s="58"/>
      <c r="S314" s="58"/>
      <c r="T314" s="59"/>
    </row>
    <row r="315" spans="2:20" ht="14.1" customHeight="1">
      <c r="B315" s="2190" t="s">
        <v>26</v>
      </c>
      <c r="C315" s="275" t="s">
        <v>27</v>
      </c>
      <c r="D315" s="2169" t="s">
        <v>62</v>
      </c>
      <c r="E315" s="175" t="s">
        <v>28</v>
      </c>
      <c r="F315" s="2169" t="s">
        <v>29</v>
      </c>
      <c r="G315" s="174" t="s">
        <v>30</v>
      </c>
      <c r="H315" s="174" t="s">
        <v>30</v>
      </c>
      <c r="I315" s="176" t="s">
        <v>30</v>
      </c>
      <c r="J315" s="2171" t="s">
        <v>31</v>
      </c>
      <c r="K315" s="2172"/>
      <c r="L315" s="174" t="s">
        <v>30</v>
      </c>
      <c r="M315" s="176" t="s">
        <v>32</v>
      </c>
      <c r="N315" s="177" t="s">
        <v>8</v>
      </c>
      <c r="O315" s="2310" t="s">
        <v>928</v>
      </c>
      <c r="P315" s="2311" t="s">
        <v>181</v>
      </c>
      <c r="Q315" s="177" t="s">
        <v>8</v>
      </c>
      <c r="R315" s="2180" t="s">
        <v>44</v>
      </c>
      <c r="S315" s="178" t="s">
        <v>8</v>
      </c>
      <c r="T315" s="2182" t="s">
        <v>10</v>
      </c>
    </row>
    <row r="316" spans="2:20" ht="14.1" customHeight="1">
      <c r="B316" s="2191"/>
      <c r="C316" s="276" t="s">
        <v>11</v>
      </c>
      <c r="D316" s="2170"/>
      <c r="E316" s="180" t="s">
        <v>12</v>
      </c>
      <c r="F316" s="2170"/>
      <c r="G316" s="180" t="s">
        <v>13</v>
      </c>
      <c r="H316" s="180" t="s">
        <v>14</v>
      </c>
      <c r="I316" s="181" t="s">
        <v>15</v>
      </c>
      <c r="J316" s="182" t="s">
        <v>16</v>
      </c>
      <c r="K316" s="183" t="s">
        <v>17</v>
      </c>
      <c r="L316" s="180" t="s">
        <v>18</v>
      </c>
      <c r="M316" s="184" t="s">
        <v>19</v>
      </c>
      <c r="N316" s="185" t="s">
        <v>177</v>
      </c>
      <c r="O316" s="2177"/>
      <c r="P316" s="2179"/>
      <c r="Q316" s="185" t="s">
        <v>22</v>
      </c>
      <c r="R316" s="2181"/>
      <c r="S316" s="186" t="s">
        <v>45</v>
      </c>
      <c r="T316" s="2183"/>
    </row>
    <row r="317" spans="2:20" ht="14.1" customHeight="1" thickBot="1">
      <c r="B317" s="187">
        <v>1</v>
      </c>
      <c r="C317" s="277">
        <v>2</v>
      </c>
      <c r="D317" s="189">
        <v>3</v>
      </c>
      <c r="E317" s="188">
        <v>4</v>
      </c>
      <c r="F317" s="188">
        <v>5</v>
      </c>
      <c r="G317" s="188">
        <v>6</v>
      </c>
      <c r="H317" s="188">
        <v>7</v>
      </c>
      <c r="I317" s="190" t="s">
        <v>63</v>
      </c>
      <c r="J317" s="191">
        <v>9</v>
      </c>
      <c r="K317" s="192" t="s">
        <v>64</v>
      </c>
      <c r="L317" s="191" t="s">
        <v>65</v>
      </c>
      <c r="M317" s="192">
        <v>12</v>
      </c>
      <c r="N317" s="193" t="s">
        <v>66</v>
      </c>
      <c r="O317" s="252" t="s">
        <v>927</v>
      </c>
      <c r="P317" s="193" t="s">
        <v>178</v>
      </c>
      <c r="Q317" s="193" t="s">
        <v>186</v>
      </c>
      <c r="R317" s="193" t="s">
        <v>929</v>
      </c>
      <c r="S317" s="193" t="s">
        <v>179</v>
      </c>
      <c r="T317" s="193">
        <v>18</v>
      </c>
    </row>
    <row r="318" spans="2:20" s="850" customFormat="1" ht="30" customHeight="1" thickTop="1">
      <c r="B318" s="874">
        <v>1</v>
      </c>
      <c r="C318" s="884" t="s">
        <v>1489</v>
      </c>
      <c r="D318" s="911" t="s">
        <v>336</v>
      </c>
      <c r="E318" s="911" t="s">
        <v>1255</v>
      </c>
      <c r="F318" s="841" t="s">
        <v>883</v>
      </c>
      <c r="G318" s="842">
        <v>9070</v>
      </c>
      <c r="H318" s="842">
        <v>3900</v>
      </c>
      <c r="I318" s="843">
        <f t="shared" ref="I318:I319" si="245">+G318-H318</f>
        <v>5170</v>
      </c>
      <c r="J318" s="844">
        <v>6</v>
      </c>
      <c r="K318" s="845">
        <f t="shared" ref="K318:K319" si="246">I318*J318%</f>
        <v>310.2</v>
      </c>
      <c r="L318" s="845">
        <f t="shared" ref="L318:L319" si="247">I318-K318</f>
        <v>4859.8</v>
      </c>
      <c r="M318" s="846">
        <v>2850</v>
      </c>
      <c r="N318" s="847">
        <f t="shared" ref="N318:N319" si="248">ROUND((L318*M318),0)</f>
        <v>13850430</v>
      </c>
      <c r="O318" s="847">
        <v>0</v>
      </c>
      <c r="P318" s="847">
        <f t="shared" ref="P318:P319" si="249">M318+O318</f>
        <v>2850</v>
      </c>
      <c r="Q318" s="848">
        <f t="shared" ref="Q318:Q319" si="250">ROUND((L318*+P318),0)</f>
        <v>13850430</v>
      </c>
      <c r="R318" s="848">
        <f t="shared" ref="R318:R319" si="251">ROUND((Q318*0.25%),0)</f>
        <v>34626</v>
      </c>
      <c r="S318" s="848">
        <f t="shared" ref="S318:S319" si="252">ROUND((Q318-R318),0)</f>
        <v>13815804</v>
      </c>
      <c r="T318" s="849" t="s">
        <v>77</v>
      </c>
    </row>
    <row r="319" spans="2:20" s="850" customFormat="1" ht="30" customHeight="1">
      <c r="B319" s="874">
        <v>2</v>
      </c>
      <c r="C319" s="884" t="s">
        <v>1490</v>
      </c>
      <c r="D319" s="911" t="s">
        <v>67</v>
      </c>
      <c r="E319" s="911" t="s">
        <v>92</v>
      </c>
      <c r="F319" s="841" t="s">
        <v>883</v>
      </c>
      <c r="G319" s="842">
        <v>5400</v>
      </c>
      <c r="H319" s="842">
        <v>3790</v>
      </c>
      <c r="I319" s="843">
        <f t="shared" si="245"/>
        <v>1610</v>
      </c>
      <c r="J319" s="844">
        <v>6</v>
      </c>
      <c r="K319" s="845">
        <f t="shared" si="246"/>
        <v>96.6</v>
      </c>
      <c r="L319" s="845">
        <f t="shared" si="247"/>
        <v>1513.4</v>
      </c>
      <c r="M319" s="846">
        <v>2850</v>
      </c>
      <c r="N319" s="847">
        <f t="shared" si="248"/>
        <v>4313190</v>
      </c>
      <c r="O319" s="847">
        <v>0</v>
      </c>
      <c r="P319" s="847">
        <f t="shared" si="249"/>
        <v>2850</v>
      </c>
      <c r="Q319" s="848">
        <f t="shared" si="250"/>
        <v>4313190</v>
      </c>
      <c r="R319" s="848">
        <f t="shared" si="251"/>
        <v>10783</v>
      </c>
      <c r="S319" s="848">
        <f t="shared" si="252"/>
        <v>4302407</v>
      </c>
      <c r="T319" s="849" t="s">
        <v>77</v>
      </c>
    </row>
    <row r="320" spans="2:20" s="850" customFormat="1" ht="5.0999999999999996" customHeight="1">
      <c r="B320" s="875"/>
      <c r="C320" s="867"/>
      <c r="D320" s="876"/>
      <c r="E320" s="877"/>
      <c r="F320" s="878"/>
      <c r="G320" s="879"/>
      <c r="H320" s="879"/>
      <c r="I320" s="880"/>
      <c r="J320" s="844"/>
      <c r="K320" s="880"/>
      <c r="L320" s="880"/>
      <c r="M320" s="881"/>
      <c r="N320" s="881"/>
      <c r="O320" s="882"/>
      <c r="P320" s="883"/>
      <c r="Q320" s="880"/>
      <c r="R320" s="880"/>
      <c r="S320" s="880"/>
      <c r="T320" s="836"/>
    </row>
    <row r="321" spans="2:21" ht="30" customHeight="1">
      <c r="B321" s="2211" t="s">
        <v>453</v>
      </c>
      <c r="C321" s="2212"/>
      <c r="D321" s="2212"/>
      <c r="E321" s="2212"/>
      <c r="F321" s="2213"/>
      <c r="G321" s="1012">
        <f>SUM(G318:G320)</f>
        <v>14470</v>
      </c>
      <c r="H321" s="1012">
        <f>SUM(H318:H320)</f>
        <v>7690</v>
      </c>
      <c r="I321" s="1012">
        <f>SUM(I318:I320)</f>
        <v>6780</v>
      </c>
      <c r="J321" s="1012">
        <f>+K321/I321%</f>
        <v>6</v>
      </c>
      <c r="K321" s="1012">
        <f>SUM(K318:K320)</f>
        <v>406.79999999999995</v>
      </c>
      <c r="L321" s="1012">
        <f>SUM(L318:L320)</f>
        <v>6373.2000000000007</v>
      </c>
      <c r="M321" s="1012"/>
      <c r="N321" s="1012">
        <f>SUM(N318:N320)</f>
        <v>18163620</v>
      </c>
      <c r="O321" s="1012"/>
      <c r="P321" s="1012">
        <f>+Q321/L321</f>
        <v>2849.9999999999995</v>
      </c>
      <c r="Q321" s="1012">
        <f>SUM(Q318:Q320)</f>
        <v>18163620</v>
      </c>
      <c r="R321" s="1012">
        <f>SUM(R318:R320)</f>
        <v>45409</v>
      </c>
      <c r="S321" s="1012">
        <f>SUM(S318:S320)</f>
        <v>18118211</v>
      </c>
      <c r="T321" s="261"/>
    </row>
    <row r="322" spans="2:21" ht="30" customHeight="1">
      <c r="B322" s="2211" t="s">
        <v>1498</v>
      </c>
      <c r="C322" s="2212"/>
      <c r="D322" s="2212"/>
      <c r="E322" s="2212"/>
      <c r="F322" s="2213"/>
      <c r="G322" s="1012">
        <f>SUM(G321+G311+G289+G279+G269+G299)</f>
        <v>90810</v>
      </c>
      <c r="H322" s="1012">
        <f t="shared" ref="H322:S322" si="253">SUM(H321+H311+H289+H279+H269+H299)</f>
        <v>46660</v>
      </c>
      <c r="I322" s="1012">
        <f t="shared" si="253"/>
        <v>44150</v>
      </c>
      <c r="J322" s="1012">
        <f>+K322/I322%</f>
        <v>6</v>
      </c>
      <c r="K322" s="1012">
        <f t="shared" si="253"/>
        <v>2649</v>
      </c>
      <c r="L322" s="1012">
        <f t="shared" si="253"/>
        <v>41501</v>
      </c>
      <c r="M322" s="1012"/>
      <c r="N322" s="1012">
        <f t="shared" si="253"/>
        <v>118277850</v>
      </c>
      <c r="O322" s="1012"/>
      <c r="P322" s="1012">
        <f>+Q322/L322</f>
        <v>2850</v>
      </c>
      <c r="Q322" s="1012">
        <f t="shared" si="253"/>
        <v>118277850</v>
      </c>
      <c r="R322" s="1012">
        <f t="shared" si="253"/>
        <v>295695</v>
      </c>
      <c r="S322" s="1012">
        <f t="shared" si="253"/>
        <v>117982155</v>
      </c>
      <c r="T322" s="261"/>
    </row>
    <row r="323" spans="2:21" ht="3.75" customHeight="1">
      <c r="B323" s="604"/>
      <c r="C323" s="264"/>
      <c r="D323" s="264"/>
      <c r="E323" s="264"/>
      <c r="F323" s="264"/>
      <c r="G323" s="1026"/>
      <c r="H323" s="1026"/>
      <c r="I323" s="1026"/>
      <c r="J323" s="1026"/>
      <c r="K323" s="1026"/>
      <c r="L323" s="1026"/>
      <c r="M323" s="1026"/>
      <c r="N323" s="1026"/>
      <c r="O323" s="1026"/>
      <c r="P323" s="1026"/>
      <c r="Q323" s="1026"/>
      <c r="R323" s="1026"/>
      <c r="S323" s="1026"/>
      <c r="T323" s="266"/>
    </row>
    <row r="324" spans="2:21" ht="15.75">
      <c r="B324" s="201"/>
      <c r="C324" s="205"/>
      <c r="D324" s="202"/>
      <c r="E324" s="202"/>
      <c r="F324" s="202"/>
      <c r="G324" s="202"/>
      <c r="H324" s="202"/>
      <c r="I324" s="202"/>
      <c r="J324" s="203"/>
      <c r="K324" s="203"/>
      <c r="L324" s="204"/>
      <c r="M324" s="202"/>
      <c r="N324" s="202"/>
      <c r="O324" s="202"/>
      <c r="P324" s="202"/>
      <c r="Q324" s="587" t="s">
        <v>1477</v>
      </c>
      <c r="R324" s="211"/>
      <c r="S324" s="211"/>
      <c r="T324" s="209"/>
    </row>
    <row r="325" spans="2:21" ht="15.75">
      <c r="B325" s="241"/>
      <c r="C325" s="280" t="s">
        <v>80</v>
      </c>
      <c r="D325" s="227"/>
      <c r="E325" s="227"/>
      <c r="F325" s="227"/>
      <c r="G325" s="1718"/>
      <c r="H325" s="1718"/>
      <c r="I325" s="1718" t="s">
        <v>105</v>
      </c>
      <c r="J325" s="1718"/>
      <c r="K325" s="228"/>
      <c r="L325" s="2293" t="s">
        <v>106</v>
      </c>
      <c r="M325" s="2293"/>
      <c r="N325" s="2293"/>
      <c r="O325" s="227"/>
      <c r="P325" s="227"/>
      <c r="Q325" s="227" t="s">
        <v>81</v>
      </c>
      <c r="R325" s="1523"/>
      <c r="S325" s="242"/>
      <c r="T325" s="243"/>
    </row>
    <row r="326" spans="2:21" ht="20.100000000000001" customHeight="1">
      <c r="B326" s="241"/>
      <c r="C326" s="281"/>
      <c r="D326" s="229"/>
      <c r="E326" s="229"/>
      <c r="F326" s="229"/>
      <c r="G326" s="229"/>
      <c r="H326" s="229"/>
      <c r="I326" s="229"/>
      <c r="J326" s="229"/>
      <c r="K326" s="229"/>
      <c r="L326" s="229"/>
      <c r="M326" s="229"/>
      <c r="N326" s="229"/>
      <c r="O326" s="229"/>
      <c r="P326" s="229"/>
      <c r="Q326" s="229"/>
      <c r="R326" s="229"/>
      <c r="S326" s="242"/>
      <c r="T326" s="243"/>
    </row>
    <row r="327" spans="2:21" ht="20.100000000000001" customHeight="1">
      <c r="B327" s="241"/>
      <c r="C327" s="281"/>
      <c r="D327" s="229"/>
      <c r="E327" s="229"/>
      <c r="F327" s="229"/>
      <c r="G327" s="229"/>
      <c r="H327" s="229"/>
      <c r="I327" s="229"/>
      <c r="J327" s="229"/>
      <c r="K327" s="229"/>
      <c r="L327" s="229"/>
      <c r="M327" s="229"/>
      <c r="N327" s="229"/>
      <c r="O327" s="229"/>
      <c r="P327" s="229"/>
      <c r="Q327" s="229"/>
      <c r="R327" s="229"/>
      <c r="S327" s="242"/>
      <c r="T327" s="243"/>
    </row>
    <row r="328" spans="2:21" ht="15.75">
      <c r="B328" s="241"/>
      <c r="C328" s="2195" t="s">
        <v>147</v>
      </c>
      <c r="D328" s="2195"/>
      <c r="E328" s="2195"/>
      <c r="F328" s="1717"/>
      <c r="G328" s="1719"/>
      <c r="H328" s="1719" t="s">
        <v>82</v>
      </c>
      <c r="I328" s="1717"/>
      <c r="J328" s="1719" t="s">
        <v>156</v>
      </c>
      <c r="K328" s="230"/>
      <c r="L328" s="1719"/>
      <c r="M328" s="1719" t="s">
        <v>161</v>
      </c>
      <c r="N328" s="1719"/>
      <c r="O328" s="1717"/>
      <c r="P328" s="1717"/>
      <c r="Q328" s="1717" t="s">
        <v>83</v>
      </c>
      <c r="R328" s="1717"/>
      <c r="S328" s="242"/>
      <c r="T328" s="243"/>
    </row>
    <row r="329" spans="2:21" ht="5.0999999999999996" customHeight="1">
      <c r="B329" s="612"/>
      <c r="C329" s="1717"/>
      <c r="D329" s="1717"/>
      <c r="E329" s="1717"/>
      <c r="F329" s="1717"/>
      <c r="G329" s="1719"/>
      <c r="H329" s="1719"/>
      <c r="I329" s="1717"/>
      <c r="J329" s="1719"/>
      <c r="K329" s="230"/>
      <c r="L329" s="1719"/>
      <c r="M329" s="1719"/>
      <c r="N329" s="1719"/>
      <c r="O329" s="1717"/>
      <c r="P329" s="1717"/>
      <c r="Q329" s="1717"/>
      <c r="R329" s="1717"/>
      <c r="S329" s="242"/>
      <c r="T329" s="243"/>
    </row>
    <row r="330" spans="2:21" ht="5.0999999999999996" customHeight="1">
      <c r="B330" s="241"/>
      <c r="C330" s="282"/>
      <c r="D330" s="1717"/>
      <c r="E330" s="1717"/>
      <c r="F330" s="1717"/>
      <c r="G330" s="1719"/>
      <c r="H330" s="1719"/>
      <c r="I330" s="1717"/>
      <c r="J330" s="1719"/>
      <c r="K330" s="230"/>
      <c r="L330" s="1719"/>
      <c r="M330" s="1719"/>
      <c r="N330" s="1719"/>
      <c r="O330" s="1717"/>
      <c r="P330" s="1717"/>
      <c r="Q330" s="1717"/>
      <c r="R330" s="1717"/>
      <c r="S330" s="242"/>
      <c r="T330" s="243"/>
    </row>
    <row r="331" spans="2:21" customFormat="1" ht="15" customHeight="1">
      <c r="B331" s="121" t="s">
        <v>418</v>
      </c>
      <c r="C331" s="284"/>
      <c r="D331" s="122"/>
      <c r="E331" s="122"/>
      <c r="F331" s="122"/>
      <c r="G331" s="122"/>
      <c r="H331" s="122"/>
      <c r="I331" s="122"/>
      <c r="J331" s="123"/>
      <c r="K331" s="122"/>
      <c r="L331" s="124"/>
      <c r="M331" s="122"/>
      <c r="N331" s="122"/>
      <c r="O331" s="122"/>
      <c r="P331" s="122"/>
      <c r="Q331" s="122"/>
      <c r="R331" s="125"/>
      <c r="S331" s="125"/>
      <c r="T331" s="126" t="s">
        <v>417</v>
      </c>
      <c r="U331" s="232"/>
    </row>
    <row r="333" spans="2:21" ht="24.75" customHeight="1">
      <c r="B333" s="2155" t="s">
        <v>1044</v>
      </c>
      <c r="C333" s="2156"/>
      <c r="D333" s="2156"/>
      <c r="E333" s="2157"/>
      <c r="F333" s="2303" t="s">
        <v>146</v>
      </c>
      <c r="G333" s="2304"/>
      <c r="H333" s="2304"/>
      <c r="I333" s="2304"/>
      <c r="J333" s="2304"/>
      <c r="K333" s="2304"/>
      <c r="L333" s="2304"/>
      <c r="M333" s="2304"/>
      <c r="N333" s="2305"/>
      <c r="O333" s="417" t="s">
        <v>55</v>
      </c>
      <c r="P333" s="428" t="s">
        <v>602</v>
      </c>
      <c r="Q333" s="2314" t="s">
        <v>1608</v>
      </c>
      <c r="R333" s="2314"/>
      <c r="S333" s="2314"/>
      <c r="T333" s="2315"/>
    </row>
    <row r="334" spans="2:21" ht="24.75" customHeight="1">
      <c r="B334" s="2158"/>
      <c r="C334" s="2159"/>
      <c r="D334" s="2159"/>
      <c r="E334" s="2160"/>
      <c r="F334" s="2306" t="s">
        <v>416</v>
      </c>
      <c r="G334" s="2307"/>
      <c r="H334" s="2307"/>
      <c r="I334" s="2307"/>
      <c r="J334" s="2307"/>
      <c r="K334" s="2307"/>
      <c r="L334" s="2307"/>
      <c r="M334" s="2307"/>
      <c r="N334" s="2308"/>
      <c r="O334" s="419" t="s">
        <v>57</v>
      </c>
      <c r="P334" s="429" t="s">
        <v>58</v>
      </c>
      <c r="Q334" s="94"/>
      <c r="R334" s="45"/>
      <c r="S334" s="45"/>
      <c r="T334" s="46"/>
    </row>
    <row r="335" spans="2:21" ht="4.5" customHeight="1">
      <c r="B335" s="604"/>
      <c r="C335" s="264"/>
      <c r="D335" s="264"/>
      <c r="E335" s="264"/>
      <c r="F335" s="264"/>
      <c r="G335" s="1245"/>
      <c r="H335" s="1245"/>
      <c r="I335" s="1245"/>
      <c r="J335" s="1245"/>
      <c r="K335" s="1245"/>
      <c r="L335" s="1245"/>
      <c r="M335" s="1245"/>
      <c r="N335" s="1245"/>
      <c r="O335" s="1245"/>
      <c r="P335" s="1245"/>
      <c r="Q335" s="1245"/>
      <c r="R335" s="1245"/>
      <c r="S335" s="1245"/>
      <c r="T335" s="266"/>
    </row>
    <row r="336" spans="2:21" ht="20.100000000000001" customHeight="1">
      <c r="B336" s="51"/>
      <c r="C336" s="1444" t="s">
        <v>59</v>
      </c>
      <c r="D336" s="1445"/>
      <c r="E336" s="1445" t="s">
        <v>60</v>
      </c>
      <c r="F336" s="1446" t="s">
        <v>1466</v>
      </c>
      <c r="G336" s="1445"/>
      <c r="H336" s="1447"/>
      <c r="I336" s="1448"/>
      <c r="J336" s="55"/>
      <c r="K336" s="55"/>
      <c r="L336" s="54"/>
      <c r="M336" s="55"/>
      <c r="N336" s="85"/>
      <c r="O336" s="56"/>
      <c r="P336" s="54" t="s">
        <v>61</v>
      </c>
      <c r="Q336" s="1657" t="s">
        <v>1469</v>
      </c>
      <c r="R336" s="249"/>
      <c r="S336" s="85"/>
      <c r="T336" s="59"/>
    </row>
    <row r="337" spans="2:20" ht="4.5" customHeight="1">
      <c r="B337" s="51"/>
      <c r="C337" s="52"/>
      <c r="E337" s="640"/>
      <c r="F337" s="83"/>
      <c r="G337" s="55"/>
      <c r="H337" s="53"/>
      <c r="I337" s="52"/>
      <c r="J337" s="55"/>
      <c r="K337" s="55"/>
      <c r="L337" s="54"/>
      <c r="M337" s="55"/>
      <c r="N337" s="60"/>
      <c r="O337" s="56"/>
      <c r="P337" s="57"/>
      <c r="Q337" s="58"/>
      <c r="R337" s="58"/>
      <c r="S337" s="58"/>
      <c r="T337" s="59"/>
    </row>
    <row r="338" spans="2:20" ht="14.1" customHeight="1">
      <c r="B338" s="2190" t="s">
        <v>26</v>
      </c>
      <c r="C338" s="275" t="s">
        <v>27</v>
      </c>
      <c r="D338" s="2169" t="s">
        <v>62</v>
      </c>
      <c r="E338" s="175" t="s">
        <v>28</v>
      </c>
      <c r="F338" s="2169" t="s">
        <v>29</v>
      </c>
      <c r="G338" s="174" t="s">
        <v>30</v>
      </c>
      <c r="H338" s="174" t="s">
        <v>30</v>
      </c>
      <c r="I338" s="176" t="s">
        <v>30</v>
      </c>
      <c r="J338" s="2171" t="s">
        <v>31</v>
      </c>
      <c r="K338" s="2172"/>
      <c r="L338" s="174" t="s">
        <v>30</v>
      </c>
      <c r="M338" s="176" t="s">
        <v>32</v>
      </c>
      <c r="N338" s="177" t="s">
        <v>8</v>
      </c>
      <c r="O338" s="2310" t="s">
        <v>928</v>
      </c>
      <c r="P338" s="2311" t="s">
        <v>181</v>
      </c>
      <c r="Q338" s="177" t="s">
        <v>8</v>
      </c>
      <c r="R338" s="2180" t="s">
        <v>44</v>
      </c>
      <c r="S338" s="178" t="s">
        <v>8</v>
      </c>
      <c r="T338" s="2182" t="s">
        <v>10</v>
      </c>
    </row>
    <row r="339" spans="2:20" ht="14.1" customHeight="1">
      <c r="B339" s="2191"/>
      <c r="C339" s="276" t="s">
        <v>11</v>
      </c>
      <c r="D339" s="2170"/>
      <c r="E339" s="180" t="s">
        <v>12</v>
      </c>
      <c r="F339" s="2170"/>
      <c r="G339" s="180" t="s">
        <v>13</v>
      </c>
      <c r="H339" s="180" t="s">
        <v>14</v>
      </c>
      <c r="I339" s="181" t="s">
        <v>15</v>
      </c>
      <c r="J339" s="182" t="s">
        <v>16</v>
      </c>
      <c r="K339" s="183" t="s">
        <v>17</v>
      </c>
      <c r="L339" s="180" t="s">
        <v>18</v>
      </c>
      <c r="M339" s="184" t="s">
        <v>19</v>
      </c>
      <c r="N339" s="185" t="s">
        <v>177</v>
      </c>
      <c r="O339" s="2177"/>
      <c r="P339" s="2179"/>
      <c r="Q339" s="185" t="s">
        <v>22</v>
      </c>
      <c r="R339" s="2181"/>
      <c r="S339" s="186" t="s">
        <v>45</v>
      </c>
      <c r="T339" s="2183"/>
    </row>
    <row r="340" spans="2:20" ht="14.1" customHeight="1" thickBot="1">
      <c r="B340" s="187">
        <v>1</v>
      </c>
      <c r="C340" s="277">
        <v>2</v>
      </c>
      <c r="D340" s="189">
        <v>3</v>
      </c>
      <c r="E340" s="188">
        <v>4</v>
      </c>
      <c r="F340" s="188">
        <v>5</v>
      </c>
      <c r="G340" s="188">
        <v>6</v>
      </c>
      <c r="H340" s="188">
        <v>7</v>
      </c>
      <c r="I340" s="190" t="s">
        <v>63</v>
      </c>
      <c r="J340" s="191">
        <v>9</v>
      </c>
      <c r="K340" s="192" t="s">
        <v>64</v>
      </c>
      <c r="L340" s="191" t="s">
        <v>65</v>
      </c>
      <c r="M340" s="192">
        <v>12</v>
      </c>
      <c r="N340" s="193" t="s">
        <v>66</v>
      </c>
      <c r="O340" s="252" t="s">
        <v>927</v>
      </c>
      <c r="P340" s="193" t="s">
        <v>178</v>
      </c>
      <c r="Q340" s="193" t="s">
        <v>186</v>
      </c>
      <c r="R340" s="193" t="s">
        <v>929</v>
      </c>
      <c r="S340" s="193" t="s">
        <v>179</v>
      </c>
      <c r="T340" s="193">
        <v>18</v>
      </c>
    </row>
    <row r="341" spans="2:20" s="850" customFormat="1" ht="30" customHeight="1" thickTop="1">
      <c r="B341" s="874">
        <v>1</v>
      </c>
      <c r="C341" s="884" t="s">
        <v>1472</v>
      </c>
      <c r="D341" s="911" t="s">
        <v>148</v>
      </c>
      <c r="E341" s="911" t="s">
        <v>1254</v>
      </c>
      <c r="F341" s="841" t="s">
        <v>883</v>
      </c>
      <c r="G341" s="842">
        <v>8900</v>
      </c>
      <c r="H341" s="842">
        <v>3860</v>
      </c>
      <c r="I341" s="843">
        <f t="shared" ref="I341:I342" si="254">+G341-H341</f>
        <v>5040</v>
      </c>
      <c r="J341" s="844">
        <v>6</v>
      </c>
      <c r="K341" s="845">
        <f t="shared" ref="K341:K342" si="255">I341*J341%</f>
        <v>302.39999999999998</v>
      </c>
      <c r="L341" s="845">
        <f t="shared" ref="L341:L342" si="256">I341-K341</f>
        <v>4737.6000000000004</v>
      </c>
      <c r="M341" s="846">
        <v>2850</v>
      </c>
      <c r="N341" s="847">
        <f t="shared" ref="N341:N342" si="257">ROUND((L341*M341),0)</f>
        <v>13502160</v>
      </c>
      <c r="O341" s="847">
        <v>0</v>
      </c>
      <c r="P341" s="847">
        <f t="shared" ref="P341:P342" si="258">M341+O341</f>
        <v>2850</v>
      </c>
      <c r="Q341" s="848">
        <f t="shared" ref="Q341:Q342" si="259">ROUND((L341*+P341),0)</f>
        <v>13502160</v>
      </c>
      <c r="R341" s="848">
        <f t="shared" ref="R341:R342" si="260">ROUND((Q341*0.25%),0)</f>
        <v>33755</v>
      </c>
      <c r="S341" s="848">
        <f t="shared" ref="S341:S342" si="261">ROUND((Q341-R341),0)</f>
        <v>13468405</v>
      </c>
      <c r="T341" s="849" t="s">
        <v>77</v>
      </c>
    </row>
    <row r="342" spans="2:20" s="850" customFormat="1" ht="30" customHeight="1">
      <c r="B342" s="874">
        <v>2</v>
      </c>
      <c r="C342" s="884" t="s">
        <v>1473</v>
      </c>
      <c r="D342" s="911" t="s">
        <v>336</v>
      </c>
      <c r="E342" s="911" t="s">
        <v>1255</v>
      </c>
      <c r="F342" s="841" t="s">
        <v>883</v>
      </c>
      <c r="G342" s="842">
        <v>6200</v>
      </c>
      <c r="H342" s="842">
        <v>3900</v>
      </c>
      <c r="I342" s="843">
        <f t="shared" si="254"/>
        <v>2300</v>
      </c>
      <c r="J342" s="844">
        <v>6</v>
      </c>
      <c r="K342" s="845">
        <f t="shared" si="255"/>
        <v>138</v>
      </c>
      <c r="L342" s="845">
        <f t="shared" si="256"/>
        <v>2162</v>
      </c>
      <c r="M342" s="846">
        <v>2850</v>
      </c>
      <c r="N342" s="847">
        <f t="shared" si="257"/>
        <v>6161700</v>
      </c>
      <c r="O342" s="847">
        <v>0</v>
      </c>
      <c r="P342" s="847">
        <f t="shared" si="258"/>
        <v>2850</v>
      </c>
      <c r="Q342" s="848">
        <f t="shared" si="259"/>
        <v>6161700</v>
      </c>
      <c r="R342" s="848">
        <f t="shared" si="260"/>
        <v>15404</v>
      </c>
      <c r="S342" s="848">
        <f t="shared" si="261"/>
        <v>6146296</v>
      </c>
      <c r="T342" s="849" t="s">
        <v>77</v>
      </c>
    </row>
    <row r="343" spans="2:20" s="850" customFormat="1" ht="5.0999999999999996" customHeight="1">
      <c r="B343" s="875"/>
      <c r="C343" s="867"/>
      <c r="D343" s="876"/>
      <c r="E343" s="877"/>
      <c r="F343" s="878"/>
      <c r="G343" s="879"/>
      <c r="H343" s="879"/>
      <c r="I343" s="880"/>
      <c r="J343" s="844"/>
      <c r="K343" s="880"/>
      <c r="L343" s="880"/>
      <c r="M343" s="881"/>
      <c r="N343" s="881"/>
      <c r="O343" s="882"/>
      <c r="P343" s="883"/>
      <c r="Q343" s="880"/>
      <c r="R343" s="880"/>
      <c r="S343" s="880"/>
      <c r="T343" s="836"/>
    </row>
    <row r="344" spans="2:20" ht="30" customHeight="1">
      <c r="B344" s="2211" t="s">
        <v>204</v>
      </c>
      <c r="C344" s="2212"/>
      <c r="D344" s="2212"/>
      <c r="E344" s="2212"/>
      <c r="F344" s="2213"/>
      <c r="G344" s="1012">
        <f>SUM(G341:G343)</f>
        <v>15100</v>
      </c>
      <c r="H344" s="1012">
        <f>SUM(H341:H343)</f>
        <v>7760</v>
      </c>
      <c r="I344" s="1012">
        <f>SUM(I341:I343)</f>
        <v>7340</v>
      </c>
      <c r="J344" s="1012">
        <f>+K344/I344%</f>
        <v>5.9999999999999991</v>
      </c>
      <c r="K344" s="1012">
        <f>SUM(K341:K343)</f>
        <v>440.4</v>
      </c>
      <c r="L344" s="1012">
        <f>SUM(L341:L343)</f>
        <v>6899.6</v>
      </c>
      <c r="M344" s="1012"/>
      <c r="N344" s="1012">
        <f>SUM(N341:N343)</f>
        <v>19663860</v>
      </c>
      <c r="O344" s="1012"/>
      <c r="P344" s="1012">
        <f>+Q344/L344</f>
        <v>2850</v>
      </c>
      <c r="Q344" s="1012">
        <f>SUM(Q341:Q343)</f>
        <v>19663860</v>
      </c>
      <c r="R344" s="1012">
        <f>SUM(R341:R343)</f>
        <v>49159</v>
      </c>
      <c r="S344" s="1012">
        <f>SUM(S341:S343)</f>
        <v>19614701</v>
      </c>
      <c r="T344" s="261"/>
    </row>
    <row r="345" spans="2:20" ht="4.5" customHeight="1">
      <c r="B345" s="604"/>
      <c r="C345" s="264"/>
      <c r="D345" s="264"/>
      <c r="E345" s="264"/>
      <c r="F345" s="264"/>
      <c r="G345" s="1245"/>
      <c r="H345" s="1245"/>
      <c r="I345" s="1245"/>
      <c r="J345" s="1245"/>
      <c r="K345" s="1245"/>
      <c r="L345" s="1245"/>
      <c r="M345" s="1245"/>
      <c r="N345" s="1245"/>
      <c r="O345" s="1245"/>
      <c r="P345" s="1245"/>
      <c r="Q345" s="1245"/>
      <c r="R345" s="1245"/>
      <c r="S345" s="1245"/>
      <c r="T345" s="266"/>
    </row>
    <row r="346" spans="2:20" ht="20.100000000000001" customHeight="1">
      <c r="B346" s="51"/>
      <c r="C346" s="1444" t="s">
        <v>59</v>
      </c>
      <c r="D346" s="1445"/>
      <c r="E346" s="1445" t="s">
        <v>60</v>
      </c>
      <c r="F346" s="1446" t="s">
        <v>1467</v>
      </c>
      <c r="G346" s="1445"/>
      <c r="H346" s="1447"/>
      <c r="I346" s="1448"/>
      <c r="J346" s="55"/>
      <c r="K346" s="55"/>
      <c r="L346" s="54"/>
      <c r="M346" s="55"/>
      <c r="N346" s="85"/>
      <c r="O346" s="56"/>
      <c r="P346" s="54"/>
      <c r="Q346" s="1657"/>
      <c r="R346" s="249"/>
      <c r="S346" s="85"/>
      <c r="T346" s="59"/>
    </row>
    <row r="347" spans="2:20" ht="4.5" customHeight="1">
      <c r="B347" s="51"/>
      <c r="C347" s="52"/>
      <c r="E347" s="640"/>
      <c r="F347" s="83"/>
      <c r="G347" s="55"/>
      <c r="H347" s="53"/>
      <c r="I347" s="52"/>
      <c r="J347" s="55"/>
      <c r="K347" s="55"/>
      <c r="L347" s="54"/>
      <c r="M347" s="55"/>
      <c r="N347" s="60"/>
      <c r="O347" s="56"/>
      <c r="P347" s="57"/>
      <c r="Q347" s="58"/>
      <c r="R347" s="58"/>
      <c r="S347" s="58"/>
      <c r="T347" s="59"/>
    </row>
    <row r="348" spans="2:20" ht="14.1" customHeight="1">
      <c r="B348" s="2190" t="s">
        <v>26</v>
      </c>
      <c r="C348" s="275" t="s">
        <v>27</v>
      </c>
      <c r="D348" s="2169" t="s">
        <v>62</v>
      </c>
      <c r="E348" s="175" t="s">
        <v>28</v>
      </c>
      <c r="F348" s="2169" t="s">
        <v>29</v>
      </c>
      <c r="G348" s="174" t="s">
        <v>30</v>
      </c>
      <c r="H348" s="174" t="s">
        <v>30</v>
      </c>
      <c r="I348" s="176" t="s">
        <v>30</v>
      </c>
      <c r="J348" s="2171" t="s">
        <v>31</v>
      </c>
      <c r="K348" s="2172"/>
      <c r="L348" s="174" t="s">
        <v>30</v>
      </c>
      <c r="M348" s="176" t="s">
        <v>32</v>
      </c>
      <c r="N348" s="177" t="s">
        <v>8</v>
      </c>
      <c r="O348" s="2310" t="s">
        <v>928</v>
      </c>
      <c r="P348" s="2311" t="s">
        <v>181</v>
      </c>
      <c r="Q348" s="177" t="s">
        <v>8</v>
      </c>
      <c r="R348" s="2180" t="s">
        <v>44</v>
      </c>
      <c r="S348" s="178" t="s">
        <v>8</v>
      </c>
      <c r="T348" s="2182" t="s">
        <v>10</v>
      </c>
    </row>
    <row r="349" spans="2:20" ht="14.1" customHeight="1">
      <c r="B349" s="2191"/>
      <c r="C349" s="276" t="s">
        <v>11</v>
      </c>
      <c r="D349" s="2170"/>
      <c r="E349" s="180" t="s">
        <v>12</v>
      </c>
      <c r="F349" s="2170"/>
      <c r="G349" s="180" t="s">
        <v>13</v>
      </c>
      <c r="H349" s="180" t="s">
        <v>14</v>
      </c>
      <c r="I349" s="181" t="s">
        <v>15</v>
      </c>
      <c r="J349" s="182" t="s">
        <v>16</v>
      </c>
      <c r="K349" s="183" t="s">
        <v>17</v>
      </c>
      <c r="L349" s="180" t="s">
        <v>18</v>
      </c>
      <c r="M349" s="184" t="s">
        <v>19</v>
      </c>
      <c r="N349" s="185" t="s">
        <v>177</v>
      </c>
      <c r="O349" s="2177"/>
      <c r="P349" s="2179"/>
      <c r="Q349" s="185" t="s">
        <v>22</v>
      </c>
      <c r="R349" s="2181"/>
      <c r="S349" s="186" t="s">
        <v>45</v>
      </c>
      <c r="T349" s="2183"/>
    </row>
    <row r="350" spans="2:20" ht="14.1" customHeight="1" thickBot="1">
      <c r="B350" s="187">
        <v>1</v>
      </c>
      <c r="C350" s="277">
        <v>2</v>
      </c>
      <c r="D350" s="189">
        <v>3</v>
      </c>
      <c r="E350" s="188">
        <v>4</v>
      </c>
      <c r="F350" s="188">
        <v>5</v>
      </c>
      <c r="G350" s="188">
        <v>6</v>
      </c>
      <c r="H350" s="188">
        <v>7</v>
      </c>
      <c r="I350" s="190" t="s">
        <v>63</v>
      </c>
      <c r="J350" s="191">
        <v>9</v>
      </c>
      <c r="K350" s="192" t="s">
        <v>64</v>
      </c>
      <c r="L350" s="191" t="s">
        <v>65</v>
      </c>
      <c r="M350" s="192">
        <v>12</v>
      </c>
      <c r="N350" s="193" t="s">
        <v>66</v>
      </c>
      <c r="O350" s="252" t="s">
        <v>927</v>
      </c>
      <c r="P350" s="193" t="s">
        <v>178</v>
      </c>
      <c r="Q350" s="193" t="s">
        <v>186</v>
      </c>
      <c r="R350" s="193" t="s">
        <v>929</v>
      </c>
      <c r="S350" s="193" t="s">
        <v>179</v>
      </c>
      <c r="T350" s="193">
        <v>18</v>
      </c>
    </row>
    <row r="351" spans="2:20" s="850" customFormat="1" ht="30" customHeight="1" thickTop="1">
      <c r="B351" s="874">
        <v>1</v>
      </c>
      <c r="C351" s="884" t="s">
        <v>1474</v>
      </c>
      <c r="D351" s="911" t="s">
        <v>148</v>
      </c>
      <c r="E351" s="911" t="s">
        <v>1254</v>
      </c>
      <c r="F351" s="841" t="s">
        <v>883</v>
      </c>
      <c r="G351" s="842">
        <v>8730</v>
      </c>
      <c r="H351" s="842">
        <v>3870</v>
      </c>
      <c r="I351" s="843">
        <f t="shared" ref="I351:I352" si="262">+G351-H351</f>
        <v>4860</v>
      </c>
      <c r="J351" s="844">
        <v>6</v>
      </c>
      <c r="K351" s="845">
        <f t="shared" ref="K351:K352" si="263">I351*J351%</f>
        <v>291.59999999999997</v>
      </c>
      <c r="L351" s="845">
        <f t="shared" ref="L351:L352" si="264">I351-K351</f>
        <v>4568.3999999999996</v>
      </c>
      <c r="M351" s="846">
        <v>2850</v>
      </c>
      <c r="N351" s="847">
        <f t="shared" ref="N351:N352" si="265">ROUND((L351*M351),0)</f>
        <v>13019940</v>
      </c>
      <c r="O351" s="847">
        <v>0</v>
      </c>
      <c r="P351" s="847">
        <f t="shared" ref="P351:P352" si="266">M351+O351</f>
        <v>2850</v>
      </c>
      <c r="Q351" s="848">
        <f t="shared" ref="Q351:Q352" si="267">ROUND((L351*+P351),0)</f>
        <v>13019940</v>
      </c>
      <c r="R351" s="848">
        <f t="shared" ref="R351:R352" si="268">ROUND((Q351*0.25%),0)</f>
        <v>32550</v>
      </c>
      <c r="S351" s="848">
        <f t="shared" ref="S351:S352" si="269">ROUND((Q351-R351),0)</f>
        <v>12987390</v>
      </c>
      <c r="T351" s="849" t="s">
        <v>77</v>
      </c>
    </row>
    <row r="352" spans="2:20" s="850" customFormat="1" ht="30" customHeight="1">
      <c r="B352" s="874">
        <v>2</v>
      </c>
      <c r="C352" s="884" t="s">
        <v>1475</v>
      </c>
      <c r="D352" s="911" t="s">
        <v>116</v>
      </c>
      <c r="E352" s="911" t="s">
        <v>1252</v>
      </c>
      <c r="F352" s="841" t="s">
        <v>883</v>
      </c>
      <c r="G352" s="842">
        <v>6640</v>
      </c>
      <c r="H352" s="842">
        <v>3880</v>
      </c>
      <c r="I352" s="843">
        <f t="shared" si="262"/>
        <v>2760</v>
      </c>
      <c r="J352" s="844">
        <v>6</v>
      </c>
      <c r="K352" s="845">
        <f t="shared" si="263"/>
        <v>165.6</v>
      </c>
      <c r="L352" s="845">
        <f t="shared" si="264"/>
        <v>2594.4</v>
      </c>
      <c r="M352" s="846">
        <v>2850</v>
      </c>
      <c r="N352" s="847">
        <f t="shared" si="265"/>
        <v>7394040</v>
      </c>
      <c r="O352" s="847">
        <v>0</v>
      </c>
      <c r="P352" s="847">
        <f t="shared" si="266"/>
        <v>2850</v>
      </c>
      <c r="Q352" s="848">
        <f t="shared" si="267"/>
        <v>7394040</v>
      </c>
      <c r="R352" s="848">
        <f t="shared" si="268"/>
        <v>18485</v>
      </c>
      <c r="S352" s="848">
        <f t="shared" si="269"/>
        <v>7375555</v>
      </c>
      <c r="T352" s="849" t="s">
        <v>77</v>
      </c>
    </row>
    <row r="353" spans="2:21" s="850" customFormat="1" ht="5.0999999999999996" customHeight="1">
      <c r="B353" s="875"/>
      <c r="C353" s="867"/>
      <c r="D353" s="876"/>
      <c r="E353" s="877"/>
      <c r="F353" s="878"/>
      <c r="G353" s="879"/>
      <c r="H353" s="879"/>
      <c r="I353" s="880"/>
      <c r="J353" s="844"/>
      <c r="K353" s="880"/>
      <c r="L353" s="880"/>
      <c r="M353" s="881"/>
      <c r="N353" s="881"/>
      <c r="O353" s="882"/>
      <c r="P353" s="883"/>
      <c r="Q353" s="880"/>
      <c r="R353" s="880"/>
      <c r="S353" s="880"/>
      <c r="T353" s="836"/>
    </row>
    <row r="354" spans="2:21" ht="30" customHeight="1">
      <c r="B354" s="2211" t="s">
        <v>202</v>
      </c>
      <c r="C354" s="2212"/>
      <c r="D354" s="2212"/>
      <c r="E354" s="2212"/>
      <c r="F354" s="2213"/>
      <c r="G354" s="1012">
        <f>SUM(G351:G353)</f>
        <v>15370</v>
      </c>
      <c r="H354" s="1012">
        <f>SUM(H351:H353)</f>
        <v>7750</v>
      </c>
      <c r="I354" s="1012">
        <f>SUM(I351:I353)</f>
        <v>7620</v>
      </c>
      <c r="J354" s="1012">
        <f>+K354/I354%</f>
        <v>5.9999999999999991</v>
      </c>
      <c r="K354" s="1012">
        <f>SUM(K351:K353)</f>
        <v>457.19999999999993</v>
      </c>
      <c r="L354" s="1012">
        <f>SUM(L351:L353)</f>
        <v>7162.7999999999993</v>
      </c>
      <c r="M354" s="1012"/>
      <c r="N354" s="1012">
        <f>SUM(N351:N353)</f>
        <v>20413980</v>
      </c>
      <c r="O354" s="1012"/>
      <c r="P354" s="1012">
        <f>+Q354/L354</f>
        <v>2850.0000000000005</v>
      </c>
      <c r="Q354" s="1012">
        <f>SUM(Q351:Q353)</f>
        <v>20413980</v>
      </c>
      <c r="R354" s="1012">
        <f>SUM(R351:R353)</f>
        <v>51035</v>
      </c>
      <c r="S354" s="1012">
        <f>SUM(S351:S353)</f>
        <v>20362945</v>
      </c>
      <c r="T354" s="261"/>
    </row>
    <row r="355" spans="2:21" ht="30" customHeight="1">
      <c r="B355" s="2211" t="s">
        <v>1465</v>
      </c>
      <c r="C355" s="2212"/>
      <c r="D355" s="2212"/>
      <c r="E355" s="2212"/>
      <c r="F355" s="2213"/>
      <c r="G355" s="1012">
        <f>SUM(G354+G344)</f>
        <v>30470</v>
      </c>
      <c r="H355" s="1012">
        <f t="shared" ref="H355:S355" si="270">SUM(H354+H344)</f>
        <v>15510</v>
      </c>
      <c r="I355" s="1012">
        <f t="shared" si="270"/>
        <v>14960</v>
      </c>
      <c r="J355" s="1012">
        <f>+K355/I355%</f>
        <v>6</v>
      </c>
      <c r="K355" s="1012">
        <f t="shared" si="270"/>
        <v>897.59999999999991</v>
      </c>
      <c r="L355" s="1012">
        <f t="shared" si="270"/>
        <v>14062.4</v>
      </c>
      <c r="M355" s="1012"/>
      <c r="N355" s="1012">
        <f t="shared" si="270"/>
        <v>40077840</v>
      </c>
      <c r="O355" s="1012"/>
      <c r="P355" s="1012">
        <f>+Q355/L355</f>
        <v>2850</v>
      </c>
      <c r="Q355" s="1012">
        <f t="shared" si="270"/>
        <v>40077840</v>
      </c>
      <c r="R355" s="1012">
        <f t="shared" si="270"/>
        <v>100194</v>
      </c>
      <c r="S355" s="1012">
        <f t="shared" si="270"/>
        <v>39977646</v>
      </c>
      <c r="T355" s="261"/>
    </row>
    <row r="356" spans="2:21" ht="3.75" customHeight="1">
      <c r="B356" s="604"/>
      <c r="C356" s="264"/>
      <c r="D356" s="264"/>
      <c r="E356" s="264"/>
      <c r="F356" s="264"/>
      <c r="G356" s="1026"/>
      <c r="H356" s="1026"/>
      <c r="I356" s="1026"/>
      <c r="J356" s="1026"/>
      <c r="K356" s="1026"/>
      <c r="L356" s="1026"/>
      <c r="M356" s="1026"/>
      <c r="N356" s="1026"/>
      <c r="O356" s="1026"/>
      <c r="P356" s="1026"/>
      <c r="Q356" s="1026"/>
      <c r="R356" s="1026"/>
      <c r="S356" s="1026"/>
      <c r="T356" s="266"/>
    </row>
    <row r="357" spans="2:21" ht="15.75">
      <c r="B357" s="201"/>
      <c r="C357" s="205"/>
      <c r="D357" s="202"/>
      <c r="E357" s="202"/>
      <c r="F357" s="202"/>
      <c r="G357" s="202"/>
      <c r="H357" s="202"/>
      <c r="I357" s="202"/>
      <c r="J357" s="203"/>
      <c r="K357" s="203"/>
      <c r="L357" s="204"/>
      <c r="M357" s="202"/>
      <c r="N357" s="202"/>
      <c r="O357" s="202"/>
      <c r="P357" s="202"/>
      <c r="Q357" s="587" t="s">
        <v>1470</v>
      </c>
      <c r="R357" s="211"/>
      <c r="S357" s="211"/>
      <c r="T357" s="209"/>
    </row>
    <row r="358" spans="2:21" ht="15.75">
      <c r="B358" s="241"/>
      <c r="C358" s="280" t="s">
        <v>80</v>
      </c>
      <c r="D358" s="227"/>
      <c r="E358" s="227"/>
      <c r="F358" s="227"/>
      <c r="G358" s="1712"/>
      <c r="H358" s="1712"/>
      <c r="I358" s="1712" t="s">
        <v>105</v>
      </c>
      <c r="J358" s="1712"/>
      <c r="K358" s="228"/>
      <c r="L358" s="2293" t="s">
        <v>106</v>
      </c>
      <c r="M358" s="2293"/>
      <c r="N358" s="2293"/>
      <c r="O358" s="227"/>
      <c r="P358" s="227"/>
      <c r="Q358" s="227" t="s">
        <v>81</v>
      </c>
      <c r="R358" s="1523"/>
      <c r="S358" s="242"/>
      <c r="T358" s="243"/>
    </row>
    <row r="359" spans="2:21" ht="20.100000000000001" customHeight="1">
      <c r="B359" s="241"/>
      <c r="C359" s="281"/>
      <c r="D359" s="229"/>
      <c r="E359" s="229"/>
      <c r="F359" s="229"/>
      <c r="G359" s="229"/>
      <c r="H359" s="229"/>
      <c r="I359" s="229"/>
      <c r="J359" s="229"/>
      <c r="K359" s="229"/>
      <c r="L359" s="229"/>
      <c r="M359" s="229"/>
      <c r="N359" s="229"/>
      <c r="O359" s="229"/>
      <c r="P359" s="229"/>
      <c r="Q359" s="229"/>
      <c r="R359" s="229"/>
      <c r="S359" s="242"/>
      <c r="T359" s="243"/>
    </row>
    <row r="360" spans="2:21" ht="20.100000000000001" customHeight="1">
      <c r="B360" s="241"/>
      <c r="C360" s="281"/>
      <c r="D360" s="229"/>
      <c r="E360" s="229"/>
      <c r="F360" s="229"/>
      <c r="G360" s="229"/>
      <c r="H360" s="229"/>
      <c r="I360" s="229"/>
      <c r="J360" s="229"/>
      <c r="K360" s="229"/>
      <c r="L360" s="229"/>
      <c r="M360" s="229"/>
      <c r="N360" s="229"/>
      <c r="O360" s="229"/>
      <c r="P360" s="229"/>
      <c r="Q360" s="229"/>
      <c r="R360" s="229"/>
      <c r="S360" s="242"/>
      <c r="T360" s="243"/>
    </row>
    <row r="361" spans="2:21" ht="15.75">
      <c r="B361" s="241"/>
      <c r="C361" s="2195" t="s">
        <v>147</v>
      </c>
      <c r="D361" s="2195"/>
      <c r="E361" s="2195"/>
      <c r="F361" s="1711"/>
      <c r="G361" s="1713"/>
      <c r="H361" s="1713" t="s">
        <v>82</v>
      </c>
      <c r="I361" s="1711"/>
      <c r="J361" s="1713" t="s">
        <v>156</v>
      </c>
      <c r="K361" s="230"/>
      <c r="L361" s="1713"/>
      <c r="M361" s="1713" t="s">
        <v>161</v>
      </c>
      <c r="N361" s="1713"/>
      <c r="O361" s="1711"/>
      <c r="P361" s="1711"/>
      <c r="Q361" s="1711" t="s">
        <v>83</v>
      </c>
      <c r="R361" s="1711"/>
      <c r="S361" s="242"/>
      <c r="T361" s="243"/>
    </row>
    <row r="362" spans="2:21" ht="5.0999999999999996" customHeight="1">
      <c r="B362" s="612"/>
      <c r="C362" s="1711"/>
      <c r="D362" s="1711"/>
      <c r="E362" s="1711"/>
      <c r="F362" s="1711"/>
      <c r="G362" s="1713"/>
      <c r="H362" s="1713"/>
      <c r="I362" s="1711"/>
      <c r="J362" s="1713"/>
      <c r="K362" s="230"/>
      <c r="L362" s="1713"/>
      <c r="M362" s="1713"/>
      <c r="N362" s="1713"/>
      <c r="O362" s="1711"/>
      <c r="P362" s="1711"/>
      <c r="Q362" s="1711"/>
      <c r="R362" s="1711"/>
      <c r="S362" s="242"/>
      <c r="T362" s="243"/>
    </row>
    <row r="363" spans="2:21" ht="5.0999999999999996" customHeight="1">
      <c r="B363" s="241"/>
      <c r="C363" s="282"/>
      <c r="D363" s="1711"/>
      <c r="E363" s="1711"/>
      <c r="F363" s="1711"/>
      <c r="G363" s="1713"/>
      <c r="H363" s="1713"/>
      <c r="I363" s="1711"/>
      <c r="J363" s="1713"/>
      <c r="K363" s="230"/>
      <c r="L363" s="1713"/>
      <c r="M363" s="1713"/>
      <c r="N363" s="1713"/>
      <c r="O363" s="1711"/>
      <c r="P363" s="1711"/>
      <c r="Q363" s="1711"/>
      <c r="R363" s="1711"/>
      <c r="S363" s="242"/>
      <c r="T363" s="243"/>
    </row>
    <row r="364" spans="2:21" customFormat="1" ht="15" customHeight="1">
      <c r="B364" s="121" t="s">
        <v>418</v>
      </c>
      <c r="C364" s="284"/>
      <c r="D364" s="122"/>
      <c r="E364" s="122"/>
      <c r="F364" s="122"/>
      <c r="G364" s="122"/>
      <c r="H364" s="122"/>
      <c r="I364" s="122"/>
      <c r="J364" s="123"/>
      <c r="K364" s="122"/>
      <c r="L364" s="124"/>
      <c r="M364" s="122"/>
      <c r="N364" s="122"/>
      <c r="O364" s="122"/>
      <c r="P364" s="122"/>
      <c r="Q364" s="122"/>
      <c r="R364" s="125"/>
      <c r="S364" s="125"/>
      <c r="T364" s="126" t="s">
        <v>417</v>
      </c>
      <c r="U364" s="232"/>
    </row>
  </sheetData>
  <sortState ref="C98:T109">
    <sortCondition ref="C98:C109"/>
  </sortState>
  <mergeCells count="288">
    <mergeCell ref="O100:O101"/>
    <mergeCell ref="P100:P101"/>
    <mergeCell ref="R100:R101"/>
    <mergeCell ref="T100:T101"/>
    <mergeCell ref="B105:F105"/>
    <mergeCell ref="B96:E97"/>
    <mergeCell ref="F96:N96"/>
    <mergeCell ref="Q96:T96"/>
    <mergeCell ref="F97:N97"/>
    <mergeCell ref="B95:F95"/>
    <mergeCell ref="B106:F106"/>
    <mergeCell ref="L109:N109"/>
    <mergeCell ref="C112:E112"/>
    <mergeCell ref="B85:F85"/>
    <mergeCell ref="B89:B90"/>
    <mergeCell ref="D89:D90"/>
    <mergeCell ref="F89:F90"/>
    <mergeCell ref="J89:K89"/>
    <mergeCell ref="B100:B101"/>
    <mergeCell ref="D100:D101"/>
    <mergeCell ref="F100:F101"/>
    <mergeCell ref="J100:K100"/>
    <mergeCell ref="O89:O90"/>
    <mergeCell ref="P89:P90"/>
    <mergeCell ref="R89:R90"/>
    <mergeCell ref="T89:T90"/>
    <mergeCell ref="T69:T70"/>
    <mergeCell ref="B75:F75"/>
    <mergeCell ref="B79:B80"/>
    <mergeCell ref="D79:D80"/>
    <mergeCell ref="F79:F80"/>
    <mergeCell ref="J79:K79"/>
    <mergeCell ref="O79:O80"/>
    <mergeCell ref="P79:P80"/>
    <mergeCell ref="R79:R80"/>
    <mergeCell ref="T79:T80"/>
    <mergeCell ref="B160:F160"/>
    <mergeCell ref="B149:F149"/>
    <mergeCell ref="L163:N163"/>
    <mergeCell ref="C166:E166"/>
    <mergeCell ref="B54:E55"/>
    <mergeCell ref="F54:N54"/>
    <mergeCell ref="Q54:T54"/>
    <mergeCell ref="F55:N55"/>
    <mergeCell ref="B59:B60"/>
    <mergeCell ref="D59:D60"/>
    <mergeCell ref="F59:F60"/>
    <mergeCell ref="J59:K59"/>
    <mergeCell ref="O59:O60"/>
    <mergeCell ref="P59:P60"/>
    <mergeCell ref="R59:R60"/>
    <mergeCell ref="T59:T60"/>
    <mergeCell ref="B65:F65"/>
    <mergeCell ref="B69:B70"/>
    <mergeCell ref="D69:D70"/>
    <mergeCell ref="F69:F70"/>
    <mergeCell ref="J69:K69"/>
    <mergeCell ref="O69:O70"/>
    <mergeCell ref="P69:P70"/>
    <mergeCell ref="R69:R70"/>
    <mergeCell ref="B153:B154"/>
    <mergeCell ref="D153:D154"/>
    <mergeCell ref="F153:F154"/>
    <mergeCell ref="J153:K153"/>
    <mergeCell ref="O153:O154"/>
    <mergeCell ref="P153:P154"/>
    <mergeCell ref="R153:R154"/>
    <mergeCell ref="T153:T154"/>
    <mergeCell ref="B159:F159"/>
    <mergeCell ref="O141:O142"/>
    <mergeCell ref="P141:P142"/>
    <mergeCell ref="R141:R142"/>
    <mergeCell ref="T141:T142"/>
    <mergeCell ref="B128:F128"/>
    <mergeCell ref="B132:B133"/>
    <mergeCell ref="D132:D133"/>
    <mergeCell ref="F132:F133"/>
    <mergeCell ref="J132:K132"/>
    <mergeCell ref="O132:O133"/>
    <mergeCell ref="P132:P133"/>
    <mergeCell ref="R132:R133"/>
    <mergeCell ref="T132:T133"/>
    <mergeCell ref="B137:F137"/>
    <mergeCell ref="B141:B142"/>
    <mergeCell ref="D141:D142"/>
    <mergeCell ref="F141:F142"/>
    <mergeCell ref="J141:K141"/>
    <mergeCell ref="B117:E118"/>
    <mergeCell ref="F117:N117"/>
    <mergeCell ref="Q117:T117"/>
    <mergeCell ref="F118:N118"/>
    <mergeCell ref="B122:B123"/>
    <mergeCell ref="D122:D123"/>
    <mergeCell ref="F122:F123"/>
    <mergeCell ref="J122:K122"/>
    <mergeCell ref="O122:O123"/>
    <mergeCell ref="P122:P123"/>
    <mergeCell ref="R122:R123"/>
    <mergeCell ref="T122:T123"/>
    <mergeCell ref="F300:N300"/>
    <mergeCell ref="B322:F322"/>
    <mergeCell ref="O283:O284"/>
    <mergeCell ref="P283:P284"/>
    <mergeCell ref="R283:R284"/>
    <mergeCell ref="T283:T284"/>
    <mergeCell ref="B289:F289"/>
    <mergeCell ref="J293:K293"/>
    <mergeCell ref="O293:O294"/>
    <mergeCell ref="P293:P294"/>
    <mergeCell ref="R293:R294"/>
    <mergeCell ref="T293:T294"/>
    <mergeCell ref="Q300:T300"/>
    <mergeCell ref="F301:N301"/>
    <mergeCell ref="R315:R316"/>
    <mergeCell ref="T315:T316"/>
    <mergeCell ref="O305:O306"/>
    <mergeCell ref="P305:P306"/>
    <mergeCell ref="R305:R306"/>
    <mergeCell ref="T305:T306"/>
    <mergeCell ref="B321:F321"/>
    <mergeCell ref="J315:K315"/>
    <mergeCell ref="O315:O316"/>
    <mergeCell ref="P315:P316"/>
    <mergeCell ref="O273:O274"/>
    <mergeCell ref="P273:P274"/>
    <mergeCell ref="R273:R274"/>
    <mergeCell ref="T273:T274"/>
    <mergeCell ref="B279:F279"/>
    <mergeCell ref="L325:N325"/>
    <mergeCell ref="C328:E328"/>
    <mergeCell ref="B283:B284"/>
    <mergeCell ref="D283:D284"/>
    <mergeCell ref="F283:F284"/>
    <mergeCell ref="J283:K283"/>
    <mergeCell ref="B305:B306"/>
    <mergeCell ref="D305:D306"/>
    <mergeCell ref="F305:F306"/>
    <mergeCell ref="J305:K305"/>
    <mergeCell ref="B315:B316"/>
    <mergeCell ref="D315:D316"/>
    <mergeCell ref="F315:F316"/>
    <mergeCell ref="B293:B294"/>
    <mergeCell ref="D293:D294"/>
    <mergeCell ref="F293:F294"/>
    <mergeCell ref="B311:F311"/>
    <mergeCell ref="B299:F299"/>
    <mergeCell ref="B300:E301"/>
    <mergeCell ref="D338:D339"/>
    <mergeCell ref="F338:F339"/>
    <mergeCell ref="J338:K338"/>
    <mergeCell ref="O338:O339"/>
    <mergeCell ref="P338:P339"/>
    <mergeCell ref="R338:R339"/>
    <mergeCell ref="T338:T339"/>
    <mergeCell ref="B258:E259"/>
    <mergeCell ref="F258:N258"/>
    <mergeCell ref="Q258:T258"/>
    <mergeCell ref="F259:N259"/>
    <mergeCell ref="B263:B264"/>
    <mergeCell ref="D263:D264"/>
    <mergeCell ref="F263:F264"/>
    <mergeCell ref="J263:K263"/>
    <mergeCell ref="O263:O264"/>
    <mergeCell ref="P263:P264"/>
    <mergeCell ref="R263:R264"/>
    <mergeCell ref="T263:T264"/>
    <mergeCell ref="B269:F269"/>
    <mergeCell ref="B273:B274"/>
    <mergeCell ref="D273:D274"/>
    <mergeCell ref="F273:F274"/>
    <mergeCell ref="J273:K273"/>
    <mergeCell ref="F242:F243"/>
    <mergeCell ref="J242:K242"/>
    <mergeCell ref="O242:O243"/>
    <mergeCell ref="P242:P243"/>
    <mergeCell ref="R242:R243"/>
    <mergeCell ref="T242:T243"/>
    <mergeCell ref="B355:F355"/>
    <mergeCell ref="L358:N358"/>
    <mergeCell ref="C361:E361"/>
    <mergeCell ref="B354:F354"/>
    <mergeCell ref="B344:F344"/>
    <mergeCell ref="B348:B349"/>
    <mergeCell ref="D348:D349"/>
    <mergeCell ref="F348:F349"/>
    <mergeCell ref="J348:K348"/>
    <mergeCell ref="O348:O349"/>
    <mergeCell ref="P348:P349"/>
    <mergeCell ref="R348:R349"/>
    <mergeCell ref="T348:T349"/>
    <mergeCell ref="B333:E334"/>
    <mergeCell ref="F333:N333"/>
    <mergeCell ref="Q333:T333"/>
    <mergeCell ref="F334:N334"/>
    <mergeCell ref="B338:B339"/>
    <mergeCell ref="B247:F247"/>
    <mergeCell ref="L250:N250"/>
    <mergeCell ref="C253:E253"/>
    <mergeCell ref="B215:E216"/>
    <mergeCell ref="F215:N215"/>
    <mergeCell ref="Q215:T215"/>
    <mergeCell ref="F216:N216"/>
    <mergeCell ref="B220:B221"/>
    <mergeCell ref="D220:D221"/>
    <mergeCell ref="F220:F221"/>
    <mergeCell ref="J220:K220"/>
    <mergeCell ref="O220:O221"/>
    <mergeCell ref="P220:P221"/>
    <mergeCell ref="R220:R221"/>
    <mergeCell ref="T220:T221"/>
    <mergeCell ref="B226:F226"/>
    <mergeCell ref="L229:N229"/>
    <mergeCell ref="C232:E232"/>
    <mergeCell ref="B237:E238"/>
    <mergeCell ref="F237:N237"/>
    <mergeCell ref="Q237:T237"/>
    <mergeCell ref="F238:N238"/>
    <mergeCell ref="B242:B243"/>
    <mergeCell ref="D242:D243"/>
    <mergeCell ref="B184:F184"/>
    <mergeCell ref="L207:N207"/>
    <mergeCell ref="C210:E210"/>
    <mergeCell ref="B171:E172"/>
    <mergeCell ref="F171:N171"/>
    <mergeCell ref="Q171:T171"/>
    <mergeCell ref="F172:N172"/>
    <mergeCell ref="B176:B177"/>
    <mergeCell ref="D176:D177"/>
    <mergeCell ref="F176:F177"/>
    <mergeCell ref="J176:K176"/>
    <mergeCell ref="O176:O177"/>
    <mergeCell ref="P176:P177"/>
    <mergeCell ref="R176:R177"/>
    <mergeCell ref="T176:T177"/>
    <mergeCell ref="B188:B189"/>
    <mergeCell ref="D188:D189"/>
    <mergeCell ref="F188:F189"/>
    <mergeCell ref="J188:K188"/>
    <mergeCell ref="O188:O189"/>
    <mergeCell ref="P188:P189"/>
    <mergeCell ref="R188:R189"/>
    <mergeCell ref="T188:T189"/>
    <mergeCell ref="B193:F193"/>
    <mergeCell ref="B204:F204"/>
    <mergeCell ref="B197:B198"/>
    <mergeCell ref="D197:D198"/>
    <mergeCell ref="F197:F198"/>
    <mergeCell ref="J197:K197"/>
    <mergeCell ref="O197:O198"/>
    <mergeCell ref="P197:P198"/>
    <mergeCell ref="R197:R198"/>
    <mergeCell ref="T197:T198"/>
    <mergeCell ref="B203:F203"/>
    <mergeCell ref="B1:E2"/>
    <mergeCell ref="F1:N1"/>
    <mergeCell ref="Q1:T1"/>
    <mergeCell ref="F2:N2"/>
    <mergeCell ref="B6:B7"/>
    <mergeCell ref="D6:D7"/>
    <mergeCell ref="F6:F7"/>
    <mergeCell ref="J6:K6"/>
    <mergeCell ref="O6:O7"/>
    <mergeCell ref="P6:P7"/>
    <mergeCell ref="R6:R7"/>
    <mergeCell ref="T6:T7"/>
    <mergeCell ref="O34:O35"/>
    <mergeCell ref="P34:P35"/>
    <mergeCell ref="R34:R35"/>
    <mergeCell ref="T34:T35"/>
    <mergeCell ref="B20:F20"/>
    <mergeCell ref="B24:B25"/>
    <mergeCell ref="D24:D25"/>
    <mergeCell ref="F24:F25"/>
    <mergeCell ref="J24:K24"/>
    <mergeCell ref="O24:O25"/>
    <mergeCell ref="P24:P25"/>
    <mergeCell ref="R24:R25"/>
    <mergeCell ref="T24:T25"/>
    <mergeCell ref="B12:F12"/>
    <mergeCell ref="B41:F41"/>
    <mergeCell ref="L46:N46"/>
    <mergeCell ref="C49:E49"/>
    <mergeCell ref="B40:F40"/>
    <mergeCell ref="B30:F30"/>
    <mergeCell ref="B34:B35"/>
    <mergeCell ref="D34:D35"/>
    <mergeCell ref="F34:F35"/>
    <mergeCell ref="J34:K34"/>
  </mergeCells>
  <printOptions horizontalCentered="1"/>
  <pageMargins left="3.9370078740157501E-2" right="3.9370078740157501E-2" top="0.511811023622047" bottom="3.9370078740157501E-2" header="0.511811023622047" footer="0.511811023622047"/>
  <pageSetup paperSize="9" scale="65" orientation="landscape" horizontalDpi="4294967294" verticalDpi="180" r:id="rId1"/>
  <headerFooter alignWithMargins="0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>
  <sheetPr codeName="Sheet122"/>
  <dimension ref="A2:V22"/>
  <sheetViews>
    <sheetView topLeftCell="E1" zoomScale="70" zoomScaleNormal="70" workbookViewId="0">
      <selection activeCell="B21" sqref="A21:XFD21"/>
    </sheetView>
  </sheetViews>
  <sheetFormatPr defaultRowHeight="15"/>
  <cols>
    <col min="1" max="1" width="1.85546875" style="139" customWidth="1"/>
    <col min="2" max="2" width="3.7109375" style="139" customWidth="1"/>
    <col min="3" max="3" width="8" style="139" customWidth="1"/>
    <col min="4" max="4" width="10" style="139" customWidth="1"/>
    <col min="5" max="5" width="11.5703125" style="139" customWidth="1"/>
    <col min="6" max="6" width="11.85546875" style="139" customWidth="1"/>
    <col min="7" max="7" width="14.140625" style="139" customWidth="1"/>
    <col min="8" max="9" width="12.5703125" style="139" customWidth="1"/>
    <col min="10" max="10" width="8" style="139" customWidth="1"/>
    <col min="11" max="11" width="9.5703125" style="139" customWidth="1"/>
    <col min="12" max="12" width="13.140625" style="139" customWidth="1"/>
    <col min="13" max="13" width="11.5703125" style="139" customWidth="1"/>
    <col min="14" max="14" width="18.140625" style="139" customWidth="1"/>
    <col min="15" max="15" width="9.5703125" style="139" customWidth="1"/>
    <col min="16" max="16" width="11.7109375" style="139" customWidth="1"/>
    <col min="17" max="17" width="17.7109375" style="139" customWidth="1"/>
    <col min="18" max="18" width="14.140625" style="139" customWidth="1"/>
    <col min="19" max="19" width="17.85546875" style="139" customWidth="1"/>
    <col min="20" max="20" width="9" style="139" customWidth="1"/>
    <col min="21" max="21" width="6.28515625" style="212" customWidth="1"/>
    <col min="22" max="22" width="11.140625" style="212" customWidth="1"/>
    <col min="23" max="23" width="15.7109375" style="212" bestFit="1" customWidth="1"/>
    <col min="24" max="24" width="14.7109375" style="212" bestFit="1" customWidth="1"/>
    <col min="25" max="16384" width="9.140625" style="212"/>
  </cols>
  <sheetData>
    <row r="2" spans="2:20" s="139" customFormat="1" ht="30" customHeight="1">
      <c r="B2" s="2155" t="s">
        <v>159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422" t="s">
        <v>108</v>
      </c>
      <c r="P2" s="423" t="s">
        <v>939</v>
      </c>
      <c r="Q2" s="424" t="s">
        <v>954</v>
      </c>
      <c r="R2" s="424"/>
      <c r="S2" s="41"/>
      <c r="T2" s="42" t="s">
        <v>25</v>
      </c>
    </row>
    <row r="3" spans="2:20" s="139" customFormat="1" ht="30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425" t="s">
        <v>107</v>
      </c>
      <c r="P3" s="426" t="s">
        <v>58</v>
      </c>
      <c r="Q3" s="427"/>
      <c r="R3" s="427"/>
      <c r="S3" s="45"/>
      <c r="T3" s="46"/>
    </row>
    <row r="4" spans="2:20" s="139" customFormat="1" ht="18">
      <c r="B4" s="47"/>
      <c r="C4" s="48"/>
      <c r="D4" s="48"/>
      <c r="E4" s="48"/>
      <c r="F4" s="48"/>
      <c r="G4" s="48"/>
      <c r="H4" s="48"/>
      <c r="I4" s="48"/>
      <c r="J4" s="48" t="s">
        <v>25</v>
      </c>
      <c r="K4" s="48"/>
      <c r="L4" s="48"/>
      <c r="M4" s="48"/>
      <c r="N4" s="48"/>
      <c r="O4" s="48"/>
      <c r="P4" s="49"/>
      <c r="Q4" s="49"/>
      <c r="R4" s="49"/>
      <c r="S4" s="49"/>
      <c r="T4" s="50"/>
    </row>
    <row r="5" spans="2:20" s="139" customFormat="1" ht="15.75">
      <c r="B5" s="51"/>
      <c r="C5" s="52" t="s">
        <v>59</v>
      </c>
      <c r="D5" s="55"/>
      <c r="E5" s="55" t="s">
        <v>60</v>
      </c>
      <c r="F5" s="623" t="s">
        <v>367</v>
      </c>
      <c r="G5" s="55"/>
      <c r="H5" s="53"/>
      <c r="I5" s="52"/>
      <c r="J5" s="55"/>
      <c r="K5" s="55"/>
      <c r="L5" s="152"/>
      <c r="M5" s="142"/>
      <c r="N5" s="154"/>
      <c r="O5" s="143"/>
      <c r="P5" s="359" t="s">
        <v>61</v>
      </c>
      <c r="Q5" s="249" t="s">
        <v>951</v>
      </c>
      <c r="R5" s="249"/>
      <c r="S5" s="58"/>
      <c r="T5" s="59"/>
    </row>
    <row r="6" spans="2:20" s="139" customFormat="1" ht="15.75">
      <c r="B6" s="51"/>
      <c r="C6" s="52"/>
      <c r="D6" s="55"/>
      <c r="E6" s="55"/>
      <c r="F6" s="623"/>
      <c r="G6" s="55"/>
      <c r="H6" s="53"/>
      <c r="I6" s="52"/>
      <c r="J6" s="55"/>
      <c r="K6" s="55"/>
      <c r="L6" s="152"/>
      <c r="M6" s="142"/>
      <c r="N6" s="154"/>
      <c r="O6" s="155"/>
      <c r="P6" s="128"/>
      <c r="Q6" s="129"/>
      <c r="R6" s="127"/>
      <c r="S6" s="58"/>
      <c r="T6" s="59"/>
    </row>
    <row r="7" spans="2:20" s="139" customFormat="1" ht="17.100000000000001" customHeight="1">
      <c r="B7" s="2190" t="s">
        <v>26</v>
      </c>
      <c r="C7" s="174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</row>
    <row r="8" spans="2:20" s="139" customFormat="1" ht="17.100000000000001" customHeight="1">
      <c r="B8" s="2191"/>
      <c r="C8" s="180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</row>
    <row r="9" spans="2:20" s="139" customFormat="1" ht="17.100000000000001" customHeight="1" thickBot="1">
      <c r="B9" s="187">
        <v>1</v>
      </c>
      <c r="C9" s="188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2:20" s="850" customFormat="1" ht="30" customHeight="1" thickTop="1">
      <c r="B10" s="837">
        <v>1</v>
      </c>
      <c r="C10" s="838"/>
      <c r="D10" s="839" t="s">
        <v>137</v>
      </c>
      <c r="E10" s="840" t="s">
        <v>938</v>
      </c>
      <c r="F10" s="841" t="s">
        <v>101</v>
      </c>
      <c r="G10" s="842"/>
      <c r="H10" s="842"/>
      <c r="I10" s="843">
        <f>G10-H10</f>
        <v>0</v>
      </c>
      <c r="J10" s="844"/>
      <c r="K10" s="845">
        <f>I10*J10%</f>
        <v>0</v>
      </c>
      <c r="L10" s="845">
        <f>I10-K10</f>
        <v>0</v>
      </c>
      <c r="M10" s="846">
        <v>1500</v>
      </c>
      <c r="N10" s="847">
        <f>ROUND((L10*M10),0)</f>
        <v>0</v>
      </c>
      <c r="O10" s="847">
        <f>ROUND(M10*0.5025%,2)</f>
        <v>7.54</v>
      </c>
      <c r="P10" s="847">
        <f>M10+O10</f>
        <v>1507.54</v>
      </c>
      <c r="Q10" s="848">
        <f>ROUND((L10*+P10),0)</f>
        <v>0</v>
      </c>
      <c r="R10" s="848">
        <f>ROUND((Q10*0.5%),0)</f>
        <v>0</v>
      </c>
      <c r="S10" s="848">
        <f>ROUND((Q10-R10),0)</f>
        <v>0</v>
      </c>
      <c r="T10" s="849" t="s">
        <v>412</v>
      </c>
    </row>
    <row r="11" spans="2:20" s="850" customFormat="1" ht="9.9499999999999993" customHeight="1">
      <c r="B11" s="851"/>
      <c r="C11" s="852"/>
      <c r="D11" s="853"/>
      <c r="E11" s="854"/>
      <c r="F11" s="855"/>
      <c r="G11" s="856"/>
      <c r="H11" s="856"/>
      <c r="I11" s="857"/>
      <c r="J11" s="858"/>
      <c r="K11" s="857"/>
      <c r="L11" s="857"/>
      <c r="M11" s="859"/>
      <c r="N11" s="859"/>
      <c r="O11" s="2316"/>
      <c r="P11" s="2317"/>
      <c r="Q11" s="857"/>
      <c r="R11" s="857"/>
      <c r="S11" s="857"/>
      <c r="T11" s="860"/>
    </row>
    <row r="12" spans="2:20" s="139" customFormat="1" ht="30" customHeight="1">
      <c r="B12" s="2173" t="s">
        <v>191</v>
      </c>
      <c r="C12" s="2174"/>
      <c r="D12" s="2174"/>
      <c r="E12" s="2174"/>
      <c r="F12" s="2175"/>
      <c r="G12" s="402">
        <f>SUM(G10:G11)</f>
        <v>0</v>
      </c>
      <c r="H12" s="402">
        <f>SUM(H10:H11)</f>
        <v>0</v>
      </c>
      <c r="I12" s="402">
        <f>SUM(I10:I11)</f>
        <v>0</v>
      </c>
      <c r="J12" s="402" t="e">
        <f>+K12/I12%</f>
        <v>#DIV/0!</v>
      </c>
      <c r="K12" s="402">
        <f>SUM(K10:K11)</f>
        <v>0</v>
      </c>
      <c r="L12" s="402">
        <f>SUM(L10:L11)</f>
        <v>0</v>
      </c>
      <c r="M12" s="402"/>
      <c r="N12" s="402">
        <f>SUM(N10:N11)</f>
        <v>0</v>
      </c>
      <c r="O12" s="403"/>
      <c r="P12" s="402" t="e">
        <f>Q12/L12</f>
        <v>#DIV/0!</v>
      </c>
      <c r="Q12" s="402">
        <f>SUM(Q10:Q11)</f>
        <v>0</v>
      </c>
      <c r="R12" s="402">
        <f>SUM(R10:R11)</f>
        <v>0</v>
      </c>
      <c r="S12" s="402">
        <f>SUM(S10:S11)</f>
        <v>0</v>
      </c>
      <c r="T12" s="402"/>
    </row>
    <row r="13" spans="2:20" s="139" customFormat="1" ht="15" customHeight="1">
      <c r="B13" s="201"/>
      <c r="C13" s="202"/>
      <c r="D13" s="202"/>
      <c r="E13" s="202"/>
      <c r="F13" s="202"/>
      <c r="G13" s="202"/>
      <c r="H13" s="202"/>
      <c r="I13" s="202"/>
      <c r="J13" s="203"/>
      <c r="K13" s="203"/>
      <c r="L13" s="204"/>
      <c r="M13" s="202"/>
      <c r="N13" s="202"/>
      <c r="O13" s="202"/>
      <c r="P13" s="202"/>
      <c r="Q13" s="202"/>
      <c r="R13" s="206"/>
      <c r="S13" s="207"/>
      <c r="T13" s="209"/>
    </row>
    <row r="14" spans="2:20" s="139" customFormat="1" ht="15.75">
      <c r="B14" s="201"/>
      <c r="C14" s="202"/>
      <c r="D14" s="202"/>
      <c r="E14" s="202"/>
      <c r="F14" s="202"/>
      <c r="G14" s="202"/>
      <c r="H14" s="202"/>
      <c r="I14" s="202"/>
      <c r="J14" s="203"/>
      <c r="K14" s="203"/>
      <c r="L14" s="204"/>
      <c r="M14" s="202"/>
      <c r="N14" s="202"/>
      <c r="O14" s="202"/>
      <c r="P14" s="202"/>
      <c r="Q14" s="211" t="s">
        <v>950</v>
      </c>
      <c r="R14" s="211"/>
      <c r="S14" s="211"/>
      <c r="T14" s="209"/>
    </row>
    <row r="15" spans="2:20" s="139" customFormat="1" ht="15.75">
      <c r="B15" s="241"/>
      <c r="C15" s="280" t="s">
        <v>80</v>
      </c>
      <c r="D15" s="227"/>
      <c r="E15" s="227"/>
      <c r="F15" s="227"/>
      <c r="G15" s="1064"/>
      <c r="H15" s="1064"/>
      <c r="I15" s="1064" t="s">
        <v>105</v>
      </c>
      <c r="J15" s="1064"/>
      <c r="K15" s="228"/>
      <c r="L15" s="1064"/>
      <c r="M15" s="1064" t="s">
        <v>106</v>
      </c>
      <c r="N15" s="1064"/>
      <c r="O15" s="227"/>
      <c r="P15" s="227"/>
      <c r="Q15" s="227" t="s">
        <v>81</v>
      </c>
      <c r="R15" s="227"/>
      <c r="S15" s="242"/>
      <c r="T15" s="243"/>
    </row>
    <row r="16" spans="2:20" s="139" customFormat="1" ht="15.75">
      <c r="B16" s="241"/>
      <c r="C16" s="281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242"/>
      <c r="T16" s="243"/>
    </row>
    <row r="17" spans="2:22" s="139" customFormat="1" ht="15.75">
      <c r="B17" s="241"/>
      <c r="C17" s="281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42"/>
      <c r="T17" s="243"/>
    </row>
    <row r="18" spans="2:22" s="139" customFormat="1" ht="15.75">
      <c r="B18" s="241"/>
      <c r="C18" s="281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42"/>
      <c r="T18" s="243"/>
      <c r="V18" s="605"/>
    </row>
    <row r="19" spans="2:22" s="139" customFormat="1" ht="15.75">
      <c r="B19" s="241"/>
      <c r="C19" s="281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42"/>
      <c r="T19" s="243"/>
    </row>
    <row r="20" spans="2:22" s="139" customFormat="1" ht="15.75">
      <c r="B20" s="241"/>
      <c r="C20" s="1062" t="s">
        <v>147</v>
      </c>
      <c r="D20" s="1062"/>
      <c r="E20" s="1062"/>
      <c r="F20" s="1062"/>
      <c r="G20" s="1065"/>
      <c r="H20" s="1065" t="s">
        <v>82</v>
      </c>
      <c r="I20" s="1062"/>
      <c r="J20" s="1065" t="s">
        <v>156</v>
      </c>
      <c r="K20" s="230"/>
      <c r="L20" s="1065"/>
      <c r="M20" s="1065" t="s">
        <v>161</v>
      </c>
      <c r="N20" s="1065"/>
      <c r="O20" s="1062"/>
      <c r="P20" s="1062"/>
      <c r="Q20" s="1062" t="s">
        <v>83</v>
      </c>
      <c r="R20" s="1062"/>
      <c r="S20" s="242"/>
      <c r="T20" s="243"/>
    </row>
    <row r="21" spans="2:22" s="139" customFormat="1" ht="15.75">
      <c r="B21" s="241"/>
      <c r="C21" s="282"/>
      <c r="D21" s="1062"/>
      <c r="E21" s="1062"/>
      <c r="F21" s="1062"/>
      <c r="G21" s="1065"/>
      <c r="H21" s="1065"/>
      <c r="I21" s="1062"/>
      <c r="J21" s="1065"/>
      <c r="K21" s="230"/>
      <c r="L21" s="1065"/>
      <c r="M21" s="1065"/>
      <c r="N21" s="1065"/>
      <c r="O21" s="1062"/>
      <c r="P21" s="1062"/>
      <c r="Q21" s="1062"/>
      <c r="R21" s="1062"/>
      <c r="S21" s="242"/>
      <c r="T21" s="243"/>
    </row>
    <row r="22" spans="2:22" customFormat="1" ht="15" customHeight="1">
      <c r="B22" s="121" t="s">
        <v>418</v>
      </c>
      <c r="C22" s="284"/>
      <c r="D22" s="122"/>
      <c r="E22" s="122"/>
      <c r="F22" s="122"/>
      <c r="G22" s="122"/>
      <c r="H22" s="122"/>
      <c r="I22" s="122"/>
      <c r="J22" s="123"/>
      <c r="K22" s="122"/>
      <c r="L22" s="124"/>
      <c r="M22" s="122"/>
      <c r="N22" s="122"/>
      <c r="O22" s="122"/>
      <c r="P22" s="122"/>
      <c r="Q22" s="122"/>
      <c r="R22" s="125"/>
      <c r="S22" s="125"/>
      <c r="T22" s="126" t="s">
        <v>417</v>
      </c>
      <c r="U22" s="232"/>
    </row>
  </sheetData>
  <sortState ref="C10:T13">
    <sortCondition ref="C10:C13"/>
  </sortState>
  <mergeCells count="13">
    <mergeCell ref="B12:F12"/>
    <mergeCell ref="O7:O8"/>
    <mergeCell ref="P7:P8"/>
    <mergeCell ref="R7:R8"/>
    <mergeCell ref="T7:T8"/>
    <mergeCell ref="O11:P11"/>
    <mergeCell ref="B2:E3"/>
    <mergeCell ref="F2:N2"/>
    <mergeCell ref="F3:N3"/>
    <mergeCell ref="B7:B8"/>
    <mergeCell ref="D7:D8"/>
    <mergeCell ref="F7:F8"/>
    <mergeCell ref="J7:K7"/>
  </mergeCells>
  <pageMargins left="0.03" right="0.03" top="0.3" bottom="0.05" header="0.5" footer="0.5"/>
  <pageSetup paperSize="9" scale="65" orientation="landscape" horizontalDpi="4294967294" verticalDpi="180" r:id="rId1"/>
  <headerFooter alignWithMargins="0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>
  <sheetPr codeName="Sheet147"/>
  <dimension ref="B2:U21"/>
  <sheetViews>
    <sheetView zoomScale="80" zoomScaleNormal="80" workbookViewId="0">
      <selection activeCell="Q5" sqref="Q5"/>
    </sheetView>
  </sheetViews>
  <sheetFormatPr defaultRowHeight="15"/>
  <cols>
    <col min="1" max="1" width="1.85546875" style="91" customWidth="1"/>
    <col min="2" max="2" width="3.7109375" style="91" customWidth="1"/>
    <col min="3" max="3" width="8" style="91" customWidth="1"/>
    <col min="4" max="4" width="8.42578125" style="91" customWidth="1"/>
    <col min="5" max="5" width="11.85546875" style="91" customWidth="1"/>
    <col min="6" max="6" width="11.140625" style="91" customWidth="1"/>
    <col min="7" max="7" width="12.5703125" style="91" customWidth="1"/>
    <col min="8" max="9" width="12" style="91" customWidth="1"/>
    <col min="10" max="10" width="8.7109375" style="91" customWidth="1"/>
    <col min="11" max="11" width="12.140625" style="91" customWidth="1"/>
    <col min="12" max="12" width="12.42578125" style="91" customWidth="1"/>
    <col min="13" max="13" width="10.85546875" style="91" customWidth="1"/>
    <col min="14" max="14" width="17.85546875" style="91" customWidth="1"/>
    <col min="15" max="15" width="9" style="91" customWidth="1"/>
    <col min="16" max="16" width="11.85546875" style="91" customWidth="1"/>
    <col min="17" max="17" width="17.5703125" style="91" customWidth="1"/>
    <col min="18" max="18" width="13.42578125" style="91" customWidth="1"/>
    <col min="19" max="19" width="17.42578125" style="91" customWidth="1"/>
    <col min="20" max="20" width="10.28515625" style="91" customWidth="1"/>
    <col min="21" max="21" width="10.5703125" style="91" customWidth="1"/>
    <col min="22" max="22" width="11.140625" style="91" customWidth="1"/>
    <col min="23" max="23" width="15.7109375" style="91" bestFit="1" customWidth="1"/>
    <col min="24" max="24" width="14.7109375" style="91" bestFit="1" customWidth="1"/>
    <col min="25" max="16384" width="9.140625" style="91"/>
  </cols>
  <sheetData>
    <row r="2" spans="2:20" ht="24.95" customHeight="1">
      <c r="B2" s="2155" t="s">
        <v>159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417" t="s">
        <v>55</v>
      </c>
      <c r="P2" s="428" t="s">
        <v>1412</v>
      </c>
      <c r="Q2" s="92" t="s">
        <v>1433</v>
      </c>
      <c r="R2" s="41"/>
      <c r="S2" s="41"/>
      <c r="T2" s="42"/>
    </row>
    <row r="3" spans="2:20" ht="24.9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419" t="s">
        <v>57</v>
      </c>
      <c r="P3" s="429" t="s">
        <v>58</v>
      </c>
      <c r="Q3" s="94"/>
      <c r="R3" s="45"/>
      <c r="S3" s="45"/>
      <c r="T3" s="46"/>
    </row>
    <row r="4" spans="2:20" ht="18">
      <c r="B4" s="47"/>
      <c r="C4" s="48"/>
      <c r="D4" s="48"/>
      <c r="E4" s="48"/>
      <c r="F4" s="48"/>
      <c r="G4" s="48"/>
      <c r="H4" s="48"/>
      <c r="I4" s="48"/>
      <c r="J4" s="48" t="s">
        <v>25</v>
      </c>
      <c r="K4" s="48"/>
      <c r="L4" s="48"/>
      <c r="M4" s="48"/>
      <c r="N4" s="48"/>
      <c r="O4" s="48"/>
      <c r="P4" s="49"/>
      <c r="Q4" s="49"/>
      <c r="R4" s="49"/>
      <c r="S4" s="49"/>
      <c r="T4" s="50"/>
    </row>
    <row r="5" spans="2:20" ht="15.75">
      <c r="B5" s="51"/>
      <c r="C5" s="52" t="s">
        <v>59</v>
      </c>
      <c r="D5" s="38"/>
      <c r="E5" s="38" t="s">
        <v>60</v>
      </c>
      <c r="F5" s="623" t="s">
        <v>360</v>
      </c>
      <c r="G5" s="38"/>
      <c r="H5" s="53"/>
      <c r="I5" s="52"/>
      <c r="J5" s="38"/>
      <c r="K5" s="38"/>
      <c r="L5" s="54"/>
      <c r="M5" s="54"/>
      <c r="N5" s="118"/>
      <c r="O5" s="56"/>
      <c r="P5" s="248" t="s">
        <v>61</v>
      </c>
      <c r="Q5" s="249" t="s">
        <v>1435</v>
      </c>
      <c r="R5" s="249"/>
      <c r="S5" s="58"/>
      <c r="T5" s="59"/>
    </row>
    <row r="6" spans="2:20" ht="15.75">
      <c r="B6" s="51"/>
      <c r="C6" s="52"/>
      <c r="D6" s="38"/>
      <c r="E6" s="55"/>
      <c r="F6" s="304"/>
      <c r="G6" s="38"/>
      <c r="H6" s="53"/>
      <c r="I6" s="52"/>
      <c r="J6" s="38"/>
      <c r="K6" s="38"/>
      <c r="L6" s="54"/>
      <c r="M6" s="55"/>
      <c r="N6" s="84"/>
      <c r="O6" s="56"/>
      <c r="P6" s="57"/>
      <c r="Q6" s="58"/>
      <c r="R6" s="58"/>
      <c r="S6" s="58"/>
      <c r="T6" s="59"/>
    </row>
    <row r="7" spans="2:20">
      <c r="B7" s="2190" t="s">
        <v>26</v>
      </c>
      <c r="C7" s="275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</row>
    <row r="8" spans="2:20">
      <c r="B8" s="2191"/>
      <c r="C8" s="276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</row>
    <row r="9" spans="2:20" ht="15.75" thickBot="1">
      <c r="B9" s="187">
        <v>1</v>
      </c>
      <c r="C9" s="277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2:20" s="865" customFormat="1" ht="30" customHeight="1" thickTop="1">
      <c r="B10" s="888">
        <v>1</v>
      </c>
      <c r="C10" s="969"/>
      <c r="D10" s="889" t="s">
        <v>933</v>
      </c>
      <c r="E10" s="890" t="s">
        <v>934</v>
      </c>
      <c r="F10" s="891" t="s">
        <v>42</v>
      </c>
      <c r="G10" s="970"/>
      <c r="H10" s="970"/>
      <c r="I10" s="964">
        <f>+G10-H10</f>
        <v>0</v>
      </c>
      <c r="J10" s="894"/>
      <c r="K10" s="895">
        <f>I10*J10%</f>
        <v>0</v>
      </c>
      <c r="L10" s="895">
        <f>I10-K10</f>
        <v>0</v>
      </c>
      <c r="M10" s="896">
        <v>1100</v>
      </c>
      <c r="N10" s="897">
        <f>ROUND((L10*M10),0)</f>
        <v>0</v>
      </c>
      <c r="O10" s="897">
        <f>ROUND(M10*0.5025%,2)</f>
        <v>5.53</v>
      </c>
      <c r="P10" s="897">
        <f>M10+O10</f>
        <v>1105.53</v>
      </c>
      <c r="Q10" s="898">
        <f>ROUND((L10*+P10),0)</f>
        <v>0</v>
      </c>
      <c r="R10" s="898">
        <f>ROUND((Q10*0.5%),0)</f>
        <v>0</v>
      </c>
      <c r="S10" s="898">
        <f>ROUND((Q10-R10),0)</f>
        <v>0</v>
      </c>
      <c r="T10" s="899" t="s">
        <v>380</v>
      </c>
    </row>
    <row r="11" spans="2:20" ht="5.0999999999999996" customHeight="1">
      <c r="B11" s="195"/>
      <c r="C11" s="278"/>
      <c r="D11" s="197"/>
      <c r="E11" s="198"/>
      <c r="F11" s="199"/>
      <c r="G11" s="258"/>
      <c r="H11" s="258"/>
      <c r="I11" s="259"/>
      <c r="J11" s="131"/>
      <c r="K11" s="259"/>
      <c r="L11" s="259"/>
      <c r="M11" s="260"/>
      <c r="N11" s="260"/>
      <c r="O11" s="239"/>
      <c r="P11" s="271"/>
      <c r="Q11" s="259"/>
      <c r="R11" s="259"/>
      <c r="S11" s="259"/>
      <c r="T11" s="200"/>
    </row>
    <row r="12" spans="2:20" ht="30" customHeight="1">
      <c r="B12" s="2173" t="s">
        <v>184</v>
      </c>
      <c r="C12" s="2174"/>
      <c r="D12" s="2174"/>
      <c r="E12" s="2174"/>
      <c r="F12" s="2175"/>
      <c r="G12" s="402">
        <f>SUM(G10:G11)</f>
        <v>0</v>
      </c>
      <c r="H12" s="402">
        <f>SUM(H10:H11)</f>
        <v>0</v>
      </c>
      <c r="I12" s="402">
        <f>SUM(I10:I11)</f>
        <v>0</v>
      </c>
      <c r="J12" s="402" t="e">
        <f>+K12/I12%</f>
        <v>#DIV/0!</v>
      </c>
      <c r="K12" s="402">
        <f>SUM(K10:K11)</f>
        <v>0</v>
      </c>
      <c r="L12" s="402">
        <f>SUM(L10:L11)</f>
        <v>0</v>
      </c>
      <c r="M12" s="402"/>
      <c r="N12" s="402">
        <f>SUM(N10:N11)</f>
        <v>0</v>
      </c>
      <c r="O12" s="403"/>
      <c r="P12" s="402" t="e">
        <f>Q12/L12</f>
        <v>#DIV/0!</v>
      </c>
      <c r="Q12" s="402">
        <f>SUM(Q10:Q11)</f>
        <v>0</v>
      </c>
      <c r="R12" s="402">
        <f>SUM(R10:R11)</f>
        <v>0</v>
      </c>
      <c r="S12" s="402">
        <f>SUM(S10:S11)</f>
        <v>0</v>
      </c>
      <c r="T12" s="402"/>
    </row>
    <row r="13" spans="2:20">
      <c r="B13" s="306"/>
      <c r="C13" s="307"/>
      <c r="D13" s="308"/>
      <c r="E13" s="308"/>
      <c r="F13" s="308"/>
      <c r="G13" s="309"/>
      <c r="H13" s="309"/>
      <c r="I13" s="309"/>
      <c r="J13" s="309"/>
      <c r="K13" s="309"/>
      <c r="L13" s="309"/>
      <c r="M13" s="309"/>
      <c r="N13" s="309"/>
      <c r="O13" s="309"/>
      <c r="P13" s="309"/>
      <c r="Q13" s="309"/>
      <c r="R13" s="309"/>
      <c r="S13" s="309"/>
      <c r="T13" s="209"/>
    </row>
    <row r="14" spans="2:20" ht="15.75">
      <c r="B14" s="201"/>
      <c r="C14" s="205"/>
      <c r="D14" s="202"/>
      <c r="E14" s="202"/>
      <c r="F14" s="202"/>
      <c r="G14" s="202"/>
      <c r="H14" s="202"/>
      <c r="I14" s="202"/>
      <c r="J14" s="203"/>
      <c r="K14" s="203"/>
      <c r="L14" s="204"/>
      <c r="M14" s="202"/>
      <c r="N14" s="202"/>
      <c r="O14" s="202"/>
      <c r="P14" s="202"/>
      <c r="Q14" s="587" t="s">
        <v>1436</v>
      </c>
      <c r="R14" s="211"/>
      <c r="S14" s="208"/>
      <c r="T14" s="209"/>
    </row>
    <row r="15" spans="2:20" ht="15.75">
      <c r="B15" s="241"/>
      <c r="C15" s="280" t="s">
        <v>80</v>
      </c>
      <c r="D15" s="227"/>
      <c r="E15" s="227"/>
      <c r="F15" s="227"/>
      <c r="G15" s="2293" t="s">
        <v>105</v>
      </c>
      <c r="H15" s="2293"/>
      <c r="I15" s="2293"/>
      <c r="J15" s="228"/>
      <c r="K15" s="228"/>
      <c r="L15" s="2293" t="s">
        <v>106</v>
      </c>
      <c r="M15" s="2293"/>
      <c r="N15" s="2293"/>
      <c r="O15" s="227"/>
      <c r="P15" s="227"/>
      <c r="Q15" s="227" t="s">
        <v>81</v>
      </c>
      <c r="R15" s="227"/>
      <c r="S15" s="242"/>
      <c r="T15" s="243"/>
    </row>
    <row r="16" spans="2:20" ht="15.75">
      <c r="B16" s="241"/>
      <c r="C16" s="281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242"/>
      <c r="T16" s="243"/>
    </row>
    <row r="17" spans="2:21" ht="15.75">
      <c r="B17" s="241"/>
      <c r="C17" s="281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42"/>
      <c r="T17" s="243"/>
    </row>
    <row r="18" spans="2:21" ht="15.75">
      <c r="B18" s="241"/>
      <c r="C18" s="281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42"/>
      <c r="T18" s="243"/>
    </row>
    <row r="19" spans="2:21" s="1" customFormat="1" ht="15.75">
      <c r="B19" s="241"/>
      <c r="C19" s="1532" t="s">
        <v>147</v>
      </c>
      <c r="D19" s="1532"/>
      <c r="E19" s="1532"/>
      <c r="F19" s="1532"/>
      <c r="G19" s="1533"/>
      <c r="H19" s="1533" t="s">
        <v>82</v>
      </c>
      <c r="I19" s="1532"/>
      <c r="J19" s="1533" t="s">
        <v>156</v>
      </c>
      <c r="K19" s="230"/>
      <c r="L19" s="1533"/>
      <c r="M19" s="1533" t="s">
        <v>161</v>
      </c>
      <c r="N19" s="1533"/>
      <c r="O19" s="1532"/>
      <c r="P19" s="1532"/>
      <c r="Q19" s="1532" t="s">
        <v>83</v>
      </c>
      <c r="R19" s="1532"/>
      <c r="S19" s="242"/>
      <c r="T19" s="243"/>
    </row>
    <row r="20" spans="2:21" s="1" customFormat="1" ht="15.75">
      <c r="B20" s="612"/>
      <c r="C20" s="1532"/>
      <c r="D20" s="1532"/>
      <c r="E20" s="1532"/>
      <c r="F20" s="1532"/>
      <c r="G20" s="1533"/>
      <c r="H20" s="1533"/>
      <c r="I20" s="1532"/>
      <c r="J20" s="1533"/>
      <c r="K20" s="230"/>
      <c r="L20" s="1533"/>
      <c r="M20" s="1533"/>
      <c r="N20" s="1533"/>
      <c r="O20" s="1532"/>
      <c r="P20" s="1532"/>
      <c r="Q20" s="1532"/>
      <c r="R20" s="1532"/>
      <c r="S20" s="242"/>
      <c r="T20" s="243"/>
    </row>
    <row r="21" spans="2:21" customFormat="1" ht="15" customHeight="1">
      <c r="B21" s="121" t="s">
        <v>418</v>
      </c>
      <c r="C21" s="284"/>
      <c r="D21" s="122"/>
      <c r="E21" s="122"/>
      <c r="F21" s="122"/>
      <c r="G21" s="122"/>
      <c r="H21" s="122"/>
      <c r="I21" s="122"/>
      <c r="J21" s="123"/>
      <c r="K21" s="122"/>
      <c r="L21" s="124"/>
      <c r="M21" s="122"/>
      <c r="N21" s="122"/>
      <c r="O21" s="122"/>
      <c r="P21" s="122"/>
      <c r="Q21" s="122"/>
      <c r="R21" s="125"/>
      <c r="S21" s="125"/>
      <c r="T21" s="126" t="s">
        <v>417</v>
      </c>
      <c r="U21" s="232"/>
    </row>
  </sheetData>
  <mergeCells count="14">
    <mergeCell ref="T7:T8"/>
    <mergeCell ref="B12:F12"/>
    <mergeCell ref="B2:E3"/>
    <mergeCell ref="F2:N2"/>
    <mergeCell ref="F3:N3"/>
    <mergeCell ref="B7:B8"/>
    <mergeCell ref="D7:D8"/>
    <mergeCell ref="F7:F8"/>
    <mergeCell ref="J7:K7"/>
    <mergeCell ref="G15:I15"/>
    <mergeCell ref="L15:N15"/>
    <mergeCell ref="O7:O8"/>
    <mergeCell ref="P7:P8"/>
    <mergeCell ref="R7:R8"/>
  </mergeCells>
  <pageMargins left="0.05" right="0.3" top="0.75" bottom="0.05" header="0.5" footer="0.5"/>
  <pageSetup paperSize="9" scale="65" orientation="landscape" horizontalDpi="4294967294" verticalDpi="180" r:id="rId1"/>
  <headerFooter alignWithMargins="0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>
  <sheetPr codeName="Sheet28"/>
  <dimension ref="B1:U55"/>
  <sheetViews>
    <sheetView topLeftCell="A37" workbookViewId="0">
      <selection activeCell="O25" sqref="O25"/>
    </sheetView>
  </sheetViews>
  <sheetFormatPr defaultRowHeight="15"/>
  <cols>
    <col min="1" max="1" width="1.85546875" style="1351" customWidth="1"/>
    <col min="2" max="2" width="3.7109375" style="1351" customWidth="1"/>
    <col min="3" max="3" width="8" style="1351" customWidth="1"/>
    <col min="4" max="4" width="10.28515625" style="1351" customWidth="1"/>
    <col min="5" max="5" width="11.85546875" style="1351" customWidth="1"/>
    <col min="6" max="6" width="11.7109375" style="1351" customWidth="1"/>
    <col min="7" max="7" width="13.5703125" style="1351" customWidth="1"/>
    <col min="8" max="9" width="12" style="1351" customWidth="1"/>
    <col min="10" max="10" width="9.42578125" style="1351" customWidth="1"/>
    <col min="11" max="11" width="12.140625" style="1351" customWidth="1"/>
    <col min="12" max="12" width="12.42578125" style="1351" customWidth="1"/>
    <col min="13" max="13" width="10.28515625" style="1351" customWidth="1"/>
    <col min="14" max="14" width="17.85546875" style="1351" customWidth="1"/>
    <col min="15" max="15" width="7.5703125" style="1351" customWidth="1"/>
    <col min="16" max="16" width="11.85546875" style="1351" customWidth="1"/>
    <col min="17" max="17" width="17.5703125" style="1351" customWidth="1"/>
    <col min="18" max="18" width="13.42578125" style="1351" customWidth="1"/>
    <col min="19" max="19" width="17.42578125" style="1351" customWidth="1"/>
    <col min="20" max="20" width="9.5703125" style="1351" customWidth="1"/>
    <col min="21" max="21" width="10.5703125" style="1351" customWidth="1"/>
    <col min="22" max="22" width="11.140625" style="1351" customWidth="1"/>
    <col min="23" max="23" width="15.7109375" style="1351" bestFit="1" customWidth="1"/>
    <col min="24" max="24" width="14.7109375" style="1351" bestFit="1" customWidth="1"/>
    <col min="25" max="16384" width="9.140625" style="1351"/>
  </cols>
  <sheetData>
    <row r="1" spans="2:20" ht="14.25" customHeight="1"/>
    <row r="2" spans="2:20" ht="24.95" customHeight="1">
      <c r="B2" s="2222" t="s">
        <v>159</v>
      </c>
      <c r="C2" s="2223"/>
      <c r="D2" s="2223"/>
      <c r="E2" s="2224"/>
      <c r="F2" s="2228" t="s">
        <v>146</v>
      </c>
      <c r="G2" s="2229"/>
      <c r="H2" s="2229"/>
      <c r="I2" s="2229"/>
      <c r="J2" s="2229"/>
      <c r="K2" s="2229"/>
      <c r="L2" s="2229"/>
      <c r="M2" s="2229"/>
      <c r="N2" s="2230"/>
      <c r="O2" s="1346" t="s">
        <v>55</v>
      </c>
      <c r="P2" s="1347" t="s">
        <v>140</v>
      </c>
      <c r="Q2" s="1348" t="s">
        <v>1609</v>
      </c>
      <c r="R2" s="1349"/>
      <c r="S2" s="1349"/>
      <c r="T2" s="1350"/>
    </row>
    <row r="3" spans="2:20" ht="24.95" customHeight="1">
      <c r="B3" s="2225"/>
      <c r="C3" s="2226"/>
      <c r="D3" s="2226"/>
      <c r="E3" s="2227"/>
      <c r="F3" s="2231" t="s">
        <v>416</v>
      </c>
      <c r="G3" s="2232"/>
      <c r="H3" s="2232"/>
      <c r="I3" s="2232"/>
      <c r="J3" s="2232"/>
      <c r="K3" s="2232"/>
      <c r="L3" s="2232"/>
      <c r="M3" s="2232"/>
      <c r="N3" s="2233"/>
      <c r="O3" s="1384" t="s">
        <v>57</v>
      </c>
      <c r="P3" s="1385" t="s">
        <v>456</v>
      </c>
      <c r="Q3" s="1386"/>
      <c r="R3" s="1387"/>
      <c r="S3" s="1387"/>
      <c r="T3" s="1388"/>
    </row>
    <row r="4" spans="2:20" ht="5.0999999999999996" customHeight="1">
      <c r="B4" s="1352"/>
      <c r="C4" s="1353"/>
      <c r="D4" s="1353"/>
      <c r="E4" s="1353"/>
      <c r="F4" s="1353"/>
      <c r="G4" s="1353"/>
      <c r="H4" s="1353"/>
      <c r="I4" s="1353"/>
      <c r="J4" s="1353" t="s">
        <v>25</v>
      </c>
      <c r="K4" s="1353"/>
      <c r="L4" s="1353"/>
      <c r="M4" s="1353"/>
      <c r="N4" s="1353"/>
      <c r="O4" s="1353"/>
      <c r="P4" s="1354"/>
      <c r="Q4" s="1354"/>
      <c r="R4" s="1354"/>
      <c r="S4" s="1354"/>
      <c r="T4" s="1355"/>
    </row>
    <row r="5" spans="2:20" ht="20.100000000000001" customHeight="1">
      <c r="B5" s="1356"/>
      <c r="C5" s="1357" t="s">
        <v>59</v>
      </c>
      <c r="D5" s="550"/>
      <c r="E5" s="550" t="s">
        <v>60</v>
      </c>
      <c r="F5" s="1669" t="s">
        <v>1577</v>
      </c>
      <c r="G5" s="550"/>
      <c r="H5" s="1359"/>
      <c r="I5" s="1357"/>
      <c r="J5" s="550"/>
      <c r="K5" s="550"/>
      <c r="L5" s="1360"/>
      <c r="M5" s="1360"/>
      <c r="N5" s="1361"/>
      <c r="O5" s="1362"/>
      <c r="P5" s="57" t="s">
        <v>61</v>
      </c>
      <c r="Q5" s="249" t="s">
        <v>1591</v>
      </c>
      <c r="R5" s="249"/>
      <c r="S5" s="1365"/>
      <c r="T5" s="1366"/>
    </row>
    <row r="6" spans="2:20" ht="5.0999999999999996" customHeight="1">
      <c r="B6" s="1356"/>
      <c r="C6" s="1357"/>
      <c r="D6" s="550"/>
      <c r="E6" s="1367"/>
      <c r="F6" s="1368"/>
      <c r="G6" s="550"/>
      <c r="H6" s="1359"/>
      <c r="I6" s="1357"/>
      <c r="J6" s="550"/>
      <c r="K6" s="550"/>
      <c r="L6" s="1360"/>
      <c r="M6" s="1367"/>
      <c r="N6" s="1369"/>
      <c r="O6" s="1362"/>
      <c r="P6" s="1363"/>
      <c r="Q6" s="1365"/>
      <c r="R6" s="1365"/>
      <c r="S6" s="1365"/>
      <c r="T6" s="1366"/>
    </row>
    <row r="7" spans="2:20">
      <c r="B7" s="2299" t="s">
        <v>26</v>
      </c>
      <c r="C7" s="554" t="s">
        <v>27</v>
      </c>
      <c r="D7" s="2236" t="s">
        <v>62</v>
      </c>
      <c r="E7" s="555" t="s">
        <v>28</v>
      </c>
      <c r="F7" s="2236" t="s">
        <v>29</v>
      </c>
      <c r="G7" s="556" t="s">
        <v>30</v>
      </c>
      <c r="H7" s="556" t="s">
        <v>30</v>
      </c>
      <c r="I7" s="557" t="s">
        <v>30</v>
      </c>
      <c r="J7" s="2238" t="s">
        <v>31</v>
      </c>
      <c r="K7" s="2239"/>
      <c r="L7" s="556" t="s">
        <v>30</v>
      </c>
      <c r="M7" s="557" t="s">
        <v>32</v>
      </c>
      <c r="N7" s="558" t="s">
        <v>8</v>
      </c>
      <c r="O7" s="2244" t="s">
        <v>182</v>
      </c>
      <c r="P7" s="2246" t="s">
        <v>181</v>
      </c>
      <c r="Q7" s="558" t="s">
        <v>8</v>
      </c>
      <c r="R7" s="2248" t="s">
        <v>44</v>
      </c>
      <c r="S7" s="559" t="s">
        <v>8</v>
      </c>
      <c r="T7" s="2219" t="s">
        <v>10</v>
      </c>
    </row>
    <row r="8" spans="2:20">
      <c r="B8" s="2260"/>
      <c r="C8" s="1389" t="s">
        <v>11</v>
      </c>
      <c r="D8" s="2237"/>
      <c r="E8" s="1390" t="s">
        <v>12</v>
      </c>
      <c r="F8" s="2237"/>
      <c r="G8" s="1390" t="s">
        <v>13</v>
      </c>
      <c r="H8" s="1390" t="s">
        <v>14</v>
      </c>
      <c r="I8" s="1391" t="s">
        <v>15</v>
      </c>
      <c r="J8" s="1392" t="s">
        <v>16</v>
      </c>
      <c r="K8" s="1393" t="s">
        <v>17</v>
      </c>
      <c r="L8" s="1390" t="s">
        <v>18</v>
      </c>
      <c r="M8" s="1394" t="s">
        <v>19</v>
      </c>
      <c r="N8" s="1395" t="s">
        <v>177</v>
      </c>
      <c r="O8" s="2245"/>
      <c r="P8" s="2247"/>
      <c r="Q8" s="1395" t="s">
        <v>22</v>
      </c>
      <c r="R8" s="2249"/>
      <c r="S8" s="1396" t="s">
        <v>45</v>
      </c>
      <c r="T8" s="2220"/>
    </row>
    <row r="9" spans="2:20" ht="15.75" thickBot="1">
      <c r="B9" s="568">
        <v>1</v>
      </c>
      <c r="C9" s="569">
        <v>2</v>
      </c>
      <c r="D9" s="570">
        <v>3</v>
      </c>
      <c r="E9" s="571">
        <v>4</v>
      </c>
      <c r="F9" s="571">
        <v>5</v>
      </c>
      <c r="G9" s="571">
        <v>6</v>
      </c>
      <c r="H9" s="571">
        <v>7</v>
      </c>
      <c r="I9" s="572" t="s">
        <v>63</v>
      </c>
      <c r="J9" s="573">
        <v>9</v>
      </c>
      <c r="K9" s="574" t="s">
        <v>64</v>
      </c>
      <c r="L9" s="573" t="s">
        <v>65</v>
      </c>
      <c r="M9" s="574">
        <v>12</v>
      </c>
      <c r="N9" s="575" t="s">
        <v>66</v>
      </c>
      <c r="O9" s="576" t="s">
        <v>176</v>
      </c>
      <c r="P9" s="575" t="s">
        <v>178</v>
      </c>
      <c r="Q9" s="575" t="s">
        <v>186</v>
      </c>
      <c r="R9" s="575" t="s">
        <v>183</v>
      </c>
      <c r="S9" s="575" t="s">
        <v>179</v>
      </c>
      <c r="T9" s="575">
        <v>18</v>
      </c>
    </row>
    <row r="10" spans="2:20" s="865" customFormat="1" ht="35.1" customHeight="1" thickTop="1">
      <c r="B10" s="1527">
        <v>1</v>
      </c>
      <c r="C10" s="1634"/>
      <c r="D10" s="1563" t="s">
        <v>378</v>
      </c>
      <c r="E10" s="1564" t="s">
        <v>70</v>
      </c>
      <c r="F10" s="1635" t="s">
        <v>1568</v>
      </c>
      <c r="G10" s="1566"/>
      <c r="H10" s="1566"/>
      <c r="I10" s="1561">
        <f t="shared" ref="I10:I11" si="0">+G10-H10</f>
        <v>0</v>
      </c>
      <c r="J10" s="1720"/>
      <c r="K10" s="1529">
        <f t="shared" ref="K10:K11" si="1">I10*J10%</f>
        <v>0</v>
      </c>
      <c r="L10" s="1529">
        <f t="shared" ref="L10:L11" si="2">I10-K10</f>
        <v>0</v>
      </c>
      <c r="M10" s="1721">
        <v>2850</v>
      </c>
      <c r="N10" s="967">
        <f t="shared" ref="N10:N11" si="3">ROUND((L10*M10),0)</f>
        <v>0</v>
      </c>
      <c r="O10" s="967">
        <f t="shared" ref="O10:O11" si="4">ROUND(M10*0.5025%,2)</f>
        <v>14.32</v>
      </c>
      <c r="P10" s="967">
        <f t="shared" ref="P10:P11" si="5">M10+O10</f>
        <v>2864.32</v>
      </c>
      <c r="Q10" s="968">
        <f t="shared" ref="Q10:Q11" si="6">ROUND((L10*+P10),0)</f>
        <v>0</v>
      </c>
      <c r="R10" s="968">
        <f t="shared" ref="R10:R11" si="7">ROUND((Q10*0.5%),0)</f>
        <v>0</v>
      </c>
      <c r="S10" s="968">
        <f t="shared" ref="S10:S11" si="8">ROUND((Q10-R10),0)</f>
        <v>0</v>
      </c>
      <c r="T10" s="1562" t="s">
        <v>77</v>
      </c>
    </row>
    <row r="11" spans="2:20" s="865" customFormat="1" ht="35.1" customHeight="1">
      <c r="B11" s="1737">
        <v>2</v>
      </c>
      <c r="C11" s="1705"/>
      <c r="D11" s="1640" t="s">
        <v>116</v>
      </c>
      <c r="E11" s="1641" t="s">
        <v>1252</v>
      </c>
      <c r="F11" s="1746" t="s">
        <v>1568</v>
      </c>
      <c r="G11" s="1643"/>
      <c r="H11" s="1643"/>
      <c r="I11" s="1644">
        <f t="shared" si="0"/>
        <v>0</v>
      </c>
      <c r="J11" s="1645"/>
      <c r="K11" s="1646">
        <f t="shared" si="1"/>
        <v>0</v>
      </c>
      <c r="L11" s="1646">
        <f t="shared" si="2"/>
        <v>0</v>
      </c>
      <c r="M11" s="1647">
        <v>2850</v>
      </c>
      <c r="N11" s="1648">
        <f t="shared" si="3"/>
        <v>0</v>
      </c>
      <c r="O11" s="1648">
        <f t="shared" si="4"/>
        <v>14.32</v>
      </c>
      <c r="P11" s="1648">
        <f t="shared" si="5"/>
        <v>2864.32</v>
      </c>
      <c r="Q11" s="1649">
        <f t="shared" si="6"/>
        <v>0</v>
      </c>
      <c r="R11" s="1649">
        <f t="shared" si="7"/>
        <v>0</v>
      </c>
      <c r="S11" s="1649">
        <f t="shared" si="8"/>
        <v>0</v>
      </c>
      <c r="T11" s="1650" t="s">
        <v>77</v>
      </c>
    </row>
    <row r="12" spans="2:20" ht="5.0999999999999996" customHeight="1">
      <c r="B12" s="1511"/>
      <c r="C12" s="1512"/>
      <c r="D12" s="1513"/>
      <c r="E12" s="1514"/>
      <c r="F12" s="1515"/>
      <c r="G12" s="1516"/>
      <c r="H12" s="1516"/>
      <c r="I12" s="1517"/>
      <c r="J12" s="1518"/>
      <c r="K12" s="1517"/>
      <c r="L12" s="1517"/>
      <c r="M12" s="1519"/>
      <c r="N12" s="1519"/>
      <c r="O12" s="1520"/>
      <c r="P12" s="1520"/>
      <c r="Q12" s="1517"/>
      <c r="R12" s="1517"/>
      <c r="S12" s="1517"/>
      <c r="T12" s="1521"/>
    </row>
    <row r="13" spans="2:20" ht="35.1" customHeight="1">
      <c r="B13" s="2295" t="s">
        <v>202</v>
      </c>
      <c r="C13" s="2296"/>
      <c r="D13" s="2296"/>
      <c r="E13" s="2296"/>
      <c r="F13" s="2297"/>
      <c r="G13" s="1370">
        <f>SUM(G10:G12)</f>
        <v>0</v>
      </c>
      <c r="H13" s="1370">
        <f>SUM(H10:H12)</f>
        <v>0</v>
      </c>
      <c r="I13" s="1370">
        <f>SUM(I10:I12)</f>
        <v>0</v>
      </c>
      <c r="J13" s="1370" t="e">
        <f>+K13/I13%</f>
        <v>#DIV/0!</v>
      </c>
      <c r="K13" s="1370">
        <f>SUM(K10:K12)</f>
        <v>0</v>
      </c>
      <c r="L13" s="1370">
        <f>SUM(L10:L12)</f>
        <v>0</v>
      </c>
      <c r="M13" s="1370"/>
      <c r="N13" s="1370">
        <f>SUM(N10:N12)</f>
        <v>0</v>
      </c>
      <c r="O13" s="1371"/>
      <c r="P13" s="1370" t="e">
        <f>Q13/L13</f>
        <v>#DIV/0!</v>
      </c>
      <c r="Q13" s="1370">
        <f>SUM(Q10:Q12)</f>
        <v>0</v>
      </c>
      <c r="R13" s="1370">
        <f>SUM(R10:R12)</f>
        <v>0</v>
      </c>
      <c r="S13" s="1370">
        <f>SUM(S10:S12)</f>
        <v>0</v>
      </c>
      <c r="T13" s="1370"/>
    </row>
    <row r="14" spans="2:20" ht="5.0999999999999996" customHeight="1">
      <c r="B14" s="1352"/>
      <c r="C14" s="1353"/>
      <c r="D14" s="1353"/>
      <c r="E14" s="1353"/>
      <c r="F14" s="1353"/>
      <c r="G14" s="1353"/>
      <c r="H14" s="1353"/>
      <c r="I14" s="1353"/>
      <c r="J14" s="1353" t="s">
        <v>25</v>
      </c>
      <c r="K14" s="1353"/>
      <c r="L14" s="1353"/>
      <c r="M14" s="1353"/>
      <c r="N14" s="1353"/>
      <c r="O14" s="1353"/>
      <c r="P14" s="1354"/>
      <c r="Q14" s="1354"/>
      <c r="R14" s="1354"/>
      <c r="S14" s="1354"/>
      <c r="T14" s="1355"/>
    </row>
    <row r="15" spans="2:20" ht="20.100000000000001" customHeight="1">
      <c r="B15" s="1356"/>
      <c r="C15" s="1357" t="s">
        <v>59</v>
      </c>
      <c r="D15" s="550"/>
      <c r="E15" s="550" t="s">
        <v>60</v>
      </c>
      <c r="F15" s="1669" t="s">
        <v>1580</v>
      </c>
      <c r="G15" s="550"/>
      <c r="H15" s="1359"/>
      <c r="I15" s="1357"/>
      <c r="J15" s="550"/>
      <c r="K15" s="550"/>
      <c r="L15" s="1360"/>
      <c r="M15" s="1360"/>
      <c r="N15" s="1361"/>
      <c r="O15" s="1362"/>
      <c r="P15" s="1364"/>
      <c r="Q15" s="1657"/>
      <c r="R15" s="249"/>
      <c r="S15" s="1365"/>
      <c r="T15" s="1366"/>
    </row>
    <row r="16" spans="2:20" ht="5.0999999999999996" customHeight="1">
      <c r="B16" s="1356"/>
      <c r="C16" s="1357"/>
      <c r="D16" s="550"/>
      <c r="E16" s="1367"/>
      <c r="F16" s="1368"/>
      <c r="G16" s="550"/>
      <c r="H16" s="1359"/>
      <c r="I16" s="1357"/>
      <c r="J16" s="550"/>
      <c r="K16" s="550"/>
      <c r="L16" s="1360"/>
      <c r="M16" s="1367"/>
      <c r="N16" s="1369"/>
      <c r="O16" s="1362"/>
      <c r="P16" s="1363"/>
      <c r="Q16" s="1365"/>
      <c r="R16" s="1365"/>
      <c r="S16" s="1365"/>
      <c r="T16" s="1366"/>
    </row>
    <row r="17" spans="2:20">
      <c r="B17" s="2299" t="s">
        <v>26</v>
      </c>
      <c r="C17" s="554" t="s">
        <v>27</v>
      </c>
      <c r="D17" s="2236" t="s">
        <v>62</v>
      </c>
      <c r="E17" s="555" t="s">
        <v>28</v>
      </c>
      <c r="F17" s="2236" t="s">
        <v>29</v>
      </c>
      <c r="G17" s="556" t="s">
        <v>30</v>
      </c>
      <c r="H17" s="556" t="s">
        <v>30</v>
      </c>
      <c r="I17" s="557" t="s">
        <v>30</v>
      </c>
      <c r="J17" s="2238" t="s">
        <v>31</v>
      </c>
      <c r="K17" s="2239"/>
      <c r="L17" s="556" t="s">
        <v>30</v>
      </c>
      <c r="M17" s="557" t="s">
        <v>32</v>
      </c>
      <c r="N17" s="558" t="s">
        <v>8</v>
      </c>
      <c r="O17" s="2244" t="s">
        <v>182</v>
      </c>
      <c r="P17" s="2246" t="s">
        <v>181</v>
      </c>
      <c r="Q17" s="558" t="s">
        <v>8</v>
      </c>
      <c r="R17" s="2248" t="s">
        <v>44</v>
      </c>
      <c r="S17" s="559" t="s">
        <v>8</v>
      </c>
      <c r="T17" s="2219" t="s">
        <v>10</v>
      </c>
    </row>
    <row r="18" spans="2:20">
      <c r="B18" s="2260"/>
      <c r="C18" s="1389" t="s">
        <v>11</v>
      </c>
      <c r="D18" s="2237"/>
      <c r="E18" s="1390" t="s">
        <v>12</v>
      </c>
      <c r="F18" s="2237"/>
      <c r="G18" s="1390" t="s">
        <v>13</v>
      </c>
      <c r="H18" s="1390" t="s">
        <v>14</v>
      </c>
      <c r="I18" s="1391" t="s">
        <v>15</v>
      </c>
      <c r="J18" s="1392" t="s">
        <v>16</v>
      </c>
      <c r="K18" s="1393" t="s">
        <v>17</v>
      </c>
      <c r="L18" s="1390" t="s">
        <v>18</v>
      </c>
      <c r="M18" s="1394" t="s">
        <v>19</v>
      </c>
      <c r="N18" s="1395" t="s">
        <v>177</v>
      </c>
      <c r="O18" s="2245"/>
      <c r="P18" s="2247"/>
      <c r="Q18" s="1395" t="s">
        <v>22</v>
      </c>
      <c r="R18" s="2249"/>
      <c r="S18" s="1396" t="s">
        <v>45</v>
      </c>
      <c r="T18" s="2220"/>
    </row>
    <row r="19" spans="2:20" ht="15.75" thickBot="1">
      <c r="B19" s="568">
        <v>1</v>
      </c>
      <c r="C19" s="569">
        <v>2</v>
      </c>
      <c r="D19" s="570">
        <v>3</v>
      </c>
      <c r="E19" s="571">
        <v>4</v>
      </c>
      <c r="F19" s="571">
        <v>5</v>
      </c>
      <c r="G19" s="571">
        <v>6</v>
      </c>
      <c r="H19" s="571">
        <v>7</v>
      </c>
      <c r="I19" s="572" t="s">
        <v>63</v>
      </c>
      <c r="J19" s="573">
        <v>9</v>
      </c>
      <c r="K19" s="574" t="s">
        <v>64</v>
      </c>
      <c r="L19" s="573" t="s">
        <v>65</v>
      </c>
      <c r="M19" s="574">
        <v>12</v>
      </c>
      <c r="N19" s="575" t="s">
        <v>66</v>
      </c>
      <c r="O19" s="576" t="s">
        <v>176</v>
      </c>
      <c r="P19" s="575" t="s">
        <v>178</v>
      </c>
      <c r="Q19" s="575" t="s">
        <v>186</v>
      </c>
      <c r="R19" s="575" t="s">
        <v>183</v>
      </c>
      <c r="S19" s="575" t="s">
        <v>179</v>
      </c>
      <c r="T19" s="575">
        <v>18</v>
      </c>
    </row>
    <row r="20" spans="2:20" s="865" customFormat="1" ht="35.1" customHeight="1" thickTop="1">
      <c r="B20" s="1527">
        <v>1</v>
      </c>
      <c r="C20" s="1705"/>
      <c r="D20" s="1640" t="s">
        <v>67</v>
      </c>
      <c r="E20" s="1641" t="s">
        <v>92</v>
      </c>
      <c r="F20" s="1706" t="s">
        <v>1568</v>
      </c>
      <c r="G20" s="1646"/>
      <c r="H20" s="1646"/>
      <c r="I20" s="1561">
        <f t="shared" ref="I20:I21" si="9">+G20-H20</f>
        <v>0</v>
      </c>
      <c r="J20" s="1720"/>
      <c r="K20" s="1529">
        <f t="shared" ref="K20:K21" si="10">I20*J20%</f>
        <v>0</v>
      </c>
      <c r="L20" s="1529">
        <f t="shared" ref="L20:L21" si="11">I20-K20</f>
        <v>0</v>
      </c>
      <c r="M20" s="1721">
        <v>2850</v>
      </c>
      <c r="N20" s="967">
        <f t="shared" ref="N20:N21" si="12">ROUND((L20*M20),0)</f>
        <v>0</v>
      </c>
      <c r="O20" s="967">
        <f t="shared" ref="O20:O21" si="13">ROUND(M20*0.5025%,2)</f>
        <v>14.32</v>
      </c>
      <c r="P20" s="967">
        <f t="shared" ref="P20:P21" si="14">M20+O20</f>
        <v>2864.32</v>
      </c>
      <c r="Q20" s="968">
        <f t="shared" ref="Q20:Q21" si="15">ROUND((L20*+P20),0)</f>
        <v>0</v>
      </c>
      <c r="R20" s="968">
        <f t="shared" ref="R20:R21" si="16">ROUND((Q20*0.5%),0)</f>
        <v>0</v>
      </c>
      <c r="S20" s="968">
        <f t="shared" ref="S20:S21" si="17">ROUND((Q20-R20),0)</f>
        <v>0</v>
      </c>
      <c r="T20" s="1562" t="s">
        <v>77</v>
      </c>
    </row>
    <row r="21" spans="2:20" s="865" customFormat="1" ht="35.1" customHeight="1">
      <c r="B21" s="1737">
        <v>2</v>
      </c>
      <c r="C21" s="1705"/>
      <c r="D21" s="1640" t="s">
        <v>152</v>
      </c>
      <c r="E21" s="1641" t="s">
        <v>75</v>
      </c>
      <c r="F21" s="1706" t="s">
        <v>1568</v>
      </c>
      <c r="G21" s="1646"/>
      <c r="H21" s="1646"/>
      <c r="I21" s="1644">
        <f t="shared" si="9"/>
        <v>0</v>
      </c>
      <c r="J21" s="1720"/>
      <c r="K21" s="1646">
        <f t="shared" si="10"/>
        <v>0</v>
      </c>
      <c r="L21" s="1646">
        <f t="shared" si="11"/>
        <v>0</v>
      </c>
      <c r="M21" s="1647">
        <v>2850</v>
      </c>
      <c r="N21" s="1648">
        <f t="shared" si="12"/>
        <v>0</v>
      </c>
      <c r="O21" s="1648">
        <f t="shared" si="13"/>
        <v>14.32</v>
      </c>
      <c r="P21" s="1648">
        <f t="shared" si="14"/>
        <v>2864.32</v>
      </c>
      <c r="Q21" s="1649">
        <f t="shared" si="15"/>
        <v>0</v>
      </c>
      <c r="R21" s="1649">
        <f t="shared" si="16"/>
        <v>0</v>
      </c>
      <c r="S21" s="1649">
        <f t="shared" si="17"/>
        <v>0</v>
      </c>
      <c r="T21" s="1650" t="s">
        <v>77</v>
      </c>
    </row>
    <row r="22" spans="2:20" ht="5.0999999999999996" customHeight="1">
      <c r="B22" s="1511"/>
      <c r="C22" s="1512"/>
      <c r="D22" s="1513"/>
      <c r="E22" s="1514"/>
      <c r="F22" s="1515"/>
      <c r="G22" s="1516"/>
      <c r="H22" s="1516"/>
      <c r="I22" s="1517"/>
      <c r="J22" s="1518"/>
      <c r="K22" s="1517"/>
      <c r="L22" s="1517"/>
      <c r="M22" s="1519"/>
      <c r="N22" s="1519"/>
      <c r="O22" s="1520"/>
      <c r="P22" s="1520"/>
      <c r="Q22" s="1517"/>
      <c r="R22" s="1517"/>
      <c r="S22" s="1517"/>
      <c r="T22" s="1521"/>
    </row>
    <row r="23" spans="2:20" ht="35.1" customHeight="1">
      <c r="B23" s="2295" t="s">
        <v>450</v>
      </c>
      <c r="C23" s="2296"/>
      <c r="D23" s="2296"/>
      <c r="E23" s="2296"/>
      <c r="F23" s="2297"/>
      <c r="G23" s="1370">
        <f>SUM(G20:G22)</f>
        <v>0</v>
      </c>
      <c r="H23" s="1370">
        <f>SUM(H20:H22)</f>
        <v>0</v>
      </c>
      <c r="I23" s="1370">
        <f>SUM(I20:I22)</f>
        <v>0</v>
      </c>
      <c r="J23" s="1370" t="e">
        <f>+K23/I23%</f>
        <v>#DIV/0!</v>
      </c>
      <c r="K23" s="1370">
        <f>SUM(K20:K22)</f>
        <v>0</v>
      </c>
      <c r="L23" s="1370">
        <f>SUM(L20:L22)</f>
        <v>0</v>
      </c>
      <c r="M23" s="1370"/>
      <c r="N23" s="1370">
        <f>SUM(N20:N22)</f>
        <v>0</v>
      </c>
      <c r="O23" s="1371"/>
      <c r="P23" s="1370" t="e">
        <f>Q23/L23</f>
        <v>#DIV/0!</v>
      </c>
      <c r="Q23" s="1370">
        <f>SUM(Q20:Q22)</f>
        <v>0</v>
      </c>
      <c r="R23" s="1370">
        <f>SUM(R20:R22)</f>
        <v>0</v>
      </c>
      <c r="S23" s="1370">
        <f>SUM(S20:S22)</f>
        <v>0</v>
      </c>
      <c r="T23" s="1370"/>
    </row>
    <row r="24" spans="2:20" ht="4.5" customHeight="1">
      <c r="B24" s="1352"/>
      <c r="C24" s="1353"/>
      <c r="D24" s="1353"/>
      <c r="E24" s="1353"/>
      <c r="F24" s="1353"/>
      <c r="G24" s="1353"/>
      <c r="H24" s="1353"/>
      <c r="I24" s="1353"/>
      <c r="J24" s="1353" t="s">
        <v>25</v>
      </c>
      <c r="K24" s="1353"/>
      <c r="L24" s="1353"/>
      <c r="M24" s="1353"/>
      <c r="N24" s="1353"/>
      <c r="O24" s="1353"/>
      <c r="P24" s="1354"/>
      <c r="Q24" s="1354"/>
      <c r="R24" s="1354"/>
      <c r="S24" s="1354"/>
      <c r="T24" s="1355"/>
    </row>
    <row r="25" spans="2:20" ht="19.5" customHeight="1">
      <c r="B25" s="1356"/>
      <c r="C25" s="1357" t="s">
        <v>59</v>
      </c>
      <c r="D25" s="550"/>
      <c r="E25" s="550" t="s">
        <v>60</v>
      </c>
      <c r="F25" s="1669" t="s">
        <v>1571</v>
      </c>
      <c r="G25" s="550"/>
      <c r="H25" s="1359"/>
      <c r="I25" s="1357"/>
      <c r="J25" s="550"/>
      <c r="K25" s="550"/>
      <c r="L25" s="1360"/>
      <c r="M25" s="1360"/>
      <c r="N25" s="1361"/>
      <c r="O25" s="1362"/>
      <c r="P25" s="1364"/>
      <c r="Q25" s="1657"/>
      <c r="R25" s="249"/>
      <c r="S25" s="1365"/>
      <c r="T25" s="1366"/>
    </row>
    <row r="26" spans="2:20" ht="4.5" customHeight="1">
      <c r="B26" s="1356"/>
      <c r="C26" s="1357"/>
      <c r="D26" s="550"/>
      <c r="E26" s="1367"/>
      <c r="F26" s="1368"/>
      <c r="G26" s="550"/>
      <c r="H26" s="1359"/>
      <c r="I26" s="1357"/>
      <c r="J26" s="550"/>
      <c r="K26" s="550"/>
      <c r="L26" s="1360"/>
      <c r="M26" s="1367"/>
      <c r="N26" s="1369"/>
      <c r="O26" s="1362"/>
      <c r="P26" s="1363"/>
      <c r="Q26" s="1365"/>
      <c r="R26" s="1365"/>
      <c r="S26" s="1365"/>
      <c r="T26" s="1366"/>
    </row>
    <row r="27" spans="2:20">
      <c r="B27" s="2299" t="s">
        <v>26</v>
      </c>
      <c r="C27" s="554" t="s">
        <v>27</v>
      </c>
      <c r="D27" s="2236" t="s">
        <v>62</v>
      </c>
      <c r="E27" s="555" t="s">
        <v>28</v>
      </c>
      <c r="F27" s="2236" t="s">
        <v>29</v>
      </c>
      <c r="G27" s="556" t="s">
        <v>30</v>
      </c>
      <c r="H27" s="556" t="s">
        <v>30</v>
      </c>
      <c r="I27" s="557" t="s">
        <v>30</v>
      </c>
      <c r="J27" s="2238" t="s">
        <v>31</v>
      </c>
      <c r="K27" s="2239"/>
      <c r="L27" s="556" t="s">
        <v>30</v>
      </c>
      <c r="M27" s="557" t="s">
        <v>32</v>
      </c>
      <c r="N27" s="558" t="s">
        <v>8</v>
      </c>
      <c r="O27" s="2244" t="s">
        <v>182</v>
      </c>
      <c r="P27" s="2246" t="s">
        <v>181</v>
      </c>
      <c r="Q27" s="558" t="s">
        <v>8</v>
      </c>
      <c r="R27" s="2248" t="s">
        <v>44</v>
      </c>
      <c r="S27" s="559" t="s">
        <v>8</v>
      </c>
      <c r="T27" s="2219" t="s">
        <v>10</v>
      </c>
    </row>
    <row r="28" spans="2:20">
      <c r="B28" s="2260"/>
      <c r="C28" s="1389" t="s">
        <v>11</v>
      </c>
      <c r="D28" s="2237"/>
      <c r="E28" s="1390" t="s">
        <v>12</v>
      </c>
      <c r="F28" s="2237"/>
      <c r="G28" s="1390" t="s">
        <v>13</v>
      </c>
      <c r="H28" s="1390" t="s">
        <v>14</v>
      </c>
      <c r="I28" s="1391" t="s">
        <v>15</v>
      </c>
      <c r="J28" s="1392" t="s">
        <v>16</v>
      </c>
      <c r="K28" s="1393" t="s">
        <v>17</v>
      </c>
      <c r="L28" s="1390" t="s">
        <v>18</v>
      </c>
      <c r="M28" s="1394" t="s">
        <v>19</v>
      </c>
      <c r="N28" s="1395" t="s">
        <v>177</v>
      </c>
      <c r="O28" s="2245"/>
      <c r="P28" s="2247"/>
      <c r="Q28" s="1395" t="s">
        <v>22</v>
      </c>
      <c r="R28" s="2249"/>
      <c r="S28" s="1396" t="s">
        <v>45</v>
      </c>
      <c r="T28" s="2220"/>
    </row>
    <row r="29" spans="2:20" ht="15.75" thickBot="1">
      <c r="B29" s="568">
        <v>1</v>
      </c>
      <c r="C29" s="569">
        <v>2</v>
      </c>
      <c r="D29" s="570">
        <v>3</v>
      </c>
      <c r="E29" s="571">
        <v>4</v>
      </c>
      <c r="F29" s="571">
        <v>5</v>
      </c>
      <c r="G29" s="571">
        <v>6</v>
      </c>
      <c r="H29" s="571">
        <v>7</v>
      </c>
      <c r="I29" s="572" t="s">
        <v>63</v>
      </c>
      <c r="J29" s="573">
        <v>9</v>
      </c>
      <c r="K29" s="574" t="s">
        <v>64</v>
      </c>
      <c r="L29" s="573" t="s">
        <v>65</v>
      </c>
      <c r="M29" s="574">
        <v>12</v>
      </c>
      <c r="N29" s="575" t="s">
        <v>66</v>
      </c>
      <c r="O29" s="576" t="s">
        <v>176</v>
      </c>
      <c r="P29" s="575" t="s">
        <v>178</v>
      </c>
      <c r="Q29" s="575" t="s">
        <v>186</v>
      </c>
      <c r="R29" s="575" t="s">
        <v>183</v>
      </c>
      <c r="S29" s="575" t="s">
        <v>179</v>
      </c>
      <c r="T29" s="575">
        <v>18</v>
      </c>
    </row>
    <row r="30" spans="2:20" s="865" customFormat="1" ht="34.5" customHeight="1" thickTop="1">
      <c r="B30" s="1527">
        <v>1</v>
      </c>
      <c r="C30" s="1634"/>
      <c r="D30" s="1563" t="s">
        <v>378</v>
      </c>
      <c r="E30" s="1564" t="s">
        <v>70</v>
      </c>
      <c r="F30" s="1635" t="s">
        <v>1568</v>
      </c>
      <c r="G30" s="1566"/>
      <c r="H30" s="1566"/>
      <c r="I30" s="1561">
        <f t="shared" ref="I30:I31" si="18">+G30-H30</f>
        <v>0</v>
      </c>
      <c r="J30" s="1720"/>
      <c r="K30" s="1529">
        <f t="shared" ref="K30:K31" si="19">I30*J30%</f>
        <v>0</v>
      </c>
      <c r="L30" s="1529">
        <f t="shared" ref="L30:L31" si="20">I30-K30</f>
        <v>0</v>
      </c>
      <c r="M30" s="1721">
        <v>2850</v>
      </c>
      <c r="N30" s="967">
        <f t="shared" ref="N30:N31" si="21">ROUND((L30*M30),0)</f>
        <v>0</v>
      </c>
      <c r="O30" s="967">
        <f t="shared" ref="O30:O31" si="22">ROUND(M30*0.5025%,2)</f>
        <v>14.32</v>
      </c>
      <c r="P30" s="967">
        <f t="shared" ref="P30:P31" si="23">M30+O30</f>
        <v>2864.32</v>
      </c>
      <c r="Q30" s="968">
        <f t="shared" ref="Q30:Q31" si="24">ROUND((L30*+P30),0)</f>
        <v>0</v>
      </c>
      <c r="R30" s="968">
        <f t="shared" ref="R30:R31" si="25">ROUND((Q30*0.5%),0)</f>
        <v>0</v>
      </c>
      <c r="S30" s="968">
        <f t="shared" ref="S30:S31" si="26">ROUND((Q30-R30),0)</f>
        <v>0</v>
      </c>
      <c r="T30" s="1562" t="s">
        <v>77</v>
      </c>
    </row>
    <row r="31" spans="2:20" s="865" customFormat="1" ht="35.1" customHeight="1">
      <c r="B31" s="1737">
        <v>2</v>
      </c>
      <c r="C31" s="1705"/>
      <c r="D31" s="1640" t="s">
        <v>336</v>
      </c>
      <c r="E31" s="1641" t="s">
        <v>1255</v>
      </c>
      <c r="F31" s="1706" t="s">
        <v>1568</v>
      </c>
      <c r="G31" s="1643"/>
      <c r="H31" s="1643"/>
      <c r="I31" s="1644">
        <f t="shared" si="18"/>
        <v>0</v>
      </c>
      <c r="J31" s="1720"/>
      <c r="K31" s="1646">
        <f t="shared" si="19"/>
        <v>0</v>
      </c>
      <c r="L31" s="1646">
        <f t="shared" si="20"/>
        <v>0</v>
      </c>
      <c r="M31" s="1721">
        <v>2850</v>
      </c>
      <c r="N31" s="1648">
        <f t="shared" si="21"/>
        <v>0</v>
      </c>
      <c r="O31" s="1648">
        <f t="shared" si="22"/>
        <v>14.32</v>
      </c>
      <c r="P31" s="1648">
        <f t="shared" si="23"/>
        <v>2864.32</v>
      </c>
      <c r="Q31" s="1649">
        <f t="shared" si="24"/>
        <v>0</v>
      </c>
      <c r="R31" s="1649">
        <f t="shared" si="25"/>
        <v>0</v>
      </c>
      <c r="S31" s="1649">
        <f t="shared" si="26"/>
        <v>0</v>
      </c>
      <c r="T31" s="1650" t="s">
        <v>77</v>
      </c>
    </row>
    <row r="32" spans="2:20" ht="5.0999999999999996" customHeight="1">
      <c r="B32" s="1511"/>
      <c r="C32" s="1512"/>
      <c r="D32" s="1513"/>
      <c r="E32" s="1514"/>
      <c r="F32" s="1515"/>
      <c r="G32" s="1516"/>
      <c r="H32" s="1516"/>
      <c r="I32" s="1517"/>
      <c r="J32" s="1720"/>
      <c r="K32" s="1517"/>
      <c r="L32" s="1517"/>
      <c r="M32" s="1519"/>
      <c r="N32" s="1519"/>
      <c r="O32" s="1520"/>
      <c r="P32" s="1520"/>
      <c r="Q32" s="1517"/>
      <c r="R32" s="1517"/>
      <c r="S32" s="1517"/>
      <c r="T32" s="1521"/>
    </row>
    <row r="33" spans="2:20" ht="35.1" customHeight="1">
      <c r="B33" s="2295" t="s">
        <v>451</v>
      </c>
      <c r="C33" s="2296"/>
      <c r="D33" s="2296"/>
      <c r="E33" s="2296"/>
      <c r="F33" s="2297"/>
      <c r="G33" s="1370">
        <f>SUM(G30:G32)</f>
        <v>0</v>
      </c>
      <c r="H33" s="1370">
        <f>SUM(H30:H32)</f>
        <v>0</v>
      </c>
      <c r="I33" s="1370">
        <f>SUM(I30:I32)</f>
        <v>0</v>
      </c>
      <c r="J33" s="1370" t="e">
        <f>+K33/I33%</f>
        <v>#DIV/0!</v>
      </c>
      <c r="K33" s="1370">
        <f>SUM(K30:K32)</f>
        <v>0</v>
      </c>
      <c r="L33" s="1370">
        <f>SUM(L30:L32)</f>
        <v>0</v>
      </c>
      <c r="M33" s="1370"/>
      <c r="N33" s="1370">
        <f>SUM(N30:N32)</f>
        <v>0</v>
      </c>
      <c r="O33" s="1371"/>
      <c r="P33" s="1370" t="e">
        <f>Q33/L33</f>
        <v>#DIV/0!</v>
      </c>
      <c r="Q33" s="1370">
        <f>SUM(Q30:Q32)</f>
        <v>0</v>
      </c>
      <c r="R33" s="1370">
        <f>SUM(R30:R32)</f>
        <v>0</v>
      </c>
      <c r="S33" s="1370">
        <f>SUM(S30:S32)</f>
        <v>0</v>
      </c>
      <c r="T33" s="1370"/>
    </row>
    <row r="34" spans="2:20" ht="24.95" customHeight="1">
      <c r="B34" s="2222" t="s">
        <v>159</v>
      </c>
      <c r="C34" s="2223"/>
      <c r="D34" s="2223"/>
      <c r="E34" s="2224"/>
      <c r="F34" s="2228" t="s">
        <v>146</v>
      </c>
      <c r="G34" s="2229"/>
      <c r="H34" s="2229"/>
      <c r="I34" s="2229"/>
      <c r="J34" s="2229"/>
      <c r="K34" s="2229"/>
      <c r="L34" s="2229"/>
      <c r="M34" s="2229"/>
      <c r="N34" s="2230"/>
      <c r="O34" s="1346" t="s">
        <v>55</v>
      </c>
      <c r="P34" s="1347" t="s">
        <v>140</v>
      </c>
      <c r="Q34" s="1348" t="s">
        <v>1609</v>
      </c>
      <c r="R34" s="1349"/>
      <c r="S34" s="1349"/>
      <c r="T34" s="1350"/>
    </row>
    <row r="35" spans="2:20" ht="24.95" customHeight="1">
      <c r="B35" s="2225"/>
      <c r="C35" s="2226"/>
      <c r="D35" s="2226"/>
      <c r="E35" s="2227"/>
      <c r="F35" s="2231" t="s">
        <v>416</v>
      </c>
      <c r="G35" s="2232"/>
      <c r="H35" s="2232"/>
      <c r="I35" s="2232"/>
      <c r="J35" s="2232"/>
      <c r="K35" s="2232"/>
      <c r="L35" s="2232"/>
      <c r="M35" s="2232"/>
      <c r="N35" s="2233"/>
      <c r="O35" s="1384" t="s">
        <v>57</v>
      </c>
      <c r="P35" s="1385" t="s">
        <v>457</v>
      </c>
      <c r="Q35" s="1386"/>
      <c r="R35" s="1387"/>
      <c r="S35" s="1387"/>
      <c r="T35" s="1388"/>
    </row>
    <row r="36" spans="2:20" ht="5.0999999999999996" customHeight="1">
      <c r="B36" s="1765"/>
      <c r="C36" s="1766"/>
      <c r="D36" s="1766"/>
      <c r="E36" s="1766"/>
      <c r="F36" s="1767"/>
      <c r="G36" s="1767"/>
      <c r="H36" s="1767"/>
      <c r="I36" s="1767"/>
      <c r="J36" s="1767"/>
      <c r="K36" s="1767"/>
      <c r="L36" s="1767"/>
      <c r="M36" s="1767"/>
      <c r="N36" s="1767"/>
      <c r="O36" s="1768"/>
      <c r="P36" s="1769"/>
      <c r="Q36" s="1768"/>
      <c r="R36" s="1770"/>
      <c r="S36" s="1770"/>
      <c r="T36" s="1771"/>
    </row>
    <row r="37" spans="2:20" ht="20.100000000000001" customHeight="1">
      <c r="B37" s="1356"/>
      <c r="C37" s="1357" t="s">
        <v>59</v>
      </c>
      <c r="D37" s="550"/>
      <c r="E37" s="550" t="s">
        <v>60</v>
      </c>
      <c r="F37" s="1669" t="s">
        <v>1572</v>
      </c>
      <c r="G37" s="550"/>
      <c r="H37" s="1359"/>
      <c r="I37" s="1357"/>
      <c r="J37" s="550"/>
      <c r="K37" s="550"/>
      <c r="L37" s="1360"/>
      <c r="M37" s="1360"/>
      <c r="N37" s="1361"/>
      <c r="O37" s="1362"/>
      <c r="P37" s="1364" t="s">
        <v>61</v>
      </c>
      <c r="Q37" s="1657" t="s">
        <v>1582</v>
      </c>
      <c r="R37" s="249"/>
      <c r="S37" s="1365"/>
      <c r="T37" s="1366"/>
    </row>
    <row r="38" spans="2:20" ht="5.0999999999999996" customHeight="1">
      <c r="B38" s="1356"/>
      <c r="C38" s="1357"/>
      <c r="D38" s="550"/>
      <c r="E38" s="1367"/>
      <c r="F38" s="1368"/>
      <c r="G38" s="550"/>
      <c r="H38" s="1359"/>
      <c r="I38" s="1357"/>
      <c r="J38" s="550"/>
      <c r="K38" s="550"/>
      <c r="L38" s="1360"/>
      <c r="M38" s="1367"/>
      <c r="N38" s="1369"/>
      <c r="O38" s="1362"/>
      <c r="P38" s="1363"/>
      <c r="Q38" s="1365"/>
      <c r="R38" s="1365"/>
      <c r="S38" s="1365"/>
      <c r="T38" s="1366"/>
    </row>
    <row r="39" spans="2:20">
      <c r="B39" s="2299" t="s">
        <v>26</v>
      </c>
      <c r="C39" s="554" t="s">
        <v>27</v>
      </c>
      <c r="D39" s="2236" t="s">
        <v>62</v>
      </c>
      <c r="E39" s="555" t="s">
        <v>28</v>
      </c>
      <c r="F39" s="2236" t="s">
        <v>29</v>
      </c>
      <c r="G39" s="556" t="s">
        <v>30</v>
      </c>
      <c r="H39" s="556" t="s">
        <v>30</v>
      </c>
      <c r="I39" s="557" t="s">
        <v>30</v>
      </c>
      <c r="J39" s="2238" t="s">
        <v>31</v>
      </c>
      <c r="K39" s="2239"/>
      <c r="L39" s="556" t="s">
        <v>30</v>
      </c>
      <c r="M39" s="557" t="s">
        <v>32</v>
      </c>
      <c r="N39" s="558" t="s">
        <v>8</v>
      </c>
      <c r="O39" s="2244" t="s">
        <v>182</v>
      </c>
      <c r="P39" s="2246" t="s">
        <v>181</v>
      </c>
      <c r="Q39" s="558" t="s">
        <v>8</v>
      </c>
      <c r="R39" s="2248" t="s">
        <v>44</v>
      </c>
      <c r="S39" s="559" t="s">
        <v>8</v>
      </c>
      <c r="T39" s="2219" t="s">
        <v>10</v>
      </c>
    </row>
    <row r="40" spans="2:20">
      <c r="B40" s="2260"/>
      <c r="C40" s="1389" t="s">
        <v>11</v>
      </c>
      <c r="D40" s="2237"/>
      <c r="E40" s="1390" t="s">
        <v>12</v>
      </c>
      <c r="F40" s="2237"/>
      <c r="G40" s="1390" t="s">
        <v>13</v>
      </c>
      <c r="H40" s="1390" t="s">
        <v>14</v>
      </c>
      <c r="I40" s="1391" t="s">
        <v>15</v>
      </c>
      <c r="J40" s="1392" t="s">
        <v>16</v>
      </c>
      <c r="K40" s="1393" t="s">
        <v>17</v>
      </c>
      <c r="L40" s="1390" t="s">
        <v>18</v>
      </c>
      <c r="M40" s="1394" t="s">
        <v>19</v>
      </c>
      <c r="N40" s="1395" t="s">
        <v>177</v>
      </c>
      <c r="O40" s="2245"/>
      <c r="P40" s="2247"/>
      <c r="Q40" s="1395" t="s">
        <v>22</v>
      </c>
      <c r="R40" s="2249"/>
      <c r="S40" s="1396" t="s">
        <v>45</v>
      </c>
      <c r="T40" s="2220"/>
    </row>
    <row r="41" spans="2:20" ht="15.75" thickBot="1">
      <c r="B41" s="568">
        <v>1</v>
      </c>
      <c r="C41" s="569">
        <v>2</v>
      </c>
      <c r="D41" s="570">
        <v>3</v>
      </c>
      <c r="E41" s="571">
        <v>4</v>
      </c>
      <c r="F41" s="571">
        <v>5</v>
      </c>
      <c r="G41" s="571">
        <v>6</v>
      </c>
      <c r="H41" s="571">
        <v>7</v>
      </c>
      <c r="I41" s="572" t="s">
        <v>63</v>
      </c>
      <c r="J41" s="573">
        <v>9</v>
      </c>
      <c r="K41" s="574" t="s">
        <v>64</v>
      </c>
      <c r="L41" s="573" t="s">
        <v>65</v>
      </c>
      <c r="M41" s="574">
        <v>12</v>
      </c>
      <c r="N41" s="575" t="s">
        <v>66</v>
      </c>
      <c r="O41" s="576" t="s">
        <v>176</v>
      </c>
      <c r="P41" s="575" t="s">
        <v>178</v>
      </c>
      <c r="Q41" s="575" t="s">
        <v>186</v>
      </c>
      <c r="R41" s="575" t="s">
        <v>183</v>
      </c>
      <c r="S41" s="575" t="s">
        <v>179</v>
      </c>
      <c r="T41" s="575">
        <v>18</v>
      </c>
    </row>
    <row r="42" spans="2:20" s="865" customFormat="1" ht="35.1" customHeight="1" thickTop="1">
      <c r="B42" s="1527">
        <v>1</v>
      </c>
      <c r="C42" s="1634"/>
      <c r="D42" s="1563" t="s">
        <v>152</v>
      </c>
      <c r="E42" s="1564" t="s">
        <v>75</v>
      </c>
      <c r="F42" s="1635" t="s">
        <v>1568</v>
      </c>
      <c r="G42" s="1566"/>
      <c r="H42" s="1566"/>
      <c r="I42" s="1561">
        <f t="shared" ref="I42:I43" si="27">+G42-H42</f>
        <v>0</v>
      </c>
      <c r="J42" s="1720"/>
      <c r="K42" s="1529">
        <f t="shared" ref="K42:K43" si="28">I42*J42%</f>
        <v>0</v>
      </c>
      <c r="L42" s="1529">
        <f t="shared" ref="L42:L43" si="29">I42-K42</f>
        <v>0</v>
      </c>
      <c r="M42" s="1721">
        <v>2850</v>
      </c>
      <c r="N42" s="967">
        <f t="shared" ref="N42:N43" si="30">ROUND((L42*M42),0)</f>
        <v>0</v>
      </c>
      <c r="O42" s="967">
        <f t="shared" ref="O42:O43" si="31">ROUND(M42*0.5025%,2)</f>
        <v>14.32</v>
      </c>
      <c r="P42" s="967">
        <f t="shared" ref="P42:P43" si="32">M42+O42</f>
        <v>2864.32</v>
      </c>
      <c r="Q42" s="968">
        <f t="shared" ref="Q42:Q43" si="33">ROUND((L42*+P42),0)</f>
        <v>0</v>
      </c>
      <c r="R42" s="968">
        <f t="shared" ref="R42:R43" si="34">ROUND((Q42*0.5%),0)</f>
        <v>0</v>
      </c>
      <c r="S42" s="968">
        <f t="shared" ref="S42:S43" si="35">ROUND((Q42-R42),0)</f>
        <v>0</v>
      </c>
      <c r="T42" s="1562" t="s">
        <v>77</v>
      </c>
    </row>
    <row r="43" spans="2:20" s="865" customFormat="1" ht="35.1" customHeight="1">
      <c r="B43" s="1737">
        <v>2</v>
      </c>
      <c r="C43" s="1705"/>
      <c r="D43" s="1640" t="s">
        <v>378</v>
      </c>
      <c r="E43" s="1641" t="s">
        <v>70</v>
      </c>
      <c r="F43" s="1706" t="s">
        <v>1568</v>
      </c>
      <c r="G43" s="1643"/>
      <c r="H43" s="1643"/>
      <c r="I43" s="1644">
        <f t="shared" si="27"/>
        <v>0</v>
      </c>
      <c r="J43" s="1645"/>
      <c r="K43" s="1646">
        <f t="shared" si="28"/>
        <v>0</v>
      </c>
      <c r="L43" s="1646">
        <f t="shared" si="29"/>
        <v>0</v>
      </c>
      <c r="M43" s="1647">
        <v>2850</v>
      </c>
      <c r="N43" s="1648">
        <f t="shared" si="30"/>
        <v>0</v>
      </c>
      <c r="O43" s="1648">
        <f t="shared" si="31"/>
        <v>14.32</v>
      </c>
      <c r="P43" s="1648">
        <f t="shared" si="32"/>
        <v>2864.32</v>
      </c>
      <c r="Q43" s="1649">
        <f t="shared" si="33"/>
        <v>0</v>
      </c>
      <c r="R43" s="1649">
        <f t="shared" si="34"/>
        <v>0</v>
      </c>
      <c r="S43" s="1649">
        <f t="shared" si="35"/>
        <v>0</v>
      </c>
      <c r="T43" s="1650" t="s">
        <v>77</v>
      </c>
    </row>
    <row r="44" spans="2:20" ht="5.0999999999999996" customHeight="1">
      <c r="B44" s="1511"/>
      <c r="C44" s="1512"/>
      <c r="D44" s="1513"/>
      <c r="E44" s="1514"/>
      <c r="F44" s="1515"/>
      <c r="G44" s="1516"/>
      <c r="H44" s="1516"/>
      <c r="I44" s="1517"/>
      <c r="J44" s="1518"/>
      <c r="K44" s="1517"/>
      <c r="L44" s="1517"/>
      <c r="M44" s="1519"/>
      <c r="N44" s="1519"/>
      <c r="O44" s="1520"/>
      <c r="P44" s="1520"/>
      <c r="Q44" s="1517"/>
      <c r="R44" s="1517"/>
      <c r="S44" s="1517"/>
      <c r="T44" s="1521"/>
    </row>
    <row r="45" spans="2:20" ht="35.1" customHeight="1">
      <c r="B45" s="2295" t="s">
        <v>452</v>
      </c>
      <c r="C45" s="2296"/>
      <c r="D45" s="2296"/>
      <c r="E45" s="2296"/>
      <c r="F45" s="2297"/>
      <c r="G45" s="1370">
        <f>SUM(G42:G44)</f>
        <v>0</v>
      </c>
      <c r="H45" s="1370">
        <f>SUM(H42:H44)</f>
        <v>0</v>
      </c>
      <c r="I45" s="1370">
        <f>SUM(I42:I44)</f>
        <v>0</v>
      </c>
      <c r="J45" s="1370" t="e">
        <f>+K45/I45%</f>
        <v>#DIV/0!</v>
      </c>
      <c r="K45" s="1370">
        <f>SUM(K42:K44)</f>
        <v>0</v>
      </c>
      <c r="L45" s="1370">
        <f>SUM(L42:L44)</f>
        <v>0</v>
      </c>
      <c r="M45" s="1370"/>
      <c r="N45" s="1370">
        <f>SUM(N42:N44)</f>
        <v>0</v>
      </c>
      <c r="O45" s="1371"/>
      <c r="P45" s="1370" t="e">
        <f>Q45/L45</f>
        <v>#DIV/0!</v>
      </c>
      <c r="Q45" s="1370">
        <f>SUM(Q42:Q44)</f>
        <v>0</v>
      </c>
      <c r="R45" s="1370">
        <f>SUM(R42:R44)</f>
        <v>0</v>
      </c>
      <c r="S45" s="1370">
        <f>SUM(S42:S44)</f>
        <v>0</v>
      </c>
      <c r="T45" s="1370"/>
    </row>
    <row r="46" spans="2:20" ht="35.1" customHeight="1">
      <c r="B46" s="2295" t="s">
        <v>1581</v>
      </c>
      <c r="C46" s="2296"/>
      <c r="D46" s="2296"/>
      <c r="E46" s="2296"/>
      <c r="F46" s="2297"/>
      <c r="G46" s="1370" t="e">
        <f>#REF!+G13+G23+G33+G45</f>
        <v>#REF!</v>
      </c>
      <c r="H46" s="1370" t="e">
        <f>#REF!+H13+H23+H33+H45</f>
        <v>#REF!</v>
      </c>
      <c r="I46" s="1370" t="e">
        <f>#REF!+I13+I23+I33+I45</f>
        <v>#REF!</v>
      </c>
      <c r="J46" s="1370" t="e">
        <f>+K46/I46%</f>
        <v>#REF!</v>
      </c>
      <c r="K46" s="1370" t="e">
        <f>#REF!+K13+K23+K33+K45</f>
        <v>#REF!</v>
      </c>
      <c r="L46" s="1370" t="e">
        <f>#REF!+L13+L23+L33+L45</f>
        <v>#REF!</v>
      </c>
      <c r="M46" s="1370"/>
      <c r="N46" s="1370" t="e">
        <f>#REF!+N13+N23+N33+N45</f>
        <v>#REF!</v>
      </c>
      <c r="O46" s="1371"/>
      <c r="P46" s="1370" t="e">
        <f>Q46/L46</f>
        <v>#REF!</v>
      </c>
      <c r="Q46" s="1370" t="e">
        <f>#REF!+Q13+Q23+Q33+Q45</f>
        <v>#REF!</v>
      </c>
      <c r="R46" s="1370" t="e">
        <f>#REF!+R13+R23+R33+R45</f>
        <v>#REF!</v>
      </c>
      <c r="S46" s="1370" t="e">
        <f>#REF!+S13+S23+S33+S45</f>
        <v>#REF!</v>
      </c>
      <c r="T46" s="1370"/>
    </row>
    <row r="47" spans="2:20" ht="9.9499999999999993" customHeight="1">
      <c r="B47" s="1038"/>
      <c r="C47" s="1039"/>
      <c r="D47" s="1039"/>
      <c r="E47" s="1039"/>
      <c r="F47" s="1039"/>
      <c r="G47" s="1040"/>
      <c r="H47" s="1040"/>
      <c r="I47" s="1040"/>
      <c r="J47" s="1040"/>
      <c r="K47" s="1040"/>
      <c r="L47" s="1040"/>
      <c r="M47" s="1040"/>
      <c r="N47" s="1040"/>
      <c r="O47" s="1040"/>
      <c r="P47" s="1040"/>
      <c r="Q47" s="1040"/>
      <c r="R47" s="1040"/>
      <c r="S47" s="1040"/>
      <c r="T47" s="1041"/>
    </row>
    <row r="48" spans="2:20" ht="15.75">
      <c r="B48" s="1372"/>
      <c r="C48" s="1373"/>
      <c r="D48" s="1374"/>
      <c r="E48" s="1374"/>
      <c r="F48" s="1374"/>
      <c r="G48" s="1374"/>
      <c r="H48" s="1374"/>
      <c r="I48" s="1629"/>
      <c r="J48" s="1375"/>
      <c r="K48" s="1375"/>
      <c r="L48" s="1376"/>
      <c r="M48" s="1374"/>
      <c r="N48" s="1374"/>
      <c r="O48" s="1374"/>
      <c r="P48" s="1374"/>
      <c r="Q48" s="587" t="s">
        <v>1583</v>
      </c>
      <c r="R48" s="587"/>
      <c r="S48" s="591"/>
      <c r="T48" s="592"/>
    </row>
    <row r="49" spans="2:21" ht="15" customHeight="1">
      <c r="B49" s="1372"/>
      <c r="C49" s="280" t="s">
        <v>80</v>
      </c>
      <c r="D49" s="227"/>
      <c r="E49" s="227"/>
      <c r="F49" s="227"/>
      <c r="G49" s="227"/>
      <c r="H49" s="1763"/>
      <c r="I49" s="1763" t="s">
        <v>105</v>
      </c>
      <c r="J49" s="1763"/>
      <c r="K49" s="228"/>
      <c r="L49" s="2293" t="s">
        <v>106</v>
      </c>
      <c r="M49" s="2293"/>
      <c r="N49" s="2293"/>
      <c r="O49" s="227"/>
      <c r="P49" s="227"/>
      <c r="Q49" s="227" t="s">
        <v>81</v>
      </c>
      <c r="R49" s="227"/>
      <c r="S49" s="591"/>
      <c r="T49" s="592"/>
    </row>
    <row r="50" spans="2:21" ht="9.9499999999999993" customHeight="1">
      <c r="B50" s="1372"/>
      <c r="C50" s="281"/>
      <c r="D50" s="229"/>
      <c r="E50" s="229"/>
      <c r="F50" s="229"/>
      <c r="G50" s="229"/>
      <c r="H50" s="229"/>
      <c r="I50" s="229"/>
      <c r="J50" s="229"/>
      <c r="K50" s="229"/>
      <c r="L50" s="229"/>
      <c r="M50" s="229"/>
      <c r="N50" s="229"/>
      <c r="O50" s="229"/>
      <c r="P50" s="229"/>
      <c r="Q50" s="229"/>
      <c r="R50" s="229"/>
      <c r="S50" s="591"/>
      <c r="T50" s="592"/>
    </row>
    <row r="51" spans="2:21" ht="15" customHeight="1">
      <c r="B51" s="1372"/>
      <c r="C51" s="281"/>
      <c r="D51" s="229"/>
      <c r="E51" s="229"/>
      <c r="F51" s="229"/>
      <c r="G51" s="229"/>
      <c r="H51" s="229"/>
      <c r="I51" s="229"/>
      <c r="J51" s="229"/>
      <c r="K51" s="229"/>
      <c r="L51" s="229"/>
      <c r="M51" s="229"/>
      <c r="N51" s="229"/>
      <c r="O51" s="229"/>
      <c r="P51" s="229"/>
      <c r="Q51" s="229"/>
      <c r="R51" s="229"/>
      <c r="S51" s="591"/>
      <c r="T51" s="592"/>
    </row>
    <row r="52" spans="2:21" ht="15" customHeight="1">
      <c r="B52" s="1372"/>
      <c r="C52" s="281"/>
      <c r="D52" s="229"/>
      <c r="E52" s="229"/>
      <c r="F52" s="229"/>
      <c r="G52" s="229"/>
      <c r="H52" s="229"/>
      <c r="I52" s="229"/>
      <c r="J52" s="229"/>
      <c r="K52" s="229"/>
      <c r="L52" s="229"/>
      <c r="M52" s="229"/>
      <c r="N52" s="229"/>
      <c r="O52" s="229"/>
      <c r="P52" s="229"/>
      <c r="Q52" s="229"/>
      <c r="R52" s="229"/>
      <c r="S52" s="591"/>
      <c r="T52" s="592"/>
    </row>
    <row r="53" spans="2:21" s="1" customFormat="1" ht="15" customHeight="1">
      <c r="B53" s="1372"/>
      <c r="C53" s="1762" t="s">
        <v>147</v>
      </c>
      <c r="D53" s="1762"/>
      <c r="E53" s="1762"/>
      <c r="F53" s="1762"/>
      <c r="G53" s="1764"/>
      <c r="H53" s="1764" t="s">
        <v>82</v>
      </c>
      <c r="I53" s="1762"/>
      <c r="J53" s="1764" t="s">
        <v>156</v>
      </c>
      <c r="K53" s="230"/>
      <c r="L53" s="1764"/>
      <c r="M53" s="1764" t="s">
        <v>161</v>
      </c>
      <c r="N53" s="1764"/>
      <c r="O53" s="1762"/>
      <c r="P53" s="1762"/>
      <c r="Q53" s="1762" t="s">
        <v>83</v>
      </c>
      <c r="R53" s="1762"/>
      <c r="S53" s="591"/>
      <c r="T53" s="592"/>
    </row>
    <row r="54" spans="2:21" s="1" customFormat="1" ht="9.9499999999999993" customHeight="1">
      <c r="B54" s="1372"/>
      <c r="C54" s="1762"/>
      <c r="D54" s="1762"/>
      <c r="E54" s="1762"/>
      <c r="F54" s="1762"/>
      <c r="G54" s="1764"/>
      <c r="H54" s="1764"/>
      <c r="I54" s="1762"/>
      <c r="J54" s="1764"/>
      <c r="K54" s="230"/>
      <c r="L54" s="1764"/>
      <c r="M54" s="1764"/>
      <c r="N54" s="1764"/>
      <c r="O54" s="1762"/>
      <c r="P54" s="1762"/>
      <c r="Q54" s="1762"/>
      <c r="R54" s="1762"/>
      <c r="S54" s="591"/>
      <c r="T54" s="592"/>
    </row>
    <row r="55" spans="2:21" customFormat="1" ht="15.75" customHeight="1">
      <c r="B55" s="1377" t="s">
        <v>418</v>
      </c>
      <c r="C55" s="1378"/>
      <c r="D55" s="1379"/>
      <c r="E55" s="1379"/>
      <c r="F55" s="1379"/>
      <c r="G55" s="1379"/>
      <c r="H55" s="1379"/>
      <c r="I55" s="1379"/>
      <c r="J55" s="1380"/>
      <c r="K55" s="1379"/>
      <c r="L55" s="1381"/>
      <c r="M55" s="1379"/>
      <c r="N55" s="1379"/>
      <c r="O55" s="1379"/>
      <c r="P55" s="1379"/>
      <c r="Q55" s="1379"/>
      <c r="R55" s="1382"/>
      <c r="S55" s="1382"/>
      <c r="T55" s="1383" t="s">
        <v>417</v>
      </c>
      <c r="U55" s="232"/>
    </row>
  </sheetData>
  <mergeCells count="44">
    <mergeCell ref="B13:F13"/>
    <mergeCell ref="B2:E3"/>
    <mergeCell ref="F2:N2"/>
    <mergeCell ref="F3:N3"/>
    <mergeCell ref="B7:B8"/>
    <mergeCell ref="D7:D8"/>
    <mergeCell ref="F7:F8"/>
    <mergeCell ref="J7:K7"/>
    <mergeCell ref="O7:O8"/>
    <mergeCell ref="P7:P8"/>
    <mergeCell ref="R7:R8"/>
    <mergeCell ref="T7:T8"/>
    <mergeCell ref="P17:P18"/>
    <mergeCell ref="R17:R18"/>
    <mergeCell ref="T17:T18"/>
    <mergeCell ref="O27:O28"/>
    <mergeCell ref="P27:P28"/>
    <mergeCell ref="R27:R28"/>
    <mergeCell ref="T27:T28"/>
    <mergeCell ref="B17:B18"/>
    <mergeCell ref="D17:D18"/>
    <mergeCell ref="F17:F18"/>
    <mergeCell ref="J17:K17"/>
    <mergeCell ref="B23:F23"/>
    <mergeCell ref="B27:B28"/>
    <mergeCell ref="D27:D28"/>
    <mergeCell ref="F27:F28"/>
    <mergeCell ref="J27:K27"/>
    <mergeCell ref="O17:O18"/>
    <mergeCell ref="P39:P40"/>
    <mergeCell ref="R39:R40"/>
    <mergeCell ref="T39:T40"/>
    <mergeCell ref="B45:F45"/>
    <mergeCell ref="B46:F46"/>
    <mergeCell ref="O39:O40"/>
    <mergeCell ref="L49:N49"/>
    <mergeCell ref="B33:F33"/>
    <mergeCell ref="B34:E35"/>
    <mergeCell ref="F34:N34"/>
    <mergeCell ref="F35:N35"/>
    <mergeCell ref="B39:B40"/>
    <mergeCell ref="D39:D40"/>
    <mergeCell ref="F39:F40"/>
    <mergeCell ref="J39:K39"/>
  </mergeCells>
  <pageMargins left="0.05" right="0.3" top="0.75" bottom="0.05" header="0.5" footer="0.5"/>
  <pageSetup paperSize="256" scale="60" orientation="landscape" horizontalDpi="4294967294" verticalDpi="180" r:id="rId1"/>
  <headerFooter alignWithMargins="0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>
  <sheetPr codeName="Sheet22">
    <tabColor rgb="FFFF99FF"/>
  </sheetPr>
  <dimension ref="B1:U345"/>
  <sheetViews>
    <sheetView tabSelected="1" zoomScale="70" zoomScaleNormal="70" workbookViewId="0">
      <selection activeCell="K14" sqref="K14"/>
    </sheetView>
  </sheetViews>
  <sheetFormatPr defaultRowHeight="15"/>
  <cols>
    <col min="1" max="1" width="1.85546875" style="1351" customWidth="1"/>
    <col min="2" max="2" width="3.7109375" style="1351" customWidth="1"/>
    <col min="3" max="3" width="8" style="2056" customWidth="1"/>
    <col min="4" max="4" width="10.28515625" style="1351" customWidth="1"/>
    <col min="5" max="5" width="11.85546875" style="1351" customWidth="1"/>
    <col min="6" max="6" width="11.7109375" style="1351" customWidth="1"/>
    <col min="7" max="7" width="13.5703125" style="1351" customWidth="1"/>
    <col min="8" max="9" width="12" style="1351" customWidth="1"/>
    <col min="10" max="10" width="9.42578125" style="1351" customWidth="1"/>
    <col min="11" max="11" width="12.140625" style="1351" customWidth="1"/>
    <col min="12" max="12" width="12.42578125" style="1351" customWidth="1"/>
    <col min="13" max="13" width="10.28515625" style="1351" customWidth="1"/>
    <col min="14" max="14" width="17.85546875" style="1351" customWidth="1"/>
    <col min="15" max="15" width="11.28515625" style="1351" customWidth="1"/>
    <col min="16" max="16" width="11.85546875" style="1351" customWidth="1"/>
    <col min="17" max="17" width="17.5703125" style="1351" customWidth="1"/>
    <col min="18" max="18" width="13.42578125" style="1351" customWidth="1"/>
    <col min="19" max="19" width="17.42578125" style="1351" customWidth="1"/>
    <col min="20" max="20" width="9.5703125" style="1351" customWidth="1"/>
    <col min="21" max="21" width="10.5703125" style="1351" customWidth="1"/>
    <col min="22" max="22" width="11.140625" style="1351" customWidth="1"/>
    <col min="23" max="23" width="15.7109375" style="1351" bestFit="1" customWidth="1"/>
    <col min="24" max="24" width="14.7109375" style="1351" bestFit="1" customWidth="1"/>
    <col min="25" max="16384" width="9.140625" style="1351"/>
  </cols>
  <sheetData>
    <row r="1" spans="2:20" ht="14.25" customHeight="1"/>
    <row r="2" spans="2:20" ht="24.95" customHeight="1">
      <c r="B2" s="2222" t="s">
        <v>159</v>
      </c>
      <c r="C2" s="2223"/>
      <c r="D2" s="2223"/>
      <c r="E2" s="2224"/>
      <c r="F2" s="2228" t="s">
        <v>146</v>
      </c>
      <c r="G2" s="2229"/>
      <c r="H2" s="2229"/>
      <c r="I2" s="2229"/>
      <c r="J2" s="2229"/>
      <c r="K2" s="2229"/>
      <c r="L2" s="2229"/>
      <c r="M2" s="2229"/>
      <c r="N2" s="2230"/>
      <c r="O2" s="1346" t="s">
        <v>55</v>
      </c>
      <c r="P2" s="1347" t="s">
        <v>1679</v>
      </c>
      <c r="Q2" s="1348" t="s">
        <v>2170</v>
      </c>
      <c r="R2" s="1349"/>
      <c r="S2" s="1349"/>
      <c r="T2" s="1350"/>
    </row>
    <row r="3" spans="2:20" ht="24.95" customHeight="1">
      <c r="B3" s="2225"/>
      <c r="C3" s="2226"/>
      <c r="D3" s="2226"/>
      <c r="E3" s="2227"/>
      <c r="F3" s="2231" t="s">
        <v>416</v>
      </c>
      <c r="G3" s="2232"/>
      <c r="H3" s="2232"/>
      <c r="I3" s="2232"/>
      <c r="J3" s="2232"/>
      <c r="K3" s="2232"/>
      <c r="L3" s="2232"/>
      <c r="M3" s="2232"/>
      <c r="N3" s="2233"/>
      <c r="O3" s="1384" t="s">
        <v>57</v>
      </c>
      <c r="P3" s="1385" t="s">
        <v>58</v>
      </c>
      <c r="Q3" s="1386"/>
      <c r="R3" s="1387"/>
      <c r="S3" s="1387"/>
      <c r="T3" s="1388"/>
    </row>
    <row r="4" spans="2:20" ht="5.0999999999999996" customHeight="1">
      <c r="B4" s="1352"/>
      <c r="C4" s="2057"/>
      <c r="D4" s="1353"/>
      <c r="E4" s="1353"/>
      <c r="F4" s="1353"/>
      <c r="G4" s="1353"/>
      <c r="H4" s="1353"/>
      <c r="I4" s="1353"/>
      <c r="J4" s="1353" t="s">
        <v>25</v>
      </c>
      <c r="K4" s="1353"/>
      <c r="L4" s="1353"/>
      <c r="M4" s="1353"/>
      <c r="N4" s="1353"/>
      <c r="O4" s="1353"/>
      <c r="P4" s="1354"/>
      <c r="Q4" s="1354"/>
      <c r="R4" s="1354"/>
      <c r="S4" s="1354"/>
      <c r="T4" s="1355"/>
    </row>
    <row r="5" spans="2:20" ht="20.100000000000001" customHeight="1">
      <c r="B5" s="1356"/>
      <c r="C5" s="2058" t="s">
        <v>59</v>
      </c>
      <c r="D5" s="550"/>
      <c r="E5" s="550" t="s">
        <v>60</v>
      </c>
      <c r="F5" s="1669" t="s">
        <v>2123</v>
      </c>
      <c r="G5" s="550"/>
      <c r="H5" s="1359"/>
      <c r="I5" s="1357"/>
      <c r="J5" s="550"/>
      <c r="K5" s="550"/>
      <c r="L5" s="1360"/>
      <c r="M5" s="1360"/>
      <c r="N5" s="1361"/>
      <c r="O5" s="1362"/>
      <c r="P5" s="1364" t="s">
        <v>61</v>
      </c>
      <c r="Q5" s="1657" t="s">
        <v>2171</v>
      </c>
      <c r="R5" s="249"/>
      <c r="S5" s="1365"/>
      <c r="T5" s="1366"/>
    </row>
    <row r="6" spans="2:20" ht="5.0999999999999996" customHeight="1">
      <c r="B6" s="1356"/>
      <c r="C6" s="2058"/>
      <c r="D6" s="550"/>
      <c r="E6" s="1367"/>
      <c r="F6" s="1368"/>
      <c r="G6" s="550"/>
      <c r="H6" s="1359"/>
      <c r="I6" s="1357"/>
      <c r="J6" s="550"/>
      <c r="K6" s="550"/>
      <c r="L6" s="1360"/>
      <c r="M6" s="1367"/>
      <c r="N6" s="1369"/>
      <c r="O6" s="1362"/>
      <c r="P6" s="1363"/>
      <c r="Q6" s="1365"/>
      <c r="R6" s="1365"/>
      <c r="S6" s="1365"/>
      <c r="T6" s="1366"/>
    </row>
    <row r="7" spans="2:20" ht="15" customHeight="1">
      <c r="B7" s="2299" t="s">
        <v>26</v>
      </c>
      <c r="C7" s="2059" t="s">
        <v>27</v>
      </c>
      <c r="D7" s="2236" t="s">
        <v>62</v>
      </c>
      <c r="E7" s="555" t="s">
        <v>28</v>
      </c>
      <c r="F7" s="2236" t="s">
        <v>29</v>
      </c>
      <c r="G7" s="556" t="s">
        <v>30</v>
      </c>
      <c r="H7" s="556" t="s">
        <v>30</v>
      </c>
      <c r="I7" s="557" t="s">
        <v>30</v>
      </c>
      <c r="J7" s="2238" t="s">
        <v>31</v>
      </c>
      <c r="K7" s="2239"/>
      <c r="L7" s="556" t="s">
        <v>30</v>
      </c>
      <c r="M7" s="557" t="s">
        <v>32</v>
      </c>
      <c r="N7" s="558" t="s">
        <v>8</v>
      </c>
      <c r="O7" s="2244" t="s">
        <v>182</v>
      </c>
      <c r="P7" s="2246" t="s">
        <v>181</v>
      </c>
      <c r="Q7" s="558" t="s">
        <v>8</v>
      </c>
      <c r="R7" s="2248" t="s">
        <v>44</v>
      </c>
      <c r="S7" s="559" t="s">
        <v>8</v>
      </c>
      <c r="T7" s="2219" t="s">
        <v>10</v>
      </c>
    </row>
    <row r="8" spans="2:20">
      <c r="B8" s="2260"/>
      <c r="C8" s="2060" t="s">
        <v>11</v>
      </c>
      <c r="D8" s="2237"/>
      <c r="E8" s="1390" t="s">
        <v>12</v>
      </c>
      <c r="F8" s="2237"/>
      <c r="G8" s="1390" t="s">
        <v>13</v>
      </c>
      <c r="H8" s="1390" t="s">
        <v>14</v>
      </c>
      <c r="I8" s="1391" t="s">
        <v>15</v>
      </c>
      <c r="J8" s="1392" t="s">
        <v>16</v>
      </c>
      <c r="K8" s="1393" t="s">
        <v>17</v>
      </c>
      <c r="L8" s="1390" t="s">
        <v>18</v>
      </c>
      <c r="M8" s="1394" t="s">
        <v>19</v>
      </c>
      <c r="N8" s="1395" t="s">
        <v>177</v>
      </c>
      <c r="O8" s="2245"/>
      <c r="P8" s="2247"/>
      <c r="Q8" s="1395" t="s">
        <v>22</v>
      </c>
      <c r="R8" s="2249"/>
      <c r="S8" s="1396" t="s">
        <v>45</v>
      </c>
      <c r="T8" s="2220"/>
    </row>
    <row r="9" spans="2:20" ht="15.75" thickBot="1">
      <c r="B9" s="568">
        <v>1</v>
      </c>
      <c r="C9" s="2061">
        <v>2</v>
      </c>
      <c r="D9" s="570">
        <v>3</v>
      </c>
      <c r="E9" s="571">
        <v>4</v>
      </c>
      <c r="F9" s="571">
        <v>5</v>
      </c>
      <c r="G9" s="571">
        <v>6</v>
      </c>
      <c r="H9" s="571">
        <v>7</v>
      </c>
      <c r="I9" s="572" t="s">
        <v>63</v>
      </c>
      <c r="J9" s="573">
        <v>9</v>
      </c>
      <c r="K9" s="574" t="s">
        <v>64</v>
      </c>
      <c r="L9" s="573" t="s">
        <v>65</v>
      </c>
      <c r="M9" s="574">
        <v>12</v>
      </c>
      <c r="N9" s="575" t="s">
        <v>66</v>
      </c>
      <c r="O9" s="576" t="s">
        <v>176</v>
      </c>
      <c r="P9" s="575" t="s">
        <v>178</v>
      </c>
      <c r="Q9" s="575" t="s">
        <v>186</v>
      </c>
      <c r="R9" s="575" t="s">
        <v>183</v>
      </c>
      <c r="S9" s="575" t="s">
        <v>179</v>
      </c>
      <c r="T9" s="575">
        <v>18</v>
      </c>
    </row>
    <row r="10" spans="2:20" s="865" customFormat="1" ht="35.1" customHeight="1" thickTop="1">
      <c r="B10" s="2137">
        <v>1</v>
      </c>
      <c r="C10" s="2148">
        <v>89186</v>
      </c>
      <c r="D10" s="2138" t="s">
        <v>378</v>
      </c>
      <c r="E10" s="2139" t="s">
        <v>70</v>
      </c>
      <c r="F10" s="2149" t="s">
        <v>40</v>
      </c>
      <c r="G10" s="2140">
        <v>7180</v>
      </c>
      <c r="H10" s="2140">
        <v>3940</v>
      </c>
      <c r="I10" s="2141">
        <f t="shared" ref="I10" si="0">+G10-H10</f>
        <v>3240</v>
      </c>
      <c r="J10" s="2142">
        <v>6</v>
      </c>
      <c r="K10" s="2143">
        <f t="shared" ref="K10" si="1">I10*J10%</f>
        <v>194.4</v>
      </c>
      <c r="L10" s="2143">
        <f t="shared" ref="L10" si="2">I10-K10</f>
        <v>3045.6</v>
      </c>
      <c r="M10" s="2144">
        <v>2500</v>
      </c>
      <c r="N10" s="2145">
        <f t="shared" ref="N10" si="3">ROUND((L10*M10),0)</f>
        <v>7614000</v>
      </c>
      <c r="O10" s="2145">
        <f t="shared" ref="O10" si="4">ROUND(M10*0.5025%,2)</f>
        <v>12.56</v>
      </c>
      <c r="P10" s="2145">
        <f>M10+O10</f>
        <v>2512.56</v>
      </c>
      <c r="Q10" s="2146">
        <f t="shared" ref="Q10" si="5">ROUND((L10*+P10),0)</f>
        <v>7652253</v>
      </c>
      <c r="R10" s="2146">
        <f t="shared" ref="R10" si="6">ROUND((Q10*0.5%),0)</f>
        <v>38261</v>
      </c>
      <c r="S10" s="2146">
        <f t="shared" ref="S10" si="7">ROUND((Q10-R10),0)</f>
        <v>7613992</v>
      </c>
      <c r="T10" s="2147" t="s">
        <v>333</v>
      </c>
    </row>
    <row r="11" spans="2:20" ht="5.0999999999999996" customHeight="1">
      <c r="B11" s="1511"/>
      <c r="C11" s="2062"/>
      <c r="D11" s="1513"/>
      <c r="E11" s="1514"/>
      <c r="F11" s="1515"/>
      <c r="G11" s="1516"/>
      <c r="H11" s="1516"/>
      <c r="I11" s="1517"/>
      <c r="J11" s="1518"/>
      <c r="K11" s="1517"/>
      <c r="L11" s="1517"/>
      <c r="M11" s="1519"/>
      <c r="N11" s="1519"/>
      <c r="O11" s="1520"/>
      <c r="P11" s="1520"/>
      <c r="Q11" s="1517"/>
      <c r="R11" s="1517"/>
      <c r="S11" s="1517"/>
      <c r="T11" s="1521"/>
    </row>
    <row r="12" spans="2:20" ht="35.1" customHeight="1">
      <c r="B12" s="2295" t="s">
        <v>191</v>
      </c>
      <c r="C12" s="2296"/>
      <c r="D12" s="2296"/>
      <c r="E12" s="2296"/>
      <c r="F12" s="2297"/>
      <c r="G12" s="1370">
        <f>SUM(G10:G11)</f>
        <v>7180</v>
      </c>
      <c r="H12" s="1370">
        <f>SUM(H10:H11)</f>
        <v>3940</v>
      </c>
      <c r="I12" s="1370">
        <f>SUM(I10:I11)</f>
        <v>3240</v>
      </c>
      <c r="J12" s="1370">
        <f>+K12/I12%</f>
        <v>6</v>
      </c>
      <c r="K12" s="1370">
        <f>SUM(K10:K11)</f>
        <v>194.4</v>
      </c>
      <c r="L12" s="1370">
        <f>SUM(L10:L11)</f>
        <v>3045.6</v>
      </c>
      <c r="M12" s="1370"/>
      <c r="N12" s="1370">
        <f>SUM(N10:N11)</f>
        <v>7614000</v>
      </c>
      <c r="O12" s="1371"/>
      <c r="P12" s="1370">
        <f>Q12/L12</f>
        <v>2512.560086682427</v>
      </c>
      <c r="Q12" s="1370">
        <f>SUM(Q10:Q11)</f>
        <v>7652253</v>
      </c>
      <c r="R12" s="1370">
        <f>SUM(R10:R11)</f>
        <v>38261</v>
      </c>
      <c r="S12" s="1370">
        <f>SUM(S10:S11)</f>
        <v>7613992</v>
      </c>
      <c r="T12" s="1370"/>
    </row>
    <row r="13" spans="2:20" ht="5.0999999999999996" customHeight="1">
      <c r="B13" s="1352"/>
      <c r="C13" s="2057"/>
      <c r="D13" s="1353"/>
      <c r="E13" s="1353"/>
      <c r="F13" s="1353"/>
      <c r="G13" s="1353"/>
      <c r="H13" s="1353"/>
      <c r="I13" s="1353"/>
      <c r="J13" s="1353" t="s">
        <v>25</v>
      </c>
      <c r="K13" s="1353"/>
      <c r="L13" s="1353"/>
      <c r="M13" s="1353"/>
      <c r="N13" s="1353"/>
      <c r="O13" s="1353"/>
      <c r="P13" s="1354"/>
      <c r="Q13" s="1354"/>
      <c r="R13" s="1354"/>
      <c r="S13" s="1354"/>
      <c r="T13" s="1355"/>
    </row>
    <row r="14" spans="2:20" ht="9.9499999999999993" customHeight="1">
      <c r="B14" s="1038"/>
      <c r="C14" s="2063"/>
      <c r="D14" s="1039"/>
      <c r="E14" s="1039"/>
      <c r="F14" s="1039"/>
      <c r="G14" s="1040"/>
      <c r="H14" s="1040"/>
      <c r="I14" s="1040"/>
      <c r="J14" s="1040"/>
      <c r="K14" s="1040"/>
      <c r="L14" s="1040"/>
      <c r="M14" s="1040"/>
      <c r="N14" s="1040"/>
      <c r="O14" s="1040"/>
      <c r="P14" s="1040"/>
      <c r="Q14" s="1040"/>
      <c r="R14" s="1040"/>
      <c r="S14" s="1040"/>
      <c r="T14" s="1041"/>
    </row>
    <row r="15" spans="2:20" ht="15.75">
      <c r="B15" s="1372"/>
      <c r="C15" s="2064"/>
      <c r="D15" s="1374"/>
      <c r="E15" s="1374"/>
      <c r="F15" s="1374"/>
      <c r="G15" s="1374"/>
      <c r="H15" s="1374"/>
      <c r="I15" s="1629"/>
      <c r="J15" s="1375"/>
      <c r="K15" s="1375"/>
      <c r="L15" s="1376"/>
      <c r="M15" s="1374"/>
      <c r="N15" s="1374"/>
      <c r="O15" s="1374"/>
      <c r="P15" s="1374"/>
      <c r="Q15" s="587" t="s">
        <v>2172</v>
      </c>
      <c r="R15" s="587"/>
      <c r="S15" s="591"/>
      <c r="T15" s="592"/>
    </row>
    <row r="16" spans="2:20" ht="15" customHeight="1">
      <c r="B16" s="1372"/>
      <c r="C16" s="2065" t="s">
        <v>80</v>
      </c>
      <c r="D16" s="227"/>
      <c r="E16" s="227"/>
      <c r="F16" s="227"/>
      <c r="G16" s="227"/>
      <c r="H16" s="2131"/>
      <c r="I16" s="2131" t="s">
        <v>105</v>
      </c>
      <c r="J16" s="2131"/>
      <c r="K16" s="228"/>
      <c r="L16" s="2293" t="s">
        <v>106</v>
      </c>
      <c r="M16" s="2293"/>
      <c r="N16" s="2293"/>
      <c r="O16" s="227"/>
      <c r="P16" s="227"/>
      <c r="Q16" s="227" t="s">
        <v>81</v>
      </c>
      <c r="R16" s="227"/>
      <c r="S16" s="591"/>
      <c r="T16" s="592"/>
    </row>
    <row r="17" spans="2:21" ht="9.9499999999999993" customHeight="1">
      <c r="B17" s="1372"/>
      <c r="C17" s="2066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591"/>
      <c r="T17" s="592"/>
    </row>
    <row r="18" spans="2:21" ht="15" customHeight="1">
      <c r="B18" s="1372"/>
      <c r="C18" s="2066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591"/>
      <c r="T18" s="592"/>
    </row>
    <row r="19" spans="2:21" ht="15" customHeight="1">
      <c r="B19" s="1372"/>
      <c r="C19" s="2066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591"/>
      <c r="T19" s="592"/>
    </row>
    <row r="20" spans="2:21" s="1" customFormat="1" ht="15" customHeight="1">
      <c r="B20" s="1372"/>
      <c r="C20" s="2067" t="s">
        <v>147</v>
      </c>
      <c r="D20" s="2128"/>
      <c r="E20" s="2128"/>
      <c r="F20" s="2128"/>
      <c r="G20" s="2132"/>
      <c r="H20" s="2132" t="s">
        <v>82</v>
      </c>
      <c r="I20" s="2128"/>
      <c r="J20" s="2132" t="s">
        <v>156</v>
      </c>
      <c r="K20" s="230"/>
      <c r="L20" s="2132"/>
      <c r="M20" s="2132" t="s">
        <v>161</v>
      </c>
      <c r="N20" s="2132"/>
      <c r="O20" s="2128"/>
      <c r="P20" s="2128"/>
      <c r="Q20" s="2128" t="s">
        <v>83</v>
      </c>
      <c r="R20" s="2128"/>
      <c r="S20" s="591"/>
      <c r="T20" s="592"/>
    </row>
    <row r="21" spans="2:21" s="1" customFormat="1" ht="9.9499999999999993" customHeight="1">
      <c r="B21" s="1372"/>
      <c r="C21" s="2067"/>
      <c r="D21" s="2128"/>
      <c r="E21" s="2128"/>
      <c r="F21" s="2128"/>
      <c r="G21" s="2132"/>
      <c r="H21" s="2132"/>
      <c r="I21" s="2128"/>
      <c r="J21" s="2132"/>
      <c r="K21" s="230"/>
      <c r="L21" s="2132"/>
      <c r="M21" s="2132"/>
      <c r="N21" s="2132"/>
      <c r="O21" s="2128"/>
      <c r="P21" s="2128"/>
      <c r="Q21" s="2128"/>
      <c r="R21" s="2128"/>
      <c r="S21" s="591"/>
      <c r="T21" s="592"/>
    </row>
    <row r="22" spans="2:21" customFormat="1" ht="15" customHeight="1">
      <c r="B22" s="1377" t="s">
        <v>418</v>
      </c>
      <c r="C22" s="2068"/>
      <c r="D22" s="1379"/>
      <c r="E22" s="1379"/>
      <c r="F22" s="1379"/>
      <c r="G22" s="1379"/>
      <c r="H22" s="1379"/>
      <c r="I22" s="1379"/>
      <c r="J22" s="1380"/>
      <c r="K22" s="1379"/>
      <c r="L22" s="1381"/>
      <c r="M22" s="1379"/>
      <c r="N22" s="1379"/>
      <c r="O22" s="1379"/>
      <c r="P22" s="1379"/>
      <c r="Q22" s="1379"/>
      <c r="R22" s="1382"/>
      <c r="S22" s="1382"/>
      <c r="T22" s="1383" t="s">
        <v>417</v>
      </c>
      <c r="U22" s="232"/>
    </row>
    <row r="23" spans="2:21" ht="14.25" customHeight="1"/>
    <row r="24" spans="2:21" ht="24.95" customHeight="1">
      <c r="B24" s="2222" t="s">
        <v>159</v>
      </c>
      <c r="C24" s="2223"/>
      <c r="D24" s="2223"/>
      <c r="E24" s="2224"/>
      <c r="F24" s="2228" t="s">
        <v>146</v>
      </c>
      <c r="G24" s="2229"/>
      <c r="H24" s="2229"/>
      <c r="I24" s="2229"/>
      <c r="J24" s="2229"/>
      <c r="K24" s="2229"/>
      <c r="L24" s="2229"/>
      <c r="M24" s="2229"/>
      <c r="N24" s="2230"/>
      <c r="O24" s="1346" t="s">
        <v>55</v>
      </c>
      <c r="P24" s="1347" t="s">
        <v>1655</v>
      </c>
      <c r="Q24" s="1348" t="s">
        <v>2170</v>
      </c>
      <c r="R24" s="1349"/>
      <c r="S24" s="1349"/>
      <c r="T24" s="1350"/>
    </row>
    <row r="25" spans="2:21" ht="24.95" customHeight="1">
      <c r="B25" s="2225"/>
      <c r="C25" s="2226"/>
      <c r="D25" s="2226"/>
      <c r="E25" s="2227"/>
      <c r="F25" s="2231" t="s">
        <v>416</v>
      </c>
      <c r="G25" s="2232"/>
      <c r="H25" s="2232"/>
      <c r="I25" s="2232"/>
      <c r="J25" s="2232"/>
      <c r="K25" s="2232"/>
      <c r="L25" s="2232"/>
      <c r="M25" s="2232"/>
      <c r="N25" s="2233"/>
      <c r="O25" s="1384" t="s">
        <v>57</v>
      </c>
      <c r="P25" s="1385" t="s">
        <v>58</v>
      </c>
      <c r="Q25" s="1386"/>
      <c r="R25" s="1387"/>
      <c r="S25" s="1387"/>
      <c r="T25" s="1388"/>
    </row>
    <row r="26" spans="2:21" ht="5.0999999999999996" customHeight="1">
      <c r="B26" s="1352"/>
      <c r="C26" s="2057"/>
      <c r="D26" s="1353"/>
      <c r="E26" s="1353"/>
      <c r="F26" s="1353"/>
      <c r="G26" s="1353"/>
      <c r="H26" s="1353"/>
      <c r="I26" s="1353"/>
      <c r="J26" s="1353" t="s">
        <v>25</v>
      </c>
      <c r="K26" s="1353"/>
      <c r="L26" s="1353"/>
      <c r="M26" s="1353"/>
      <c r="N26" s="1353"/>
      <c r="O26" s="1353"/>
      <c r="P26" s="1354"/>
      <c r="Q26" s="1354"/>
      <c r="R26" s="1354"/>
      <c r="S26" s="1354"/>
      <c r="T26" s="1355"/>
    </row>
    <row r="27" spans="2:21" ht="20.100000000000001" customHeight="1">
      <c r="B27" s="1356"/>
      <c r="C27" s="2058" t="s">
        <v>59</v>
      </c>
      <c r="D27" s="550"/>
      <c r="E27" s="550" t="s">
        <v>60</v>
      </c>
      <c r="F27" s="1669" t="s">
        <v>2168</v>
      </c>
      <c r="G27" s="550"/>
      <c r="H27" s="1359"/>
      <c r="I27" s="1357"/>
      <c r="J27" s="550"/>
      <c r="K27" s="550"/>
      <c r="L27" s="1360"/>
      <c r="M27" s="1360"/>
      <c r="N27" s="1361"/>
      <c r="O27" s="1362"/>
      <c r="P27" s="1364" t="s">
        <v>61</v>
      </c>
      <c r="Q27" s="1657" t="s">
        <v>2166</v>
      </c>
      <c r="R27" s="249"/>
      <c r="S27" s="1365"/>
      <c r="T27" s="1366"/>
    </row>
    <row r="28" spans="2:21" ht="5.0999999999999996" customHeight="1">
      <c r="B28" s="1356"/>
      <c r="C28" s="2058"/>
      <c r="D28" s="550"/>
      <c r="E28" s="1367"/>
      <c r="F28" s="1368"/>
      <c r="G28" s="550"/>
      <c r="H28" s="1359"/>
      <c r="I28" s="1357"/>
      <c r="J28" s="550"/>
      <c r="K28" s="550"/>
      <c r="L28" s="1360"/>
      <c r="M28" s="1367"/>
      <c r="N28" s="1369"/>
      <c r="O28" s="1362"/>
      <c r="P28" s="1363"/>
      <c r="Q28" s="1365"/>
      <c r="R28" s="1365"/>
      <c r="S28" s="1365"/>
      <c r="T28" s="1366"/>
    </row>
    <row r="29" spans="2:21" ht="15" customHeight="1">
      <c r="B29" s="2299" t="s">
        <v>26</v>
      </c>
      <c r="C29" s="2059" t="s">
        <v>27</v>
      </c>
      <c r="D29" s="2236" t="s">
        <v>62</v>
      </c>
      <c r="E29" s="555" t="s">
        <v>28</v>
      </c>
      <c r="F29" s="2236" t="s">
        <v>29</v>
      </c>
      <c r="G29" s="556" t="s">
        <v>30</v>
      </c>
      <c r="H29" s="556" t="s">
        <v>30</v>
      </c>
      <c r="I29" s="557" t="s">
        <v>30</v>
      </c>
      <c r="J29" s="2238" t="s">
        <v>31</v>
      </c>
      <c r="K29" s="2239"/>
      <c r="L29" s="556" t="s">
        <v>30</v>
      </c>
      <c r="M29" s="557" t="s">
        <v>32</v>
      </c>
      <c r="N29" s="558" t="s">
        <v>8</v>
      </c>
      <c r="O29" s="2244" t="s">
        <v>182</v>
      </c>
      <c r="P29" s="2246" t="s">
        <v>181</v>
      </c>
      <c r="Q29" s="558" t="s">
        <v>8</v>
      </c>
      <c r="R29" s="2248" t="s">
        <v>44</v>
      </c>
      <c r="S29" s="559" t="s">
        <v>8</v>
      </c>
      <c r="T29" s="2219" t="s">
        <v>10</v>
      </c>
    </row>
    <row r="30" spans="2:21">
      <c r="B30" s="2260"/>
      <c r="C30" s="2060" t="s">
        <v>11</v>
      </c>
      <c r="D30" s="2237"/>
      <c r="E30" s="1390" t="s">
        <v>12</v>
      </c>
      <c r="F30" s="2237"/>
      <c r="G30" s="1390" t="s">
        <v>13</v>
      </c>
      <c r="H30" s="1390" t="s">
        <v>14</v>
      </c>
      <c r="I30" s="1391" t="s">
        <v>15</v>
      </c>
      <c r="J30" s="1392" t="s">
        <v>16</v>
      </c>
      <c r="K30" s="1393" t="s">
        <v>17</v>
      </c>
      <c r="L30" s="1390" t="s">
        <v>18</v>
      </c>
      <c r="M30" s="1394" t="s">
        <v>19</v>
      </c>
      <c r="N30" s="1395" t="s">
        <v>177</v>
      </c>
      <c r="O30" s="2245"/>
      <c r="P30" s="2247"/>
      <c r="Q30" s="1395" t="s">
        <v>22</v>
      </c>
      <c r="R30" s="2249"/>
      <c r="S30" s="1396" t="s">
        <v>45</v>
      </c>
      <c r="T30" s="2220"/>
    </row>
    <row r="31" spans="2:21" ht="15.75" thickBot="1">
      <c r="B31" s="568">
        <v>1</v>
      </c>
      <c r="C31" s="2061">
        <v>2</v>
      </c>
      <c r="D31" s="570">
        <v>3</v>
      </c>
      <c r="E31" s="571">
        <v>4</v>
      </c>
      <c r="F31" s="571">
        <v>5</v>
      </c>
      <c r="G31" s="571">
        <v>6</v>
      </c>
      <c r="H31" s="571">
        <v>7</v>
      </c>
      <c r="I31" s="572" t="s">
        <v>63</v>
      </c>
      <c r="J31" s="573">
        <v>9</v>
      </c>
      <c r="K31" s="574" t="s">
        <v>64</v>
      </c>
      <c r="L31" s="573" t="s">
        <v>65</v>
      </c>
      <c r="M31" s="574">
        <v>12</v>
      </c>
      <c r="N31" s="575" t="s">
        <v>66</v>
      </c>
      <c r="O31" s="576" t="s">
        <v>176</v>
      </c>
      <c r="P31" s="575" t="s">
        <v>178</v>
      </c>
      <c r="Q31" s="575" t="s">
        <v>186</v>
      </c>
      <c r="R31" s="575" t="s">
        <v>183</v>
      </c>
      <c r="S31" s="575" t="s">
        <v>179</v>
      </c>
      <c r="T31" s="575">
        <v>18</v>
      </c>
    </row>
    <row r="32" spans="2:21" s="865" customFormat="1" ht="35.1" customHeight="1" thickTop="1">
      <c r="B32" s="2137">
        <v>1</v>
      </c>
      <c r="C32" s="2148">
        <v>89184</v>
      </c>
      <c r="D32" s="2138" t="s">
        <v>116</v>
      </c>
      <c r="E32" s="2139" t="s">
        <v>1252</v>
      </c>
      <c r="F32" s="2149" t="s">
        <v>40</v>
      </c>
      <c r="G32" s="2140">
        <v>5940</v>
      </c>
      <c r="H32" s="2140">
        <v>3890</v>
      </c>
      <c r="I32" s="2141">
        <f t="shared" ref="I32" si="8">+G32-H32</f>
        <v>2050</v>
      </c>
      <c r="J32" s="2142">
        <v>6</v>
      </c>
      <c r="K32" s="2143">
        <f t="shared" ref="K32" si="9">I32*J32%</f>
        <v>123</v>
      </c>
      <c r="L32" s="2143">
        <f t="shared" ref="L32" si="10">I32-K32</f>
        <v>1927</v>
      </c>
      <c r="M32" s="2144">
        <v>2500</v>
      </c>
      <c r="N32" s="2145">
        <f t="shared" ref="N32" si="11">ROUND((L32*M32),0)</f>
        <v>4817500</v>
      </c>
      <c r="O32" s="2145">
        <f t="shared" ref="O32" si="12">ROUND(M32*0.5025%,2)</f>
        <v>12.56</v>
      </c>
      <c r="P32" s="2145">
        <f>M32+O32</f>
        <v>2512.56</v>
      </c>
      <c r="Q32" s="2146">
        <f t="shared" ref="Q32" si="13">ROUND((L32*+P32),0)</f>
        <v>4841703</v>
      </c>
      <c r="R32" s="2146">
        <f t="shared" ref="R32" si="14">ROUND((Q32*0.5%),0)</f>
        <v>24209</v>
      </c>
      <c r="S32" s="2146">
        <f t="shared" ref="S32" si="15">ROUND((Q32-R32),0)</f>
        <v>4817494</v>
      </c>
      <c r="T32" s="2147" t="s">
        <v>77</v>
      </c>
    </row>
    <row r="33" spans="2:20" ht="5.0999999999999996" customHeight="1">
      <c r="B33" s="1511"/>
      <c r="C33" s="2062"/>
      <c r="D33" s="1513"/>
      <c r="E33" s="1514"/>
      <c r="F33" s="1515"/>
      <c r="G33" s="1516"/>
      <c r="H33" s="1516"/>
      <c r="I33" s="1517"/>
      <c r="J33" s="1518"/>
      <c r="K33" s="1517"/>
      <c r="L33" s="1517"/>
      <c r="M33" s="1519"/>
      <c r="N33" s="1519"/>
      <c r="O33" s="1520"/>
      <c r="P33" s="1520"/>
      <c r="Q33" s="1517"/>
      <c r="R33" s="1517"/>
      <c r="S33" s="1517"/>
      <c r="T33" s="1521"/>
    </row>
    <row r="34" spans="2:20" ht="35.1" customHeight="1">
      <c r="B34" s="2295" t="s">
        <v>204</v>
      </c>
      <c r="C34" s="2296"/>
      <c r="D34" s="2296"/>
      <c r="E34" s="2296"/>
      <c r="F34" s="2297"/>
      <c r="G34" s="1370">
        <f>SUM(G32:G33)</f>
        <v>5940</v>
      </c>
      <c r="H34" s="1370">
        <f>SUM(H32:H33)</f>
        <v>3890</v>
      </c>
      <c r="I34" s="1370">
        <f>SUM(I32:I33)</f>
        <v>2050</v>
      </c>
      <c r="J34" s="1370">
        <f>+K34/I34%</f>
        <v>6</v>
      </c>
      <c r="K34" s="1370">
        <f>SUM(K32:K33)</f>
        <v>123</v>
      </c>
      <c r="L34" s="1370">
        <f>SUM(L32:L33)</f>
        <v>1927</v>
      </c>
      <c r="M34" s="1370"/>
      <c r="N34" s="1370">
        <f>SUM(N32:N33)</f>
        <v>4817500</v>
      </c>
      <c r="O34" s="1371"/>
      <c r="P34" s="1370">
        <f>Q34/L34</f>
        <v>2512.5599377270369</v>
      </c>
      <c r="Q34" s="1370">
        <f>SUM(Q32:Q33)</f>
        <v>4841703</v>
      </c>
      <c r="R34" s="1370">
        <f>SUM(R32:R33)</f>
        <v>24209</v>
      </c>
      <c r="S34" s="1370">
        <f>SUM(S32:S33)</f>
        <v>4817494</v>
      </c>
      <c r="T34" s="1370"/>
    </row>
    <row r="35" spans="2:20" ht="5.0999999999999996" customHeight="1">
      <c r="B35" s="1352"/>
      <c r="C35" s="2057"/>
      <c r="D35" s="1353"/>
      <c r="E35" s="1353"/>
      <c r="F35" s="1353"/>
      <c r="G35" s="1353"/>
      <c r="H35" s="1353"/>
      <c r="I35" s="1353"/>
      <c r="J35" s="1353" t="s">
        <v>25</v>
      </c>
      <c r="K35" s="1353"/>
      <c r="L35" s="1353"/>
      <c r="M35" s="1353"/>
      <c r="N35" s="1353"/>
      <c r="O35" s="1353"/>
      <c r="P35" s="1354"/>
      <c r="Q35" s="1354"/>
      <c r="R35" s="1354"/>
      <c r="S35" s="1354"/>
      <c r="T35" s="1355"/>
    </row>
    <row r="36" spans="2:20" ht="20.100000000000001" customHeight="1">
      <c r="B36" s="1356"/>
      <c r="C36" s="2058" t="s">
        <v>59</v>
      </c>
      <c r="D36" s="550"/>
      <c r="E36" s="550" t="s">
        <v>60</v>
      </c>
      <c r="F36" s="1669" t="s">
        <v>2169</v>
      </c>
      <c r="G36" s="550"/>
      <c r="H36" s="1359"/>
      <c r="I36" s="1357"/>
      <c r="J36" s="550"/>
      <c r="K36" s="550"/>
      <c r="L36" s="1360"/>
      <c r="M36" s="1360"/>
      <c r="N36" s="1361"/>
      <c r="O36" s="1362"/>
      <c r="P36" s="1364"/>
      <c r="Q36" s="1657"/>
      <c r="R36" s="249"/>
      <c r="S36" s="1365"/>
      <c r="T36" s="1366"/>
    </row>
    <row r="37" spans="2:20" ht="5.0999999999999996" customHeight="1">
      <c r="B37" s="1356"/>
      <c r="C37" s="2058"/>
      <c r="D37" s="550"/>
      <c r="E37" s="1367"/>
      <c r="F37" s="1368"/>
      <c r="G37" s="550"/>
      <c r="H37" s="1359"/>
      <c r="I37" s="1357"/>
      <c r="J37" s="550"/>
      <c r="K37" s="550"/>
      <c r="L37" s="1360"/>
      <c r="M37" s="1367"/>
      <c r="N37" s="1369"/>
      <c r="O37" s="1362"/>
      <c r="P37" s="1363"/>
      <c r="Q37" s="1365"/>
      <c r="R37" s="1365"/>
      <c r="S37" s="1365"/>
      <c r="T37" s="1366"/>
    </row>
    <row r="38" spans="2:20" ht="15" customHeight="1">
      <c r="B38" s="2299" t="s">
        <v>26</v>
      </c>
      <c r="C38" s="2059" t="s">
        <v>27</v>
      </c>
      <c r="D38" s="2236" t="s">
        <v>62</v>
      </c>
      <c r="E38" s="555" t="s">
        <v>28</v>
      </c>
      <c r="F38" s="2236" t="s">
        <v>29</v>
      </c>
      <c r="G38" s="556" t="s">
        <v>30</v>
      </c>
      <c r="H38" s="556" t="s">
        <v>30</v>
      </c>
      <c r="I38" s="557" t="s">
        <v>30</v>
      </c>
      <c r="J38" s="2238" t="s">
        <v>31</v>
      </c>
      <c r="K38" s="2239"/>
      <c r="L38" s="556" t="s">
        <v>30</v>
      </c>
      <c r="M38" s="557" t="s">
        <v>32</v>
      </c>
      <c r="N38" s="558" t="s">
        <v>8</v>
      </c>
      <c r="O38" s="2244" t="s">
        <v>182</v>
      </c>
      <c r="P38" s="2246" t="s">
        <v>181</v>
      </c>
      <c r="Q38" s="558" t="s">
        <v>8</v>
      </c>
      <c r="R38" s="2248" t="s">
        <v>44</v>
      </c>
      <c r="S38" s="559" t="s">
        <v>8</v>
      </c>
      <c r="T38" s="2219" t="s">
        <v>10</v>
      </c>
    </row>
    <row r="39" spans="2:20">
      <c r="B39" s="2260"/>
      <c r="C39" s="2060" t="s">
        <v>11</v>
      </c>
      <c r="D39" s="2237"/>
      <c r="E39" s="1390" t="s">
        <v>12</v>
      </c>
      <c r="F39" s="2237"/>
      <c r="G39" s="1390" t="s">
        <v>13</v>
      </c>
      <c r="H39" s="1390" t="s">
        <v>14</v>
      </c>
      <c r="I39" s="1391" t="s">
        <v>15</v>
      </c>
      <c r="J39" s="1392" t="s">
        <v>16</v>
      </c>
      <c r="K39" s="1393" t="s">
        <v>17</v>
      </c>
      <c r="L39" s="1390" t="s">
        <v>18</v>
      </c>
      <c r="M39" s="1394" t="s">
        <v>19</v>
      </c>
      <c r="N39" s="1395" t="s">
        <v>177</v>
      </c>
      <c r="O39" s="2245"/>
      <c r="P39" s="2247"/>
      <c r="Q39" s="1395" t="s">
        <v>22</v>
      </c>
      <c r="R39" s="2249"/>
      <c r="S39" s="1396" t="s">
        <v>45</v>
      </c>
      <c r="T39" s="2220"/>
    </row>
    <row r="40" spans="2:20" ht="15.75" thickBot="1">
      <c r="B40" s="568">
        <v>1</v>
      </c>
      <c r="C40" s="2061">
        <v>2</v>
      </c>
      <c r="D40" s="570">
        <v>3</v>
      </c>
      <c r="E40" s="571">
        <v>4</v>
      </c>
      <c r="F40" s="571">
        <v>5</v>
      </c>
      <c r="G40" s="571">
        <v>6</v>
      </c>
      <c r="H40" s="571">
        <v>7</v>
      </c>
      <c r="I40" s="572" t="s">
        <v>63</v>
      </c>
      <c r="J40" s="573">
        <v>9</v>
      </c>
      <c r="K40" s="574" t="s">
        <v>64</v>
      </c>
      <c r="L40" s="573" t="s">
        <v>65</v>
      </c>
      <c r="M40" s="574">
        <v>12</v>
      </c>
      <c r="N40" s="575" t="s">
        <v>66</v>
      </c>
      <c r="O40" s="576" t="s">
        <v>176</v>
      </c>
      <c r="P40" s="575" t="s">
        <v>178</v>
      </c>
      <c r="Q40" s="575" t="s">
        <v>186</v>
      </c>
      <c r="R40" s="575" t="s">
        <v>183</v>
      </c>
      <c r="S40" s="575" t="s">
        <v>179</v>
      </c>
      <c r="T40" s="575">
        <v>18</v>
      </c>
    </row>
    <row r="41" spans="2:20" s="865" customFormat="1" ht="35.1" customHeight="1" thickTop="1">
      <c r="B41" s="1963">
        <v>1</v>
      </c>
      <c r="C41" s="2150">
        <v>89185</v>
      </c>
      <c r="D41" s="1964" t="s">
        <v>378</v>
      </c>
      <c r="E41" s="1965" t="s">
        <v>70</v>
      </c>
      <c r="F41" s="2151" t="s">
        <v>40</v>
      </c>
      <c r="G41" s="1967">
        <v>7930</v>
      </c>
      <c r="H41" s="1967">
        <v>3940</v>
      </c>
      <c r="I41" s="1968">
        <f t="shared" ref="I41" si="16">+G41-H41</f>
        <v>3990</v>
      </c>
      <c r="J41" s="1969">
        <v>6</v>
      </c>
      <c r="K41" s="1970">
        <f t="shared" ref="K41" si="17">I41*J41%</f>
        <v>239.39999999999998</v>
      </c>
      <c r="L41" s="1970">
        <f t="shared" ref="L41" si="18">I41-K41</f>
        <v>3750.6</v>
      </c>
      <c r="M41" s="2144">
        <v>2500</v>
      </c>
      <c r="N41" s="1972">
        <f t="shared" ref="N41" si="19">ROUND((L41*M41),0)</f>
        <v>9376500</v>
      </c>
      <c r="O41" s="1972">
        <f t="shared" ref="O41" si="20">ROUND(M41*0.5025%,2)</f>
        <v>12.56</v>
      </c>
      <c r="P41" s="1972">
        <f>M41+O41</f>
        <v>2512.56</v>
      </c>
      <c r="Q41" s="1973">
        <f t="shared" ref="Q41" si="21">ROUND((L41*+P41),0)</f>
        <v>9423608</v>
      </c>
      <c r="R41" s="1973">
        <f t="shared" ref="R41" si="22">ROUND((Q41*0.5%),0)</f>
        <v>47118</v>
      </c>
      <c r="S41" s="1973">
        <f t="shared" ref="S41" si="23">ROUND((Q41-R41),0)</f>
        <v>9376490</v>
      </c>
      <c r="T41" s="1974" t="s">
        <v>77</v>
      </c>
    </row>
    <row r="42" spans="2:20" ht="5.0999999999999996" customHeight="1">
      <c r="B42" s="1511"/>
      <c r="C42" s="2062"/>
      <c r="D42" s="1513"/>
      <c r="E42" s="1514"/>
      <c r="F42" s="1515"/>
      <c r="G42" s="1516"/>
      <c r="H42" s="1516"/>
      <c r="I42" s="1517"/>
      <c r="J42" s="1518"/>
      <c r="K42" s="1517"/>
      <c r="L42" s="1517"/>
      <c r="M42" s="1519"/>
      <c r="N42" s="1519"/>
      <c r="O42" s="1520"/>
      <c r="P42" s="1520"/>
      <c r="Q42" s="1517"/>
      <c r="R42" s="1517"/>
      <c r="S42" s="1517"/>
      <c r="T42" s="1521"/>
    </row>
    <row r="43" spans="2:20" ht="35.1" customHeight="1">
      <c r="B43" s="2295" t="s">
        <v>202</v>
      </c>
      <c r="C43" s="2296"/>
      <c r="D43" s="2296"/>
      <c r="E43" s="2296"/>
      <c r="F43" s="2297"/>
      <c r="G43" s="1370">
        <f>SUM(G41:G42)</f>
        <v>7930</v>
      </c>
      <c r="H43" s="1370">
        <f>SUM(H41:H42)</f>
        <v>3940</v>
      </c>
      <c r="I43" s="1370">
        <f>SUM(I41:I42)</f>
        <v>3990</v>
      </c>
      <c r="J43" s="1370">
        <f>+K43/I43%</f>
        <v>6</v>
      </c>
      <c r="K43" s="1370">
        <f>SUM(K41:K42)</f>
        <v>239.39999999999998</v>
      </c>
      <c r="L43" s="1370">
        <f>SUM(L41:L42)</f>
        <v>3750.6</v>
      </c>
      <c r="M43" s="1370"/>
      <c r="N43" s="1370">
        <f>SUM(N41:N42)</f>
        <v>9376500</v>
      </c>
      <c r="O43" s="1371"/>
      <c r="P43" s="1370">
        <f>Q43/L43</f>
        <v>2512.5601237135393</v>
      </c>
      <c r="Q43" s="1370">
        <f>SUM(Q41:Q42)</f>
        <v>9423608</v>
      </c>
      <c r="R43" s="1370">
        <f>SUM(R41:R42)</f>
        <v>47118</v>
      </c>
      <c r="S43" s="1370">
        <f>SUM(S41:S42)</f>
        <v>9376490</v>
      </c>
      <c r="T43" s="1370"/>
    </row>
    <row r="44" spans="2:20" ht="35.1" customHeight="1">
      <c r="B44" s="2295" t="s">
        <v>565</v>
      </c>
      <c r="C44" s="2296"/>
      <c r="D44" s="2296"/>
      <c r="E44" s="2296"/>
      <c r="F44" s="2297"/>
      <c r="G44" s="1370">
        <f>SUM(G43,G34)</f>
        <v>13870</v>
      </c>
      <c r="H44" s="1370">
        <f t="shared" ref="H44:I44" si="24">SUM(H43,H34)</f>
        <v>7830</v>
      </c>
      <c r="I44" s="1370">
        <f t="shared" si="24"/>
        <v>6040</v>
      </c>
      <c r="J44" s="1370">
        <f>+K44/I44%</f>
        <v>6</v>
      </c>
      <c r="K44" s="1370">
        <f t="shared" ref="K44:N44" si="25">SUM(K43,K34)</f>
        <v>362.4</v>
      </c>
      <c r="L44" s="1370">
        <f t="shared" si="25"/>
        <v>5677.6</v>
      </c>
      <c r="M44" s="1370"/>
      <c r="N44" s="1370">
        <f t="shared" ref="N44:Q44" si="26">SUM(N43,N34)</f>
        <v>14194000</v>
      </c>
      <c r="O44" s="1371"/>
      <c r="P44" s="1370">
        <f>Q44/L44</f>
        <v>2512.5600605889813</v>
      </c>
      <c r="Q44" s="1370">
        <f t="shared" ref="Q44:S44" si="27">SUM(Q43,Q34)</f>
        <v>14265311</v>
      </c>
      <c r="R44" s="1370">
        <f t="shared" si="27"/>
        <v>71327</v>
      </c>
      <c r="S44" s="1370">
        <f t="shared" si="27"/>
        <v>14193984</v>
      </c>
      <c r="T44" s="1370"/>
    </row>
    <row r="45" spans="2:20" ht="5.0999999999999996" customHeight="1">
      <c r="B45" s="1352"/>
      <c r="C45" s="2057"/>
      <c r="D45" s="1353"/>
      <c r="E45" s="1353"/>
      <c r="F45" s="1353"/>
      <c r="G45" s="1353"/>
      <c r="H45" s="1353"/>
      <c r="I45" s="1353"/>
      <c r="J45" s="1353" t="s">
        <v>25</v>
      </c>
      <c r="K45" s="1353"/>
      <c r="L45" s="1353"/>
      <c r="M45" s="1353"/>
      <c r="N45" s="1353"/>
      <c r="O45" s="1353"/>
      <c r="P45" s="1354"/>
      <c r="Q45" s="1354"/>
      <c r="R45" s="1354"/>
      <c r="S45" s="1354"/>
      <c r="T45" s="1355"/>
    </row>
    <row r="46" spans="2:20" ht="9.9499999999999993" customHeight="1">
      <c r="B46" s="1038"/>
      <c r="C46" s="2063"/>
      <c r="D46" s="1039"/>
      <c r="E46" s="1039"/>
      <c r="F46" s="1039"/>
      <c r="G46" s="1040"/>
      <c r="H46" s="1040"/>
      <c r="I46" s="1040"/>
      <c r="J46" s="1040"/>
      <c r="K46" s="1040"/>
      <c r="L46" s="1040"/>
      <c r="M46" s="1040"/>
      <c r="N46" s="1040"/>
      <c r="O46" s="1040"/>
      <c r="P46" s="1040"/>
      <c r="Q46" s="1040"/>
      <c r="R46" s="1040"/>
      <c r="S46" s="1040"/>
      <c r="T46" s="1041"/>
    </row>
    <row r="47" spans="2:20" ht="15.75">
      <c r="B47" s="1372"/>
      <c r="C47" s="2064"/>
      <c r="D47" s="1374"/>
      <c r="E47" s="1374"/>
      <c r="F47" s="1374"/>
      <c r="G47" s="1374"/>
      <c r="H47" s="1374"/>
      <c r="I47" s="1629"/>
      <c r="J47" s="1375"/>
      <c r="K47" s="1375"/>
      <c r="L47" s="1376"/>
      <c r="M47" s="1374"/>
      <c r="N47" s="1374"/>
      <c r="O47" s="1374"/>
      <c r="P47" s="1374"/>
      <c r="Q47" s="587" t="s">
        <v>2167</v>
      </c>
      <c r="R47" s="587"/>
      <c r="S47" s="591"/>
      <c r="T47" s="592"/>
    </row>
    <row r="48" spans="2:20" ht="15" customHeight="1">
      <c r="B48" s="1372"/>
      <c r="C48" s="2065" t="s">
        <v>80</v>
      </c>
      <c r="D48" s="227"/>
      <c r="E48" s="227"/>
      <c r="F48" s="227"/>
      <c r="G48" s="227"/>
      <c r="H48" s="2153"/>
      <c r="I48" s="2153" t="s">
        <v>105</v>
      </c>
      <c r="J48" s="2153"/>
      <c r="K48" s="228"/>
      <c r="L48" s="2293" t="s">
        <v>106</v>
      </c>
      <c r="M48" s="2293"/>
      <c r="N48" s="2293"/>
      <c r="O48" s="227"/>
      <c r="P48" s="227"/>
      <c r="Q48" s="227" t="s">
        <v>81</v>
      </c>
      <c r="R48" s="227"/>
      <c r="S48" s="591"/>
      <c r="T48" s="592"/>
    </row>
    <row r="49" spans="2:21" ht="9.9499999999999993" customHeight="1">
      <c r="B49" s="1372"/>
      <c r="C49" s="2066"/>
      <c r="D49" s="229"/>
      <c r="E49" s="229"/>
      <c r="F49" s="229"/>
      <c r="G49" s="229"/>
      <c r="H49" s="229"/>
      <c r="I49" s="229"/>
      <c r="J49" s="229"/>
      <c r="K49" s="229"/>
      <c r="L49" s="229"/>
      <c r="M49" s="229"/>
      <c r="N49" s="229"/>
      <c r="O49" s="229"/>
      <c r="P49" s="229"/>
      <c r="Q49" s="229"/>
      <c r="R49" s="229"/>
      <c r="S49" s="591"/>
      <c r="T49" s="592"/>
    </row>
    <row r="50" spans="2:21" ht="15" customHeight="1">
      <c r="B50" s="1372"/>
      <c r="C50" s="2066"/>
      <c r="D50" s="229"/>
      <c r="E50" s="229"/>
      <c r="F50" s="229"/>
      <c r="G50" s="229"/>
      <c r="H50" s="229"/>
      <c r="I50" s="229"/>
      <c r="J50" s="229"/>
      <c r="K50" s="229"/>
      <c r="L50" s="229"/>
      <c r="M50" s="229"/>
      <c r="N50" s="229"/>
      <c r="O50" s="229"/>
      <c r="P50" s="229"/>
      <c r="Q50" s="229"/>
      <c r="R50" s="229"/>
      <c r="S50" s="591"/>
      <c r="T50" s="592"/>
    </row>
    <row r="51" spans="2:21" ht="15" customHeight="1">
      <c r="B51" s="1372"/>
      <c r="C51" s="2066"/>
      <c r="D51" s="229"/>
      <c r="E51" s="229"/>
      <c r="F51" s="229"/>
      <c r="G51" s="229"/>
      <c r="H51" s="229"/>
      <c r="I51" s="229"/>
      <c r="J51" s="229"/>
      <c r="K51" s="229"/>
      <c r="L51" s="229"/>
      <c r="M51" s="229"/>
      <c r="N51" s="229"/>
      <c r="O51" s="229"/>
      <c r="P51" s="229"/>
      <c r="Q51" s="229"/>
      <c r="R51" s="229"/>
      <c r="S51" s="591"/>
      <c r="T51" s="592"/>
    </row>
    <row r="52" spans="2:21" s="1" customFormat="1" ht="15" customHeight="1">
      <c r="B52" s="1372"/>
      <c r="C52" s="2067" t="s">
        <v>147</v>
      </c>
      <c r="D52" s="2152"/>
      <c r="E52" s="2152"/>
      <c r="F52" s="2152"/>
      <c r="G52" s="2154"/>
      <c r="H52" s="2154" t="s">
        <v>82</v>
      </c>
      <c r="I52" s="2152"/>
      <c r="J52" s="2154" t="s">
        <v>156</v>
      </c>
      <c r="K52" s="230"/>
      <c r="L52" s="2154"/>
      <c r="M52" s="2154" t="s">
        <v>161</v>
      </c>
      <c r="N52" s="2154"/>
      <c r="O52" s="2152"/>
      <c r="P52" s="2152"/>
      <c r="Q52" s="2152" t="s">
        <v>83</v>
      </c>
      <c r="R52" s="2152"/>
      <c r="S52" s="591"/>
      <c r="T52" s="592"/>
    </row>
    <row r="53" spans="2:21" s="1" customFormat="1" ht="9.9499999999999993" customHeight="1">
      <c r="B53" s="1372"/>
      <c r="C53" s="2067"/>
      <c r="D53" s="2152"/>
      <c r="E53" s="2152"/>
      <c r="F53" s="2152"/>
      <c r="G53" s="2154"/>
      <c r="H53" s="2154"/>
      <c r="I53" s="2152"/>
      <c r="J53" s="2154"/>
      <c r="K53" s="230"/>
      <c r="L53" s="2154"/>
      <c r="M53" s="2154"/>
      <c r="N53" s="2154"/>
      <c r="O53" s="2152"/>
      <c r="P53" s="2152"/>
      <c r="Q53" s="2152"/>
      <c r="R53" s="2152"/>
      <c r="S53" s="591"/>
      <c r="T53" s="592"/>
    </row>
    <row r="54" spans="2:21" customFormat="1" ht="15" customHeight="1">
      <c r="B54" s="1377" t="s">
        <v>418</v>
      </c>
      <c r="C54" s="2068"/>
      <c r="D54" s="1379"/>
      <c r="E54" s="1379"/>
      <c r="F54" s="1379"/>
      <c r="G54" s="1379"/>
      <c r="H54" s="1379"/>
      <c r="I54" s="1379"/>
      <c r="J54" s="1380"/>
      <c r="K54" s="1379"/>
      <c r="L54" s="1381"/>
      <c r="M54" s="1379"/>
      <c r="N54" s="1379"/>
      <c r="O54" s="1379"/>
      <c r="P54" s="1379"/>
      <c r="Q54" s="1379"/>
      <c r="R54" s="1382"/>
      <c r="S54" s="1382"/>
      <c r="T54" s="1383" t="s">
        <v>417</v>
      </c>
      <c r="U54" s="232"/>
    </row>
    <row r="55" spans="2:21" ht="14.25" customHeight="1"/>
    <row r="56" spans="2:21" ht="24.95" customHeight="1">
      <c r="B56" s="2222" t="s">
        <v>159</v>
      </c>
      <c r="C56" s="2223"/>
      <c r="D56" s="2223"/>
      <c r="E56" s="2224"/>
      <c r="F56" s="2228" t="s">
        <v>146</v>
      </c>
      <c r="G56" s="2229"/>
      <c r="H56" s="2229"/>
      <c r="I56" s="2229"/>
      <c r="J56" s="2229"/>
      <c r="K56" s="2229"/>
      <c r="L56" s="2229"/>
      <c r="M56" s="2229"/>
      <c r="N56" s="2230"/>
      <c r="O56" s="1346" t="s">
        <v>55</v>
      </c>
      <c r="P56" s="1347" t="s">
        <v>1584</v>
      </c>
      <c r="Q56" s="1348" t="s">
        <v>1610</v>
      </c>
      <c r="R56" s="1349"/>
      <c r="S56" s="1349"/>
      <c r="T56" s="1350"/>
    </row>
    <row r="57" spans="2:21" ht="24.95" customHeight="1">
      <c r="B57" s="2225"/>
      <c r="C57" s="2226"/>
      <c r="D57" s="2226"/>
      <c r="E57" s="2227"/>
      <c r="F57" s="2231" t="s">
        <v>416</v>
      </c>
      <c r="G57" s="2232"/>
      <c r="H57" s="2232"/>
      <c r="I57" s="2232"/>
      <c r="J57" s="2232"/>
      <c r="K57" s="2232"/>
      <c r="L57" s="2232"/>
      <c r="M57" s="2232"/>
      <c r="N57" s="2233"/>
      <c r="O57" s="1384" t="s">
        <v>57</v>
      </c>
      <c r="P57" s="1385" t="s">
        <v>58</v>
      </c>
      <c r="Q57" s="1386"/>
      <c r="R57" s="1387"/>
      <c r="S57" s="1387"/>
      <c r="T57" s="1388"/>
    </row>
    <row r="58" spans="2:21" ht="5.0999999999999996" customHeight="1">
      <c r="B58" s="1352"/>
      <c r="C58" s="2057"/>
      <c r="D58" s="1353"/>
      <c r="E58" s="1353"/>
      <c r="F58" s="1353"/>
      <c r="G58" s="1353"/>
      <c r="H58" s="1353"/>
      <c r="I58" s="1353"/>
      <c r="J58" s="1353" t="s">
        <v>25</v>
      </c>
      <c r="K58" s="1353"/>
      <c r="L58" s="1353"/>
      <c r="M58" s="1353"/>
      <c r="N58" s="1353"/>
      <c r="O58" s="1353"/>
      <c r="P58" s="1354"/>
      <c r="Q58" s="1354"/>
      <c r="R58" s="1354"/>
      <c r="S58" s="1354"/>
      <c r="T58" s="1355"/>
    </row>
    <row r="59" spans="2:21" ht="20.100000000000001" customHeight="1">
      <c r="B59" s="1356"/>
      <c r="C59" s="2058" t="s">
        <v>59</v>
      </c>
      <c r="D59" s="550"/>
      <c r="E59" s="550" t="s">
        <v>60</v>
      </c>
      <c r="F59" s="1669" t="s">
        <v>2146</v>
      </c>
      <c r="G59" s="550"/>
      <c r="H59" s="1359"/>
      <c r="I59" s="1357"/>
      <c r="J59" s="550"/>
      <c r="K59" s="550"/>
      <c r="L59" s="1360"/>
      <c r="M59" s="1360"/>
      <c r="N59" s="1361"/>
      <c r="O59" s="1362"/>
      <c r="P59" s="1364" t="s">
        <v>61</v>
      </c>
      <c r="Q59" s="1657" t="s">
        <v>2138</v>
      </c>
      <c r="R59" s="249"/>
      <c r="S59" s="1365"/>
      <c r="T59" s="1366"/>
    </row>
    <row r="60" spans="2:21" ht="5.0999999999999996" customHeight="1">
      <c r="B60" s="1356"/>
      <c r="C60" s="2058"/>
      <c r="D60" s="550"/>
      <c r="E60" s="1367"/>
      <c r="F60" s="1368"/>
      <c r="G60" s="550"/>
      <c r="H60" s="1359"/>
      <c r="I60" s="1357"/>
      <c r="J60" s="550"/>
      <c r="K60" s="550"/>
      <c r="L60" s="1360"/>
      <c r="M60" s="1367"/>
      <c r="N60" s="1369"/>
      <c r="O60" s="1362"/>
      <c r="P60" s="1363"/>
      <c r="Q60" s="1365"/>
      <c r="R60" s="1365"/>
      <c r="S60" s="1365"/>
      <c r="T60" s="1366"/>
    </row>
    <row r="61" spans="2:21" ht="15" customHeight="1">
      <c r="B61" s="2299" t="s">
        <v>26</v>
      </c>
      <c r="C61" s="2059" t="s">
        <v>27</v>
      </c>
      <c r="D61" s="2236" t="s">
        <v>62</v>
      </c>
      <c r="E61" s="555" t="s">
        <v>28</v>
      </c>
      <c r="F61" s="2236" t="s">
        <v>29</v>
      </c>
      <c r="G61" s="556" t="s">
        <v>30</v>
      </c>
      <c r="H61" s="556" t="s">
        <v>30</v>
      </c>
      <c r="I61" s="557" t="s">
        <v>30</v>
      </c>
      <c r="J61" s="2238" t="s">
        <v>31</v>
      </c>
      <c r="K61" s="2239"/>
      <c r="L61" s="556" t="s">
        <v>30</v>
      </c>
      <c r="M61" s="557" t="s">
        <v>32</v>
      </c>
      <c r="N61" s="558" t="s">
        <v>8</v>
      </c>
      <c r="O61" s="2244" t="s">
        <v>182</v>
      </c>
      <c r="P61" s="2246" t="s">
        <v>181</v>
      </c>
      <c r="Q61" s="558" t="s">
        <v>8</v>
      </c>
      <c r="R61" s="2248" t="s">
        <v>44</v>
      </c>
      <c r="S61" s="559" t="s">
        <v>8</v>
      </c>
      <c r="T61" s="2219" t="s">
        <v>10</v>
      </c>
    </row>
    <row r="62" spans="2:21">
      <c r="B62" s="2260"/>
      <c r="C62" s="2060" t="s">
        <v>11</v>
      </c>
      <c r="D62" s="2237"/>
      <c r="E62" s="1390" t="s">
        <v>12</v>
      </c>
      <c r="F62" s="2237"/>
      <c r="G62" s="1390" t="s">
        <v>13</v>
      </c>
      <c r="H62" s="1390" t="s">
        <v>14</v>
      </c>
      <c r="I62" s="1391" t="s">
        <v>15</v>
      </c>
      <c r="J62" s="1392" t="s">
        <v>16</v>
      </c>
      <c r="K62" s="1393" t="s">
        <v>17</v>
      </c>
      <c r="L62" s="1390" t="s">
        <v>18</v>
      </c>
      <c r="M62" s="1394" t="s">
        <v>19</v>
      </c>
      <c r="N62" s="1395" t="s">
        <v>177</v>
      </c>
      <c r="O62" s="2245"/>
      <c r="P62" s="2247"/>
      <c r="Q62" s="1395" t="s">
        <v>22</v>
      </c>
      <c r="R62" s="2249"/>
      <c r="S62" s="1396" t="s">
        <v>45</v>
      </c>
      <c r="T62" s="2220"/>
    </row>
    <row r="63" spans="2:21" ht="15.75" thickBot="1">
      <c r="B63" s="568">
        <v>1</v>
      </c>
      <c r="C63" s="2061">
        <v>2</v>
      </c>
      <c r="D63" s="570">
        <v>3</v>
      </c>
      <c r="E63" s="571">
        <v>4</v>
      </c>
      <c r="F63" s="571">
        <v>5</v>
      </c>
      <c r="G63" s="571">
        <v>6</v>
      </c>
      <c r="H63" s="571">
        <v>7</v>
      </c>
      <c r="I63" s="572" t="s">
        <v>63</v>
      </c>
      <c r="J63" s="573">
        <v>9</v>
      </c>
      <c r="K63" s="574" t="s">
        <v>64</v>
      </c>
      <c r="L63" s="573" t="s">
        <v>65</v>
      </c>
      <c r="M63" s="574">
        <v>12</v>
      </c>
      <c r="N63" s="575" t="s">
        <v>66</v>
      </c>
      <c r="O63" s="576" t="s">
        <v>176</v>
      </c>
      <c r="P63" s="575" t="s">
        <v>178</v>
      </c>
      <c r="Q63" s="575" t="s">
        <v>186</v>
      </c>
      <c r="R63" s="575" t="s">
        <v>183</v>
      </c>
      <c r="S63" s="575" t="s">
        <v>179</v>
      </c>
      <c r="T63" s="575">
        <v>18</v>
      </c>
    </row>
    <row r="64" spans="2:21" s="865" customFormat="1" ht="35.1" customHeight="1" thickTop="1">
      <c r="B64" s="1527">
        <v>1</v>
      </c>
      <c r="C64" s="2091" t="s">
        <v>2145</v>
      </c>
      <c r="D64" s="1952" t="s">
        <v>378</v>
      </c>
      <c r="E64" s="1953" t="s">
        <v>70</v>
      </c>
      <c r="F64" s="1954" t="s">
        <v>40</v>
      </c>
      <c r="G64" s="1955">
        <v>7280</v>
      </c>
      <c r="H64" s="1955">
        <v>3940</v>
      </c>
      <c r="I64" s="1561">
        <f t="shared" ref="I64" si="28">+G64-H64</f>
        <v>3340</v>
      </c>
      <c r="J64" s="1720">
        <v>6</v>
      </c>
      <c r="K64" s="1529">
        <f t="shared" ref="K64" si="29">I64*J64%</f>
        <v>200.4</v>
      </c>
      <c r="L64" s="1529">
        <f t="shared" ref="L64" si="30">I64-K64</f>
        <v>3139.6</v>
      </c>
      <c r="M64" s="1721">
        <v>2850</v>
      </c>
      <c r="N64" s="967">
        <f t="shared" ref="N64" si="31">ROUND((L64*M64),0)</f>
        <v>8947860</v>
      </c>
      <c r="O64" s="967">
        <f t="shared" ref="O64" si="32">ROUND(M64*0.5025%,2)</f>
        <v>14.32</v>
      </c>
      <c r="P64" s="967">
        <f>M64+O64</f>
        <v>2864.32</v>
      </c>
      <c r="Q64" s="968">
        <f t="shared" ref="Q64" si="33">ROUND((L64*+P64),0)</f>
        <v>8992819</v>
      </c>
      <c r="R64" s="968">
        <f t="shared" ref="R64" si="34">ROUND((Q64*0.5%),0)</f>
        <v>44964</v>
      </c>
      <c r="S64" s="968">
        <f t="shared" ref="S64" si="35">ROUND((Q64-R64),0)</f>
        <v>8947855</v>
      </c>
      <c r="T64" s="1562" t="s">
        <v>77</v>
      </c>
    </row>
    <row r="65" spans="2:20" ht="5.0999999999999996" customHeight="1">
      <c r="B65" s="1511"/>
      <c r="C65" s="2062"/>
      <c r="D65" s="1513"/>
      <c r="E65" s="1514"/>
      <c r="F65" s="1515"/>
      <c r="G65" s="1516"/>
      <c r="H65" s="1516"/>
      <c r="I65" s="1517"/>
      <c r="J65" s="1518"/>
      <c r="K65" s="1517"/>
      <c r="L65" s="1517"/>
      <c r="M65" s="1519"/>
      <c r="N65" s="1519"/>
      <c r="O65" s="1520"/>
      <c r="P65" s="1520"/>
      <c r="Q65" s="1517"/>
      <c r="R65" s="1517"/>
      <c r="S65" s="1517"/>
      <c r="T65" s="1521"/>
    </row>
    <row r="66" spans="2:20" ht="35.1" customHeight="1">
      <c r="B66" s="2295" t="s">
        <v>204</v>
      </c>
      <c r="C66" s="2296"/>
      <c r="D66" s="2296"/>
      <c r="E66" s="2296"/>
      <c r="F66" s="2297"/>
      <c r="G66" s="1370">
        <f>SUM(G64:G65)</f>
        <v>7280</v>
      </c>
      <c r="H66" s="1370">
        <f>SUM(H64:H65)</f>
        <v>3940</v>
      </c>
      <c r="I66" s="1370">
        <f>SUM(I64:I65)</f>
        <v>3340</v>
      </c>
      <c r="J66" s="1370">
        <f>+K66/I66%</f>
        <v>6</v>
      </c>
      <c r="K66" s="1370">
        <f>SUM(K64:K65)</f>
        <v>200.4</v>
      </c>
      <c r="L66" s="1370">
        <f>SUM(L64:L65)</f>
        <v>3139.6</v>
      </c>
      <c r="M66" s="1370"/>
      <c r="N66" s="1370">
        <f>SUM(N64:N65)</f>
        <v>8947860</v>
      </c>
      <c r="O66" s="1371"/>
      <c r="P66" s="1370">
        <f>Q66/L66</f>
        <v>2864.3199770671422</v>
      </c>
      <c r="Q66" s="1370">
        <f>SUM(Q64:Q65)</f>
        <v>8992819</v>
      </c>
      <c r="R66" s="1370">
        <f>SUM(R64:R65)</f>
        <v>44964</v>
      </c>
      <c r="S66" s="1370">
        <f>SUM(S64:S65)</f>
        <v>8947855</v>
      </c>
      <c r="T66" s="1370"/>
    </row>
    <row r="67" spans="2:20" ht="5.0999999999999996" customHeight="1">
      <c r="B67" s="1352"/>
      <c r="C67" s="2057"/>
      <c r="D67" s="1353"/>
      <c r="E67" s="1353"/>
      <c r="F67" s="1353"/>
      <c r="G67" s="1353"/>
      <c r="H67" s="1353"/>
      <c r="I67" s="1353"/>
      <c r="J67" s="1353" t="s">
        <v>25</v>
      </c>
      <c r="K67" s="1353"/>
      <c r="L67" s="1353"/>
      <c r="M67" s="1353"/>
      <c r="N67" s="1353"/>
      <c r="O67" s="1353"/>
      <c r="P67" s="1354"/>
      <c r="Q67" s="1354"/>
      <c r="R67" s="1354"/>
      <c r="S67" s="1354"/>
      <c r="T67" s="1355"/>
    </row>
    <row r="68" spans="2:20" ht="20.100000000000001" customHeight="1">
      <c r="B68" s="1356"/>
      <c r="C68" s="2058" t="s">
        <v>59</v>
      </c>
      <c r="D68" s="550"/>
      <c r="E68" s="550" t="s">
        <v>60</v>
      </c>
      <c r="F68" s="1669" t="s">
        <v>1657</v>
      </c>
      <c r="G68" s="550"/>
      <c r="H68" s="1359"/>
      <c r="I68" s="1357"/>
      <c r="J68" s="550"/>
      <c r="K68" s="550"/>
      <c r="L68" s="1360"/>
      <c r="M68" s="1360"/>
      <c r="N68" s="1361"/>
      <c r="O68" s="1362"/>
      <c r="P68" s="1364"/>
      <c r="Q68" s="1657"/>
      <c r="R68" s="249"/>
      <c r="S68" s="1365"/>
      <c r="T68" s="1366"/>
    </row>
    <row r="69" spans="2:20" ht="5.0999999999999996" customHeight="1">
      <c r="B69" s="1356"/>
      <c r="C69" s="2058"/>
      <c r="D69" s="550"/>
      <c r="E69" s="1367"/>
      <c r="F69" s="1368"/>
      <c r="G69" s="550"/>
      <c r="H69" s="1359"/>
      <c r="I69" s="1357"/>
      <c r="J69" s="550"/>
      <c r="K69" s="550"/>
      <c r="L69" s="1360"/>
      <c r="M69" s="1367"/>
      <c r="N69" s="1369"/>
      <c r="O69" s="1362"/>
      <c r="P69" s="1363"/>
      <c r="Q69" s="1365"/>
      <c r="R69" s="1365"/>
      <c r="S69" s="1365"/>
      <c r="T69" s="1366"/>
    </row>
    <row r="70" spans="2:20" ht="15" customHeight="1">
      <c r="B70" s="2299" t="s">
        <v>26</v>
      </c>
      <c r="C70" s="2059" t="s">
        <v>27</v>
      </c>
      <c r="D70" s="2236" t="s">
        <v>62</v>
      </c>
      <c r="E70" s="555" t="s">
        <v>28</v>
      </c>
      <c r="F70" s="2236" t="s">
        <v>29</v>
      </c>
      <c r="G70" s="556" t="s">
        <v>30</v>
      </c>
      <c r="H70" s="556" t="s">
        <v>30</v>
      </c>
      <c r="I70" s="557" t="s">
        <v>30</v>
      </c>
      <c r="J70" s="2238" t="s">
        <v>31</v>
      </c>
      <c r="K70" s="2239"/>
      <c r="L70" s="556" t="s">
        <v>30</v>
      </c>
      <c r="M70" s="557" t="s">
        <v>32</v>
      </c>
      <c r="N70" s="558" t="s">
        <v>8</v>
      </c>
      <c r="O70" s="2244" t="s">
        <v>182</v>
      </c>
      <c r="P70" s="2246" t="s">
        <v>181</v>
      </c>
      <c r="Q70" s="558" t="s">
        <v>8</v>
      </c>
      <c r="R70" s="2248" t="s">
        <v>44</v>
      </c>
      <c r="S70" s="559" t="s">
        <v>8</v>
      </c>
      <c r="T70" s="2219" t="s">
        <v>10</v>
      </c>
    </row>
    <row r="71" spans="2:20">
      <c r="B71" s="2260"/>
      <c r="C71" s="2060" t="s">
        <v>11</v>
      </c>
      <c r="D71" s="2237"/>
      <c r="E71" s="1390" t="s">
        <v>12</v>
      </c>
      <c r="F71" s="2237"/>
      <c r="G71" s="1390" t="s">
        <v>13</v>
      </c>
      <c r="H71" s="1390" t="s">
        <v>14</v>
      </c>
      <c r="I71" s="1391" t="s">
        <v>15</v>
      </c>
      <c r="J71" s="1392" t="s">
        <v>16</v>
      </c>
      <c r="K71" s="1393" t="s">
        <v>17</v>
      </c>
      <c r="L71" s="1390" t="s">
        <v>18</v>
      </c>
      <c r="M71" s="1394" t="s">
        <v>19</v>
      </c>
      <c r="N71" s="1395" t="s">
        <v>177</v>
      </c>
      <c r="O71" s="2245"/>
      <c r="P71" s="2247"/>
      <c r="Q71" s="1395" t="s">
        <v>22</v>
      </c>
      <c r="R71" s="2249"/>
      <c r="S71" s="1396" t="s">
        <v>45</v>
      </c>
      <c r="T71" s="2220"/>
    </row>
    <row r="72" spans="2:20" ht="15.75" thickBot="1">
      <c r="B72" s="568">
        <v>1</v>
      </c>
      <c r="C72" s="2061">
        <v>2</v>
      </c>
      <c r="D72" s="570">
        <v>3</v>
      </c>
      <c r="E72" s="571">
        <v>4</v>
      </c>
      <c r="F72" s="571">
        <v>5</v>
      </c>
      <c r="G72" s="571">
        <v>6</v>
      </c>
      <c r="H72" s="571">
        <v>7</v>
      </c>
      <c r="I72" s="572" t="s">
        <v>63</v>
      </c>
      <c r="J72" s="573">
        <v>9</v>
      </c>
      <c r="K72" s="574" t="s">
        <v>64</v>
      </c>
      <c r="L72" s="573" t="s">
        <v>65</v>
      </c>
      <c r="M72" s="574">
        <v>12</v>
      </c>
      <c r="N72" s="575" t="s">
        <v>66</v>
      </c>
      <c r="O72" s="576" t="s">
        <v>176</v>
      </c>
      <c r="P72" s="575" t="s">
        <v>178</v>
      </c>
      <c r="Q72" s="575" t="s">
        <v>186</v>
      </c>
      <c r="R72" s="575" t="s">
        <v>183</v>
      </c>
      <c r="S72" s="575" t="s">
        <v>179</v>
      </c>
      <c r="T72" s="575">
        <v>18</v>
      </c>
    </row>
    <row r="73" spans="2:20" s="865" customFormat="1" ht="35.1" customHeight="1" thickTop="1">
      <c r="B73" s="1527">
        <v>1</v>
      </c>
      <c r="C73" s="2091" t="s">
        <v>2147</v>
      </c>
      <c r="D73" s="1952" t="s">
        <v>116</v>
      </c>
      <c r="E73" s="1953" t="s">
        <v>1252</v>
      </c>
      <c r="F73" s="1954" t="s">
        <v>40</v>
      </c>
      <c r="G73" s="1955">
        <v>7050</v>
      </c>
      <c r="H73" s="1955">
        <v>3890</v>
      </c>
      <c r="I73" s="1561">
        <f t="shared" ref="I73" si="36">+G73-H73</f>
        <v>3160</v>
      </c>
      <c r="J73" s="1720">
        <v>6</v>
      </c>
      <c r="K73" s="1529">
        <f t="shared" ref="K73" si="37">I73*J73%</f>
        <v>189.6</v>
      </c>
      <c r="L73" s="1529">
        <f t="shared" ref="L73" si="38">I73-K73</f>
        <v>2970.4</v>
      </c>
      <c r="M73" s="1721">
        <v>2850</v>
      </c>
      <c r="N73" s="967">
        <f t="shared" ref="N73" si="39">ROUND((L73*M73),0)</f>
        <v>8465640</v>
      </c>
      <c r="O73" s="967">
        <f t="shared" ref="O73" si="40">ROUND(M73*0.5025%,2)</f>
        <v>14.32</v>
      </c>
      <c r="P73" s="967">
        <f>M73+O73</f>
        <v>2864.32</v>
      </c>
      <c r="Q73" s="968">
        <f t="shared" ref="Q73" si="41">ROUND((L73*+P73),0)</f>
        <v>8508176</v>
      </c>
      <c r="R73" s="968">
        <f t="shared" ref="R73" si="42">ROUND((Q73*0.5%),0)</f>
        <v>42541</v>
      </c>
      <c r="S73" s="968">
        <f t="shared" ref="S73" si="43">ROUND((Q73-R73),0)</f>
        <v>8465635</v>
      </c>
      <c r="T73" s="1562" t="s">
        <v>77</v>
      </c>
    </row>
    <row r="74" spans="2:20" ht="5.0999999999999996" customHeight="1">
      <c r="B74" s="1511"/>
      <c r="C74" s="2062"/>
      <c r="D74" s="1513"/>
      <c r="E74" s="1514"/>
      <c r="F74" s="1515"/>
      <c r="G74" s="1516"/>
      <c r="H74" s="1516"/>
      <c r="I74" s="1517"/>
      <c r="J74" s="1518"/>
      <c r="K74" s="1517"/>
      <c r="L74" s="1517"/>
      <c r="M74" s="1519"/>
      <c r="N74" s="1519"/>
      <c r="O74" s="1520"/>
      <c r="P74" s="1520"/>
      <c r="Q74" s="1517"/>
      <c r="R74" s="1517"/>
      <c r="S74" s="1517"/>
      <c r="T74" s="1521"/>
    </row>
    <row r="75" spans="2:20" ht="35.1" customHeight="1">
      <c r="B75" s="2295" t="s">
        <v>202</v>
      </c>
      <c r="C75" s="2296"/>
      <c r="D75" s="2296"/>
      <c r="E75" s="2296"/>
      <c r="F75" s="2297"/>
      <c r="G75" s="1370">
        <f>SUM(G73:G74)</f>
        <v>7050</v>
      </c>
      <c r="H75" s="1370">
        <f>SUM(H73:H74)</f>
        <v>3890</v>
      </c>
      <c r="I75" s="1370">
        <f>SUM(I73:I74)</f>
        <v>3160</v>
      </c>
      <c r="J75" s="1370">
        <f>+K75/I75%</f>
        <v>5.9999999999999991</v>
      </c>
      <c r="K75" s="1370">
        <f>SUM(K73:K74)</f>
        <v>189.6</v>
      </c>
      <c r="L75" s="1370">
        <f>SUM(L73:L74)</f>
        <v>2970.4</v>
      </c>
      <c r="M75" s="1370"/>
      <c r="N75" s="1370">
        <f>SUM(N73:N74)</f>
        <v>8465640</v>
      </c>
      <c r="O75" s="1371"/>
      <c r="P75" s="1370">
        <f>Q75/L75</f>
        <v>2864.3199569081603</v>
      </c>
      <c r="Q75" s="1370">
        <f>SUM(Q73:Q74)</f>
        <v>8508176</v>
      </c>
      <c r="R75" s="1370">
        <f>SUM(R73:R74)</f>
        <v>42541</v>
      </c>
      <c r="S75" s="1370">
        <f>SUM(S73:S74)</f>
        <v>8465635</v>
      </c>
      <c r="T75" s="1370"/>
    </row>
    <row r="76" spans="2:20" ht="5.0999999999999996" customHeight="1">
      <c r="B76" s="1352"/>
      <c r="C76" s="2057"/>
      <c r="D76" s="1353"/>
      <c r="E76" s="1353"/>
      <c r="F76" s="1353"/>
      <c r="G76" s="1353"/>
      <c r="H76" s="1353"/>
      <c r="I76" s="1353"/>
      <c r="J76" s="1353" t="s">
        <v>25</v>
      </c>
      <c r="K76" s="1353"/>
      <c r="L76" s="1353"/>
      <c r="M76" s="1353"/>
      <c r="N76" s="1353"/>
      <c r="O76" s="1353"/>
      <c r="P76" s="1354"/>
      <c r="Q76" s="1354"/>
      <c r="R76" s="1354"/>
      <c r="S76" s="1354"/>
      <c r="T76" s="1355"/>
    </row>
    <row r="77" spans="2:20" ht="20.100000000000001" customHeight="1">
      <c r="B77" s="1356"/>
      <c r="C77" s="2058" t="s">
        <v>59</v>
      </c>
      <c r="D77" s="550"/>
      <c r="E77" s="550" t="s">
        <v>60</v>
      </c>
      <c r="F77" s="1669" t="s">
        <v>2137</v>
      </c>
      <c r="G77" s="550"/>
      <c r="H77" s="1359"/>
      <c r="I77" s="1357"/>
      <c r="J77" s="550"/>
      <c r="K77" s="550"/>
      <c r="L77" s="1360"/>
      <c r="M77" s="1360"/>
      <c r="N77" s="1361"/>
      <c r="O77" s="1362"/>
      <c r="P77" s="1364"/>
      <c r="Q77" s="1657"/>
      <c r="R77" s="249"/>
      <c r="S77" s="1365"/>
      <c r="T77" s="1366"/>
    </row>
    <row r="78" spans="2:20" ht="5.0999999999999996" customHeight="1">
      <c r="B78" s="1356"/>
      <c r="C78" s="2058"/>
      <c r="D78" s="550"/>
      <c r="E78" s="1367"/>
      <c r="F78" s="1368"/>
      <c r="G78" s="550"/>
      <c r="H78" s="1359"/>
      <c r="I78" s="1357"/>
      <c r="J78" s="550"/>
      <c r="K78" s="550"/>
      <c r="L78" s="1360"/>
      <c r="M78" s="1367"/>
      <c r="N78" s="1369"/>
      <c r="O78" s="1362"/>
      <c r="P78" s="1363"/>
      <c r="Q78" s="1365"/>
      <c r="R78" s="1365"/>
      <c r="S78" s="1365"/>
      <c r="T78" s="1366"/>
    </row>
    <row r="79" spans="2:20" ht="15" customHeight="1">
      <c r="B79" s="2299" t="s">
        <v>26</v>
      </c>
      <c r="C79" s="2059" t="s">
        <v>27</v>
      </c>
      <c r="D79" s="2236" t="s">
        <v>62</v>
      </c>
      <c r="E79" s="555" t="s">
        <v>28</v>
      </c>
      <c r="F79" s="2236" t="s">
        <v>29</v>
      </c>
      <c r="G79" s="556" t="s">
        <v>30</v>
      </c>
      <c r="H79" s="556" t="s">
        <v>30</v>
      </c>
      <c r="I79" s="557" t="s">
        <v>30</v>
      </c>
      <c r="J79" s="2238" t="s">
        <v>31</v>
      </c>
      <c r="K79" s="2239"/>
      <c r="L79" s="556" t="s">
        <v>30</v>
      </c>
      <c r="M79" s="557" t="s">
        <v>32</v>
      </c>
      <c r="N79" s="558" t="s">
        <v>8</v>
      </c>
      <c r="O79" s="2244" t="s">
        <v>182</v>
      </c>
      <c r="P79" s="2246" t="s">
        <v>181</v>
      </c>
      <c r="Q79" s="558" t="s">
        <v>8</v>
      </c>
      <c r="R79" s="2248" t="s">
        <v>44</v>
      </c>
      <c r="S79" s="559" t="s">
        <v>8</v>
      </c>
      <c r="T79" s="2219" t="s">
        <v>10</v>
      </c>
    </row>
    <row r="80" spans="2:20">
      <c r="B80" s="2260"/>
      <c r="C80" s="2060" t="s">
        <v>11</v>
      </c>
      <c r="D80" s="2237"/>
      <c r="E80" s="1390" t="s">
        <v>12</v>
      </c>
      <c r="F80" s="2237"/>
      <c r="G80" s="1390" t="s">
        <v>13</v>
      </c>
      <c r="H80" s="1390" t="s">
        <v>14</v>
      </c>
      <c r="I80" s="1391" t="s">
        <v>15</v>
      </c>
      <c r="J80" s="1392" t="s">
        <v>16</v>
      </c>
      <c r="K80" s="1393" t="s">
        <v>17</v>
      </c>
      <c r="L80" s="1390" t="s">
        <v>18</v>
      </c>
      <c r="M80" s="1394" t="s">
        <v>19</v>
      </c>
      <c r="N80" s="1395" t="s">
        <v>177</v>
      </c>
      <c r="O80" s="2245"/>
      <c r="P80" s="2247"/>
      <c r="Q80" s="1395" t="s">
        <v>22</v>
      </c>
      <c r="R80" s="2249"/>
      <c r="S80" s="1396" t="s">
        <v>45</v>
      </c>
      <c r="T80" s="2220"/>
    </row>
    <row r="81" spans="2:21" ht="15.75" thickBot="1">
      <c r="B81" s="568">
        <v>1</v>
      </c>
      <c r="C81" s="2061">
        <v>2</v>
      </c>
      <c r="D81" s="570">
        <v>3</v>
      </c>
      <c r="E81" s="571">
        <v>4</v>
      </c>
      <c r="F81" s="571">
        <v>5</v>
      </c>
      <c r="G81" s="571">
        <v>6</v>
      </c>
      <c r="H81" s="571">
        <v>7</v>
      </c>
      <c r="I81" s="572" t="s">
        <v>63</v>
      </c>
      <c r="J81" s="573">
        <v>9</v>
      </c>
      <c r="K81" s="574" t="s">
        <v>64</v>
      </c>
      <c r="L81" s="573" t="s">
        <v>65</v>
      </c>
      <c r="M81" s="574">
        <v>12</v>
      </c>
      <c r="N81" s="575" t="s">
        <v>66</v>
      </c>
      <c r="O81" s="576" t="s">
        <v>176</v>
      </c>
      <c r="P81" s="575" t="s">
        <v>178</v>
      </c>
      <c r="Q81" s="575" t="s">
        <v>186</v>
      </c>
      <c r="R81" s="575" t="s">
        <v>183</v>
      </c>
      <c r="S81" s="575" t="s">
        <v>179</v>
      </c>
      <c r="T81" s="575">
        <v>18</v>
      </c>
    </row>
    <row r="82" spans="2:21" s="865" customFormat="1" ht="35.1" customHeight="1" thickTop="1">
      <c r="B82" s="1527">
        <v>1</v>
      </c>
      <c r="C82" s="2091" t="s">
        <v>2148</v>
      </c>
      <c r="D82" s="1952" t="s">
        <v>336</v>
      </c>
      <c r="E82" s="1953" t="s">
        <v>1255</v>
      </c>
      <c r="F82" s="1954" t="s">
        <v>40</v>
      </c>
      <c r="G82" s="1955">
        <v>8240</v>
      </c>
      <c r="H82" s="1955">
        <v>3880</v>
      </c>
      <c r="I82" s="1561">
        <f t="shared" ref="I82:I83" si="44">+G82-H82</f>
        <v>4360</v>
      </c>
      <c r="J82" s="1720">
        <v>6</v>
      </c>
      <c r="K82" s="1529">
        <f t="shared" ref="K82:K83" si="45">I82*J82%</f>
        <v>261.59999999999997</v>
      </c>
      <c r="L82" s="1529">
        <f t="shared" ref="L82:L83" si="46">I82-K82</f>
        <v>4098.3999999999996</v>
      </c>
      <c r="M82" s="1721">
        <v>2950</v>
      </c>
      <c r="N82" s="967">
        <f t="shared" ref="N82:N83" si="47">ROUND((L82*M82),0)</f>
        <v>12090280</v>
      </c>
      <c r="O82" s="967">
        <f t="shared" ref="O82:O83" si="48">ROUND(M82*0.5025%,2)</f>
        <v>14.82</v>
      </c>
      <c r="P82" s="967">
        <f>M82+O82</f>
        <v>2964.82</v>
      </c>
      <c r="Q82" s="968">
        <f t="shared" ref="Q82:Q83" si="49">ROUND((L82*+P82),0)</f>
        <v>12151018</v>
      </c>
      <c r="R82" s="968">
        <f t="shared" ref="R82:R83" si="50">ROUND((Q82*0.5%),0)</f>
        <v>60755</v>
      </c>
      <c r="S82" s="968">
        <f t="shared" ref="S82:S83" si="51">ROUND((Q82-R82),0)</f>
        <v>12090263</v>
      </c>
      <c r="T82" s="1562" t="s">
        <v>77</v>
      </c>
    </row>
    <row r="83" spans="2:21" s="865" customFormat="1" ht="35.1" customHeight="1">
      <c r="B83" s="1963">
        <v>2</v>
      </c>
      <c r="C83" s="2069" t="s">
        <v>2149</v>
      </c>
      <c r="D83" s="1964" t="s">
        <v>116</v>
      </c>
      <c r="E83" s="1965" t="s">
        <v>1252</v>
      </c>
      <c r="F83" s="1966" t="s">
        <v>40</v>
      </c>
      <c r="G83" s="1967">
        <v>8330</v>
      </c>
      <c r="H83" s="1967">
        <v>3900</v>
      </c>
      <c r="I83" s="1968">
        <f t="shared" si="44"/>
        <v>4430</v>
      </c>
      <c r="J83" s="1969">
        <v>6</v>
      </c>
      <c r="K83" s="1970">
        <f t="shared" si="45"/>
        <v>265.8</v>
      </c>
      <c r="L83" s="1970">
        <f t="shared" si="46"/>
        <v>4164.2</v>
      </c>
      <c r="M83" s="1971">
        <v>2950</v>
      </c>
      <c r="N83" s="1972">
        <f t="shared" si="47"/>
        <v>12284390</v>
      </c>
      <c r="O83" s="1972">
        <f t="shared" si="48"/>
        <v>14.82</v>
      </c>
      <c r="P83" s="1972">
        <f>M83+O83</f>
        <v>2964.82</v>
      </c>
      <c r="Q83" s="1973">
        <f t="shared" si="49"/>
        <v>12346103</v>
      </c>
      <c r="R83" s="1973">
        <f t="shared" si="50"/>
        <v>61731</v>
      </c>
      <c r="S83" s="1973">
        <f t="shared" si="51"/>
        <v>12284372</v>
      </c>
      <c r="T83" s="1974" t="s">
        <v>77</v>
      </c>
    </row>
    <row r="84" spans="2:21" ht="5.0999999999999996" customHeight="1">
      <c r="B84" s="1511"/>
      <c r="C84" s="2062"/>
      <c r="D84" s="1513"/>
      <c r="E84" s="1514"/>
      <c r="F84" s="1515"/>
      <c r="G84" s="1516"/>
      <c r="H84" s="1516"/>
      <c r="I84" s="1517"/>
      <c r="J84" s="1518"/>
      <c r="K84" s="1517"/>
      <c r="L84" s="1517"/>
      <c r="M84" s="1519"/>
      <c r="N84" s="1519"/>
      <c r="O84" s="1520"/>
      <c r="P84" s="1520"/>
      <c r="Q84" s="1517"/>
      <c r="R84" s="1517"/>
      <c r="S84" s="1517"/>
      <c r="T84" s="1521"/>
    </row>
    <row r="85" spans="2:21" ht="35.1" customHeight="1">
      <c r="B85" s="2295" t="s">
        <v>450</v>
      </c>
      <c r="C85" s="2296"/>
      <c r="D85" s="2296"/>
      <c r="E85" s="2296"/>
      <c r="F85" s="2297"/>
      <c r="G85" s="1370">
        <f>SUM(G82:G84)</f>
        <v>16570</v>
      </c>
      <c r="H85" s="1370">
        <f>SUM(H82:H84)</f>
        <v>7780</v>
      </c>
      <c r="I85" s="1370">
        <f>SUM(I82:I84)</f>
        <v>8790</v>
      </c>
      <c r="J85" s="1370">
        <f>+K85/I85%</f>
        <v>5.9999999999999991</v>
      </c>
      <c r="K85" s="1370">
        <f>SUM(K82:K84)</f>
        <v>527.4</v>
      </c>
      <c r="L85" s="1370">
        <f>SUM(L82:L84)</f>
        <v>8262.5999999999985</v>
      </c>
      <c r="M85" s="1370"/>
      <c r="N85" s="1370">
        <f>SUM(N82:N84)</f>
        <v>24374670</v>
      </c>
      <c r="O85" s="1371"/>
      <c r="P85" s="1370">
        <f>Q85/L85</f>
        <v>2964.8199114080321</v>
      </c>
      <c r="Q85" s="1370">
        <f>SUM(Q82:Q84)</f>
        <v>24497121</v>
      </c>
      <c r="R85" s="1370">
        <f>SUM(R82:R84)</f>
        <v>122486</v>
      </c>
      <c r="S85" s="1370">
        <f>SUM(S82:S84)</f>
        <v>24374635</v>
      </c>
      <c r="T85" s="1370"/>
    </row>
    <row r="86" spans="2:21" ht="35.1" customHeight="1">
      <c r="B86" s="2295" t="s">
        <v>585</v>
      </c>
      <c r="C86" s="2296"/>
      <c r="D86" s="2296"/>
      <c r="E86" s="2296"/>
      <c r="F86" s="2297"/>
      <c r="G86" s="1370">
        <f>SUM(G85+G75+G66)</f>
        <v>30900</v>
      </c>
      <c r="H86" s="1370">
        <f t="shared" ref="H86:I86" si="52">SUM(H85+H75+H66)</f>
        <v>15610</v>
      </c>
      <c r="I86" s="1370">
        <f t="shared" si="52"/>
        <v>15290</v>
      </c>
      <c r="J86" s="1370">
        <f>+K86/I86%</f>
        <v>6</v>
      </c>
      <c r="K86" s="1370">
        <f t="shared" ref="K86:L86" si="53">SUM(K85+K75+K66)</f>
        <v>917.4</v>
      </c>
      <c r="L86" s="1370">
        <f t="shared" si="53"/>
        <v>14372.599999999999</v>
      </c>
      <c r="M86" s="1370"/>
      <c r="N86" s="1370">
        <f t="shared" ref="N86" si="54">SUM(N85+N75+N66)</f>
        <v>41788170</v>
      </c>
      <c r="O86" s="1371"/>
      <c r="P86" s="1370">
        <f>Q86/L86</f>
        <v>2922.0959325383023</v>
      </c>
      <c r="Q86" s="1370">
        <f t="shared" ref="Q86:S86" si="55">SUM(Q85+Q75+Q66)</f>
        <v>41998116</v>
      </c>
      <c r="R86" s="1370">
        <f t="shared" si="55"/>
        <v>209991</v>
      </c>
      <c r="S86" s="1370">
        <f t="shared" si="55"/>
        <v>41788125</v>
      </c>
      <c r="T86" s="1370"/>
    </row>
    <row r="87" spans="2:21" ht="5.0999999999999996" customHeight="1">
      <c r="B87" s="1352"/>
      <c r="C87" s="2057"/>
      <c r="D87" s="1353"/>
      <c r="E87" s="1353"/>
      <c r="F87" s="1353"/>
      <c r="G87" s="1353"/>
      <c r="H87" s="1353"/>
      <c r="I87" s="1353"/>
      <c r="J87" s="1353" t="s">
        <v>25</v>
      </c>
      <c r="K87" s="1353"/>
      <c r="L87" s="1353"/>
      <c r="M87" s="1353"/>
      <c r="N87" s="1353"/>
      <c r="O87" s="1353"/>
      <c r="P87" s="1354"/>
      <c r="Q87" s="1354"/>
      <c r="R87" s="1354"/>
      <c r="S87" s="1354"/>
      <c r="T87" s="1355"/>
    </row>
    <row r="88" spans="2:21" ht="9.9499999999999993" customHeight="1">
      <c r="B88" s="1038"/>
      <c r="C88" s="2063"/>
      <c r="D88" s="1039"/>
      <c r="E88" s="1039"/>
      <c r="F88" s="1039"/>
      <c r="G88" s="1040"/>
      <c r="H88" s="1040"/>
      <c r="I88" s="1040"/>
      <c r="J88" s="1040"/>
      <c r="K88" s="1040"/>
      <c r="L88" s="1040"/>
      <c r="M88" s="1040"/>
      <c r="N88" s="1040"/>
      <c r="O88" s="1040"/>
      <c r="P88" s="1040"/>
      <c r="Q88" s="1040"/>
      <c r="R88" s="1040"/>
      <c r="S88" s="1040"/>
      <c r="T88" s="1041"/>
    </row>
    <row r="89" spans="2:21" ht="15.75">
      <c r="B89" s="1372"/>
      <c r="C89" s="2064"/>
      <c r="D89" s="1374"/>
      <c r="E89" s="1374"/>
      <c r="F89" s="1374"/>
      <c r="G89" s="1374"/>
      <c r="H89" s="1374"/>
      <c r="I89" s="1629"/>
      <c r="J89" s="1375"/>
      <c r="K89" s="1375"/>
      <c r="L89" s="1376"/>
      <c r="M89" s="1374"/>
      <c r="N89" s="1374"/>
      <c r="O89" s="1374"/>
      <c r="P89" s="1374"/>
      <c r="Q89" s="587" t="s">
        <v>2139</v>
      </c>
      <c r="R89" s="587"/>
      <c r="S89" s="591"/>
      <c r="T89" s="592"/>
    </row>
    <row r="90" spans="2:21" ht="15" customHeight="1">
      <c r="B90" s="1372"/>
      <c r="C90" s="2065" t="s">
        <v>80</v>
      </c>
      <c r="D90" s="227"/>
      <c r="E90" s="227"/>
      <c r="F90" s="227"/>
      <c r="G90" s="227"/>
      <c r="H90" s="2135"/>
      <c r="I90" s="2135" t="s">
        <v>105</v>
      </c>
      <c r="J90" s="2135"/>
      <c r="K90" s="228"/>
      <c r="L90" s="2293" t="s">
        <v>106</v>
      </c>
      <c r="M90" s="2293"/>
      <c r="N90" s="2293"/>
      <c r="O90" s="227"/>
      <c r="P90" s="227"/>
      <c r="Q90" s="227" t="s">
        <v>81</v>
      </c>
      <c r="R90" s="227"/>
      <c r="S90" s="591"/>
      <c r="T90" s="592"/>
    </row>
    <row r="91" spans="2:21" ht="9.9499999999999993" customHeight="1">
      <c r="B91" s="1372"/>
      <c r="C91" s="2066"/>
      <c r="D91" s="229"/>
      <c r="E91" s="229"/>
      <c r="F91" s="229"/>
      <c r="G91" s="229"/>
      <c r="H91" s="229"/>
      <c r="I91" s="229"/>
      <c r="J91" s="229"/>
      <c r="K91" s="229"/>
      <c r="L91" s="229"/>
      <c r="M91" s="229"/>
      <c r="N91" s="229"/>
      <c r="O91" s="229"/>
      <c r="P91" s="229"/>
      <c r="Q91" s="229"/>
      <c r="R91" s="229"/>
      <c r="S91" s="591"/>
      <c r="T91" s="592"/>
    </row>
    <row r="92" spans="2:21" ht="15" customHeight="1">
      <c r="B92" s="1372"/>
      <c r="C92" s="2066"/>
      <c r="D92" s="229"/>
      <c r="E92" s="229"/>
      <c r="F92" s="229"/>
      <c r="G92" s="229"/>
      <c r="H92" s="229"/>
      <c r="I92" s="229"/>
      <c r="J92" s="229"/>
      <c r="K92" s="229"/>
      <c r="L92" s="229"/>
      <c r="M92" s="229"/>
      <c r="N92" s="229"/>
      <c r="O92" s="229"/>
      <c r="P92" s="229"/>
      <c r="Q92" s="229"/>
      <c r="R92" s="229"/>
      <c r="S92" s="591"/>
      <c r="T92" s="592"/>
    </row>
    <row r="93" spans="2:21" ht="15" customHeight="1">
      <c r="B93" s="1372"/>
      <c r="C93" s="2066"/>
      <c r="D93" s="229"/>
      <c r="E93" s="229"/>
      <c r="F93" s="229"/>
      <c r="G93" s="229"/>
      <c r="H93" s="229"/>
      <c r="I93" s="229"/>
      <c r="J93" s="229"/>
      <c r="K93" s="229"/>
      <c r="L93" s="229"/>
      <c r="M93" s="229"/>
      <c r="N93" s="229"/>
      <c r="O93" s="229"/>
      <c r="P93" s="229"/>
      <c r="Q93" s="229"/>
      <c r="R93" s="229"/>
      <c r="S93" s="591"/>
      <c r="T93" s="592"/>
    </row>
    <row r="94" spans="2:21" s="1" customFormat="1" ht="15" customHeight="1">
      <c r="B94" s="1372"/>
      <c r="C94" s="2067" t="s">
        <v>147</v>
      </c>
      <c r="D94" s="2134"/>
      <c r="E94" s="2134"/>
      <c r="F94" s="2134"/>
      <c r="G94" s="2136"/>
      <c r="H94" s="2136" t="s">
        <v>82</v>
      </c>
      <c r="I94" s="2134"/>
      <c r="J94" s="2136" t="s">
        <v>156</v>
      </c>
      <c r="K94" s="230"/>
      <c r="L94" s="2136"/>
      <c r="M94" s="2136" t="s">
        <v>161</v>
      </c>
      <c r="N94" s="2136"/>
      <c r="O94" s="2134"/>
      <c r="P94" s="2134"/>
      <c r="Q94" s="2134" t="s">
        <v>83</v>
      </c>
      <c r="R94" s="2134"/>
      <c r="S94" s="591"/>
      <c r="T94" s="592"/>
    </row>
    <row r="95" spans="2:21" s="1" customFormat="1" ht="9.9499999999999993" customHeight="1">
      <c r="B95" s="1372"/>
      <c r="C95" s="2067"/>
      <c r="D95" s="2134"/>
      <c r="E95" s="2134"/>
      <c r="F95" s="2134"/>
      <c r="G95" s="2136"/>
      <c r="H95" s="2136"/>
      <c r="I95" s="2134"/>
      <c r="J95" s="2136"/>
      <c r="K95" s="230"/>
      <c r="L95" s="2136"/>
      <c r="M95" s="2136"/>
      <c r="N95" s="2136"/>
      <c r="O95" s="2134"/>
      <c r="P95" s="2134"/>
      <c r="Q95" s="2134"/>
      <c r="R95" s="2134"/>
      <c r="S95" s="591"/>
      <c r="T95" s="592"/>
    </row>
    <row r="96" spans="2:21" customFormat="1" ht="15" customHeight="1">
      <c r="B96" s="1377" t="s">
        <v>418</v>
      </c>
      <c r="C96" s="2068"/>
      <c r="D96" s="1379"/>
      <c r="E96" s="1379"/>
      <c r="F96" s="1379"/>
      <c r="G96" s="1379"/>
      <c r="H96" s="1379"/>
      <c r="I96" s="1379"/>
      <c r="J96" s="1380"/>
      <c r="K96" s="1379"/>
      <c r="L96" s="1381"/>
      <c r="M96" s="1379"/>
      <c r="N96" s="1379"/>
      <c r="O96" s="1379"/>
      <c r="P96" s="1379"/>
      <c r="Q96" s="1379"/>
      <c r="R96" s="1382"/>
      <c r="S96" s="1382"/>
      <c r="T96" s="1383" t="s">
        <v>417</v>
      </c>
      <c r="U96" s="232"/>
    </row>
    <row r="97" spans="2:20" ht="14.25" customHeight="1"/>
    <row r="98" spans="2:20" ht="24.95" customHeight="1">
      <c r="B98" s="2222" t="s">
        <v>159</v>
      </c>
      <c r="C98" s="2223"/>
      <c r="D98" s="2223"/>
      <c r="E98" s="2224"/>
      <c r="F98" s="2228" t="s">
        <v>146</v>
      </c>
      <c r="G98" s="2229"/>
      <c r="H98" s="2229"/>
      <c r="I98" s="2229"/>
      <c r="J98" s="2229"/>
      <c r="K98" s="2229"/>
      <c r="L98" s="2229"/>
      <c r="M98" s="2229"/>
      <c r="N98" s="2230"/>
      <c r="O98" s="1346" t="s">
        <v>55</v>
      </c>
      <c r="P98" s="1347" t="s">
        <v>1578</v>
      </c>
      <c r="Q98" s="1348" t="s">
        <v>1610</v>
      </c>
      <c r="R98" s="1349"/>
      <c r="S98" s="1349"/>
      <c r="T98" s="1350"/>
    </row>
    <row r="99" spans="2:20" ht="24.95" customHeight="1">
      <c r="B99" s="2225"/>
      <c r="C99" s="2226"/>
      <c r="D99" s="2226"/>
      <c r="E99" s="2227"/>
      <c r="F99" s="2231" t="s">
        <v>416</v>
      </c>
      <c r="G99" s="2232"/>
      <c r="H99" s="2232"/>
      <c r="I99" s="2232"/>
      <c r="J99" s="2232"/>
      <c r="K99" s="2232"/>
      <c r="L99" s="2232"/>
      <c r="M99" s="2232"/>
      <c r="N99" s="2233"/>
      <c r="O99" s="1384" t="s">
        <v>57</v>
      </c>
      <c r="P99" s="1385" t="s">
        <v>58</v>
      </c>
      <c r="Q99" s="1386"/>
      <c r="R99" s="1387"/>
      <c r="S99" s="1387"/>
      <c r="T99" s="1388"/>
    </row>
    <row r="100" spans="2:20" ht="5.0999999999999996" customHeight="1">
      <c r="B100" s="1352"/>
      <c r="C100" s="2057"/>
      <c r="D100" s="1353"/>
      <c r="E100" s="1353"/>
      <c r="F100" s="1353"/>
      <c r="G100" s="1353"/>
      <c r="H100" s="1353"/>
      <c r="I100" s="1353"/>
      <c r="J100" s="1353" t="s">
        <v>25</v>
      </c>
      <c r="K100" s="1353"/>
      <c r="L100" s="1353"/>
      <c r="M100" s="1353"/>
      <c r="N100" s="1353"/>
      <c r="O100" s="1353"/>
      <c r="P100" s="1354"/>
      <c r="Q100" s="1354"/>
      <c r="R100" s="1354"/>
      <c r="S100" s="1354"/>
      <c r="T100" s="1355"/>
    </row>
    <row r="101" spans="2:20" ht="20.100000000000001" customHeight="1">
      <c r="B101" s="1356"/>
      <c r="C101" s="2058" t="s">
        <v>59</v>
      </c>
      <c r="D101" s="550"/>
      <c r="E101" s="550" t="s">
        <v>60</v>
      </c>
      <c r="F101" s="1669" t="s">
        <v>2137</v>
      </c>
      <c r="G101" s="550"/>
      <c r="H101" s="1359"/>
      <c r="I101" s="1357"/>
      <c r="J101" s="550"/>
      <c r="K101" s="550"/>
      <c r="L101" s="1360"/>
      <c r="M101" s="1360"/>
      <c r="N101" s="1361"/>
      <c r="O101" s="1362"/>
      <c r="P101" s="1364" t="s">
        <v>61</v>
      </c>
      <c r="Q101" s="1657" t="s">
        <v>2127</v>
      </c>
      <c r="R101" s="249"/>
      <c r="S101" s="1365"/>
      <c r="T101" s="1366"/>
    </row>
    <row r="102" spans="2:20" ht="5.0999999999999996" customHeight="1">
      <c r="B102" s="1356"/>
      <c r="C102" s="2058"/>
      <c r="D102" s="550"/>
      <c r="E102" s="1367"/>
      <c r="F102" s="1368"/>
      <c r="G102" s="550"/>
      <c r="H102" s="1359"/>
      <c r="I102" s="1357"/>
      <c r="J102" s="550"/>
      <c r="K102" s="550"/>
      <c r="L102" s="1360"/>
      <c r="M102" s="1367"/>
      <c r="N102" s="1369"/>
      <c r="O102" s="1362"/>
      <c r="P102" s="1363"/>
      <c r="Q102" s="1365"/>
      <c r="R102" s="1365"/>
      <c r="S102" s="1365"/>
      <c r="T102" s="1366"/>
    </row>
    <row r="103" spans="2:20" ht="15" customHeight="1">
      <c r="B103" s="2299" t="s">
        <v>26</v>
      </c>
      <c r="C103" s="2059" t="s">
        <v>27</v>
      </c>
      <c r="D103" s="2236" t="s">
        <v>62</v>
      </c>
      <c r="E103" s="555" t="s">
        <v>28</v>
      </c>
      <c r="F103" s="2236" t="s">
        <v>29</v>
      </c>
      <c r="G103" s="556" t="s">
        <v>30</v>
      </c>
      <c r="H103" s="556" t="s">
        <v>30</v>
      </c>
      <c r="I103" s="557" t="s">
        <v>30</v>
      </c>
      <c r="J103" s="2238" t="s">
        <v>31</v>
      </c>
      <c r="K103" s="2239"/>
      <c r="L103" s="556" t="s">
        <v>30</v>
      </c>
      <c r="M103" s="557" t="s">
        <v>32</v>
      </c>
      <c r="N103" s="558" t="s">
        <v>8</v>
      </c>
      <c r="O103" s="2244" t="s">
        <v>182</v>
      </c>
      <c r="P103" s="2246" t="s">
        <v>181</v>
      </c>
      <c r="Q103" s="558" t="s">
        <v>8</v>
      </c>
      <c r="R103" s="2248" t="s">
        <v>44</v>
      </c>
      <c r="S103" s="559" t="s">
        <v>8</v>
      </c>
      <c r="T103" s="2219" t="s">
        <v>10</v>
      </c>
    </row>
    <row r="104" spans="2:20">
      <c r="B104" s="2260"/>
      <c r="C104" s="2060" t="s">
        <v>11</v>
      </c>
      <c r="D104" s="2237"/>
      <c r="E104" s="1390" t="s">
        <v>12</v>
      </c>
      <c r="F104" s="2237"/>
      <c r="G104" s="1390" t="s">
        <v>13</v>
      </c>
      <c r="H104" s="1390" t="s">
        <v>14</v>
      </c>
      <c r="I104" s="1391" t="s">
        <v>15</v>
      </c>
      <c r="J104" s="1392" t="s">
        <v>16</v>
      </c>
      <c r="K104" s="1393" t="s">
        <v>17</v>
      </c>
      <c r="L104" s="1390" t="s">
        <v>18</v>
      </c>
      <c r="M104" s="1394" t="s">
        <v>19</v>
      </c>
      <c r="N104" s="1395" t="s">
        <v>177</v>
      </c>
      <c r="O104" s="2245"/>
      <c r="P104" s="2247"/>
      <c r="Q104" s="1395" t="s">
        <v>22</v>
      </c>
      <c r="R104" s="2249"/>
      <c r="S104" s="1396" t="s">
        <v>45</v>
      </c>
      <c r="T104" s="2220"/>
    </row>
    <row r="105" spans="2:20" ht="15.75" thickBot="1">
      <c r="B105" s="568">
        <v>1</v>
      </c>
      <c r="C105" s="2061">
        <v>2</v>
      </c>
      <c r="D105" s="570">
        <v>3</v>
      </c>
      <c r="E105" s="571">
        <v>4</v>
      </c>
      <c r="F105" s="571">
        <v>5</v>
      </c>
      <c r="G105" s="571">
        <v>6</v>
      </c>
      <c r="H105" s="571">
        <v>7</v>
      </c>
      <c r="I105" s="572" t="s">
        <v>63</v>
      </c>
      <c r="J105" s="573">
        <v>9</v>
      </c>
      <c r="K105" s="574" t="s">
        <v>64</v>
      </c>
      <c r="L105" s="573" t="s">
        <v>65</v>
      </c>
      <c r="M105" s="574">
        <v>12</v>
      </c>
      <c r="N105" s="575" t="s">
        <v>66</v>
      </c>
      <c r="O105" s="576" t="s">
        <v>176</v>
      </c>
      <c r="P105" s="575" t="s">
        <v>178</v>
      </c>
      <c r="Q105" s="575" t="s">
        <v>186</v>
      </c>
      <c r="R105" s="575" t="s">
        <v>183</v>
      </c>
      <c r="S105" s="575" t="s">
        <v>179</v>
      </c>
      <c r="T105" s="575">
        <v>18</v>
      </c>
    </row>
    <row r="106" spans="2:20" s="865" customFormat="1" ht="35.1" customHeight="1" thickTop="1">
      <c r="B106" s="1527">
        <v>1</v>
      </c>
      <c r="C106" s="2091" t="s">
        <v>2135</v>
      </c>
      <c r="D106" s="1952" t="s">
        <v>148</v>
      </c>
      <c r="E106" s="1953" t="s">
        <v>2136</v>
      </c>
      <c r="F106" s="1954" t="s">
        <v>40</v>
      </c>
      <c r="G106" s="1955">
        <v>7800</v>
      </c>
      <c r="H106" s="1955">
        <v>3860</v>
      </c>
      <c r="I106" s="1561">
        <f t="shared" ref="I106" si="56">+G106-H106</f>
        <v>3940</v>
      </c>
      <c r="J106" s="1720">
        <v>6</v>
      </c>
      <c r="K106" s="1529">
        <f t="shared" ref="K106" si="57">I106*J106%</f>
        <v>236.39999999999998</v>
      </c>
      <c r="L106" s="1529">
        <f t="shared" ref="L106" si="58">I106-K106</f>
        <v>3703.6</v>
      </c>
      <c r="M106" s="1721">
        <v>2850</v>
      </c>
      <c r="N106" s="967">
        <f t="shared" ref="N106" si="59">ROUND((L106*M106),0)</f>
        <v>10555260</v>
      </c>
      <c r="O106" s="967">
        <f t="shared" ref="O106" si="60">ROUND(M106*0.5025%,2)</f>
        <v>14.32</v>
      </c>
      <c r="P106" s="967">
        <f>M106+O106</f>
        <v>2864.32</v>
      </c>
      <c r="Q106" s="968">
        <f t="shared" ref="Q106" si="61">ROUND((L106*+P106),0)</f>
        <v>10608296</v>
      </c>
      <c r="R106" s="968">
        <f t="shared" ref="R106" si="62">ROUND((Q106*0.5%),0)</f>
        <v>53041</v>
      </c>
      <c r="S106" s="968">
        <f t="shared" ref="S106" si="63">ROUND((Q106-R106),0)</f>
        <v>10555255</v>
      </c>
      <c r="T106" s="1562" t="s">
        <v>77</v>
      </c>
    </row>
    <row r="107" spans="2:20" ht="5.0999999999999996" customHeight="1">
      <c r="B107" s="1511"/>
      <c r="C107" s="2062"/>
      <c r="D107" s="1513"/>
      <c r="E107" s="1514"/>
      <c r="F107" s="1515"/>
      <c r="G107" s="1516"/>
      <c r="H107" s="1516"/>
      <c r="I107" s="1517"/>
      <c r="J107" s="1518"/>
      <c r="K107" s="1517"/>
      <c r="L107" s="1517"/>
      <c r="M107" s="1519"/>
      <c r="N107" s="1519"/>
      <c r="O107" s="1520"/>
      <c r="P107" s="1520"/>
      <c r="Q107" s="1517"/>
      <c r="R107" s="1517"/>
      <c r="S107" s="1517"/>
      <c r="T107" s="1521"/>
    </row>
    <row r="108" spans="2:20" ht="35.1" customHeight="1">
      <c r="B108" s="2295" t="s">
        <v>191</v>
      </c>
      <c r="C108" s="2296"/>
      <c r="D108" s="2296"/>
      <c r="E108" s="2296"/>
      <c r="F108" s="2297"/>
      <c r="G108" s="1370">
        <f>SUM(G106:G107)</f>
        <v>7800</v>
      </c>
      <c r="H108" s="1370">
        <f>SUM(H106:H107)</f>
        <v>3860</v>
      </c>
      <c r="I108" s="1370">
        <f>SUM(I106:I107)</f>
        <v>3940</v>
      </c>
      <c r="J108" s="1370">
        <f>+K108/I108%</f>
        <v>6</v>
      </c>
      <c r="K108" s="1370">
        <f>SUM(K106:K107)</f>
        <v>236.39999999999998</v>
      </c>
      <c r="L108" s="1370">
        <f>SUM(L106:L107)</f>
        <v>3703.6</v>
      </c>
      <c r="M108" s="1370"/>
      <c r="N108" s="1370">
        <f>SUM(N106:N107)</f>
        <v>10555260</v>
      </c>
      <c r="O108" s="1371"/>
      <c r="P108" s="1370">
        <f>Q108/L108</f>
        <v>2864.3201209633871</v>
      </c>
      <c r="Q108" s="1370">
        <f>SUM(Q106:Q107)</f>
        <v>10608296</v>
      </c>
      <c r="R108" s="1370">
        <f>SUM(R106:R107)</f>
        <v>53041</v>
      </c>
      <c r="S108" s="1370">
        <f>SUM(S106:S107)</f>
        <v>10555255</v>
      </c>
      <c r="T108" s="1370"/>
    </row>
    <row r="109" spans="2:20" ht="5.0999999999999996" customHeight="1">
      <c r="B109" s="1352"/>
      <c r="C109" s="2057"/>
      <c r="D109" s="1353"/>
      <c r="E109" s="1353"/>
      <c r="F109" s="1353"/>
      <c r="G109" s="1353"/>
      <c r="H109" s="1353"/>
      <c r="I109" s="1353"/>
      <c r="J109" s="1353" t="s">
        <v>25</v>
      </c>
      <c r="K109" s="1353"/>
      <c r="L109" s="1353"/>
      <c r="M109" s="1353"/>
      <c r="N109" s="1353"/>
      <c r="O109" s="1353"/>
      <c r="P109" s="1354"/>
      <c r="Q109" s="1354"/>
      <c r="R109" s="1354"/>
      <c r="S109" s="1354"/>
      <c r="T109" s="1355"/>
    </row>
    <row r="110" spans="2:20" ht="9.9499999999999993" customHeight="1">
      <c r="B110" s="1038"/>
      <c r="C110" s="2063"/>
      <c r="D110" s="1039"/>
      <c r="E110" s="1039"/>
      <c r="F110" s="1039"/>
      <c r="G110" s="1040"/>
      <c r="H110" s="1040"/>
      <c r="I110" s="1040"/>
      <c r="J110" s="1040"/>
      <c r="K110" s="1040"/>
      <c r="L110" s="1040"/>
      <c r="M110" s="1040"/>
      <c r="N110" s="1040"/>
      <c r="O110" s="1040"/>
      <c r="P110" s="1040"/>
      <c r="Q110" s="1040"/>
      <c r="R110" s="1040"/>
      <c r="S110" s="1040"/>
      <c r="T110" s="1041"/>
    </row>
    <row r="111" spans="2:20" ht="15.75">
      <c r="B111" s="1372"/>
      <c r="C111" s="2064"/>
      <c r="D111" s="1374"/>
      <c r="E111" s="1374"/>
      <c r="F111" s="1374"/>
      <c r="G111" s="1374"/>
      <c r="H111" s="1374"/>
      <c r="I111" s="1629"/>
      <c r="J111" s="1375"/>
      <c r="K111" s="1375"/>
      <c r="L111" s="1376"/>
      <c r="M111" s="1374"/>
      <c r="N111" s="1374"/>
      <c r="O111" s="1374"/>
      <c r="P111" s="1374"/>
      <c r="Q111" s="587" t="s">
        <v>2128</v>
      </c>
      <c r="R111" s="587"/>
      <c r="S111" s="591"/>
      <c r="T111" s="592"/>
    </row>
    <row r="112" spans="2:20" ht="15" customHeight="1">
      <c r="B112" s="1372"/>
      <c r="C112" s="2065" t="s">
        <v>80</v>
      </c>
      <c r="D112" s="227"/>
      <c r="E112" s="227"/>
      <c r="F112" s="227"/>
      <c r="G112" s="227"/>
      <c r="H112" s="2121"/>
      <c r="I112" s="2121" t="s">
        <v>105</v>
      </c>
      <c r="J112" s="2121"/>
      <c r="K112" s="228"/>
      <c r="L112" s="2293" t="s">
        <v>106</v>
      </c>
      <c r="M112" s="2293"/>
      <c r="N112" s="2293"/>
      <c r="O112" s="227"/>
      <c r="P112" s="227"/>
      <c r="Q112" s="227" t="s">
        <v>81</v>
      </c>
      <c r="R112" s="227"/>
      <c r="S112" s="591"/>
      <c r="T112" s="592"/>
    </row>
    <row r="113" spans="2:21" ht="9.9499999999999993" customHeight="1">
      <c r="B113" s="1372"/>
      <c r="C113" s="2066"/>
      <c r="D113" s="229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29"/>
      <c r="P113" s="229"/>
      <c r="Q113" s="229"/>
      <c r="R113" s="229"/>
      <c r="S113" s="591"/>
      <c r="T113" s="592"/>
    </row>
    <row r="114" spans="2:21" ht="15" customHeight="1">
      <c r="B114" s="1372"/>
      <c r="C114" s="2066"/>
      <c r="D114" s="229"/>
      <c r="E114" s="229"/>
      <c r="F114" s="229"/>
      <c r="G114" s="229"/>
      <c r="H114" s="229"/>
      <c r="I114" s="229"/>
      <c r="J114" s="229"/>
      <c r="K114" s="229"/>
      <c r="L114" s="229"/>
      <c r="M114" s="229"/>
      <c r="N114" s="229"/>
      <c r="O114" s="229"/>
      <c r="P114" s="229"/>
      <c r="Q114" s="229"/>
      <c r="R114" s="229"/>
      <c r="S114" s="591"/>
      <c r="T114" s="592"/>
    </row>
    <row r="115" spans="2:21" ht="15" customHeight="1">
      <c r="B115" s="1372"/>
      <c r="C115" s="2066"/>
      <c r="D115" s="229"/>
      <c r="E115" s="229"/>
      <c r="F115" s="229"/>
      <c r="G115" s="229"/>
      <c r="H115" s="229"/>
      <c r="I115" s="229"/>
      <c r="J115" s="229"/>
      <c r="K115" s="229"/>
      <c r="L115" s="229"/>
      <c r="M115" s="229"/>
      <c r="N115" s="229"/>
      <c r="O115" s="229"/>
      <c r="P115" s="229"/>
      <c r="Q115" s="229"/>
      <c r="R115" s="229"/>
      <c r="S115" s="591"/>
      <c r="T115" s="592"/>
    </row>
    <row r="116" spans="2:21" s="1" customFormat="1" ht="15" customHeight="1">
      <c r="B116" s="1372"/>
      <c r="C116" s="2067" t="s">
        <v>147</v>
      </c>
      <c r="D116" s="2118"/>
      <c r="E116" s="2118"/>
      <c r="F116" s="2118"/>
      <c r="G116" s="2122"/>
      <c r="H116" s="2122" t="s">
        <v>82</v>
      </c>
      <c r="I116" s="2118"/>
      <c r="J116" s="2122" t="s">
        <v>156</v>
      </c>
      <c r="K116" s="230"/>
      <c r="L116" s="2122"/>
      <c r="M116" s="2122" t="s">
        <v>161</v>
      </c>
      <c r="N116" s="2122"/>
      <c r="O116" s="2118"/>
      <c r="P116" s="2118"/>
      <c r="Q116" s="2118" t="s">
        <v>83</v>
      </c>
      <c r="R116" s="2118"/>
      <c r="S116" s="591"/>
      <c r="T116" s="592"/>
    </row>
    <row r="117" spans="2:21" s="1" customFormat="1" ht="9.9499999999999993" customHeight="1">
      <c r="B117" s="1372"/>
      <c r="C117" s="2067"/>
      <c r="D117" s="2118"/>
      <c r="E117" s="2118"/>
      <c r="F117" s="2118"/>
      <c r="G117" s="2122"/>
      <c r="H117" s="2122"/>
      <c r="I117" s="2118"/>
      <c r="J117" s="2122"/>
      <c r="K117" s="230"/>
      <c r="L117" s="2122"/>
      <c r="M117" s="2122"/>
      <c r="N117" s="2122"/>
      <c r="O117" s="2118"/>
      <c r="P117" s="2118"/>
      <c r="Q117" s="2118"/>
      <c r="R117" s="2118"/>
      <c r="S117" s="591"/>
      <c r="T117" s="592"/>
    </row>
    <row r="118" spans="2:21" customFormat="1" ht="15" customHeight="1">
      <c r="B118" s="1377" t="s">
        <v>418</v>
      </c>
      <c r="C118" s="2068"/>
      <c r="D118" s="1379"/>
      <c r="E118" s="1379"/>
      <c r="F118" s="1379"/>
      <c r="G118" s="1379"/>
      <c r="H118" s="1379"/>
      <c r="I118" s="1379"/>
      <c r="J118" s="1380"/>
      <c r="K118" s="1379"/>
      <c r="L118" s="1381"/>
      <c r="M118" s="1379"/>
      <c r="N118" s="1379"/>
      <c r="O118" s="1379"/>
      <c r="P118" s="1379"/>
      <c r="Q118" s="1379"/>
      <c r="R118" s="1382"/>
      <c r="S118" s="1382"/>
      <c r="T118" s="1383" t="s">
        <v>417</v>
      </c>
      <c r="U118" s="232"/>
    </row>
    <row r="119" spans="2:21" ht="14.25" customHeight="1"/>
    <row r="120" spans="2:21" ht="24.95" customHeight="1">
      <c r="B120" s="2222" t="s">
        <v>159</v>
      </c>
      <c r="C120" s="2223"/>
      <c r="D120" s="2223"/>
      <c r="E120" s="2224"/>
      <c r="F120" s="2228" t="s">
        <v>146</v>
      </c>
      <c r="G120" s="2229"/>
      <c r="H120" s="2229"/>
      <c r="I120" s="2229"/>
      <c r="J120" s="2229"/>
      <c r="K120" s="2229"/>
      <c r="L120" s="2229"/>
      <c r="M120" s="2229"/>
      <c r="N120" s="2230"/>
      <c r="O120" s="1346" t="s">
        <v>55</v>
      </c>
      <c r="P120" s="1347" t="s">
        <v>1653</v>
      </c>
      <c r="Q120" s="1348" t="s">
        <v>1610</v>
      </c>
      <c r="R120" s="1349"/>
      <c r="S120" s="1349"/>
      <c r="T120" s="1350"/>
    </row>
    <row r="121" spans="2:21" ht="24.95" customHeight="1">
      <c r="B121" s="2225"/>
      <c r="C121" s="2226"/>
      <c r="D121" s="2226"/>
      <c r="E121" s="2227"/>
      <c r="F121" s="2231" t="s">
        <v>416</v>
      </c>
      <c r="G121" s="2232"/>
      <c r="H121" s="2232"/>
      <c r="I121" s="2232"/>
      <c r="J121" s="2232"/>
      <c r="K121" s="2232"/>
      <c r="L121" s="2232"/>
      <c r="M121" s="2232"/>
      <c r="N121" s="2233"/>
      <c r="O121" s="1384" t="s">
        <v>57</v>
      </c>
      <c r="P121" s="1385" t="s">
        <v>58</v>
      </c>
      <c r="Q121" s="1386"/>
      <c r="R121" s="1387"/>
      <c r="S121" s="1387"/>
      <c r="T121" s="1388"/>
    </row>
    <row r="122" spans="2:21" ht="5.0999999999999996" customHeight="1">
      <c r="B122" s="1352"/>
      <c r="C122" s="2057"/>
      <c r="D122" s="1353"/>
      <c r="E122" s="1353"/>
      <c r="F122" s="1353"/>
      <c r="G122" s="1353"/>
      <c r="H122" s="1353"/>
      <c r="I122" s="1353"/>
      <c r="J122" s="1353" t="s">
        <v>25</v>
      </c>
      <c r="K122" s="1353"/>
      <c r="L122" s="1353"/>
      <c r="M122" s="1353"/>
      <c r="N122" s="1353"/>
      <c r="O122" s="1353"/>
      <c r="P122" s="1354"/>
      <c r="Q122" s="1354"/>
      <c r="R122" s="1354"/>
      <c r="S122" s="1354"/>
      <c r="T122" s="1355"/>
    </row>
    <row r="123" spans="2:21" ht="20.100000000000001" customHeight="1">
      <c r="B123" s="1356"/>
      <c r="C123" s="2058" t="s">
        <v>59</v>
      </c>
      <c r="D123" s="550"/>
      <c r="E123" s="550" t="s">
        <v>60</v>
      </c>
      <c r="F123" s="1669" t="s">
        <v>2066</v>
      </c>
      <c r="G123" s="550"/>
      <c r="H123" s="1359"/>
      <c r="I123" s="1357"/>
      <c r="J123" s="550"/>
      <c r="K123" s="550"/>
      <c r="L123" s="1360"/>
      <c r="M123" s="1360"/>
      <c r="N123" s="1361"/>
      <c r="O123" s="1362"/>
      <c r="P123" s="1364" t="s">
        <v>61</v>
      </c>
      <c r="Q123" s="1657" t="s">
        <v>2116</v>
      </c>
      <c r="R123" s="249"/>
      <c r="S123" s="1365"/>
      <c r="T123" s="1366"/>
    </row>
    <row r="124" spans="2:21" ht="5.0999999999999996" customHeight="1">
      <c r="B124" s="1356"/>
      <c r="C124" s="2058"/>
      <c r="D124" s="550"/>
      <c r="E124" s="1367"/>
      <c r="F124" s="1368"/>
      <c r="G124" s="550"/>
      <c r="H124" s="1359"/>
      <c r="I124" s="1357"/>
      <c r="J124" s="550"/>
      <c r="K124" s="550"/>
      <c r="L124" s="1360"/>
      <c r="M124" s="1367"/>
      <c r="N124" s="1369"/>
      <c r="O124" s="1362"/>
      <c r="P124" s="1363"/>
      <c r="Q124" s="1365"/>
      <c r="R124" s="1365"/>
      <c r="S124" s="1365"/>
      <c r="T124" s="1366"/>
    </row>
    <row r="125" spans="2:21" ht="15" customHeight="1">
      <c r="B125" s="2299" t="s">
        <v>26</v>
      </c>
      <c r="C125" s="2059" t="s">
        <v>27</v>
      </c>
      <c r="D125" s="2236" t="s">
        <v>62</v>
      </c>
      <c r="E125" s="555" t="s">
        <v>28</v>
      </c>
      <c r="F125" s="2236" t="s">
        <v>29</v>
      </c>
      <c r="G125" s="556" t="s">
        <v>30</v>
      </c>
      <c r="H125" s="556" t="s">
        <v>30</v>
      </c>
      <c r="I125" s="557" t="s">
        <v>30</v>
      </c>
      <c r="J125" s="2238" t="s">
        <v>31</v>
      </c>
      <c r="K125" s="2239"/>
      <c r="L125" s="556" t="s">
        <v>30</v>
      </c>
      <c r="M125" s="557" t="s">
        <v>32</v>
      </c>
      <c r="N125" s="558" t="s">
        <v>8</v>
      </c>
      <c r="O125" s="2244" t="s">
        <v>182</v>
      </c>
      <c r="P125" s="2246" t="s">
        <v>181</v>
      </c>
      <c r="Q125" s="558" t="s">
        <v>8</v>
      </c>
      <c r="R125" s="2248" t="s">
        <v>44</v>
      </c>
      <c r="S125" s="559" t="s">
        <v>8</v>
      </c>
      <c r="T125" s="2219" t="s">
        <v>10</v>
      </c>
    </row>
    <row r="126" spans="2:21">
      <c r="B126" s="2260"/>
      <c r="C126" s="2060" t="s">
        <v>11</v>
      </c>
      <c r="D126" s="2237"/>
      <c r="E126" s="1390" t="s">
        <v>12</v>
      </c>
      <c r="F126" s="2237"/>
      <c r="G126" s="1390" t="s">
        <v>13</v>
      </c>
      <c r="H126" s="1390" t="s">
        <v>14</v>
      </c>
      <c r="I126" s="1391" t="s">
        <v>15</v>
      </c>
      <c r="J126" s="1392" t="s">
        <v>16</v>
      </c>
      <c r="K126" s="1393" t="s">
        <v>17</v>
      </c>
      <c r="L126" s="1390" t="s">
        <v>18</v>
      </c>
      <c r="M126" s="1394" t="s">
        <v>19</v>
      </c>
      <c r="N126" s="1395" t="s">
        <v>177</v>
      </c>
      <c r="O126" s="2245"/>
      <c r="P126" s="2247"/>
      <c r="Q126" s="1395" t="s">
        <v>22</v>
      </c>
      <c r="R126" s="2249"/>
      <c r="S126" s="1396" t="s">
        <v>45</v>
      </c>
      <c r="T126" s="2220"/>
    </row>
    <row r="127" spans="2:21" ht="15.75" thickBot="1">
      <c r="B127" s="568">
        <v>1</v>
      </c>
      <c r="C127" s="2061">
        <v>2</v>
      </c>
      <c r="D127" s="570">
        <v>3</v>
      </c>
      <c r="E127" s="571">
        <v>4</v>
      </c>
      <c r="F127" s="571">
        <v>5</v>
      </c>
      <c r="G127" s="571">
        <v>6</v>
      </c>
      <c r="H127" s="571">
        <v>7</v>
      </c>
      <c r="I127" s="572" t="s">
        <v>63</v>
      </c>
      <c r="J127" s="573">
        <v>9</v>
      </c>
      <c r="K127" s="574" t="s">
        <v>64</v>
      </c>
      <c r="L127" s="573" t="s">
        <v>65</v>
      </c>
      <c r="M127" s="574">
        <v>12</v>
      </c>
      <c r="N127" s="575" t="s">
        <v>66</v>
      </c>
      <c r="O127" s="576" t="s">
        <v>176</v>
      </c>
      <c r="P127" s="575" t="s">
        <v>178</v>
      </c>
      <c r="Q127" s="575" t="s">
        <v>186</v>
      </c>
      <c r="R127" s="575" t="s">
        <v>183</v>
      </c>
      <c r="S127" s="575" t="s">
        <v>179</v>
      </c>
      <c r="T127" s="575">
        <v>18</v>
      </c>
    </row>
    <row r="128" spans="2:21" s="865" customFormat="1" ht="35.1" customHeight="1" thickTop="1">
      <c r="B128" s="1527">
        <v>1</v>
      </c>
      <c r="C128" s="2091" t="s">
        <v>2121</v>
      </c>
      <c r="D128" s="1952" t="s">
        <v>76</v>
      </c>
      <c r="E128" s="1953" t="s">
        <v>75</v>
      </c>
      <c r="F128" s="1954" t="s">
        <v>40</v>
      </c>
      <c r="G128" s="1955">
        <v>5290</v>
      </c>
      <c r="H128" s="1955">
        <v>3860</v>
      </c>
      <c r="I128" s="1561">
        <f t="shared" ref="I128" si="64">+G128-H128</f>
        <v>1430</v>
      </c>
      <c r="J128" s="1720">
        <v>6</v>
      </c>
      <c r="K128" s="1529">
        <f t="shared" ref="K128" si="65">I128*J128%</f>
        <v>85.8</v>
      </c>
      <c r="L128" s="1529">
        <f t="shared" ref="L128" si="66">I128-K128</f>
        <v>1344.2</v>
      </c>
      <c r="M128" s="1721">
        <v>2850</v>
      </c>
      <c r="N128" s="967">
        <f t="shared" ref="N128" si="67">ROUND((L128*M128),0)</f>
        <v>3830970</v>
      </c>
      <c r="O128" s="967">
        <f t="shared" ref="O128" si="68">ROUND(M128*0.5025%,2)</f>
        <v>14.32</v>
      </c>
      <c r="P128" s="967">
        <f>M128+O128</f>
        <v>2864.32</v>
      </c>
      <c r="Q128" s="968">
        <f t="shared" ref="Q128" si="69">ROUND((L128*+P128),0)</f>
        <v>3850219</v>
      </c>
      <c r="R128" s="968">
        <f t="shared" ref="R128" si="70">ROUND((Q128*0.5%),0)</f>
        <v>19251</v>
      </c>
      <c r="S128" s="968">
        <f t="shared" ref="S128" si="71">ROUND((Q128-R128),0)</f>
        <v>3830968</v>
      </c>
      <c r="T128" s="1562" t="s">
        <v>77</v>
      </c>
    </row>
    <row r="129" spans="2:20" ht="5.0999999999999996" customHeight="1">
      <c r="B129" s="1511"/>
      <c r="C129" s="2062"/>
      <c r="D129" s="1513"/>
      <c r="E129" s="1514"/>
      <c r="F129" s="1515"/>
      <c r="G129" s="1516"/>
      <c r="H129" s="1516"/>
      <c r="I129" s="1517"/>
      <c r="J129" s="1518"/>
      <c r="K129" s="1517"/>
      <c r="L129" s="1517"/>
      <c r="M129" s="1519"/>
      <c r="N129" s="1519"/>
      <c r="O129" s="1520"/>
      <c r="P129" s="1520"/>
      <c r="Q129" s="1517"/>
      <c r="R129" s="1517"/>
      <c r="S129" s="1517"/>
      <c r="T129" s="1521"/>
    </row>
    <row r="130" spans="2:20" ht="35.1" customHeight="1">
      <c r="B130" s="2295" t="s">
        <v>204</v>
      </c>
      <c r="C130" s="2296"/>
      <c r="D130" s="2296"/>
      <c r="E130" s="2296"/>
      <c r="F130" s="2297"/>
      <c r="G130" s="1370">
        <f>SUM(G128:G129)</f>
        <v>5290</v>
      </c>
      <c r="H130" s="1370">
        <f>SUM(H128:H129)</f>
        <v>3860</v>
      </c>
      <c r="I130" s="1370">
        <f>SUM(I128:I129)</f>
        <v>1430</v>
      </c>
      <c r="J130" s="1370">
        <f>+K130/I130%</f>
        <v>5.9999999999999991</v>
      </c>
      <c r="K130" s="1370">
        <f>SUM(K128:K129)</f>
        <v>85.8</v>
      </c>
      <c r="L130" s="1370">
        <f>SUM(L128:L129)</f>
        <v>1344.2</v>
      </c>
      <c r="M130" s="1370"/>
      <c r="N130" s="1370">
        <f>SUM(N128:N129)</f>
        <v>3830970</v>
      </c>
      <c r="O130" s="1371"/>
      <c r="P130" s="1370">
        <f>Q130/L130</f>
        <v>2864.3200416604673</v>
      </c>
      <c r="Q130" s="1370">
        <f>SUM(Q128:Q129)</f>
        <v>3850219</v>
      </c>
      <c r="R130" s="1370">
        <f>SUM(R128:R129)</f>
        <v>19251</v>
      </c>
      <c r="S130" s="1370">
        <f>SUM(S128:S129)</f>
        <v>3830968</v>
      </c>
      <c r="T130" s="1370"/>
    </row>
    <row r="131" spans="2:20" ht="5.0999999999999996" customHeight="1">
      <c r="B131" s="1352"/>
      <c r="C131" s="2057"/>
      <c r="D131" s="1353"/>
      <c r="E131" s="1353"/>
      <c r="F131" s="1353"/>
      <c r="G131" s="1353"/>
      <c r="H131" s="1353"/>
      <c r="I131" s="1353"/>
      <c r="J131" s="1353" t="s">
        <v>25</v>
      </c>
      <c r="K131" s="1353"/>
      <c r="L131" s="1353"/>
      <c r="M131" s="1353"/>
      <c r="N131" s="1353"/>
      <c r="O131" s="1353"/>
      <c r="P131" s="1354"/>
      <c r="Q131" s="1354"/>
      <c r="R131" s="1354"/>
      <c r="S131" s="1354"/>
      <c r="T131" s="1355"/>
    </row>
    <row r="132" spans="2:20" ht="20.100000000000001" customHeight="1">
      <c r="B132" s="1356"/>
      <c r="C132" s="2058" t="s">
        <v>59</v>
      </c>
      <c r="D132" s="550"/>
      <c r="E132" s="550" t="s">
        <v>60</v>
      </c>
      <c r="F132" s="1669" t="s">
        <v>2123</v>
      </c>
      <c r="G132" s="550"/>
      <c r="H132" s="1359"/>
      <c r="I132" s="1357"/>
      <c r="J132" s="550"/>
      <c r="K132" s="550"/>
      <c r="L132" s="1360"/>
      <c r="M132" s="1360"/>
      <c r="N132" s="1361"/>
      <c r="O132" s="1362"/>
      <c r="P132" s="1364"/>
      <c r="Q132" s="1657"/>
      <c r="R132" s="249"/>
      <c r="S132" s="1365"/>
      <c r="T132" s="1366"/>
    </row>
    <row r="133" spans="2:20" ht="5.0999999999999996" customHeight="1">
      <c r="B133" s="1356"/>
      <c r="C133" s="2058"/>
      <c r="D133" s="550"/>
      <c r="E133" s="1367"/>
      <c r="F133" s="1368"/>
      <c r="G133" s="550"/>
      <c r="H133" s="1359"/>
      <c r="I133" s="1357"/>
      <c r="J133" s="550"/>
      <c r="K133" s="550"/>
      <c r="L133" s="1360"/>
      <c r="M133" s="1367"/>
      <c r="N133" s="1369"/>
      <c r="O133" s="1362"/>
      <c r="P133" s="1363"/>
      <c r="Q133" s="1365"/>
      <c r="R133" s="1365"/>
      <c r="S133" s="1365"/>
      <c r="T133" s="1366"/>
    </row>
    <row r="134" spans="2:20" ht="15" customHeight="1">
      <c r="B134" s="2299" t="s">
        <v>26</v>
      </c>
      <c r="C134" s="2059" t="s">
        <v>27</v>
      </c>
      <c r="D134" s="2236" t="s">
        <v>62</v>
      </c>
      <c r="E134" s="555" t="s">
        <v>28</v>
      </c>
      <c r="F134" s="2236" t="s">
        <v>29</v>
      </c>
      <c r="G134" s="556" t="s">
        <v>30</v>
      </c>
      <c r="H134" s="556" t="s">
        <v>30</v>
      </c>
      <c r="I134" s="557" t="s">
        <v>30</v>
      </c>
      <c r="J134" s="2238" t="s">
        <v>31</v>
      </c>
      <c r="K134" s="2239"/>
      <c r="L134" s="556" t="s">
        <v>30</v>
      </c>
      <c r="M134" s="557" t="s">
        <v>32</v>
      </c>
      <c r="N134" s="558" t="s">
        <v>8</v>
      </c>
      <c r="O134" s="2244" t="s">
        <v>182</v>
      </c>
      <c r="P134" s="2246" t="s">
        <v>181</v>
      </c>
      <c r="Q134" s="558" t="s">
        <v>8</v>
      </c>
      <c r="R134" s="2248" t="s">
        <v>44</v>
      </c>
      <c r="S134" s="559" t="s">
        <v>8</v>
      </c>
      <c r="T134" s="2219" t="s">
        <v>10</v>
      </c>
    </row>
    <row r="135" spans="2:20">
      <c r="B135" s="2260"/>
      <c r="C135" s="2060" t="s">
        <v>11</v>
      </c>
      <c r="D135" s="2237"/>
      <c r="E135" s="1390" t="s">
        <v>12</v>
      </c>
      <c r="F135" s="2237"/>
      <c r="G135" s="1390" t="s">
        <v>13</v>
      </c>
      <c r="H135" s="1390" t="s">
        <v>14</v>
      </c>
      <c r="I135" s="1391" t="s">
        <v>15</v>
      </c>
      <c r="J135" s="1392" t="s">
        <v>16</v>
      </c>
      <c r="K135" s="1393" t="s">
        <v>17</v>
      </c>
      <c r="L135" s="1390" t="s">
        <v>18</v>
      </c>
      <c r="M135" s="1394" t="s">
        <v>19</v>
      </c>
      <c r="N135" s="1395" t="s">
        <v>177</v>
      </c>
      <c r="O135" s="2245"/>
      <c r="P135" s="2247"/>
      <c r="Q135" s="1395" t="s">
        <v>22</v>
      </c>
      <c r="R135" s="2249"/>
      <c r="S135" s="1396" t="s">
        <v>45</v>
      </c>
      <c r="T135" s="2220"/>
    </row>
    <row r="136" spans="2:20" ht="15.75" thickBot="1">
      <c r="B136" s="568">
        <v>1</v>
      </c>
      <c r="C136" s="2061">
        <v>2</v>
      </c>
      <c r="D136" s="570">
        <v>3</v>
      </c>
      <c r="E136" s="571">
        <v>4</v>
      </c>
      <c r="F136" s="571">
        <v>5</v>
      </c>
      <c r="G136" s="571">
        <v>6</v>
      </c>
      <c r="H136" s="571">
        <v>7</v>
      </c>
      <c r="I136" s="572" t="s">
        <v>63</v>
      </c>
      <c r="J136" s="573">
        <v>9</v>
      </c>
      <c r="K136" s="574" t="s">
        <v>64</v>
      </c>
      <c r="L136" s="573" t="s">
        <v>65</v>
      </c>
      <c r="M136" s="574">
        <v>12</v>
      </c>
      <c r="N136" s="575" t="s">
        <v>66</v>
      </c>
      <c r="O136" s="576" t="s">
        <v>176</v>
      </c>
      <c r="P136" s="575" t="s">
        <v>178</v>
      </c>
      <c r="Q136" s="575" t="s">
        <v>186</v>
      </c>
      <c r="R136" s="575" t="s">
        <v>183</v>
      </c>
      <c r="S136" s="575" t="s">
        <v>179</v>
      </c>
      <c r="T136" s="575">
        <v>18</v>
      </c>
    </row>
    <row r="137" spans="2:20" s="865" customFormat="1" ht="35.1" customHeight="1" thickTop="1">
      <c r="B137" s="1527">
        <v>1</v>
      </c>
      <c r="C137" s="2091" t="s">
        <v>2122</v>
      </c>
      <c r="D137" s="1952" t="s">
        <v>148</v>
      </c>
      <c r="E137" s="1953" t="s">
        <v>1254</v>
      </c>
      <c r="F137" s="1954" t="s">
        <v>40</v>
      </c>
      <c r="G137" s="1955">
        <v>7630</v>
      </c>
      <c r="H137" s="1955">
        <v>3870</v>
      </c>
      <c r="I137" s="1561">
        <f t="shared" ref="I137" si="72">+G137-H137</f>
        <v>3760</v>
      </c>
      <c r="J137" s="1720">
        <v>6</v>
      </c>
      <c r="K137" s="1529">
        <f t="shared" ref="K137" si="73">I137*J137%</f>
        <v>225.6</v>
      </c>
      <c r="L137" s="1529">
        <f t="shared" ref="L137" si="74">I137-K137</f>
        <v>3534.4</v>
      </c>
      <c r="M137" s="1721">
        <v>2850</v>
      </c>
      <c r="N137" s="967">
        <f t="shared" ref="N137" si="75">ROUND((L137*M137),0)</f>
        <v>10073040</v>
      </c>
      <c r="O137" s="967">
        <f t="shared" ref="O137" si="76">ROUND(M137*0.5025%,2)</f>
        <v>14.32</v>
      </c>
      <c r="P137" s="967">
        <f>M137+O137</f>
        <v>2864.32</v>
      </c>
      <c r="Q137" s="968">
        <f t="shared" ref="Q137" si="77">ROUND((L137*+P137),0)</f>
        <v>10123653</v>
      </c>
      <c r="R137" s="968">
        <f t="shared" ref="R137" si="78">ROUND((Q137*0.5%),0)</f>
        <v>50618</v>
      </c>
      <c r="S137" s="968">
        <f t="shared" ref="S137" si="79">ROUND((Q137-R137),0)</f>
        <v>10073035</v>
      </c>
      <c r="T137" s="1562" t="s">
        <v>77</v>
      </c>
    </row>
    <row r="138" spans="2:20" ht="5.0999999999999996" customHeight="1">
      <c r="B138" s="1511"/>
      <c r="C138" s="2062"/>
      <c r="D138" s="1513"/>
      <c r="E138" s="1514"/>
      <c r="F138" s="1515"/>
      <c r="G138" s="1516"/>
      <c r="H138" s="1516"/>
      <c r="I138" s="1517"/>
      <c r="J138" s="1518"/>
      <c r="K138" s="1517"/>
      <c r="L138" s="1517"/>
      <c r="M138" s="1519"/>
      <c r="N138" s="1519"/>
      <c r="O138" s="1520"/>
      <c r="P138" s="1520"/>
      <c r="Q138" s="1517"/>
      <c r="R138" s="1517"/>
      <c r="S138" s="1517"/>
      <c r="T138" s="1521"/>
    </row>
    <row r="139" spans="2:20" ht="35.1" customHeight="1">
      <c r="B139" s="2295" t="s">
        <v>202</v>
      </c>
      <c r="C139" s="2296"/>
      <c r="D139" s="2296"/>
      <c r="E139" s="2296"/>
      <c r="F139" s="2297"/>
      <c r="G139" s="1370">
        <f>SUM(G137:G138)</f>
        <v>7630</v>
      </c>
      <c r="H139" s="1370">
        <f>SUM(H137:H138)</f>
        <v>3870</v>
      </c>
      <c r="I139" s="1370">
        <f>SUM(I137:I138)</f>
        <v>3760</v>
      </c>
      <c r="J139" s="1370">
        <f>+K139/I139%</f>
        <v>6</v>
      </c>
      <c r="K139" s="1370">
        <f>SUM(K137:K138)</f>
        <v>225.6</v>
      </c>
      <c r="L139" s="1370">
        <f>SUM(L137:L138)</f>
        <v>3534.4</v>
      </c>
      <c r="M139" s="1370"/>
      <c r="N139" s="1370">
        <f>SUM(N137:N138)</f>
        <v>10073040</v>
      </c>
      <c r="O139" s="1371"/>
      <c r="P139" s="1370">
        <f>Q139/L139</f>
        <v>2864.3201109099141</v>
      </c>
      <c r="Q139" s="1370">
        <f>SUM(Q137:Q138)</f>
        <v>10123653</v>
      </c>
      <c r="R139" s="1370">
        <f>SUM(R137:R138)</f>
        <v>50618</v>
      </c>
      <c r="S139" s="1370">
        <f>SUM(S137:S138)</f>
        <v>10073035</v>
      </c>
      <c r="T139" s="1370"/>
    </row>
    <row r="140" spans="2:20" ht="35.1" customHeight="1">
      <c r="B140" s="2295" t="s">
        <v>2120</v>
      </c>
      <c r="C140" s="2296"/>
      <c r="D140" s="2296"/>
      <c r="E140" s="2296"/>
      <c r="F140" s="2297"/>
      <c r="G140" s="1370">
        <f>SUM(G139+G130)</f>
        <v>12920</v>
      </c>
      <c r="H140" s="1370">
        <f t="shared" ref="H140:S140" si="80">SUM(H139+H130)</f>
        <v>7730</v>
      </c>
      <c r="I140" s="1370">
        <f t="shared" si="80"/>
        <v>5190</v>
      </c>
      <c r="J140" s="1370">
        <f>+K140/I140%</f>
        <v>6</v>
      </c>
      <c r="K140" s="1370">
        <f t="shared" si="80"/>
        <v>311.39999999999998</v>
      </c>
      <c r="L140" s="1370">
        <f t="shared" si="80"/>
        <v>4878.6000000000004</v>
      </c>
      <c r="M140" s="1370"/>
      <c r="N140" s="1370">
        <f t="shared" si="80"/>
        <v>13904010</v>
      </c>
      <c r="O140" s="1371"/>
      <c r="P140" s="1370">
        <f>Q140/L140</f>
        <v>2864.3200918296229</v>
      </c>
      <c r="Q140" s="1370">
        <f t="shared" si="80"/>
        <v>13973872</v>
      </c>
      <c r="R140" s="1370">
        <f t="shared" si="80"/>
        <v>69869</v>
      </c>
      <c r="S140" s="1370">
        <f t="shared" si="80"/>
        <v>13904003</v>
      </c>
      <c r="T140" s="1370"/>
    </row>
    <row r="141" spans="2:20" ht="9.9499999999999993" customHeight="1">
      <c r="B141" s="1038"/>
      <c r="C141" s="2063"/>
      <c r="D141" s="1039"/>
      <c r="E141" s="1039"/>
      <c r="F141" s="1039"/>
      <c r="G141" s="1040"/>
      <c r="H141" s="1040"/>
      <c r="I141" s="1040"/>
      <c r="J141" s="1040"/>
      <c r="K141" s="1040"/>
      <c r="L141" s="1040"/>
      <c r="M141" s="1040"/>
      <c r="N141" s="1040"/>
      <c r="O141" s="1040"/>
      <c r="P141" s="1040"/>
      <c r="Q141" s="1040"/>
      <c r="R141" s="1040"/>
      <c r="S141" s="1040"/>
      <c r="T141" s="1041"/>
    </row>
    <row r="142" spans="2:20" ht="15.75">
      <c r="B142" s="1372"/>
      <c r="C142" s="2064"/>
      <c r="D142" s="1374"/>
      <c r="E142" s="1374"/>
      <c r="F142" s="1374"/>
      <c r="G142" s="1374"/>
      <c r="H142" s="1374"/>
      <c r="I142" s="1629"/>
      <c r="J142" s="1375"/>
      <c r="K142" s="1375"/>
      <c r="L142" s="1376"/>
      <c r="M142" s="1374"/>
      <c r="N142" s="1374"/>
      <c r="O142" s="1374"/>
      <c r="P142" s="1374"/>
      <c r="Q142" s="587" t="s">
        <v>2118</v>
      </c>
      <c r="R142" s="587"/>
      <c r="S142" s="591"/>
      <c r="T142" s="592"/>
    </row>
    <row r="143" spans="2:20" ht="15" customHeight="1">
      <c r="B143" s="1372"/>
      <c r="C143" s="2065" t="s">
        <v>80</v>
      </c>
      <c r="D143" s="227"/>
      <c r="E143" s="227"/>
      <c r="F143" s="227"/>
      <c r="G143" s="227"/>
      <c r="H143" s="2112"/>
      <c r="I143" s="2112" t="s">
        <v>105</v>
      </c>
      <c r="J143" s="2112"/>
      <c r="K143" s="228"/>
      <c r="L143" s="2293" t="s">
        <v>106</v>
      </c>
      <c r="M143" s="2293"/>
      <c r="N143" s="2293"/>
      <c r="O143" s="227"/>
      <c r="P143" s="227"/>
      <c r="Q143" s="227" t="s">
        <v>81</v>
      </c>
      <c r="R143" s="227"/>
      <c r="S143" s="591"/>
      <c r="T143" s="592"/>
    </row>
    <row r="144" spans="2:20" ht="9.9499999999999993" customHeight="1">
      <c r="B144" s="1372"/>
      <c r="C144" s="2066"/>
      <c r="D144" s="229"/>
      <c r="E144" s="229"/>
      <c r="F144" s="229"/>
      <c r="G144" s="229"/>
      <c r="H144" s="229"/>
      <c r="I144" s="229"/>
      <c r="J144" s="229"/>
      <c r="K144" s="229"/>
      <c r="L144" s="229"/>
      <c r="M144" s="229"/>
      <c r="N144" s="229"/>
      <c r="O144" s="229"/>
      <c r="P144" s="229"/>
      <c r="Q144" s="229"/>
      <c r="R144" s="229"/>
      <c r="S144" s="591"/>
      <c r="T144" s="592"/>
    </row>
    <row r="145" spans="2:21" ht="15" customHeight="1">
      <c r="B145" s="1372"/>
      <c r="C145" s="2066"/>
      <c r="D145" s="229"/>
      <c r="E145" s="229"/>
      <c r="F145" s="229"/>
      <c r="G145" s="229"/>
      <c r="H145" s="229"/>
      <c r="I145" s="229"/>
      <c r="J145" s="229"/>
      <c r="K145" s="229"/>
      <c r="L145" s="229"/>
      <c r="M145" s="229"/>
      <c r="N145" s="229"/>
      <c r="O145" s="229"/>
      <c r="P145" s="229"/>
      <c r="Q145" s="229"/>
      <c r="R145" s="229"/>
      <c r="S145" s="591"/>
      <c r="T145" s="592"/>
    </row>
    <row r="146" spans="2:21" ht="15" customHeight="1">
      <c r="B146" s="1372"/>
      <c r="C146" s="2066"/>
      <c r="D146" s="229"/>
      <c r="E146" s="229"/>
      <c r="F146" s="229"/>
      <c r="G146" s="229"/>
      <c r="H146" s="229"/>
      <c r="I146" s="229"/>
      <c r="J146" s="229"/>
      <c r="K146" s="229"/>
      <c r="L146" s="229"/>
      <c r="M146" s="229"/>
      <c r="N146" s="229"/>
      <c r="O146" s="229"/>
      <c r="P146" s="229"/>
      <c r="Q146" s="229"/>
      <c r="R146" s="229"/>
      <c r="S146" s="591"/>
      <c r="T146" s="592"/>
    </row>
    <row r="147" spans="2:21" s="1" customFormat="1" ht="15" customHeight="1">
      <c r="B147" s="1372"/>
      <c r="C147" s="2067" t="s">
        <v>147</v>
      </c>
      <c r="D147" s="2109"/>
      <c r="E147" s="2109"/>
      <c r="F147" s="2109"/>
      <c r="G147" s="2113"/>
      <c r="H147" s="2113" t="s">
        <v>82</v>
      </c>
      <c r="I147" s="2109"/>
      <c r="J147" s="2113" t="s">
        <v>156</v>
      </c>
      <c r="K147" s="230"/>
      <c r="L147" s="2113"/>
      <c r="M147" s="2113" t="s">
        <v>161</v>
      </c>
      <c r="N147" s="2113"/>
      <c r="O147" s="2109"/>
      <c r="P147" s="2109"/>
      <c r="Q147" s="2109" t="s">
        <v>83</v>
      </c>
      <c r="R147" s="2109"/>
      <c r="S147" s="591"/>
      <c r="T147" s="592"/>
    </row>
    <row r="148" spans="2:21" s="1" customFormat="1" ht="9.9499999999999993" customHeight="1">
      <c r="B148" s="1372"/>
      <c r="C148" s="2067"/>
      <c r="D148" s="2109"/>
      <c r="E148" s="2109"/>
      <c r="F148" s="2109"/>
      <c r="G148" s="2113"/>
      <c r="H148" s="2113"/>
      <c r="I148" s="2109"/>
      <c r="J148" s="2113"/>
      <c r="K148" s="230"/>
      <c r="L148" s="2113"/>
      <c r="M148" s="2113"/>
      <c r="N148" s="2113"/>
      <c r="O148" s="2109"/>
      <c r="P148" s="2109"/>
      <c r="Q148" s="2109"/>
      <c r="R148" s="2109"/>
      <c r="S148" s="591"/>
      <c r="T148" s="592"/>
    </row>
    <row r="149" spans="2:21" customFormat="1" ht="15" customHeight="1">
      <c r="B149" s="1377" t="s">
        <v>418</v>
      </c>
      <c r="C149" s="2068"/>
      <c r="D149" s="1379"/>
      <c r="E149" s="1379"/>
      <c r="F149" s="1379"/>
      <c r="G149" s="1379"/>
      <c r="H149" s="1379"/>
      <c r="I149" s="1379"/>
      <c r="J149" s="1380"/>
      <c r="K149" s="1379"/>
      <c r="L149" s="1381"/>
      <c r="M149" s="1379"/>
      <c r="N149" s="1379"/>
      <c r="O149" s="1379"/>
      <c r="P149" s="1379"/>
      <c r="Q149" s="1379"/>
      <c r="R149" s="1382"/>
      <c r="S149" s="1382"/>
      <c r="T149" s="1383" t="s">
        <v>417</v>
      </c>
      <c r="U149" s="232"/>
    </row>
    <row r="150" spans="2:21" ht="14.25" customHeight="1"/>
    <row r="151" spans="2:21" ht="24.95" customHeight="1">
      <c r="B151" s="2222" t="s">
        <v>159</v>
      </c>
      <c r="C151" s="2223"/>
      <c r="D151" s="2223"/>
      <c r="E151" s="2224"/>
      <c r="F151" s="2228" t="s">
        <v>146</v>
      </c>
      <c r="G151" s="2229"/>
      <c r="H151" s="2229"/>
      <c r="I151" s="2229"/>
      <c r="J151" s="2229"/>
      <c r="K151" s="2229"/>
      <c r="L151" s="2229"/>
      <c r="M151" s="2229"/>
      <c r="N151" s="2230"/>
      <c r="O151" s="1346" t="s">
        <v>55</v>
      </c>
      <c r="P151" s="1347" t="s">
        <v>1418</v>
      </c>
      <c r="Q151" s="1348" t="s">
        <v>1610</v>
      </c>
      <c r="R151" s="1349"/>
      <c r="S151" s="1349"/>
      <c r="T151" s="1350"/>
    </row>
    <row r="152" spans="2:21" ht="24.95" customHeight="1">
      <c r="B152" s="2225"/>
      <c r="C152" s="2226"/>
      <c r="D152" s="2226"/>
      <c r="E152" s="2227"/>
      <c r="F152" s="2231" t="s">
        <v>416</v>
      </c>
      <c r="G152" s="2232"/>
      <c r="H152" s="2232"/>
      <c r="I152" s="2232"/>
      <c r="J152" s="2232"/>
      <c r="K152" s="2232"/>
      <c r="L152" s="2232"/>
      <c r="M152" s="2232"/>
      <c r="N152" s="2233"/>
      <c r="O152" s="1384" t="s">
        <v>57</v>
      </c>
      <c r="P152" s="1385" t="s">
        <v>58</v>
      </c>
      <c r="Q152" s="1386"/>
      <c r="R152" s="1387"/>
      <c r="S152" s="1387"/>
      <c r="T152" s="1388"/>
    </row>
    <row r="153" spans="2:21" ht="5.0999999999999996" customHeight="1">
      <c r="B153" s="1352"/>
      <c r="C153" s="2057"/>
      <c r="D153" s="1353"/>
      <c r="E153" s="1353"/>
      <c r="F153" s="1353"/>
      <c r="G153" s="1353"/>
      <c r="H153" s="1353"/>
      <c r="I153" s="1353"/>
      <c r="J153" s="1353" t="s">
        <v>25</v>
      </c>
      <c r="K153" s="1353"/>
      <c r="L153" s="1353"/>
      <c r="M153" s="1353"/>
      <c r="N153" s="1353"/>
      <c r="O153" s="1353"/>
      <c r="P153" s="1354"/>
      <c r="Q153" s="1354"/>
      <c r="R153" s="1354"/>
      <c r="S153" s="1354"/>
      <c r="T153" s="1355"/>
    </row>
    <row r="154" spans="2:21" ht="20.100000000000001" customHeight="1">
      <c r="B154" s="1356"/>
      <c r="C154" s="2058" t="s">
        <v>59</v>
      </c>
      <c r="D154" s="550"/>
      <c r="E154" s="550" t="s">
        <v>60</v>
      </c>
      <c r="F154" s="1669" t="s">
        <v>2047</v>
      </c>
      <c r="G154" s="550"/>
      <c r="H154" s="1359"/>
      <c r="I154" s="1357"/>
      <c r="J154" s="550"/>
      <c r="K154" s="550"/>
      <c r="L154" s="1360"/>
      <c r="M154" s="1360"/>
      <c r="N154" s="1361"/>
      <c r="O154" s="1362"/>
      <c r="P154" s="1364" t="s">
        <v>61</v>
      </c>
      <c r="Q154" s="1657" t="s">
        <v>2095</v>
      </c>
      <c r="R154" s="249"/>
      <c r="S154" s="1365"/>
      <c r="T154" s="1366"/>
    </row>
    <row r="155" spans="2:21" ht="5.0999999999999996" customHeight="1">
      <c r="B155" s="1356"/>
      <c r="C155" s="2058"/>
      <c r="D155" s="550"/>
      <c r="E155" s="1367"/>
      <c r="F155" s="1368"/>
      <c r="G155" s="550"/>
      <c r="H155" s="1359"/>
      <c r="I155" s="1357"/>
      <c r="J155" s="550"/>
      <c r="K155" s="550"/>
      <c r="L155" s="1360"/>
      <c r="M155" s="1367"/>
      <c r="N155" s="1369"/>
      <c r="O155" s="1362"/>
      <c r="P155" s="1363"/>
      <c r="Q155" s="1365"/>
      <c r="R155" s="1365"/>
      <c r="S155" s="1365"/>
      <c r="T155" s="1366"/>
    </row>
    <row r="156" spans="2:21" ht="15" customHeight="1">
      <c r="B156" s="2299" t="s">
        <v>26</v>
      </c>
      <c r="C156" s="2059" t="s">
        <v>27</v>
      </c>
      <c r="D156" s="2236" t="s">
        <v>62</v>
      </c>
      <c r="E156" s="555" t="s">
        <v>28</v>
      </c>
      <c r="F156" s="2236" t="s">
        <v>29</v>
      </c>
      <c r="G156" s="556" t="s">
        <v>30</v>
      </c>
      <c r="H156" s="556" t="s">
        <v>30</v>
      </c>
      <c r="I156" s="557" t="s">
        <v>30</v>
      </c>
      <c r="J156" s="2238" t="s">
        <v>31</v>
      </c>
      <c r="K156" s="2239"/>
      <c r="L156" s="556" t="s">
        <v>30</v>
      </c>
      <c r="M156" s="557" t="s">
        <v>32</v>
      </c>
      <c r="N156" s="558" t="s">
        <v>8</v>
      </c>
      <c r="O156" s="2244" t="s">
        <v>182</v>
      </c>
      <c r="P156" s="2246" t="s">
        <v>181</v>
      </c>
      <c r="Q156" s="558" t="s">
        <v>8</v>
      </c>
      <c r="R156" s="2248" t="s">
        <v>44</v>
      </c>
      <c r="S156" s="559" t="s">
        <v>8</v>
      </c>
      <c r="T156" s="2219" t="s">
        <v>10</v>
      </c>
    </row>
    <row r="157" spans="2:21">
      <c r="B157" s="2260"/>
      <c r="C157" s="2060" t="s">
        <v>11</v>
      </c>
      <c r="D157" s="2237"/>
      <c r="E157" s="1390" t="s">
        <v>12</v>
      </c>
      <c r="F157" s="2237"/>
      <c r="G157" s="1390" t="s">
        <v>13</v>
      </c>
      <c r="H157" s="1390" t="s">
        <v>14</v>
      </c>
      <c r="I157" s="1391" t="s">
        <v>15</v>
      </c>
      <c r="J157" s="1392" t="s">
        <v>16</v>
      </c>
      <c r="K157" s="1393" t="s">
        <v>17</v>
      </c>
      <c r="L157" s="1390" t="s">
        <v>18</v>
      </c>
      <c r="M157" s="1394" t="s">
        <v>19</v>
      </c>
      <c r="N157" s="1395" t="s">
        <v>177</v>
      </c>
      <c r="O157" s="2245"/>
      <c r="P157" s="2247"/>
      <c r="Q157" s="1395" t="s">
        <v>22</v>
      </c>
      <c r="R157" s="2249"/>
      <c r="S157" s="1396" t="s">
        <v>45</v>
      </c>
      <c r="T157" s="2220"/>
    </row>
    <row r="158" spans="2:21" ht="15.75" thickBot="1">
      <c r="B158" s="568">
        <v>1</v>
      </c>
      <c r="C158" s="2061">
        <v>2</v>
      </c>
      <c r="D158" s="570">
        <v>3</v>
      </c>
      <c r="E158" s="571">
        <v>4</v>
      </c>
      <c r="F158" s="571">
        <v>5</v>
      </c>
      <c r="G158" s="571">
        <v>6</v>
      </c>
      <c r="H158" s="571">
        <v>7</v>
      </c>
      <c r="I158" s="572" t="s">
        <v>63</v>
      </c>
      <c r="J158" s="573">
        <v>9</v>
      </c>
      <c r="K158" s="574" t="s">
        <v>64</v>
      </c>
      <c r="L158" s="573" t="s">
        <v>65</v>
      </c>
      <c r="M158" s="574">
        <v>12</v>
      </c>
      <c r="N158" s="575" t="s">
        <v>66</v>
      </c>
      <c r="O158" s="576" t="s">
        <v>176</v>
      </c>
      <c r="P158" s="575" t="s">
        <v>178</v>
      </c>
      <c r="Q158" s="575" t="s">
        <v>186</v>
      </c>
      <c r="R158" s="575" t="s">
        <v>183</v>
      </c>
      <c r="S158" s="575" t="s">
        <v>179</v>
      </c>
      <c r="T158" s="575">
        <v>18</v>
      </c>
    </row>
    <row r="159" spans="2:21" s="865" customFormat="1" ht="35.1" customHeight="1" thickTop="1">
      <c r="B159" s="1527">
        <v>1</v>
      </c>
      <c r="C159" s="2091" t="s">
        <v>2099</v>
      </c>
      <c r="D159" s="1952" t="s">
        <v>148</v>
      </c>
      <c r="E159" s="1953" t="s">
        <v>1254</v>
      </c>
      <c r="F159" s="1954" t="s">
        <v>40</v>
      </c>
      <c r="G159" s="1955">
        <v>6780</v>
      </c>
      <c r="H159" s="1955">
        <v>3870</v>
      </c>
      <c r="I159" s="1561">
        <f t="shared" ref="I159" si="81">+G159-H159</f>
        <v>2910</v>
      </c>
      <c r="J159" s="1720">
        <v>6</v>
      </c>
      <c r="K159" s="1529">
        <f t="shared" ref="K159" si="82">I159*J159%</f>
        <v>174.6</v>
      </c>
      <c r="L159" s="1529">
        <f t="shared" ref="L159" si="83">I159-K159</f>
        <v>2735.4</v>
      </c>
      <c r="M159" s="1721">
        <v>2850</v>
      </c>
      <c r="N159" s="967">
        <f t="shared" ref="N159" si="84">ROUND((L159*M159),0)</f>
        <v>7795890</v>
      </c>
      <c r="O159" s="967">
        <f t="shared" ref="O159" si="85">ROUND(M159*0.5025%,2)</f>
        <v>14.32</v>
      </c>
      <c r="P159" s="967">
        <f>M159+O159</f>
        <v>2864.32</v>
      </c>
      <c r="Q159" s="968">
        <f t="shared" ref="Q159" si="86">ROUND((L159*+P159),0)</f>
        <v>7835061</v>
      </c>
      <c r="R159" s="968">
        <f t="shared" ref="R159" si="87">ROUND((Q159*0.5%),0)</f>
        <v>39175</v>
      </c>
      <c r="S159" s="968">
        <f t="shared" ref="S159" si="88">ROUND((Q159-R159),0)</f>
        <v>7795886</v>
      </c>
      <c r="T159" s="1562" t="s">
        <v>77</v>
      </c>
    </row>
    <row r="160" spans="2:21" ht="5.0999999999999996" customHeight="1">
      <c r="B160" s="1511"/>
      <c r="C160" s="2062"/>
      <c r="D160" s="1513"/>
      <c r="E160" s="1514"/>
      <c r="F160" s="1515"/>
      <c r="G160" s="1516"/>
      <c r="H160" s="1516"/>
      <c r="I160" s="1517"/>
      <c r="J160" s="1518"/>
      <c r="K160" s="1517"/>
      <c r="L160" s="1517"/>
      <c r="M160" s="1519"/>
      <c r="N160" s="1519"/>
      <c r="O160" s="1520"/>
      <c r="P160" s="1520"/>
      <c r="Q160" s="1517"/>
      <c r="R160" s="1517"/>
      <c r="S160" s="1517"/>
      <c r="T160" s="1521"/>
    </row>
    <row r="161" spans="2:21" ht="35.1" customHeight="1">
      <c r="B161" s="2295" t="s">
        <v>191</v>
      </c>
      <c r="C161" s="2296"/>
      <c r="D161" s="2296"/>
      <c r="E161" s="2296"/>
      <c r="F161" s="2297"/>
      <c r="G161" s="1370">
        <f>SUM(G159:G160)</f>
        <v>6780</v>
      </c>
      <c r="H161" s="1370">
        <f>SUM(H159:H160)</f>
        <v>3870</v>
      </c>
      <c r="I161" s="1370">
        <f>SUM(I159:I160)</f>
        <v>2910</v>
      </c>
      <c r="J161" s="1370">
        <f>+K161/I161%</f>
        <v>5.9999999999999991</v>
      </c>
      <c r="K161" s="1370">
        <f>SUM(K159:K160)</f>
        <v>174.6</v>
      </c>
      <c r="L161" s="1370">
        <f>SUM(L159:L160)</f>
        <v>2735.4</v>
      </c>
      <c r="M161" s="1370"/>
      <c r="N161" s="1370">
        <f>SUM(N159:N160)</f>
        <v>7795890</v>
      </c>
      <c r="O161" s="1371"/>
      <c r="P161" s="1370">
        <f>Q161/L161</f>
        <v>2864.3200263215617</v>
      </c>
      <c r="Q161" s="1370">
        <f>SUM(Q159:Q160)</f>
        <v>7835061</v>
      </c>
      <c r="R161" s="1370">
        <f>SUM(R159:R160)</f>
        <v>39175</v>
      </c>
      <c r="S161" s="1370">
        <f>SUM(S159:S160)</f>
        <v>7795886</v>
      </c>
      <c r="T161" s="1370"/>
    </row>
    <row r="162" spans="2:21" ht="9.9499999999999993" customHeight="1">
      <c r="B162" s="1038"/>
      <c r="C162" s="2063"/>
      <c r="D162" s="1039"/>
      <c r="E162" s="1039"/>
      <c r="F162" s="1039"/>
      <c r="G162" s="1040"/>
      <c r="H162" s="1040"/>
      <c r="I162" s="1040"/>
      <c r="J162" s="1040"/>
      <c r="K162" s="1040"/>
      <c r="L162" s="1040"/>
      <c r="M162" s="1040"/>
      <c r="N162" s="1040"/>
      <c r="O162" s="1040"/>
      <c r="P162" s="1040"/>
      <c r="Q162" s="1040"/>
      <c r="R162" s="1040"/>
      <c r="S162" s="1040"/>
      <c r="T162" s="1041"/>
    </row>
    <row r="163" spans="2:21" ht="15.75">
      <c r="B163" s="1372"/>
      <c r="C163" s="2064"/>
      <c r="D163" s="1374"/>
      <c r="E163" s="1374"/>
      <c r="F163" s="1374"/>
      <c r="G163" s="1374"/>
      <c r="H163" s="1374"/>
      <c r="I163" s="1629"/>
      <c r="J163" s="1375"/>
      <c r="K163" s="1375"/>
      <c r="L163" s="1376"/>
      <c r="M163" s="1374"/>
      <c r="N163" s="1374"/>
      <c r="O163" s="1374"/>
      <c r="P163" s="1374"/>
      <c r="Q163" s="587" t="s">
        <v>2097</v>
      </c>
      <c r="R163" s="587"/>
      <c r="S163" s="591"/>
      <c r="T163" s="592"/>
    </row>
    <row r="164" spans="2:21" ht="15" customHeight="1">
      <c r="B164" s="1372"/>
      <c r="C164" s="2065" t="s">
        <v>80</v>
      </c>
      <c r="D164" s="227"/>
      <c r="E164" s="227"/>
      <c r="F164" s="227"/>
      <c r="G164" s="227"/>
      <c r="H164" s="2103"/>
      <c r="I164" s="2103" t="s">
        <v>105</v>
      </c>
      <c r="J164" s="2103"/>
      <c r="K164" s="228"/>
      <c r="L164" s="2293" t="s">
        <v>106</v>
      </c>
      <c r="M164" s="2293"/>
      <c r="N164" s="2293"/>
      <c r="O164" s="227"/>
      <c r="P164" s="227"/>
      <c r="Q164" s="227" t="s">
        <v>81</v>
      </c>
      <c r="R164" s="227"/>
      <c r="S164" s="591"/>
      <c r="T164" s="592"/>
    </row>
    <row r="165" spans="2:21" ht="9.9499999999999993" customHeight="1">
      <c r="B165" s="1372"/>
      <c r="C165" s="2066"/>
      <c r="D165" s="229"/>
      <c r="E165" s="229"/>
      <c r="F165" s="229"/>
      <c r="G165" s="229"/>
      <c r="H165" s="229"/>
      <c r="I165" s="229"/>
      <c r="J165" s="229"/>
      <c r="K165" s="229"/>
      <c r="L165" s="229"/>
      <c r="M165" s="229"/>
      <c r="N165" s="229"/>
      <c r="O165" s="229"/>
      <c r="P165" s="229"/>
      <c r="Q165" s="229"/>
      <c r="R165" s="229"/>
      <c r="S165" s="591"/>
      <c r="T165" s="592"/>
    </row>
    <row r="166" spans="2:21" ht="15" customHeight="1">
      <c r="B166" s="1372"/>
      <c r="C166" s="2066"/>
      <c r="D166" s="229"/>
      <c r="E166" s="229"/>
      <c r="F166" s="229"/>
      <c r="G166" s="229"/>
      <c r="H166" s="229"/>
      <c r="I166" s="229"/>
      <c r="J166" s="229"/>
      <c r="K166" s="229"/>
      <c r="L166" s="229"/>
      <c r="M166" s="229"/>
      <c r="N166" s="229"/>
      <c r="O166" s="229"/>
      <c r="P166" s="229"/>
      <c r="Q166" s="229"/>
      <c r="R166" s="229"/>
      <c r="S166" s="591"/>
      <c r="T166" s="592"/>
    </row>
    <row r="167" spans="2:21" ht="15" customHeight="1">
      <c r="B167" s="1372"/>
      <c r="C167" s="2066"/>
      <c r="D167" s="229"/>
      <c r="E167" s="229"/>
      <c r="F167" s="229"/>
      <c r="G167" s="229"/>
      <c r="H167" s="229"/>
      <c r="I167" s="229"/>
      <c r="J167" s="229"/>
      <c r="K167" s="229"/>
      <c r="L167" s="229"/>
      <c r="M167" s="229"/>
      <c r="N167" s="229"/>
      <c r="O167" s="229"/>
      <c r="P167" s="229"/>
      <c r="Q167" s="229"/>
      <c r="R167" s="229"/>
      <c r="S167" s="591"/>
      <c r="T167" s="592"/>
    </row>
    <row r="168" spans="2:21" s="1" customFormat="1" ht="15" customHeight="1">
      <c r="B168" s="1372"/>
      <c r="C168" s="2067" t="s">
        <v>147</v>
      </c>
      <c r="D168" s="2100"/>
      <c r="E168" s="2100"/>
      <c r="F168" s="2100"/>
      <c r="G168" s="2104"/>
      <c r="H168" s="2104" t="s">
        <v>82</v>
      </c>
      <c r="I168" s="2100"/>
      <c r="J168" s="2104" t="s">
        <v>156</v>
      </c>
      <c r="K168" s="230"/>
      <c r="L168" s="2104"/>
      <c r="M168" s="2104" t="s">
        <v>161</v>
      </c>
      <c r="N168" s="2104"/>
      <c r="O168" s="2100"/>
      <c r="P168" s="2100"/>
      <c r="Q168" s="2100" t="s">
        <v>83</v>
      </c>
      <c r="R168" s="2100"/>
      <c r="S168" s="591"/>
      <c r="T168" s="592"/>
    </row>
    <row r="169" spans="2:21" s="1" customFormat="1" ht="9.9499999999999993" customHeight="1">
      <c r="B169" s="1372"/>
      <c r="C169" s="2067"/>
      <c r="D169" s="2100"/>
      <c r="E169" s="2100"/>
      <c r="F169" s="2100"/>
      <c r="G169" s="2104"/>
      <c r="H169" s="2104"/>
      <c r="I169" s="2100"/>
      <c r="J169" s="2104"/>
      <c r="K169" s="230"/>
      <c r="L169" s="2104"/>
      <c r="M169" s="2104"/>
      <c r="N169" s="2104"/>
      <c r="O169" s="2100"/>
      <c r="P169" s="2100"/>
      <c r="Q169" s="2100"/>
      <c r="R169" s="2100"/>
      <c r="S169" s="591"/>
      <c r="T169" s="592"/>
    </row>
    <row r="170" spans="2:21" customFormat="1" ht="15" customHeight="1">
      <c r="B170" s="1377" t="s">
        <v>418</v>
      </c>
      <c r="C170" s="2068"/>
      <c r="D170" s="1379"/>
      <c r="E170" s="1379"/>
      <c r="F170" s="1379"/>
      <c r="G170" s="1379"/>
      <c r="H170" s="1379"/>
      <c r="I170" s="1379"/>
      <c r="J170" s="1380"/>
      <c r="K170" s="1379"/>
      <c r="L170" s="1381"/>
      <c r="M170" s="1379"/>
      <c r="N170" s="1379"/>
      <c r="O170" s="1379"/>
      <c r="P170" s="1379"/>
      <c r="Q170" s="1379"/>
      <c r="R170" s="1382"/>
      <c r="S170" s="1382"/>
      <c r="T170" s="1383" t="s">
        <v>417</v>
      </c>
      <c r="U170" s="232"/>
    </row>
    <row r="171" spans="2:21" ht="14.25" customHeight="1"/>
    <row r="172" spans="2:21" ht="24.95" customHeight="1">
      <c r="B172" s="2222" t="s">
        <v>159</v>
      </c>
      <c r="C172" s="2223"/>
      <c r="D172" s="2223"/>
      <c r="E172" s="2224"/>
      <c r="F172" s="2228" t="s">
        <v>146</v>
      </c>
      <c r="G172" s="2229"/>
      <c r="H172" s="2229"/>
      <c r="I172" s="2229"/>
      <c r="J172" s="2229"/>
      <c r="K172" s="2229"/>
      <c r="L172" s="2229"/>
      <c r="M172" s="2229"/>
      <c r="N172" s="2230"/>
      <c r="O172" s="1346" t="s">
        <v>55</v>
      </c>
      <c r="P172" s="1347" t="s">
        <v>2053</v>
      </c>
      <c r="Q172" s="1348" t="s">
        <v>1610</v>
      </c>
      <c r="R172" s="1349"/>
      <c r="S172" s="1349"/>
      <c r="T172" s="1350"/>
    </row>
    <row r="173" spans="2:21" ht="24.95" customHeight="1">
      <c r="B173" s="2225"/>
      <c r="C173" s="2226"/>
      <c r="D173" s="2226"/>
      <c r="E173" s="2227"/>
      <c r="F173" s="2231" t="s">
        <v>416</v>
      </c>
      <c r="G173" s="2232"/>
      <c r="H173" s="2232"/>
      <c r="I173" s="2232"/>
      <c r="J173" s="2232"/>
      <c r="K173" s="2232"/>
      <c r="L173" s="2232"/>
      <c r="M173" s="2232"/>
      <c r="N173" s="2233"/>
      <c r="O173" s="1384" t="s">
        <v>57</v>
      </c>
      <c r="P173" s="1385" t="s">
        <v>58</v>
      </c>
      <c r="Q173" s="1386"/>
      <c r="R173" s="1387"/>
      <c r="S173" s="1387"/>
      <c r="T173" s="1388"/>
    </row>
    <row r="174" spans="2:21" ht="5.0999999999999996" customHeight="1">
      <c r="B174" s="1352"/>
      <c r="C174" s="2057"/>
      <c r="D174" s="1353"/>
      <c r="E174" s="1353"/>
      <c r="F174" s="1353"/>
      <c r="G174" s="1353"/>
      <c r="H174" s="1353"/>
      <c r="I174" s="1353"/>
      <c r="J174" s="1353" t="s">
        <v>25</v>
      </c>
      <c r="K174" s="1353"/>
      <c r="L174" s="1353"/>
      <c r="M174" s="1353"/>
      <c r="N174" s="1353"/>
      <c r="O174" s="1353"/>
      <c r="P174" s="1354"/>
      <c r="Q174" s="1354"/>
      <c r="R174" s="1354"/>
      <c r="S174" s="1354"/>
      <c r="T174" s="1355"/>
    </row>
    <row r="175" spans="2:21" ht="20.100000000000001" customHeight="1">
      <c r="B175" s="1356"/>
      <c r="C175" s="2058" t="s">
        <v>59</v>
      </c>
      <c r="D175" s="550"/>
      <c r="E175" s="550" t="s">
        <v>60</v>
      </c>
      <c r="F175" s="1669" t="s">
        <v>2065</v>
      </c>
      <c r="G175" s="550"/>
      <c r="H175" s="1359"/>
      <c r="I175" s="1357"/>
      <c r="J175" s="550"/>
      <c r="K175" s="550"/>
      <c r="L175" s="1360"/>
      <c r="M175" s="1360"/>
      <c r="N175" s="1361"/>
      <c r="O175" s="1362"/>
      <c r="P175" s="1364" t="s">
        <v>61</v>
      </c>
      <c r="Q175" s="1657" t="s">
        <v>2054</v>
      </c>
      <c r="R175" s="249"/>
      <c r="S175" s="1365"/>
      <c r="T175" s="1366"/>
    </row>
    <row r="176" spans="2:21" ht="5.0999999999999996" customHeight="1">
      <c r="B176" s="1356"/>
      <c r="C176" s="2058"/>
      <c r="D176" s="550"/>
      <c r="E176" s="1367"/>
      <c r="F176" s="1368"/>
      <c r="G176" s="550"/>
      <c r="H176" s="1359"/>
      <c r="I176" s="1357"/>
      <c r="J176" s="550"/>
      <c r="K176" s="550"/>
      <c r="L176" s="1360"/>
      <c r="M176" s="1367"/>
      <c r="N176" s="1369"/>
      <c r="O176" s="1362"/>
      <c r="P176" s="1363"/>
      <c r="Q176" s="1365"/>
      <c r="R176" s="1365"/>
      <c r="S176" s="1365"/>
      <c r="T176" s="1366"/>
    </row>
    <row r="177" spans="2:20" ht="15" customHeight="1">
      <c r="B177" s="2299" t="s">
        <v>26</v>
      </c>
      <c r="C177" s="2059" t="s">
        <v>27</v>
      </c>
      <c r="D177" s="2236" t="s">
        <v>62</v>
      </c>
      <c r="E177" s="555" t="s">
        <v>28</v>
      </c>
      <c r="F177" s="2236" t="s">
        <v>29</v>
      </c>
      <c r="G177" s="556" t="s">
        <v>30</v>
      </c>
      <c r="H177" s="556" t="s">
        <v>30</v>
      </c>
      <c r="I177" s="557" t="s">
        <v>30</v>
      </c>
      <c r="J177" s="2238" t="s">
        <v>31</v>
      </c>
      <c r="K177" s="2239"/>
      <c r="L177" s="556" t="s">
        <v>30</v>
      </c>
      <c r="M177" s="557" t="s">
        <v>32</v>
      </c>
      <c r="N177" s="558" t="s">
        <v>8</v>
      </c>
      <c r="O177" s="2244" t="s">
        <v>182</v>
      </c>
      <c r="P177" s="2246" t="s">
        <v>181</v>
      </c>
      <c r="Q177" s="558" t="s">
        <v>8</v>
      </c>
      <c r="R177" s="2248" t="s">
        <v>44</v>
      </c>
      <c r="S177" s="559" t="s">
        <v>8</v>
      </c>
      <c r="T177" s="2219" t="s">
        <v>10</v>
      </c>
    </row>
    <row r="178" spans="2:20">
      <c r="B178" s="2260"/>
      <c r="C178" s="2060" t="s">
        <v>11</v>
      </c>
      <c r="D178" s="2237"/>
      <c r="E178" s="1390" t="s">
        <v>12</v>
      </c>
      <c r="F178" s="2237"/>
      <c r="G178" s="1390" t="s">
        <v>13</v>
      </c>
      <c r="H178" s="1390" t="s">
        <v>14</v>
      </c>
      <c r="I178" s="1391" t="s">
        <v>15</v>
      </c>
      <c r="J178" s="1392" t="s">
        <v>16</v>
      </c>
      <c r="K178" s="1393" t="s">
        <v>17</v>
      </c>
      <c r="L178" s="1390" t="s">
        <v>18</v>
      </c>
      <c r="M178" s="1394" t="s">
        <v>19</v>
      </c>
      <c r="N178" s="1395" t="s">
        <v>177</v>
      </c>
      <c r="O178" s="2245"/>
      <c r="P178" s="2247"/>
      <c r="Q178" s="1395" t="s">
        <v>22</v>
      </c>
      <c r="R178" s="2249"/>
      <c r="S178" s="1396" t="s">
        <v>45</v>
      </c>
      <c r="T178" s="2220"/>
    </row>
    <row r="179" spans="2:20" ht="15.75" thickBot="1">
      <c r="B179" s="568">
        <v>1</v>
      </c>
      <c r="C179" s="2061">
        <v>2</v>
      </c>
      <c r="D179" s="570">
        <v>3</v>
      </c>
      <c r="E179" s="571">
        <v>4</v>
      </c>
      <c r="F179" s="571">
        <v>5</v>
      </c>
      <c r="G179" s="571">
        <v>6</v>
      </c>
      <c r="H179" s="571">
        <v>7</v>
      </c>
      <c r="I179" s="572" t="s">
        <v>63</v>
      </c>
      <c r="J179" s="573">
        <v>9</v>
      </c>
      <c r="K179" s="574" t="s">
        <v>64</v>
      </c>
      <c r="L179" s="573" t="s">
        <v>65</v>
      </c>
      <c r="M179" s="574">
        <v>12</v>
      </c>
      <c r="N179" s="575" t="s">
        <v>66</v>
      </c>
      <c r="O179" s="576" t="s">
        <v>176</v>
      </c>
      <c r="P179" s="575" t="s">
        <v>178</v>
      </c>
      <c r="Q179" s="575" t="s">
        <v>186</v>
      </c>
      <c r="R179" s="575" t="s">
        <v>183</v>
      </c>
      <c r="S179" s="575" t="s">
        <v>179</v>
      </c>
      <c r="T179" s="575">
        <v>18</v>
      </c>
    </row>
    <row r="180" spans="2:20" s="865" customFormat="1" ht="35.1" customHeight="1" thickTop="1">
      <c r="B180" s="1527">
        <v>1</v>
      </c>
      <c r="C180" s="2091" t="s">
        <v>2064</v>
      </c>
      <c r="D180" s="1952" t="s">
        <v>336</v>
      </c>
      <c r="E180" s="1953" t="s">
        <v>1255</v>
      </c>
      <c r="F180" s="1954" t="s">
        <v>40</v>
      </c>
      <c r="G180" s="1955">
        <v>9010</v>
      </c>
      <c r="H180" s="1955">
        <v>3880</v>
      </c>
      <c r="I180" s="1561">
        <f t="shared" ref="I180" si="89">+G180-H180</f>
        <v>5130</v>
      </c>
      <c r="J180" s="1720">
        <v>6</v>
      </c>
      <c r="K180" s="1529">
        <f t="shared" ref="K180" si="90">I180*J180%</f>
        <v>307.8</v>
      </c>
      <c r="L180" s="1529">
        <f t="shared" ref="L180" si="91">I180-K180</f>
        <v>4822.2</v>
      </c>
      <c r="M180" s="1721">
        <v>2950</v>
      </c>
      <c r="N180" s="967">
        <f t="shared" ref="N180" si="92">ROUND((L180*M180),0)</f>
        <v>14225490</v>
      </c>
      <c r="O180" s="967">
        <f t="shared" ref="O180" si="93">ROUND(M180*0.5025%,2)</f>
        <v>14.82</v>
      </c>
      <c r="P180" s="967">
        <f>M180+O180</f>
        <v>2964.82</v>
      </c>
      <c r="Q180" s="968">
        <f t="shared" ref="Q180" si="94">ROUND((L180*+P180),0)</f>
        <v>14296955</v>
      </c>
      <c r="R180" s="968">
        <f t="shared" ref="R180" si="95">ROUND((Q180*0.5%),0)</f>
        <v>71485</v>
      </c>
      <c r="S180" s="968">
        <f t="shared" ref="S180" si="96">ROUND((Q180-R180),0)</f>
        <v>14225470</v>
      </c>
      <c r="T180" s="1562" t="s">
        <v>77</v>
      </c>
    </row>
    <row r="181" spans="2:20" ht="5.0999999999999996" customHeight="1">
      <c r="B181" s="1511"/>
      <c r="C181" s="2062"/>
      <c r="D181" s="1513"/>
      <c r="E181" s="1514"/>
      <c r="F181" s="1515"/>
      <c r="G181" s="1516"/>
      <c r="H181" s="1516"/>
      <c r="I181" s="1517"/>
      <c r="J181" s="1518"/>
      <c r="K181" s="1517"/>
      <c r="L181" s="1517"/>
      <c r="M181" s="1519"/>
      <c r="N181" s="1519"/>
      <c r="O181" s="1520"/>
      <c r="P181" s="1520"/>
      <c r="Q181" s="1517"/>
      <c r="R181" s="1517"/>
      <c r="S181" s="1517"/>
      <c r="T181" s="1521"/>
    </row>
    <row r="182" spans="2:20" ht="35.1" customHeight="1">
      <c r="B182" s="2295" t="s">
        <v>204</v>
      </c>
      <c r="C182" s="2296"/>
      <c r="D182" s="2296"/>
      <c r="E182" s="2296"/>
      <c r="F182" s="2297"/>
      <c r="G182" s="1370">
        <f>SUM(G180:G181)</f>
        <v>9010</v>
      </c>
      <c r="H182" s="1370">
        <f>SUM(H180:H181)</f>
        <v>3880</v>
      </c>
      <c r="I182" s="1370">
        <f>SUM(I180:I181)</f>
        <v>5130</v>
      </c>
      <c r="J182" s="1370">
        <f>+K182/I182%</f>
        <v>6.0000000000000009</v>
      </c>
      <c r="K182" s="1370">
        <f>SUM(K180:K181)</f>
        <v>307.8</v>
      </c>
      <c r="L182" s="1370">
        <f>SUM(L180:L181)</f>
        <v>4822.2</v>
      </c>
      <c r="M182" s="1370"/>
      <c r="N182" s="1370">
        <f>SUM(N180:N181)</f>
        <v>14225490</v>
      </c>
      <c r="O182" s="1371"/>
      <c r="P182" s="1370">
        <f>Q182/L182</f>
        <v>2964.8199991705033</v>
      </c>
      <c r="Q182" s="1370">
        <f>SUM(Q180:Q181)</f>
        <v>14296955</v>
      </c>
      <c r="R182" s="1370">
        <f>SUM(R180:R181)</f>
        <v>71485</v>
      </c>
      <c r="S182" s="1370">
        <f>SUM(S180:S181)</f>
        <v>14225470</v>
      </c>
      <c r="T182" s="1370"/>
    </row>
    <row r="183" spans="2:20" ht="5.0999999999999996" customHeight="1">
      <c r="B183" s="1352"/>
      <c r="C183" s="2057"/>
      <c r="D183" s="1353"/>
      <c r="E183" s="1353"/>
      <c r="F183" s="1353"/>
      <c r="G183" s="1353"/>
      <c r="H183" s="1353"/>
      <c r="I183" s="1353"/>
      <c r="J183" s="1353" t="s">
        <v>25</v>
      </c>
      <c r="K183" s="1353"/>
      <c r="L183" s="1353"/>
      <c r="M183" s="1353"/>
      <c r="N183" s="1353"/>
      <c r="O183" s="1353"/>
      <c r="P183" s="1354"/>
      <c r="Q183" s="1354"/>
      <c r="R183" s="1354"/>
      <c r="S183" s="1354"/>
      <c r="T183" s="1355"/>
    </row>
    <row r="184" spans="2:20" ht="20.100000000000001" customHeight="1">
      <c r="B184" s="1356"/>
      <c r="C184" s="2058" t="s">
        <v>59</v>
      </c>
      <c r="D184" s="550"/>
      <c r="E184" s="550" t="s">
        <v>60</v>
      </c>
      <c r="F184" s="1669" t="s">
        <v>2066</v>
      </c>
      <c r="G184" s="550"/>
      <c r="H184" s="1359"/>
      <c r="I184" s="1357"/>
      <c r="J184" s="550"/>
      <c r="K184" s="550"/>
      <c r="L184" s="1360"/>
      <c r="M184" s="1360"/>
      <c r="N184" s="1361"/>
      <c r="O184" s="1362"/>
      <c r="P184" s="1364"/>
      <c r="Q184" s="1657"/>
      <c r="R184" s="249"/>
      <c r="S184" s="1365"/>
      <c r="T184" s="1366"/>
    </row>
    <row r="185" spans="2:20" ht="5.0999999999999996" customHeight="1">
      <c r="B185" s="1356"/>
      <c r="C185" s="2058"/>
      <c r="D185" s="550"/>
      <c r="E185" s="1367"/>
      <c r="F185" s="1368"/>
      <c r="G185" s="550"/>
      <c r="H185" s="1359"/>
      <c r="I185" s="1357"/>
      <c r="J185" s="550"/>
      <c r="K185" s="550"/>
      <c r="L185" s="1360"/>
      <c r="M185" s="1367"/>
      <c r="N185" s="1369"/>
      <c r="O185" s="1362"/>
      <c r="P185" s="1363"/>
      <c r="Q185" s="1365"/>
      <c r="R185" s="1365"/>
      <c r="S185" s="1365"/>
      <c r="T185" s="1366"/>
    </row>
    <row r="186" spans="2:20">
      <c r="B186" s="2299" t="s">
        <v>26</v>
      </c>
      <c r="C186" s="2059" t="s">
        <v>27</v>
      </c>
      <c r="D186" s="2236" t="s">
        <v>62</v>
      </c>
      <c r="E186" s="555" t="s">
        <v>28</v>
      </c>
      <c r="F186" s="2236" t="s">
        <v>29</v>
      </c>
      <c r="G186" s="556" t="s">
        <v>30</v>
      </c>
      <c r="H186" s="556" t="s">
        <v>30</v>
      </c>
      <c r="I186" s="557" t="s">
        <v>30</v>
      </c>
      <c r="J186" s="2238" t="s">
        <v>31</v>
      </c>
      <c r="K186" s="2239"/>
      <c r="L186" s="556" t="s">
        <v>30</v>
      </c>
      <c r="M186" s="557" t="s">
        <v>32</v>
      </c>
      <c r="N186" s="558" t="s">
        <v>8</v>
      </c>
      <c r="O186" s="2244" t="s">
        <v>182</v>
      </c>
      <c r="P186" s="2246" t="s">
        <v>181</v>
      </c>
      <c r="Q186" s="558" t="s">
        <v>8</v>
      </c>
      <c r="R186" s="2248" t="s">
        <v>44</v>
      </c>
      <c r="S186" s="559" t="s">
        <v>8</v>
      </c>
      <c r="T186" s="2219" t="s">
        <v>10</v>
      </c>
    </row>
    <row r="187" spans="2:20">
      <c r="B187" s="2260"/>
      <c r="C187" s="2060" t="s">
        <v>11</v>
      </c>
      <c r="D187" s="2237"/>
      <c r="E187" s="1390" t="s">
        <v>12</v>
      </c>
      <c r="F187" s="2237"/>
      <c r="G187" s="1390" t="s">
        <v>13</v>
      </c>
      <c r="H187" s="1390" t="s">
        <v>14</v>
      </c>
      <c r="I187" s="1391" t="s">
        <v>15</v>
      </c>
      <c r="J187" s="1392" t="s">
        <v>16</v>
      </c>
      <c r="K187" s="1393" t="s">
        <v>17</v>
      </c>
      <c r="L187" s="1390" t="s">
        <v>18</v>
      </c>
      <c r="M187" s="1394" t="s">
        <v>19</v>
      </c>
      <c r="N187" s="1395" t="s">
        <v>177</v>
      </c>
      <c r="O187" s="2245"/>
      <c r="P187" s="2247"/>
      <c r="Q187" s="1395" t="s">
        <v>22</v>
      </c>
      <c r="R187" s="2249"/>
      <c r="S187" s="1396" t="s">
        <v>45</v>
      </c>
      <c r="T187" s="2220"/>
    </row>
    <row r="188" spans="2:20" ht="15.75" thickBot="1">
      <c r="B188" s="568">
        <v>1</v>
      </c>
      <c r="C188" s="2061">
        <v>2</v>
      </c>
      <c r="D188" s="570">
        <v>3</v>
      </c>
      <c r="E188" s="571">
        <v>4</v>
      </c>
      <c r="F188" s="571">
        <v>5</v>
      </c>
      <c r="G188" s="571">
        <v>6</v>
      </c>
      <c r="H188" s="571">
        <v>7</v>
      </c>
      <c r="I188" s="572" t="s">
        <v>63</v>
      </c>
      <c r="J188" s="573">
        <v>9</v>
      </c>
      <c r="K188" s="574" t="s">
        <v>64</v>
      </c>
      <c r="L188" s="573" t="s">
        <v>65</v>
      </c>
      <c r="M188" s="574">
        <v>12</v>
      </c>
      <c r="N188" s="575" t="s">
        <v>66</v>
      </c>
      <c r="O188" s="576" t="s">
        <v>176</v>
      </c>
      <c r="P188" s="575" t="s">
        <v>178</v>
      </c>
      <c r="Q188" s="575" t="s">
        <v>186</v>
      </c>
      <c r="R188" s="575" t="s">
        <v>183</v>
      </c>
      <c r="S188" s="575" t="s">
        <v>179</v>
      </c>
      <c r="T188" s="575">
        <v>18</v>
      </c>
    </row>
    <row r="189" spans="2:20" s="865" customFormat="1" ht="35.1" customHeight="1" thickTop="1">
      <c r="B189" s="1527">
        <v>1</v>
      </c>
      <c r="C189" s="2091" t="s">
        <v>2063</v>
      </c>
      <c r="D189" s="1952" t="s">
        <v>116</v>
      </c>
      <c r="E189" s="1953" t="s">
        <v>1252</v>
      </c>
      <c r="F189" s="1954" t="s">
        <v>40</v>
      </c>
      <c r="G189" s="1955">
        <v>6960</v>
      </c>
      <c r="H189" s="1955">
        <v>3900</v>
      </c>
      <c r="I189" s="1561">
        <f t="shared" ref="I189" si="97">+G189-H189</f>
        <v>3060</v>
      </c>
      <c r="J189" s="1720">
        <v>6</v>
      </c>
      <c r="K189" s="1529">
        <f t="shared" ref="K189" si="98">I189*J189%</f>
        <v>183.6</v>
      </c>
      <c r="L189" s="1529">
        <f t="shared" ref="L189" si="99">I189-K189</f>
        <v>2876.4</v>
      </c>
      <c r="M189" s="1721">
        <v>2950</v>
      </c>
      <c r="N189" s="967">
        <f t="shared" ref="N189" si="100">ROUND((L189*M189),0)</f>
        <v>8485380</v>
      </c>
      <c r="O189" s="967">
        <f t="shared" ref="O189" si="101">ROUND(M189*0.5025%,2)</f>
        <v>14.82</v>
      </c>
      <c r="P189" s="967">
        <f>M189+O189</f>
        <v>2964.82</v>
      </c>
      <c r="Q189" s="968">
        <f t="shared" ref="Q189" si="102">ROUND((L189*+P189),0)</f>
        <v>8528008</v>
      </c>
      <c r="R189" s="968">
        <f t="shared" ref="R189" si="103">ROUND((Q189*0.5%),0)</f>
        <v>42640</v>
      </c>
      <c r="S189" s="968">
        <f t="shared" ref="S189" si="104">ROUND((Q189-R189),0)</f>
        <v>8485368</v>
      </c>
      <c r="T189" s="1562" t="s">
        <v>77</v>
      </c>
    </row>
    <row r="190" spans="2:20" ht="5.0999999999999996" customHeight="1">
      <c r="B190" s="1511"/>
      <c r="C190" s="2062"/>
      <c r="D190" s="1513"/>
      <c r="E190" s="1514"/>
      <c r="F190" s="1515"/>
      <c r="G190" s="1516"/>
      <c r="H190" s="1516"/>
      <c r="I190" s="1517"/>
      <c r="J190" s="1518"/>
      <c r="K190" s="1517"/>
      <c r="L190" s="1517"/>
      <c r="M190" s="1519"/>
      <c r="N190" s="1519"/>
      <c r="O190" s="1520"/>
      <c r="P190" s="1520"/>
      <c r="Q190" s="1517"/>
      <c r="R190" s="1517"/>
      <c r="S190" s="1517"/>
      <c r="T190" s="1521"/>
    </row>
    <row r="191" spans="2:20" ht="35.1" customHeight="1">
      <c r="B191" s="2295" t="s">
        <v>202</v>
      </c>
      <c r="C191" s="2296"/>
      <c r="D191" s="2296"/>
      <c r="E191" s="2296"/>
      <c r="F191" s="2297"/>
      <c r="G191" s="1370">
        <f>SUM(G189:G190)</f>
        <v>6960</v>
      </c>
      <c r="H191" s="1370">
        <f>SUM(H189:H190)</f>
        <v>3900</v>
      </c>
      <c r="I191" s="1370">
        <f>SUM(I189:I190)</f>
        <v>3060</v>
      </c>
      <c r="J191" s="1370">
        <f>+K191/I191%</f>
        <v>5.9999999999999991</v>
      </c>
      <c r="K191" s="1370">
        <f>SUM(K189:K190)</f>
        <v>183.6</v>
      </c>
      <c r="L191" s="1370">
        <f>SUM(L189:L190)</f>
        <v>2876.4</v>
      </c>
      <c r="M191" s="1370"/>
      <c r="N191" s="1370">
        <f>SUM(N189:N190)</f>
        <v>8485380</v>
      </c>
      <c r="O191" s="1371"/>
      <c r="P191" s="1370">
        <f>Q191/L191</f>
        <v>2964.8199137811152</v>
      </c>
      <c r="Q191" s="1370">
        <f>SUM(Q189:Q190)</f>
        <v>8528008</v>
      </c>
      <c r="R191" s="1370">
        <f>SUM(R189:R190)</f>
        <v>42640</v>
      </c>
      <c r="S191" s="1370">
        <f>SUM(S189:S190)</f>
        <v>8485368</v>
      </c>
      <c r="T191" s="1370"/>
    </row>
    <row r="192" spans="2:20" ht="35.1" customHeight="1">
      <c r="B192" s="2295" t="s">
        <v>565</v>
      </c>
      <c r="C192" s="2296"/>
      <c r="D192" s="2296"/>
      <c r="E192" s="2296"/>
      <c r="F192" s="2297"/>
      <c r="G192" s="1370">
        <f>SUM(G191+G182)</f>
        <v>15970</v>
      </c>
      <c r="H192" s="1370">
        <f>SUM(H191+H182)</f>
        <v>7780</v>
      </c>
      <c r="I192" s="1370">
        <f>SUM(I191+I182)</f>
        <v>8190</v>
      </c>
      <c r="J192" s="1370">
        <f>+K192/I192%</f>
        <v>5.9999999999999991</v>
      </c>
      <c r="K192" s="1370">
        <f>SUM(K191+K182)</f>
        <v>491.4</v>
      </c>
      <c r="L192" s="1370">
        <f>SUM(L191+L182)</f>
        <v>7698.6</v>
      </c>
      <c r="M192" s="1370"/>
      <c r="N192" s="1370">
        <f>SUM(N191+N182)</f>
        <v>22710870</v>
      </c>
      <c r="O192" s="1371"/>
      <c r="P192" s="1370">
        <f>Q192/L192</f>
        <v>2964.8199672667756</v>
      </c>
      <c r="Q192" s="1370">
        <f>SUM(Q191+Q182)</f>
        <v>22824963</v>
      </c>
      <c r="R192" s="1370">
        <f>SUM(R191+R182)</f>
        <v>114125</v>
      </c>
      <c r="S192" s="1370">
        <f>SUM(S191+S182)</f>
        <v>22710838</v>
      </c>
      <c r="T192" s="1370"/>
    </row>
    <row r="193" spans="2:21" ht="9.9499999999999993" customHeight="1">
      <c r="B193" s="1038"/>
      <c r="C193" s="2063"/>
      <c r="D193" s="1039"/>
      <c r="E193" s="1039"/>
      <c r="F193" s="1039"/>
      <c r="G193" s="1040"/>
      <c r="H193" s="1040"/>
      <c r="I193" s="1040"/>
      <c r="J193" s="1040"/>
      <c r="K193" s="1040"/>
      <c r="L193" s="1040"/>
      <c r="M193" s="1040"/>
      <c r="N193" s="1040"/>
      <c r="O193" s="1040"/>
      <c r="P193" s="1040"/>
      <c r="Q193" s="1040"/>
      <c r="R193" s="1040"/>
      <c r="S193" s="1040"/>
      <c r="T193" s="1041"/>
    </row>
    <row r="194" spans="2:21" ht="15.75">
      <c r="B194" s="1372"/>
      <c r="C194" s="2064"/>
      <c r="D194" s="1374"/>
      <c r="E194" s="1374"/>
      <c r="F194" s="1374"/>
      <c r="G194" s="1374"/>
      <c r="H194" s="1374"/>
      <c r="I194" s="1629"/>
      <c r="J194" s="1375"/>
      <c r="K194" s="1375"/>
      <c r="L194" s="1376"/>
      <c r="M194" s="1374"/>
      <c r="N194" s="1374"/>
      <c r="O194" s="1374"/>
      <c r="P194" s="1374"/>
      <c r="Q194" s="587" t="s">
        <v>2012</v>
      </c>
      <c r="R194" s="587"/>
      <c r="S194" s="591"/>
      <c r="T194" s="592"/>
    </row>
    <row r="195" spans="2:21" ht="15" customHeight="1">
      <c r="B195" s="1372"/>
      <c r="C195" s="2065" t="s">
        <v>80</v>
      </c>
      <c r="D195" s="227"/>
      <c r="E195" s="227"/>
      <c r="F195" s="227"/>
      <c r="G195" s="227"/>
      <c r="H195" s="2089"/>
      <c r="I195" s="2089" t="s">
        <v>105</v>
      </c>
      <c r="J195" s="2089"/>
      <c r="K195" s="228"/>
      <c r="L195" s="2293" t="s">
        <v>106</v>
      </c>
      <c r="M195" s="2293"/>
      <c r="N195" s="2293"/>
      <c r="O195" s="227"/>
      <c r="P195" s="227"/>
      <c r="Q195" s="227" t="s">
        <v>81</v>
      </c>
      <c r="R195" s="227"/>
      <c r="S195" s="591"/>
      <c r="T195" s="592"/>
    </row>
    <row r="196" spans="2:21" ht="9.9499999999999993" customHeight="1">
      <c r="B196" s="1372"/>
      <c r="C196" s="2066"/>
      <c r="D196" s="229"/>
      <c r="E196" s="229"/>
      <c r="F196" s="229"/>
      <c r="G196" s="229"/>
      <c r="H196" s="229"/>
      <c r="I196" s="229"/>
      <c r="J196" s="229"/>
      <c r="K196" s="229"/>
      <c r="L196" s="229"/>
      <c r="M196" s="229"/>
      <c r="N196" s="229"/>
      <c r="O196" s="229"/>
      <c r="P196" s="229"/>
      <c r="Q196" s="229"/>
      <c r="R196" s="229"/>
      <c r="S196" s="591"/>
      <c r="T196" s="592"/>
    </row>
    <row r="197" spans="2:21" ht="15" customHeight="1">
      <c r="B197" s="1372"/>
      <c r="C197" s="2066"/>
      <c r="D197" s="229"/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29"/>
      <c r="P197" s="229"/>
      <c r="Q197" s="229"/>
      <c r="R197" s="229"/>
      <c r="S197" s="591"/>
      <c r="T197" s="592"/>
    </row>
    <row r="198" spans="2:21" ht="15" customHeight="1">
      <c r="B198" s="1372"/>
      <c r="C198" s="2066"/>
      <c r="D198" s="229"/>
      <c r="E198" s="229"/>
      <c r="F198" s="229"/>
      <c r="G198" s="229"/>
      <c r="H198" s="229"/>
      <c r="I198" s="229"/>
      <c r="J198" s="229"/>
      <c r="K198" s="229"/>
      <c r="L198" s="229"/>
      <c r="M198" s="229"/>
      <c r="N198" s="229"/>
      <c r="O198" s="229"/>
      <c r="P198" s="229"/>
      <c r="Q198" s="229"/>
      <c r="R198" s="229"/>
      <c r="S198" s="591"/>
      <c r="T198" s="592"/>
    </row>
    <row r="199" spans="2:21" s="1" customFormat="1" ht="15" customHeight="1">
      <c r="B199" s="1372"/>
      <c r="C199" s="2067" t="s">
        <v>147</v>
      </c>
      <c r="D199" s="2086"/>
      <c r="E199" s="2086"/>
      <c r="F199" s="2086"/>
      <c r="G199" s="2090"/>
      <c r="H199" s="2090" t="s">
        <v>82</v>
      </c>
      <c r="I199" s="2086"/>
      <c r="J199" s="2090" t="s">
        <v>156</v>
      </c>
      <c r="K199" s="230"/>
      <c r="L199" s="2090"/>
      <c r="M199" s="2090" t="s">
        <v>161</v>
      </c>
      <c r="N199" s="2090"/>
      <c r="O199" s="2086"/>
      <c r="P199" s="2086"/>
      <c r="Q199" s="2086" t="s">
        <v>83</v>
      </c>
      <c r="R199" s="2086"/>
      <c r="S199" s="591"/>
      <c r="T199" s="592"/>
    </row>
    <row r="200" spans="2:21" s="1" customFormat="1" ht="9.9499999999999993" customHeight="1">
      <c r="B200" s="1372"/>
      <c r="C200" s="2067"/>
      <c r="D200" s="2086"/>
      <c r="E200" s="2086"/>
      <c r="F200" s="2086"/>
      <c r="G200" s="2090"/>
      <c r="H200" s="2090"/>
      <c r="I200" s="2086"/>
      <c r="J200" s="2090"/>
      <c r="K200" s="230"/>
      <c r="L200" s="2090"/>
      <c r="M200" s="2090"/>
      <c r="N200" s="2090"/>
      <c r="O200" s="2086"/>
      <c r="P200" s="2086"/>
      <c r="Q200" s="2086"/>
      <c r="R200" s="2086"/>
      <c r="S200" s="591"/>
      <c r="T200" s="592"/>
    </row>
    <row r="201" spans="2:21" customFormat="1" ht="15" customHeight="1">
      <c r="B201" s="1377" t="s">
        <v>418</v>
      </c>
      <c r="C201" s="2068"/>
      <c r="D201" s="1379"/>
      <c r="E201" s="1379"/>
      <c r="F201" s="1379"/>
      <c r="G201" s="1379"/>
      <c r="H201" s="1379"/>
      <c r="I201" s="1379"/>
      <c r="J201" s="1380"/>
      <c r="K201" s="1379"/>
      <c r="L201" s="1381"/>
      <c r="M201" s="1379"/>
      <c r="N201" s="1379"/>
      <c r="O201" s="1379"/>
      <c r="P201" s="1379"/>
      <c r="Q201" s="1379"/>
      <c r="R201" s="1382"/>
      <c r="S201" s="1382"/>
      <c r="T201" s="1383" t="s">
        <v>417</v>
      </c>
      <c r="U201" s="232"/>
    </row>
    <row r="202" spans="2:21" ht="14.25" customHeight="1"/>
    <row r="203" spans="2:21" ht="24.95" customHeight="1">
      <c r="B203" s="2222" t="s">
        <v>159</v>
      </c>
      <c r="C203" s="2223"/>
      <c r="D203" s="2223"/>
      <c r="E203" s="2224"/>
      <c r="F203" s="2228" t="s">
        <v>146</v>
      </c>
      <c r="G203" s="2229"/>
      <c r="H203" s="2229"/>
      <c r="I203" s="2229"/>
      <c r="J203" s="2229"/>
      <c r="K203" s="2229"/>
      <c r="L203" s="2229"/>
      <c r="M203" s="2229"/>
      <c r="N203" s="2230"/>
      <c r="O203" s="1346" t="s">
        <v>55</v>
      </c>
      <c r="P203" s="1347" t="s">
        <v>1415</v>
      </c>
      <c r="Q203" s="1348" t="s">
        <v>1610</v>
      </c>
      <c r="R203" s="1349"/>
      <c r="S203" s="1349"/>
      <c r="T203" s="1350"/>
    </row>
    <row r="204" spans="2:21" ht="24.95" customHeight="1">
      <c r="B204" s="2225"/>
      <c r="C204" s="2226"/>
      <c r="D204" s="2226"/>
      <c r="E204" s="2227"/>
      <c r="F204" s="2231" t="s">
        <v>416</v>
      </c>
      <c r="G204" s="2232"/>
      <c r="H204" s="2232"/>
      <c r="I204" s="2232"/>
      <c r="J204" s="2232"/>
      <c r="K204" s="2232"/>
      <c r="L204" s="2232"/>
      <c r="M204" s="2232"/>
      <c r="N204" s="2233"/>
      <c r="O204" s="1384" t="s">
        <v>57</v>
      </c>
      <c r="P204" s="1385" t="s">
        <v>58</v>
      </c>
      <c r="Q204" s="1386"/>
      <c r="R204" s="1387"/>
      <c r="S204" s="1387"/>
      <c r="T204" s="1388"/>
    </row>
    <row r="205" spans="2:21" ht="5.0999999999999996" customHeight="1">
      <c r="B205" s="1352"/>
      <c r="C205" s="2057"/>
      <c r="D205" s="1353"/>
      <c r="E205" s="1353"/>
      <c r="F205" s="1353"/>
      <c r="G205" s="1353"/>
      <c r="H205" s="1353"/>
      <c r="I205" s="1353"/>
      <c r="J205" s="1353" t="s">
        <v>25</v>
      </c>
      <c r="K205" s="1353"/>
      <c r="L205" s="1353"/>
      <c r="M205" s="1353"/>
      <c r="N205" s="1353"/>
      <c r="O205" s="1353"/>
      <c r="P205" s="1354"/>
      <c r="Q205" s="1354"/>
      <c r="R205" s="1354"/>
      <c r="S205" s="1354"/>
      <c r="T205" s="1355"/>
    </row>
    <row r="206" spans="2:21" ht="20.100000000000001" customHeight="1">
      <c r="B206" s="1356"/>
      <c r="C206" s="2058" t="s">
        <v>59</v>
      </c>
      <c r="D206" s="550"/>
      <c r="E206" s="550" t="s">
        <v>60</v>
      </c>
      <c r="F206" s="1669" t="s">
        <v>2047</v>
      </c>
      <c r="G206" s="550"/>
      <c r="H206" s="1359"/>
      <c r="I206" s="1357"/>
      <c r="J206" s="550"/>
      <c r="K206" s="550"/>
      <c r="L206" s="1360"/>
      <c r="M206" s="1360"/>
      <c r="N206" s="1361"/>
      <c r="O206" s="1362"/>
      <c r="P206" s="1364" t="s">
        <v>61</v>
      </c>
      <c r="Q206" s="1657" t="s">
        <v>2011</v>
      </c>
      <c r="R206" s="249"/>
      <c r="S206" s="1365"/>
      <c r="T206" s="1366"/>
    </row>
    <row r="207" spans="2:21" ht="5.0999999999999996" customHeight="1">
      <c r="B207" s="1356"/>
      <c r="C207" s="2058"/>
      <c r="D207" s="550"/>
      <c r="E207" s="1367"/>
      <c r="F207" s="1368"/>
      <c r="G207" s="550"/>
      <c r="H207" s="1359"/>
      <c r="I207" s="1357"/>
      <c r="J207" s="550"/>
      <c r="K207" s="550"/>
      <c r="L207" s="1360"/>
      <c r="M207" s="1367"/>
      <c r="N207" s="1369"/>
      <c r="O207" s="1362"/>
      <c r="P207" s="1363"/>
      <c r="Q207" s="1365"/>
      <c r="R207" s="1365"/>
      <c r="S207" s="1365"/>
      <c r="T207" s="1366"/>
    </row>
    <row r="208" spans="2:21">
      <c r="B208" s="2299" t="s">
        <v>26</v>
      </c>
      <c r="C208" s="2059" t="s">
        <v>27</v>
      </c>
      <c r="D208" s="2236" t="s">
        <v>62</v>
      </c>
      <c r="E208" s="555" t="s">
        <v>28</v>
      </c>
      <c r="F208" s="2236" t="s">
        <v>29</v>
      </c>
      <c r="G208" s="556" t="s">
        <v>30</v>
      </c>
      <c r="H208" s="556" t="s">
        <v>30</v>
      </c>
      <c r="I208" s="557" t="s">
        <v>30</v>
      </c>
      <c r="J208" s="2238" t="s">
        <v>31</v>
      </c>
      <c r="K208" s="2239"/>
      <c r="L208" s="556" t="s">
        <v>30</v>
      </c>
      <c r="M208" s="557" t="s">
        <v>32</v>
      </c>
      <c r="N208" s="558" t="s">
        <v>8</v>
      </c>
      <c r="O208" s="2244" t="s">
        <v>182</v>
      </c>
      <c r="P208" s="2246" t="s">
        <v>181</v>
      </c>
      <c r="Q208" s="558" t="s">
        <v>8</v>
      </c>
      <c r="R208" s="2248" t="s">
        <v>44</v>
      </c>
      <c r="S208" s="559" t="s">
        <v>8</v>
      </c>
      <c r="T208" s="2219" t="s">
        <v>10</v>
      </c>
    </row>
    <row r="209" spans="2:20">
      <c r="B209" s="2260"/>
      <c r="C209" s="2060" t="s">
        <v>11</v>
      </c>
      <c r="D209" s="2237"/>
      <c r="E209" s="1390" t="s">
        <v>12</v>
      </c>
      <c r="F209" s="2237"/>
      <c r="G209" s="1390" t="s">
        <v>13</v>
      </c>
      <c r="H209" s="1390" t="s">
        <v>14</v>
      </c>
      <c r="I209" s="1391" t="s">
        <v>15</v>
      </c>
      <c r="J209" s="1392" t="s">
        <v>16</v>
      </c>
      <c r="K209" s="1393" t="s">
        <v>17</v>
      </c>
      <c r="L209" s="1390" t="s">
        <v>18</v>
      </c>
      <c r="M209" s="1394" t="s">
        <v>19</v>
      </c>
      <c r="N209" s="1395" t="s">
        <v>177</v>
      </c>
      <c r="O209" s="2245"/>
      <c r="P209" s="2247"/>
      <c r="Q209" s="1395" t="s">
        <v>22</v>
      </c>
      <c r="R209" s="2249"/>
      <c r="S209" s="1396" t="s">
        <v>45</v>
      </c>
      <c r="T209" s="2220"/>
    </row>
    <row r="210" spans="2:20" ht="15.75" thickBot="1">
      <c r="B210" s="568">
        <v>1</v>
      </c>
      <c r="C210" s="2061">
        <v>2</v>
      </c>
      <c r="D210" s="570">
        <v>3</v>
      </c>
      <c r="E210" s="571">
        <v>4</v>
      </c>
      <c r="F210" s="571">
        <v>5</v>
      </c>
      <c r="G210" s="571">
        <v>6</v>
      </c>
      <c r="H210" s="571">
        <v>7</v>
      </c>
      <c r="I210" s="572" t="s">
        <v>63</v>
      </c>
      <c r="J210" s="573">
        <v>9</v>
      </c>
      <c r="K210" s="574" t="s">
        <v>64</v>
      </c>
      <c r="L210" s="573" t="s">
        <v>65</v>
      </c>
      <c r="M210" s="574">
        <v>12</v>
      </c>
      <c r="N210" s="575" t="s">
        <v>66</v>
      </c>
      <c r="O210" s="576" t="s">
        <v>176</v>
      </c>
      <c r="P210" s="575" t="s">
        <v>178</v>
      </c>
      <c r="Q210" s="575" t="s">
        <v>186</v>
      </c>
      <c r="R210" s="575" t="s">
        <v>183</v>
      </c>
      <c r="S210" s="575" t="s">
        <v>179</v>
      </c>
      <c r="T210" s="575">
        <v>18</v>
      </c>
    </row>
    <row r="211" spans="2:20" s="865" customFormat="1" ht="35.1" customHeight="1" thickTop="1">
      <c r="B211" s="1527">
        <v>1</v>
      </c>
      <c r="C211" s="2091" t="s">
        <v>2020</v>
      </c>
      <c r="D211" s="1952" t="s">
        <v>76</v>
      </c>
      <c r="E211" s="1953" t="s">
        <v>75</v>
      </c>
      <c r="F211" s="1954" t="s">
        <v>40</v>
      </c>
      <c r="G211" s="1955">
        <v>6730</v>
      </c>
      <c r="H211" s="1955">
        <v>3870</v>
      </c>
      <c r="I211" s="1561">
        <f t="shared" ref="I211" si="105">+G211-H211</f>
        <v>2860</v>
      </c>
      <c r="J211" s="1720">
        <v>6</v>
      </c>
      <c r="K211" s="1529">
        <f t="shared" ref="K211" si="106">I211*J211%</f>
        <v>171.6</v>
      </c>
      <c r="L211" s="1529">
        <f t="shared" ref="L211" si="107">I211-K211</f>
        <v>2688.4</v>
      </c>
      <c r="M211" s="1721">
        <v>2950</v>
      </c>
      <c r="N211" s="967">
        <f t="shared" ref="N211" si="108">ROUND((L211*M211),0)</f>
        <v>7930780</v>
      </c>
      <c r="O211" s="967">
        <f t="shared" ref="O211" si="109">ROUND(M211*0.5025%,2)</f>
        <v>14.82</v>
      </c>
      <c r="P211" s="967">
        <f>M211+O211</f>
        <v>2964.82</v>
      </c>
      <c r="Q211" s="968">
        <f t="shared" ref="Q211" si="110">ROUND((L211*+P211),0)</f>
        <v>7970622</v>
      </c>
      <c r="R211" s="968">
        <f t="shared" ref="R211" si="111">ROUND((Q211*0.5%),0)</f>
        <v>39853</v>
      </c>
      <c r="S211" s="968">
        <f t="shared" ref="S211" si="112">ROUND((Q211-R211),0)</f>
        <v>7930769</v>
      </c>
      <c r="T211" s="1562" t="s">
        <v>77</v>
      </c>
    </row>
    <row r="212" spans="2:20" ht="5.0999999999999996" customHeight="1">
      <c r="B212" s="1511"/>
      <c r="C212" s="2062"/>
      <c r="D212" s="1513"/>
      <c r="E212" s="1514"/>
      <c r="F212" s="1515"/>
      <c r="G212" s="1516"/>
      <c r="H212" s="1516"/>
      <c r="I212" s="1517"/>
      <c r="J212" s="1518"/>
      <c r="K212" s="1517"/>
      <c r="L212" s="1517"/>
      <c r="M212" s="1519"/>
      <c r="N212" s="1519"/>
      <c r="O212" s="1520"/>
      <c r="P212" s="1520"/>
      <c r="Q212" s="1517"/>
      <c r="R212" s="1517"/>
      <c r="S212" s="1517"/>
      <c r="T212" s="1521"/>
    </row>
    <row r="213" spans="2:20" ht="35.1" customHeight="1">
      <c r="B213" s="2295" t="s">
        <v>204</v>
      </c>
      <c r="C213" s="2296"/>
      <c r="D213" s="2296"/>
      <c r="E213" s="2296"/>
      <c r="F213" s="2297"/>
      <c r="G213" s="1370">
        <f>SUM(G211:G212)</f>
        <v>6730</v>
      </c>
      <c r="H213" s="1370">
        <f>SUM(H211:H212)</f>
        <v>3870</v>
      </c>
      <c r="I213" s="1370">
        <f>SUM(I211:I212)</f>
        <v>2860</v>
      </c>
      <c r="J213" s="1370">
        <f>+K213/I213%</f>
        <v>5.9999999999999991</v>
      </c>
      <c r="K213" s="1370">
        <f>SUM(K211:K212)</f>
        <v>171.6</v>
      </c>
      <c r="L213" s="1370">
        <f>SUM(L211:L212)</f>
        <v>2688.4</v>
      </c>
      <c r="M213" s="1370"/>
      <c r="N213" s="1370">
        <f>SUM(N211:N212)</f>
        <v>7930780</v>
      </c>
      <c r="O213" s="1371"/>
      <c r="P213" s="1370">
        <f>Q213/L213</f>
        <v>2964.8199672667756</v>
      </c>
      <c r="Q213" s="1370">
        <f>SUM(Q211:Q212)</f>
        <v>7970622</v>
      </c>
      <c r="R213" s="1370">
        <f>SUM(R211:R212)</f>
        <v>39853</v>
      </c>
      <c r="S213" s="1370">
        <f>SUM(S211:S212)</f>
        <v>7930769</v>
      </c>
      <c r="T213" s="1370"/>
    </row>
    <row r="214" spans="2:20" ht="5.0999999999999996" customHeight="1">
      <c r="B214" s="1352"/>
      <c r="C214" s="2057"/>
      <c r="D214" s="1353"/>
      <c r="E214" s="1353"/>
      <c r="F214" s="1353"/>
      <c r="G214" s="1353"/>
      <c r="H214" s="1353"/>
      <c r="I214" s="1353"/>
      <c r="J214" s="1353" t="s">
        <v>25</v>
      </c>
      <c r="K214" s="1353"/>
      <c r="L214" s="1353"/>
      <c r="M214" s="1353"/>
      <c r="N214" s="1353"/>
      <c r="O214" s="1353"/>
      <c r="P214" s="1354"/>
      <c r="Q214" s="1354"/>
      <c r="R214" s="1354"/>
      <c r="S214" s="1354"/>
      <c r="T214" s="1355"/>
    </row>
    <row r="215" spans="2:20" ht="20.100000000000001" customHeight="1">
      <c r="B215" s="1356"/>
      <c r="C215" s="2058" t="s">
        <v>59</v>
      </c>
      <c r="D215" s="550"/>
      <c r="E215" s="550" t="s">
        <v>60</v>
      </c>
      <c r="F215" s="1669" t="s">
        <v>1725</v>
      </c>
      <c r="G215" s="550"/>
      <c r="H215" s="1359"/>
      <c r="I215" s="1357"/>
      <c r="J215" s="550"/>
      <c r="K215" s="550"/>
      <c r="L215" s="1360"/>
      <c r="M215" s="1360"/>
      <c r="N215" s="1361"/>
      <c r="O215" s="1362"/>
      <c r="P215" s="1364"/>
      <c r="Q215" s="1657"/>
      <c r="R215" s="249"/>
      <c r="S215" s="1365"/>
      <c r="T215" s="1366"/>
    </row>
    <row r="216" spans="2:20" ht="5.0999999999999996" customHeight="1">
      <c r="B216" s="1356"/>
      <c r="C216" s="2058"/>
      <c r="D216" s="550"/>
      <c r="E216" s="1367"/>
      <c r="F216" s="1368"/>
      <c r="G216" s="550"/>
      <c r="H216" s="1359"/>
      <c r="I216" s="1357"/>
      <c r="J216" s="550"/>
      <c r="K216" s="550"/>
      <c r="L216" s="1360"/>
      <c r="M216" s="1367"/>
      <c r="N216" s="1369"/>
      <c r="O216" s="1362"/>
      <c r="P216" s="1363"/>
      <c r="Q216" s="1365"/>
      <c r="R216" s="1365"/>
      <c r="S216" s="1365"/>
      <c r="T216" s="1366"/>
    </row>
    <row r="217" spans="2:20">
      <c r="B217" s="2299" t="s">
        <v>26</v>
      </c>
      <c r="C217" s="2059" t="s">
        <v>27</v>
      </c>
      <c r="D217" s="2236" t="s">
        <v>62</v>
      </c>
      <c r="E217" s="555" t="s">
        <v>28</v>
      </c>
      <c r="F217" s="2236" t="s">
        <v>29</v>
      </c>
      <c r="G217" s="556" t="s">
        <v>30</v>
      </c>
      <c r="H217" s="556" t="s">
        <v>30</v>
      </c>
      <c r="I217" s="557" t="s">
        <v>30</v>
      </c>
      <c r="J217" s="2238" t="s">
        <v>31</v>
      </c>
      <c r="K217" s="2239"/>
      <c r="L217" s="556" t="s">
        <v>30</v>
      </c>
      <c r="M217" s="557" t="s">
        <v>32</v>
      </c>
      <c r="N217" s="558" t="s">
        <v>8</v>
      </c>
      <c r="O217" s="2244" t="s">
        <v>182</v>
      </c>
      <c r="P217" s="2246" t="s">
        <v>181</v>
      </c>
      <c r="Q217" s="558" t="s">
        <v>8</v>
      </c>
      <c r="R217" s="2248" t="s">
        <v>44</v>
      </c>
      <c r="S217" s="559" t="s">
        <v>8</v>
      </c>
      <c r="T217" s="2219" t="s">
        <v>10</v>
      </c>
    </row>
    <row r="218" spans="2:20">
      <c r="B218" s="2260"/>
      <c r="C218" s="2060" t="s">
        <v>11</v>
      </c>
      <c r="D218" s="2237"/>
      <c r="E218" s="1390" t="s">
        <v>12</v>
      </c>
      <c r="F218" s="2237"/>
      <c r="G218" s="1390" t="s">
        <v>13</v>
      </c>
      <c r="H218" s="1390" t="s">
        <v>14</v>
      </c>
      <c r="I218" s="1391" t="s">
        <v>15</v>
      </c>
      <c r="J218" s="1392" t="s">
        <v>16</v>
      </c>
      <c r="K218" s="1393" t="s">
        <v>17</v>
      </c>
      <c r="L218" s="1390" t="s">
        <v>18</v>
      </c>
      <c r="M218" s="1394" t="s">
        <v>19</v>
      </c>
      <c r="N218" s="1395" t="s">
        <v>177</v>
      </c>
      <c r="O218" s="2245"/>
      <c r="P218" s="2247"/>
      <c r="Q218" s="1395" t="s">
        <v>22</v>
      </c>
      <c r="R218" s="2249"/>
      <c r="S218" s="1396" t="s">
        <v>45</v>
      </c>
      <c r="T218" s="2220"/>
    </row>
    <row r="219" spans="2:20" ht="15.75" thickBot="1">
      <c r="B219" s="568">
        <v>1</v>
      </c>
      <c r="C219" s="2061">
        <v>2</v>
      </c>
      <c r="D219" s="570">
        <v>3</v>
      </c>
      <c r="E219" s="571">
        <v>4</v>
      </c>
      <c r="F219" s="571">
        <v>5</v>
      </c>
      <c r="G219" s="571">
        <v>6</v>
      </c>
      <c r="H219" s="571">
        <v>7</v>
      </c>
      <c r="I219" s="572" t="s">
        <v>63</v>
      </c>
      <c r="J219" s="573">
        <v>9</v>
      </c>
      <c r="K219" s="574" t="s">
        <v>64</v>
      </c>
      <c r="L219" s="573" t="s">
        <v>65</v>
      </c>
      <c r="M219" s="574">
        <v>12</v>
      </c>
      <c r="N219" s="575" t="s">
        <v>66</v>
      </c>
      <c r="O219" s="576" t="s">
        <v>176</v>
      </c>
      <c r="P219" s="575" t="s">
        <v>178</v>
      </c>
      <c r="Q219" s="575" t="s">
        <v>186</v>
      </c>
      <c r="R219" s="575" t="s">
        <v>183</v>
      </c>
      <c r="S219" s="575" t="s">
        <v>179</v>
      </c>
      <c r="T219" s="575">
        <v>18</v>
      </c>
    </row>
    <row r="220" spans="2:20" s="865" customFormat="1" ht="35.1" customHeight="1" thickTop="1">
      <c r="B220" s="1527">
        <v>1</v>
      </c>
      <c r="C220" s="2091" t="s">
        <v>2014</v>
      </c>
      <c r="D220" s="1952" t="s">
        <v>76</v>
      </c>
      <c r="E220" s="1953" t="s">
        <v>75</v>
      </c>
      <c r="F220" s="1954" t="s">
        <v>40</v>
      </c>
      <c r="G220" s="1955">
        <v>7890</v>
      </c>
      <c r="H220" s="1955">
        <v>3880</v>
      </c>
      <c r="I220" s="1561">
        <f t="shared" ref="I220:I222" si="113">+G220-H220</f>
        <v>4010</v>
      </c>
      <c r="J220" s="1720">
        <v>6</v>
      </c>
      <c r="K220" s="1529">
        <f t="shared" ref="K220:K222" si="114">I220*J220%</f>
        <v>240.6</v>
      </c>
      <c r="L220" s="1529">
        <f t="shared" ref="L220:L222" si="115">I220-K220</f>
        <v>3769.4</v>
      </c>
      <c r="M220" s="1721">
        <v>3000</v>
      </c>
      <c r="N220" s="967">
        <f t="shared" ref="N220:N222" si="116">ROUND((L220*M220),0)</f>
        <v>11308200</v>
      </c>
      <c r="O220" s="967">
        <f t="shared" ref="O220:O222" si="117">ROUND(M220*0.5025%,2)</f>
        <v>15.08</v>
      </c>
      <c r="P220" s="967">
        <f>M220+O220</f>
        <v>3015.08</v>
      </c>
      <c r="Q220" s="968">
        <f t="shared" ref="Q220:Q222" si="118">ROUND((L220*+P220),0)</f>
        <v>11365043</v>
      </c>
      <c r="R220" s="968">
        <f t="shared" ref="R220:R222" si="119">ROUND((Q220*0.5%),0)</f>
        <v>56825</v>
      </c>
      <c r="S220" s="968">
        <f t="shared" ref="S220:S222" si="120">ROUND((Q220-R220),0)</f>
        <v>11308218</v>
      </c>
      <c r="T220" s="1562" t="s">
        <v>77</v>
      </c>
    </row>
    <row r="221" spans="2:20" s="865" customFormat="1" ht="35.1" customHeight="1">
      <c r="B221" s="1963">
        <v>2</v>
      </c>
      <c r="C221" s="2069" t="s">
        <v>2015</v>
      </c>
      <c r="D221" s="1964" t="s">
        <v>148</v>
      </c>
      <c r="E221" s="1965" t="s">
        <v>1254</v>
      </c>
      <c r="F221" s="1954" t="s">
        <v>40</v>
      </c>
      <c r="G221" s="1967">
        <v>8160</v>
      </c>
      <c r="H221" s="1967">
        <v>3880</v>
      </c>
      <c r="I221" s="1968">
        <f t="shared" si="113"/>
        <v>4280</v>
      </c>
      <c r="J221" s="1969">
        <v>6</v>
      </c>
      <c r="K221" s="1970">
        <f t="shared" si="114"/>
        <v>256.8</v>
      </c>
      <c r="L221" s="1970">
        <f t="shared" si="115"/>
        <v>4023.2</v>
      </c>
      <c r="M221" s="1721">
        <v>3000</v>
      </c>
      <c r="N221" s="1972">
        <f t="shared" si="116"/>
        <v>12069600</v>
      </c>
      <c r="O221" s="1972">
        <f t="shared" si="117"/>
        <v>15.08</v>
      </c>
      <c r="P221" s="1972">
        <f t="shared" ref="P221:P222" si="121">M221+O221</f>
        <v>3015.08</v>
      </c>
      <c r="Q221" s="1973">
        <f t="shared" si="118"/>
        <v>12130270</v>
      </c>
      <c r="R221" s="1973">
        <f t="shared" si="119"/>
        <v>60651</v>
      </c>
      <c r="S221" s="1973">
        <f t="shared" si="120"/>
        <v>12069619</v>
      </c>
      <c r="T221" s="1974" t="s">
        <v>77</v>
      </c>
    </row>
    <row r="222" spans="2:20" s="865" customFormat="1" ht="35.1" customHeight="1">
      <c r="B222" s="1951">
        <v>3</v>
      </c>
      <c r="C222" s="2092" t="s">
        <v>2016</v>
      </c>
      <c r="D222" s="2093" t="s">
        <v>116</v>
      </c>
      <c r="E222" s="2094" t="s">
        <v>1252</v>
      </c>
      <c r="F222" s="1954" t="s">
        <v>40</v>
      </c>
      <c r="G222" s="2095">
        <v>7580</v>
      </c>
      <c r="H222" s="2095">
        <v>3910</v>
      </c>
      <c r="I222" s="1956">
        <f t="shared" si="113"/>
        <v>3670</v>
      </c>
      <c r="J222" s="1962">
        <v>6</v>
      </c>
      <c r="K222" s="1957">
        <f t="shared" si="114"/>
        <v>220.2</v>
      </c>
      <c r="L222" s="1957">
        <f t="shared" si="115"/>
        <v>3449.8</v>
      </c>
      <c r="M222" s="1721">
        <v>3000</v>
      </c>
      <c r="N222" s="1958">
        <f t="shared" si="116"/>
        <v>10349400</v>
      </c>
      <c r="O222" s="1958">
        <f t="shared" si="117"/>
        <v>15.08</v>
      </c>
      <c r="P222" s="1958">
        <f t="shared" si="121"/>
        <v>3015.08</v>
      </c>
      <c r="Q222" s="1959">
        <f t="shared" si="118"/>
        <v>10401423</v>
      </c>
      <c r="R222" s="1959">
        <f t="shared" si="119"/>
        <v>52007</v>
      </c>
      <c r="S222" s="1959">
        <f t="shared" si="120"/>
        <v>10349416</v>
      </c>
      <c r="T222" s="1960" t="s">
        <v>77</v>
      </c>
    </row>
    <row r="223" spans="2:20" ht="5.0999999999999996" customHeight="1">
      <c r="B223" s="1511"/>
      <c r="C223" s="2062"/>
      <c r="D223" s="1513"/>
      <c r="E223" s="1514"/>
      <c r="F223" s="1515"/>
      <c r="G223" s="1516"/>
      <c r="H223" s="1516"/>
      <c r="I223" s="1517"/>
      <c r="J223" s="1518"/>
      <c r="K223" s="1517"/>
      <c r="L223" s="1517"/>
      <c r="M223" s="1519"/>
      <c r="N223" s="1519"/>
      <c r="O223" s="1520"/>
      <c r="P223" s="1520"/>
      <c r="Q223" s="1517"/>
      <c r="R223" s="1517"/>
      <c r="S223" s="1517"/>
      <c r="T223" s="1521"/>
    </row>
    <row r="224" spans="2:20" ht="35.1" customHeight="1">
      <c r="B224" s="2295" t="s">
        <v>202</v>
      </c>
      <c r="C224" s="2296"/>
      <c r="D224" s="2296"/>
      <c r="E224" s="2296"/>
      <c r="F224" s="2297"/>
      <c r="G224" s="1370">
        <f>SUM(G220:G223)</f>
        <v>23630</v>
      </c>
      <c r="H224" s="1370">
        <f>SUM(H220:H223)</f>
        <v>11670</v>
      </c>
      <c r="I224" s="1370">
        <f>SUM(I220:I223)</f>
        <v>11960</v>
      </c>
      <c r="J224" s="1370">
        <f>+K224/I224%</f>
        <v>5.9999999999999991</v>
      </c>
      <c r="K224" s="1370">
        <f>SUM(K220:K223)</f>
        <v>717.59999999999991</v>
      </c>
      <c r="L224" s="1370">
        <f>SUM(L220:L223)</f>
        <v>11242.400000000001</v>
      </c>
      <c r="M224" s="1370"/>
      <c r="N224" s="1370">
        <f>SUM(N220:N223)</f>
        <v>33727200</v>
      </c>
      <c r="O224" s="1371"/>
      <c r="P224" s="1370">
        <f>Q224/L224</f>
        <v>3015.0800540809787</v>
      </c>
      <c r="Q224" s="1370">
        <f>SUM(Q220:Q223)</f>
        <v>33896736</v>
      </c>
      <c r="R224" s="1370">
        <f>SUM(R220:R223)</f>
        <v>169483</v>
      </c>
      <c r="S224" s="1370">
        <f>SUM(S220:S223)</f>
        <v>33727253</v>
      </c>
      <c r="T224" s="1370"/>
    </row>
    <row r="225" spans="2:21" ht="35.1" customHeight="1">
      <c r="B225" s="2295" t="s">
        <v>565</v>
      </c>
      <c r="C225" s="2296"/>
      <c r="D225" s="2296"/>
      <c r="E225" s="2296"/>
      <c r="F225" s="2297"/>
      <c r="G225" s="1370">
        <f>SUM(G224+G213)</f>
        <v>30360</v>
      </c>
      <c r="H225" s="1370">
        <f t="shared" ref="H225:S225" si="122">SUM(H224+H213)</f>
        <v>15540</v>
      </c>
      <c r="I225" s="1370">
        <f t="shared" si="122"/>
        <v>14820</v>
      </c>
      <c r="J225" s="1370">
        <f>+K225/I225%</f>
        <v>6</v>
      </c>
      <c r="K225" s="1370">
        <f t="shared" si="122"/>
        <v>889.19999999999993</v>
      </c>
      <c r="L225" s="1370">
        <f t="shared" si="122"/>
        <v>13930.800000000001</v>
      </c>
      <c r="M225" s="1370"/>
      <c r="N225" s="1370">
        <f t="shared" si="122"/>
        <v>41657980</v>
      </c>
      <c r="O225" s="1371"/>
      <c r="P225" s="1370">
        <f>Q225/L225</f>
        <v>3005.3807390817465</v>
      </c>
      <c r="Q225" s="1370">
        <f t="shared" si="122"/>
        <v>41867358</v>
      </c>
      <c r="R225" s="1370">
        <f t="shared" si="122"/>
        <v>209336</v>
      </c>
      <c r="S225" s="1370">
        <f t="shared" si="122"/>
        <v>41658022</v>
      </c>
      <c r="T225" s="1370"/>
    </row>
    <row r="226" spans="2:21" ht="9.9499999999999993" customHeight="1">
      <c r="B226" s="1038"/>
      <c r="C226" s="2063"/>
      <c r="D226" s="1039"/>
      <c r="E226" s="1039"/>
      <c r="F226" s="1039"/>
      <c r="G226" s="1040"/>
      <c r="H226" s="1040"/>
      <c r="I226" s="1040"/>
      <c r="J226" s="1040"/>
      <c r="K226" s="1040"/>
      <c r="L226" s="1040"/>
      <c r="M226" s="1040"/>
      <c r="N226" s="1040"/>
      <c r="O226" s="1040"/>
      <c r="P226" s="1040"/>
      <c r="Q226" s="1040"/>
      <c r="R226" s="1040"/>
      <c r="S226" s="1040"/>
      <c r="T226" s="1041"/>
    </row>
    <row r="227" spans="2:21" ht="15.75">
      <c r="B227" s="1372"/>
      <c r="C227" s="2064"/>
      <c r="D227" s="1374"/>
      <c r="E227" s="1374"/>
      <c r="F227" s="1374"/>
      <c r="G227" s="1374"/>
      <c r="H227" s="1374"/>
      <c r="I227" s="1629"/>
      <c r="J227" s="1375"/>
      <c r="K227" s="1375"/>
      <c r="L227" s="1376"/>
      <c r="M227" s="1374"/>
      <c r="N227" s="1374"/>
      <c r="O227" s="1374"/>
      <c r="P227" s="1374"/>
      <c r="Q227" s="587" t="s">
        <v>2012</v>
      </c>
      <c r="R227" s="587"/>
      <c r="S227" s="591"/>
      <c r="T227" s="592"/>
    </row>
    <row r="228" spans="2:21" ht="15" customHeight="1">
      <c r="B228" s="1372"/>
      <c r="C228" s="2065" t="s">
        <v>80</v>
      </c>
      <c r="D228" s="227"/>
      <c r="E228" s="227"/>
      <c r="F228" s="227"/>
      <c r="G228" s="227"/>
      <c r="H228" s="2053"/>
      <c r="I228" s="2053" t="s">
        <v>105</v>
      </c>
      <c r="J228" s="2053"/>
      <c r="K228" s="228"/>
      <c r="L228" s="2293" t="s">
        <v>106</v>
      </c>
      <c r="M228" s="2293"/>
      <c r="N228" s="2293"/>
      <c r="O228" s="227"/>
      <c r="P228" s="227"/>
      <c r="Q228" s="227" t="s">
        <v>81</v>
      </c>
      <c r="R228" s="227"/>
      <c r="S228" s="591"/>
      <c r="T228" s="592"/>
    </row>
    <row r="229" spans="2:21" ht="9.9499999999999993" customHeight="1">
      <c r="B229" s="1372"/>
      <c r="C229" s="2066"/>
      <c r="D229" s="229"/>
      <c r="E229" s="229"/>
      <c r="F229" s="229"/>
      <c r="G229" s="229"/>
      <c r="H229" s="229"/>
      <c r="I229" s="229"/>
      <c r="J229" s="229"/>
      <c r="K229" s="229"/>
      <c r="L229" s="229"/>
      <c r="M229" s="229"/>
      <c r="N229" s="229"/>
      <c r="O229" s="229"/>
      <c r="P229" s="229"/>
      <c r="Q229" s="229"/>
      <c r="R229" s="229"/>
      <c r="S229" s="591"/>
      <c r="T229" s="592"/>
    </row>
    <row r="230" spans="2:21" ht="15" customHeight="1">
      <c r="B230" s="1372"/>
      <c r="C230" s="2066"/>
      <c r="D230" s="229"/>
      <c r="E230" s="229"/>
      <c r="F230" s="229"/>
      <c r="G230" s="229"/>
      <c r="H230" s="229"/>
      <c r="I230" s="229"/>
      <c r="J230" s="229"/>
      <c r="K230" s="229"/>
      <c r="L230" s="229"/>
      <c r="M230" s="229"/>
      <c r="N230" s="229"/>
      <c r="O230" s="229"/>
      <c r="P230" s="229"/>
      <c r="Q230" s="229"/>
      <c r="R230" s="229"/>
      <c r="S230" s="591"/>
      <c r="T230" s="592"/>
    </row>
    <row r="231" spans="2:21" ht="15" customHeight="1">
      <c r="B231" s="1372"/>
      <c r="C231" s="2066"/>
      <c r="D231" s="229"/>
      <c r="E231" s="229"/>
      <c r="F231" s="229"/>
      <c r="G231" s="229"/>
      <c r="H231" s="229"/>
      <c r="I231" s="229"/>
      <c r="J231" s="229"/>
      <c r="K231" s="229"/>
      <c r="L231" s="229"/>
      <c r="M231" s="229"/>
      <c r="N231" s="229"/>
      <c r="O231" s="229"/>
      <c r="P231" s="229"/>
      <c r="Q231" s="229"/>
      <c r="R231" s="229"/>
      <c r="S231" s="591"/>
      <c r="T231" s="592"/>
    </row>
    <row r="232" spans="2:21" s="1" customFormat="1" ht="15" customHeight="1">
      <c r="B232" s="1372"/>
      <c r="C232" s="2067" t="s">
        <v>147</v>
      </c>
      <c r="D232" s="2052"/>
      <c r="E232" s="2052"/>
      <c r="F232" s="2052"/>
      <c r="G232" s="2054"/>
      <c r="H232" s="2054" t="s">
        <v>82</v>
      </c>
      <c r="I232" s="2052"/>
      <c r="J232" s="2054" t="s">
        <v>156</v>
      </c>
      <c r="K232" s="230"/>
      <c r="L232" s="2054"/>
      <c r="M232" s="2054" t="s">
        <v>161</v>
      </c>
      <c r="N232" s="2054"/>
      <c r="O232" s="2052"/>
      <c r="P232" s="2052"/>
      <c r="Q232" s="2052" t="s">
        <v>83</v>
      </c>
      <c r="R232" s="2052"/>
      <c r="S232" s="591"/>
      <c r="T232" s="592"/>
    </row>
    <row r="233" spans="2:21" s="1" customFormat="1" ht="9.9499999999999993" customHeight="1">
      <c r="B233" s="1372"/>
      <c r="C233" s="2067"/>
      <c r="D233" s="2052"/>
      <c r="E233" s="2052"/>
      <c r="F233" s="2052"/>
      <c r="G233" s="2054"/>
      <c r="H233" s="2054"/>
      <c r="I233" s="2052"/>
      <c r="J233" s="2054"/>
      <c r="K233" s="230"/>
      <c r="L233" s="2054"/>
      <c r="M233" s="2054"/>
      <c r="N233" s="2054"/>
      <c r="O233" s="2052"/>
      <c r="P233" s="2052"/>
      <c r="Q233" s="2052"/>
      <c r="R233" s="2052"/>
      <c r="S233" s="591"/>
      <c r="T233" s="592"/>
    </row>
    <row r="234" spans="2:21" customFormat="1" ht="15" customHeight="1">
      <c r="B234" s="1377" t="s">
        <v>418</v>
      </c>
      <c r="C234" s="2068"/>
      <c r="D234" s="1379"/>
      <c r="E234" s="1379"/>
      <c r="F234" s="1379"/>
      <c r="G234" s="1379"/>
      <c r="H234" s="1379"/>
      <c r="I234" s="1379"/>
      <c r="J234" s="1380"/>
      <c r="K234" s="1379"/>
      <c r="L234" s="1381"/>
      <c r="M234" s="1379"/>
      <c r="N234" s="1379"/>
      <c r="O234" s="1379"/>
      <c r="P234" s="1379"/>
      <c r="Q234" s="1379"/>
      <c r="R234" s="1382"/>
      <c r="S234" s="1382"/>
      <c r="T234" s="1383" t="s">
        <v>417</v>
      </c>
      <c r="U234" s="232"/>
    </row>
    <row r="235" spans="2:21" ht="14.25" customHeight="1"/>
    <row r="236" spans="2:21" ht="24.95" customHeight="1">
      <c r="B236" s="2222" t="s">
        <v>159</v>
      </c>
      <c r="C236" s="2223"/>
      <c r="D236" s="2223"/>
      <c r="E236" s="2224"/>
      <c r="F236" s="2228" t="s">
        <v>146</v>
      </c>
      <c r="G236" s="2229"/>
      <c r="H236" s="2229"/>
      <c r="I236" s="2229"/>
      <c r="J236" s="2229"/>
      <c r="K236" s="2229"/>
      <c r="L236" s="2229"/>
      <c r="M236" s="2229"/>
      <c r="N236" s="2230"/>
      <c r="O236" s="1346" t="s">
        <v>55</v>
      </c>
      <c r="P236" s="1347" t="s">
        <v>1678</v>
      </c>
      <c r="Q236" s="1348" t="s">
        <v>1610</v>
      </c>
      <c r="R236" s="1349"/>
      <c r="S236" s="1349"/>
      <c r="T236" s="1350"/>
    </row>
    <row r="237" spans="2:21" ht="24.95" customHeight="1">
      <c r="B237" s="2225"/>
      <c r="C237" s="2226"/>
      <c r="D237" s="2226"/>
      <c r="E237" s="2227"/>
      <c r="F237" s="2231" t="s">
        <v>416</v>
      </c>
      <c r="G237" s="2232"/>
      <c r="H237" s="2232"/>
      <c r="I237" s="2232"/>
      <c r="J237" s="2232"/>
      <c r="K237" s="2232"/>
      <c r="L237" s="2232"/>
      <c r="M237" s="2232"/>
      <c r="N237" s="2233"/>
      <c r="O237" s="1384" t="s">
        <v>57</v>
      </c>
      <c r="P237" s="1385" t="s">
        <v>58</v>
      </c>
      <c r="Q237" s="1386"/>
      <c r="R237" s="1387"/>
      <c r="S237" s="1387"/>
      <c r="T237" s="1388"/>
    </row>
    <row r="238" spans="2:21" ht="5.0999999999999996" customHeight="1">
      <c r="B238" s="1352"/>
      <c r="C238" s="2057"/>
      <c r="D238" s="1353"/>
      <c r="E238" s="1353"/>
      <c r="F238" s="1353"/>
      <c r="G238" s="1353"/>
      <c r="H238" s="1353"/>
      <c r="I238" s="1353"/>
      <c r="J238" s="1353" t="s">
        <v>25</v>
      </c>
      <c r="K238" s="1353"/>
      <c r="L238" s="1353"/>
      <c r="M238" s="1353"/>
      <c r="N238" s="1353"/>
      <c r="O238" s="1353"/>
      <c r="P238" s="1354"/>
      <c r="Q238" s="1354"/>
      <c r="R238" s="1354"/>
      <c r="S238" s="1354"/>
      <c r="T238" s="1355"/>
    </row>
    <row r="239" spans="2:21" ht="20.100000000000001" customHeight="1">
      <c r="B239" s="1356"/>
      <c r="C239" s="2058" t="s">
        <v>59</v>
      </c>
      <c r="D239" s="550"/>
      <c r="E239" s="550" t="s">
        <v>60</v>
      </c>
      <c r="F239" s="1669" t="s">
        <v>1657</v>
      </c>
      <c r="G239" s="550"/>
      <c r="H239" s="1359"/>
      <c r="I239" s="1357"/>
      <c r="J239" s="550"/>
      <c r="K239" s="550"/>
      <c r="L239" s="1360"/>
      <c r="M239" s="1360"/>
      <c r="N239" s="1361"/>
      <c r="O239" s="1362"/>
      <c r="P239" s="1364" t="s">
        <v>61</v>
      </c>
      <c r="Q239" s="1657" t="s">
        <v>1996</v>
      </c>
      <c r="R239" s="249"/>
      <c r="S239" s="1365"/>
      <c r="T239" s="1366"/>
    </row>
    <row r="240" spans="2:21" ht="5.0999999999999996" customHeight="1">
      <c r="B240" s="1356"/>
      <c r="C240" s="2058"/>
      <c r="D240" s="550"/>
      <c r="E240" s="1367"/>
      <c r="F240" s="1368"/>
      <c r="G240" s="550"/>
      <c r="H240" s="1359"/>
      <c r="I240" s="1357"/>
      <c r="J240" s="550"/>
      <c r="K240" s="550"/>
      <c r="L240" s="1360"/>
      <c r="M240" s="1367"/>
      <c r="N240" s="1369"/>
      <c r="O240" s="1362"/>
      <c r="P240" s="1363"/>
      <c r="Q240" s="1365"/>
      <c r="R240" s="1365"/>
      <c r="S240" s="1365"/>
      <c r="T240" s="1366"/>
    </row>
    <row r="241" spans="2:21">
      <c r="B241" s="2299" t="s">
        <v>26</v>
      </c>
      <c r="C241" s="2059" t="s">
        <v>27</v>
      </c>
      <c r="D241" s="2236" t="s">
        <v>62</v>
      </c>
      <c r="E241" s="555" t="s">
        <v>28</v>
      </c>
      <c r="F241" s="2236" t="s">
        <v>29</v>
      </c>
      <c r="G241" s="556" t="s">
        <v>30</v>
      </c>
      <c r="H241" s="556" t="s">
        <v>30</v>
      </c>
      <c r="I241" s="557" t="s">
        <v>30</v>
      </c>
      <c r="J241" s="2238" t="s">
        <v>31</v>
      </c>
      <c r="K241" s="2239"/>
      <c r="L241" s="556" t="s">
        <v>30</v>
      </c>
      <c r="M241" s="557" t="s">
        <v>32</v>
      </c>
      <c r="N241" s="558" t="s">
        <v>8</v>
      </c>
      <c r="O241" s="2244" t="s">
        <v>182</v>
      </c>
      <c r="P241" s="2246" t="s">
        <v>181</v>
      </c>
      <c r="Q241" s="558" t="s">
        <v>8</v>
      </c>
      <c r="R241" s="2248" t="s">
        <v>44</v>
      </c>
      <c r="S241" s="559" t="s">
        <v>8</v>
      </c>
      <c r="T241" s="2219" t="s">
        <v>10</v>
      </c>
    </row>
    <row r="242" spans="2:21">
      <c r="B242" s="2260"/>
      <c r="C242" s="2060" t="s">
        <v>11</v>
      </c>
      <c r="D242" s="2237"/>
      <c r="E242" s="1390" t="s">
        <v>12</v>
      </c>
      <c r="F242" s="2237"/>
      <c r="G242" s="1390" t="s">
        <v>13</v>
      </c>
      <c r="H242" s="1390" t="s">
        <v>14</v>
      </c>
      <c r="I242" s="1391" t="s">
        <v>15</v>
      </c>
      <c r="J242" s="1392" t="s">
        <v>16</v>
      </c>
      <c r="K242" s="1393" t="s">
        <v>17</v>
      </c>
      <c r="L242" s="1390" t="s">
        <v>18</v>
      </c>
      <c r="M242" s="1394" t="s">
        <v>19</v>
      </c>
      <c r="N242" s="1395" t="s">
        <v>177</v>
      </c>
      <c r="O242" s="2245"/>
      <c r="P242" s="2247"/>
      <c r="Q242" s="1395" t="s">
        <v>22</v>
      </c>
      <c r="R242" s="2249"/>
      <c r="S242" s="1396" t="s">
        <v>45</v>
      </c>
      <c r="T242" s="2220"/>
    </row>
    <row r="243" spans="2:21" ht="15.75" thickBot="1">
      <c r="B243" s="568">
        <v>1</v>
      </c>
      <c r="C243" s="2061">
        <v>2</v>
      </c>
      <c r="D243" s="570">
        <v>3</v>
      </c>
      <c r="E243" s="571">
        <v>4</v>
      </c>
      <c r="F243" s="571">
        <v>5</v>
      </c>
      <c r="G243" s="571">
        <v>6</v>
      </c>
      <c r="H243" s="571">
        <v>7</v>
      </c>
      <c r="I243" s="572" t="s">
        <v>63</v>
      </c>
      <c r="J243" s="573">
        <v>9</v>
      </c>
      <c r="K243" s="574" t="s">
        <v>64</v>
      </c>
      <c r="L243" s="573" t="s">
        <v>65</v>
      </c>
      <c r="M243" s="574">
        <v>12</v>
      </c>
      <c r="N243" s="575" t="s">
        <v>66</v>
      </c>
      <c r="O243" s="576" t="s">
        <v>176</v>
      </c>
      <c r="P243" s="575" t="s">
        <v>178</v>
      </c>
      <c r="Q243" s="575" t="s">
        <v>186</v>
      </c>
      <c r="R243" s="575" t="s">
        <v>183</v>
      </c>
      <c r="S243" s="575" t="s">
        <v>179</v>
      </c>
      <c r="T243" s="575">
        <v>18</v>
      </c>
    </row>
    <row r="244" spans="2:21" s="865" customFormat="1" ht="35.1" customHeight="1" thickTop="1">
      <c r="B244" s="1527">
        <v>1</v>
      </c>
      <c r="C244" s="2055">
        <v>89027</v>
      </c>
      <c r="D244" s="1952" t="s">
        <v>67</v>
      </c>
      <c r="E244" s="1953" t="s">
        <v>92</v>
      </c>
      <c r="F244" s="1954" t="s">
        <v>40</v>
      </c>
      <c r="G244" s="1955">
        <v>5320</v>
      </c>
      <c r="H244" s="1955">
        <v>3800</v>
      </c>
      <c r="I244" s="1561">
        <f t="shared" ref="I244" si="123">+G244-H244</f>
        <v>1520</v>
      </c>
      <c r="J244" s="1720">
        <v>6</v>
      </c>
      <c r="K244" s="1529">
        <f t="shared" ref="K244" si="124">I244*J244%</f>
        <v>91.2</v>
      </c>
      <c r="L244" s="1529">
        <f t="shared" ref="L244" si="125">I244-K244</f>
        <v>1428.8</v>
      </c>
      <c r="M244" s="1971">
        <v>2950</v>
      </c>
      <c r="N244" s="967">
        <f t="shared" ref="N244" si="126">ROUND((L244*M244),0)</f>
        <v>4214960</v>
      </c>
      <c r="O244" s="967">
        <f t="shared" ref="O244" si="127">ROUND(M244*0.5025%,2)</f>
        <v>14.82</v>
      </c>
      <c r="P244" s="967">
        <f>M244+O244</f>
        <v>2964.82</v>
      </c>
      <c r="Q244" s="968">
        <f t="shared" ref="Q244" si="128">ROUND((L244*+P244),0)</f>
        <v>4236135</v>
      </c>
      <c r="R244" s="968">
        <f t="shared" ref="R244" si="129">ROUND((Q244*0.5%),0)</f>
        <v>21181</v>
      </c>
      <c r="S244" s="968">
        <f t="shared" ref="S244" si="130">ROUND((Q244-R244),0)</f>
        <v>4214954</v>
      </c>
      <c r="T244" s="1562" t="s">
        <v>77</v>
      </c>
    </row>
    <row r="245" spans="2:21" ht="5.0999999999999996" customHeight="1">
      <c r="B245" s="1511"/>
      <c r="C245" s="2062"/>
      <c r="D245" s="1513"/>
      <c r="E245" s="1514"/>
      <c r="F245" s="1515"/>
      <c r="G245" s="1516"/>
      <c r="H245" s="1516"/>
      <c r="I245" s="1517"/>
      <c r="J245" s="1518"/>
      <c r="K245" s="1517"/>
      <c r="L245" s="1517"/>
      <c r="M245" s="1519"/>
      <c r="N245" s="1519"/>
      <c r="O245" s="1520"/>
      <c r="P245" s="1520"/>
      <c r="Q245" s="1517"/>
      <c r="R245" s="1517"/>
      <c r="S245" s="1517"/>
      <c r="T245" s="1521"/>
    </row>
    <row r="246" spans="2:21" ht="35.1" customHeight="1">
      <c r="B246" s="2295" t="s">
        <v>191</v>
      </c>
      <c r="C246" s="2296"/>
      <c r="D246" s="2296"/>
      <c r="E246" s="2296"/>
      <c r="F246" s="2297"/>
      <c r="G246" s="1370">
        <f>SUM(G244:G245)</f>
        <v>5320</v>
      </c>
      <c r="H246" s="1370">
        <f>SUM(H244:H245)</f>
        <v>3800</v>
      </c>
      <c r="I246" s="1370">
        <f>SUM(I244:I245)</f>
        <v>1520</v>
      </c>
      <c r="J246" s="1370">
        <f>+K246/I246%</f>
        <v>6.0000000000000009</v>
      </c>
      <c r="K246" s="1370">
        <f>SUM(K244:K245)</f>
        <v>91.2</v>
      </c>
      <c r="L246" s="1370">
        <f>SUM(L244:L245)</f>
        <v>1428.8</v>
      </c>
      <c r="M246" s="1370"/>
      <c r="N246" s="1370">
        <f>SUM(N244:N245)</f>
        <v>4214960</v>
      </c>
      <c r="O246" s="1371"/>
      <c r="P246" s="1370">
        <f>Q246/L246</f>
        <v>2964.8201287793954</v>
      </c>
      <c r="Q246" s="1370">
        <f>SUM(Q244:Q245)</f>
        <v>4236135</v>
      </c>
      <c r="R246" s="1370">
        <f>SUM(R244:R245)</f>
        <v>21181</v>
      </c>
      <c r="S246" s="1370">
        <f>SUM(S244:S245)</f>
        <v>4214954</v>
      </c>
      <c r="T246" s="1370"/>
    </row>
    <row r="247" spans="2:21" ht="9.9499999999999993" customHeight="1">
      <c r="B247" s="1038"/>
      <c r="C247" s="2063"/>
      <c r="D247" s="1039"/>
      <c r="E247" s="1039"/>
      <c r="F247" s="1039"/>
      <c r="G247" s="1040"/>
      <c r="H247" s="1040"/>
      <c r="I247" s="1040"/>
      <c r="J247" s="1040"/>
      <c r="K247" s="1040"/>
      <c r="L247" s="1040"/>
      <c r="M247" s="1040"/>
      <c r="N247" s="1040"/>
      <c r="O247" s="1040"/>
      <c r="P247" s="1040"/>
      <c r="Q247" s="1040"/>
      <c r="R247" s="1040"/>
      <c r="S247" s="1040"/>
      <c r="T247" s="1041"/>
    </row>
    <row r="248" spans="2:21" ht="15.75">
      <c r="B248" s="1372"/>
      <c r="C248" s="2064"/>
      <c r="D248" s="1374"/>
      <c r="E248" s="1374"/>
      <c r="F248" s="1374"/>
      <c r="G248" s="1374"/>
      <c r="H248" s="1374"/>
      <c r="I248" s="1629"/>
      <c r="J248" s="1375"/>
      <c r="K248" s="1375"/>
      <c r="L248" s="1376"/>
      <c r="M248" s="1374"/>
      <c r="N248" s="1374"/>
      <c r="O248" s="1374"/>
      <c r="P248" s="1374"/>
      <c r="Q248" s="587" t="s">
        <v>1997</v>
      </c>
      <c r="R248" s="587"/>
      <c r="S248" s="591"/>
      <c r="T248" s="592"/>
    </row>
    <row r="249" spans="2:21" ht="15" customHeight="1">
      <c r="B249" s="1372"/>
      <c r="C249" s="2065" t="s">
        <v>80</v>
      </c>
      <c r="D249" s="227"/>
      <c r="E249" s="227"/>
      <c r="F249" s="227"/>
      <c r="G249" s="227"/>
      <c r="H249" s="1949"/>
      <c r="I249" s="1949" t="s">
        <v>105</v>
      </c>
      <c r="J249" s="1949"/>
      <c r="K249" s="228"/>
      <c r="L249" s="2293" t="s">
        <v>106</v>
      </c>
      <c r="M249" s="2293"/>
      <c r="N249" s="2293"/>
      <c r="O249" s="227"/>
      <c r="P249" s="227"/>
      <c r="Q249" s="227" t="s">
        <v>81</v>
      </c>
      <c r="R249" s="227"/>
      <c r="S249" s="591"/>
      <c r="T249" s="592"/>
    </row>
    <row r="250" spans="2:21" ht="9.9499999999999993" customHeight="1">
      <c r="B250" s="1372"/>
      <c r="C250" s="2066"/>
      <c r="D250" s="229"/>
      <c r="E250" s="229"/>
      <c r="F250" s="229"/>
      <c r="G250" s="229"/>
      <c r="H250" s="229"/>
      <c r="I250" s="229"/>
      <c r="J250" s="229"/>
      <c r="K250" s="229"/>
      <c r="L250" s="229"/>
      <c r="M250" s="229"/>
      <c r="N250" s="229"/>
      <c r="O250" s="229"/>
      <c r="P250" s="229"/>
      <c r="Q250" s="229"/>
      <c r="R250" s="229"/>
      <c r="S250" s="591"/>
      <c r="T250" s="592"/>
    </row>
    <row r="251" spans="2:21" ht="15" customHeight="1">
      <c r="B251" s="1372"/>
      <c r="C251" s="2066"/>
      <c r="D251" s="229"/>
      <c r="E251" s="229"/>
      <c r="F251" s="229"/>
      <c r="G251" s="229"/>
      <c r="H251" s="229"/>
      <c r="I251" s="229"/>
      <c r="J251" s="229"/>
      <c r="K251" s="229"/>
      <c r="L251" s="229"/>
      <c r="M251" s="229"/>
      <c r="N251" s="229"/>
      <c r="O251" s="229"/>
      <c r="P251" s="229"/>
      <c r="Q251" s="229"/>
      <c r="R251" s="229"/>
      <c r="S251" s="591"/>
      <c r="T251" s="592"/>
    </row>
    <row r="252" spans="2:21" ht="15" customHeight="1">
      <c r="B252" s="1372"/>
      <c r="C252" s="2066"/>
      <c r="D252" s="229"/>
      <c r="E252" s="229"/>
      <c r="F252" s="229"/>
      <c r="G252" s="229"/>
      <c r="H252" s="229"/>
      <c r="I252" s="229"/>
      <c r="J252" s="229"/>
      <c r="K252" s="229"/>
      <c r="L252" s="229"/>
      <c r="M252" s="229"/>
      <c r="N252" s="229"/>
      <c r="O252" s="229"/>
      <c r="P252" s="229"/>
      <c r="Q252" s="229"/>
      <c r="R252" s="229"/>
      <c r="S252" s="591"/>
      <c r="T252" s="592"/>
    </row>
    <row r="253" spans="2:21" s="1" customFormat="1" ht="15" customHeight="1">
      <c r="B253" s="1372"/>
      <c r="C253" s="2067" t="s">
        <v>147</v>
      </c>
      <c r="D253" s="1948"/>
      <c r="E253" s="1948"/>
      <c r="F253" s="1948"/>
      <c r="G253" s="1950"/>
      <c r="H253" s="1950" t="s">
        <v>82</v>
      </c>
      <c r="I253" s="1948"/>
      <c r="J253" s="1950" t="s">
        <v>156</v>
      </c>
      <c r="K253" s="230"/>
      <c r="L253" s="1950"/>
      <c r="M253" s="1950" t="s">
        <v>161</v>
      </c>
      <c r="N253" s="1950"/>
      <c r="O253" s="1948"/>
      <c r="P253" s="1948"/>
      <c r="Q253" s="1948" t="s">
        <v>83</v>
      </c>
      <c r="R253" s="1948"/>
      <c r="S253" s="591"/>
      <c r="T253" s="592"/>
    </row>
    <row r="254" spans="2:21" s="1" customFormat="1" ht="9.9499999999999993" customHeight="1">
      <c r="B254" s="1372"/>
      <c r="C254" s="2067"/>
      <c r="D254" s="1948"/>
      <c r="E254" s="1948"/>
      <c r="F254" s="1948"/>
      <c r="G254" s="1950"/>
      <c r="H254" s="1950"/>
      <c r="I254" s="1948"/>
      <c r="J254" s="1950"/>
      <c r="K254" s="230"/>
      <c r="L254" s="1950"/>
      <c r="M254" s="1950"/>
      <c r="N254" s="1950"/>
      <c r="O254" s="1948"/>
      <c r="P254" s="1948"/>
      <c r="Q254" s="1948"/>
      <c r="R254" s="1948"/>
      <c r="S254" s="591"/>
      <c r="T254" s="592"/>
    </row>
    <row r="255" spans="2:21" customFormat="1" ht="15" customHeight="1">
      <c r="B255" s="1377" t="s">
        <v>418</v>
      </c>
      <c r="C255" s="2068"/>
      <c r="D255" s="1379"/>
      <c r="E255" s="1379"/>
      <c r="F255" s="1379"/>
      <c r="G255" s="1379"/>
      <c r="H255" s="1379"/>
      <c r="I255" s="1379"/>
      <c r="J255" s="1380"/>
      <c r="K255" s="1379"/>
      <c r="L255" s="1381"/>
      <c r="M255" s="1379"/>
      <c r="N255" s="1379"/>
      <c r="O255" s="1379"/>
      <c r="P255" s="1379"/>
      <c r="Q255" s="1379"/>
      <c r="R255" s="1382"/>
      <c r="S255" s="1382"/>
      <c r="T255" s="1383" t="s">
        <v>417</v>
      </c>
      <c r="U255" s="232"/>
    </row>
    <row r="256" spans="2:21" ht="14.25" customHeight="1"/>
    <row r="257" spans="2:20" ht="24.95" customHeight="1">
      <c r="B257" s="2222" t="s">
        <v>159</v>
      </c>
      <c r="C257" s="2223"/>
      <c r="D257" s="2223"/>
      <c r="E257" s="2224"/>
      <c r="F257" s="2228" t="s">
        <v>146</v>
      </c>
      <c r="G257" s="2229"/>
      <c r="H257" s="2229"/>
      <c r="I257" s="2229"/>
      <c r="J257" s="2229"/>
      <c r="K257" s="2229"/>
      <c r="L257" s="2229"/>
      <c r="M257" s="2229"/>
      <c r="N257" s="2230"/>
      <c r="O257" s="1346" t="s">
        <v>55</v>
      </c>
      <c r="P257" s="1347" t="s">
        <v>1654</v>
      </c>
      <c r="Q257" s="1348" t="s">
        <v>1610</v>
      </c>
      <c r="R257" s="1349"/>
      <c r="S257" s="1349"/>
      <c r="T257" s="1350"/>
    </row>
    <row r="258" spans="2:20" ht="24.95" customHeight="1">
      <c r="B258" s="2225"/>
      <c r="C258" s="2226"/>
      <c r="D258" s="2226"/>
      <c r="E258" s="2227"/>
      <c r="F258" s="2231" t="s">
        <v>416</v>
      </c>
      <c r="G258" s="2232"/>
      <c r="H258" s="2232"/>
      <c r="I258" s="2232"/>
      <c r="J258" s="2232"/>
      <c r="K258" s="2232"/>
      <c r="L258" s="2232"/>
      <c r="M258" s="2232"/>
      <c r="N258" s="2233"/>
      <c r="O258" s="1384" t="s">
        <v>57</v>
      </c>
      <c r="P258" s="1385" t="s">
        <v>58</v>
      </c>
      <c r="Q258" s="1386"/>
      <c r="R258" s="1387"/>
      <c r="S258" s="1387"/>
      <c r="T258" s="1388"/>
    </row>
    <row r="259" spans="2:20" ht="5.0999999999999996" customHeight="1">
      <c r="B259" s="1352"/>
      <c r="C259" s="2057"/>
      <c r="D259" s="1353"/>
      <c r="E259" s="1353"/>
      <c r="F259" s="1353"/>
      <c r="G259" s="1353"/>
      <c r="H259" s="1353"/>
      <c r="I259" s="1353"/>
      <c r="J259" s="1353" t="s">
        <v>25</v>
      </c>
      <c r="K259" s="1353"/>
      <c r="L259" s="1353"/>
      <c r="M259" s="1353"/>
      <c r="N259" s="1353"/>
      <c r="O259" s="1353"/>
      <c r="P259" s="1354"/>
      <c r="Q259" s="1354"/>
      <c r="R259" s="1354"/>
      <c r="S259" s="1354"/>
      <c r="T259" s="1355"/>
    </row>
    <row r="260" spans="2:20" ht="20.100000000000001" customHeight="1">
      <c r="B260" s="1356"/>
      <c r="C260" s="2058" t="s">
        <v>59</v>
      </c>
      <c r="D260" s="550"/>
      <c r="E260" s="550" t="s">
        <v>60</v>
      </c>
      <c r="F260" s="1669" t="s">
        <v>1725</v>
      </c>
      <c r="G260" s="550"/>
      <c r="H260" s="1359"/>
      <c r="I260" s="1357"/>
      <c r="J260" s="550"/>
      <c r="K260" s="550"/>
      <c r="L260" s="1360"/>
      <c r="M260" s="1360"/>
      <c r="N260" s="1361"/>
      <c r="O260" s="1362"/>
      <c r="P260" s="1364" t="s">
        <v>61</v>
      </c>
      <c r="Q260" s="1657" t="s">
        <v>1863</v>
      </c>
      <c r="R260" s="249"/>
      <c r="S260" s="1365"/>
      <c r="T260" s="1366"/>
    </row>
    <row r="261" spans="2:20" ht="5.0999999999999996" customHeight="1">
      <c r="B261" s="1356"/>
      <c r="C261" s="2058"/>
      <c r="D261" s="550"/>
      <c r="E261" s="1367"/>
      <c r="F261" s="1368"/>
      <c r="G261" s="550"/>
      <c r="H261" s="1359"/>
      <c r="I261" s="1357"/>
      <c r="J261" s="550"/>
      <c r="K261" s="550"/>
      <c r="L261" s="1360"/>
      <c r="M261" s="1367"/>
      <c r="N261" s="1369"/>
      <c r="O261" s="1362"/>
      <c r="P261" s="1363"/>
      <c r="Q261" s="1365"/>
      <c r="R261" s="1365"/>
      <c r="S261" s="1365"/>
      <c r="T261" s="1366"/>
    </row>
    <row r="262" spans="2:20">
      <c r="B262" s="2299" t="s">
        <v>26</v>
      </c>
      <c r="C262" s="2059" t="s">
        <v>27</v>
      </c>
      <c r="D262" s="2236" t="s">
        <v>62</v>
      </c>
      <c r="E262" s="555" t="s">
        <v>28</v>
      </c>
      <c r="F262" s="2236" t="s">
        <v>29</v>
      </c>
      <c r="G262" s="556" t="s">
        <v>30</v>
      </c>
      <c r="H262" s="556" t="s">
        <v>30</v>
      </c>
      <c r="I262" s="557" t="s">
        <v>30</v>
      </c>
      <c r="J262" s="2238" t="s">
        <v>31</v>
      </c>
      <c r="K262" s="2239"/>
      <c r="L262" s="556" t="s">
        <v>30</v>
      </c>
      <c r="M262" s="557" t="s">
        <v>32</v>
      </c>
      <c r="N262" s="558" t="s">
        <v>8</v>
      </c>
      <c r="O262" s="2244" t="s">
        <v>182</v>
      </c>
      <c r="P262" s="2246" t="s">
        <v>181</v>
      </c>
      <c r="Q262" s="558" t="s">
        <v>8</v>
      </c>
      <c r="R262" s="2248" t="s">
        <v>44</v>
      </c>
      <c r="S262" s="559" t="s">
        <v>8</v>
      </c>
      <c r="T262" s="2219" t="s">
        <v>10</v>
      </c>
    </row>
    <row r="263" spans="2:20">
      <c r="B263" s="2260"/>
      <c r="C263" s="2060" t="s">
        <v>11</v>
      </c>
      <c r="D263" s="2237"/>
      <c r="E263" s="1390" t="s">
        <v>12</v>
      </c>
      <c r="F263" s="2237"/>
      <c r="G263" s="1390" t="s">
        <v>13</v>
      </c>
      <c r="H263" s="1390" t="s">
        <v>14</v>
      </c>
      <c r="I263" s="1391" t="s">
        <v>15</v>
      </c>
      <c r="J263" s="1392" t="s">
        <v>16</v>
      </c>
      <c r="K263" s="1393" t="s">
        <v>17</v>
      </c>
      <c r="L263" s="1390" t="s">
        <v>18</v>
      </c>
      <c r="M263" s="1394" t="s">
        <v>19</v>
      </c>
      <c r="N263" s="1395" t="s">
        <v>177</v>
      </c>
      <c r="O263" s="2245"/>
      <c r="P263" s="2247"/>
      <c r="Q263" s="1395" t="s">
        <v>22</v>
      </c>
      <c r="R263" s="2249"/>
      <c r="S263" s="1396" t="s">
        <v>45</v>
      </c>
      <c r="T263" s="2220"/>
    </row>
    <row r="264" spans="2:20" ht="15.75" thickBot="1">
      <c r="B264" s="568">
        <v>1</v>
      </c>
      <c r="C264" s="2061">
        <v>2</v>
      </c>
      <c r="D264" s="570">
        <v>3</v>
      </c>
      <c r="E264" s="571">
        <v>4</v>
      </c>
      <c r="F264" s="571">
        <v>5</v>
      </c>
      <c r="G264" s="571">
        <v>6</v>
      </c>
      <c r="H264" s="571">
        <v>7</v>
      </c>
      <c r="I264" s="572" t="s">
        <v>63</v>
      </c>
      <c r="J264" s="573">
        <v>9</v>
      </c>
      <c r="K264" s="574" t="s">
        <v>64</v>
      </c>
      <c r="L264" s="573" t="s">
        <v>65</v>
      </c>
      <c r="M264" s="574">
        <v>12</v>
      </c>
      <c r="N264" s="575" t="s">
        <v>66</v>
      </c>
      <c r="O264" s="576" t="s">
        <v>176</v>
      </c>
      <c r="P264" s="575" t="s">
        <v>178</v>
      </c>
      <c r="Q264" s="575" t="s">
        <v>186</v>
      </c>
      <c r="R264" s="575" t="s">
        <v>183</v>
      </c>
      <c r="S264" s="575" t="s">
        <v>179</v>
      </c>
      <c r="T264" s="575">
        <v>18</v>
      </c>
    </row>
    <row r="265" spans="2:20" s="865" customFormat="1" ht="35.1" customHeight="1" thickTop="1">
      <c r="B265" s="1527">
        <v>1</v>
      </c>
      <c r="C265" s="2055" t="s">
        <v>1866</v>
      </c>
      <c r="D265" s="1952" t="s">
        <v>88</v>
      </c>
      <c r="E265" s="1953" t="s">
        <v>1253</v>
      </c>
      <c r="F265" s="1954" t="s">
        <v>40</v>
      </c>
      <c r="G265" s="1955">
        <v>8590</v>
      </c>
      <c r="H265" s="1955">
        <v>3900</v>
      </c>
      <c r="I265" s="1561">
        <f t="shared" ref="I265" si="131">+G265-H265</f>
        <v>4690</v>
      </c>
      <c r="J265" s="1720">
        <v>6</v>
      </c>
      <c r="K265" s="1529">
        <f t="shared" ref="K265" si="132">I265*J265%</f>
        <v>281.39999999999998</v>
      </c>
      <c r="L265" s="1529">
        <f t="shared" ref="L265" si="133">I265-K265</f>
        <v>4408.6000000000004</v>
      </c>
      <c r="M265" s="1971">
        <v>3000</v>
      </c>
      <c r="N265" s="967">
        <f t="shared" ref="N265" si="134">ROUND((L265*M265),0)</f>
        <v>13225800</v>
      </c>
      <c r="O265" s="967">
        <f t="shared" ref="O265" si="135">ROUND(M265*0.5025%,2)</f>
        <v>15.08</v>
      </c>
      <c r="P265" s="967">
        <f>M265+O265</f>
        <v>3015.08</v>
      </c>
      <c r="Q265" s="968">
        <f t="shared" ref="Q265" si="136">ROUND((L265*+P265),0)</f>
        <v>13292282</v>
      </c>
      <c r="R265" s="968">
        <f t="shared" ref="R265" si="137">ROUND((Q265*0.5%),0)</f>
        <v>66461</v>
      </c>
      <c r="S265" s="968">
        <f t="shared" ref="S265" si="138">ROUND((Q265-R265),0)</f>
        <v>13225821</v>
      </c>
      <c r="T265" s="1562" t="s">
        <v>77</v>
      </c>
    </row>
    <row r="266" spans="2:20" s="865" customFormat="1" ht="35.1" customHeight="1">
      <c r="B266" s="1963">
        <v>2</v>
      </c>
      <c r="C266" s="2069" t="s">
        <v>1867</v>
      </c>
      <c r="D266" s="1964" t="s">
        <v>71</v>
      </c>
      <c r="E266" s="1965" t="s">
        <v>72</v>
      </c>
      <c r="F266" s="1966" t="s">
        <v>40</v>
      </c>
      <c r="G266" s="1967">
        <v>8800</v>
      </c>
      <c r="H266" s="1967">
        <v>4010</v>
      </c>
      <c r="I266" s="1968">
        <f t="shared" ref="I266:I268" si="139">+G266-H266</f>
        <v>4790</v>
      </c>
      <c r="J266" s="1969">
        <v>6</v>
      </c>
      <c r="K266" s="1970">
        <f t="shared" ref="K266:K268" si="140">I266*J266%</f>
        <v>287.39999999999998</v>
      </c>
      <c r="L266" s="1970">
        <f t="shared" ref="L266:L268" si="141">I266-K266</f>
        <v>4502.6000000000004</v>
      </c>
      <c r="M266" s="1971">
        <v>3000</v>
      </c>
      <c r="N266" s="1972">
        <f t="shared" ref="N266:N268" si="142">ROUND((L266*M266),0)</f>
        <v>13507800</v>
      </c>
      <c r="O266" s="1972">
        <f t="shared" ref="O266:O268" si="143">ROUND(M266*0.5025%,2)</f>
        <v>15.08</v>
      </c>
      <c r="P266" s="1972">
        <f t="shared" ref="P266:P268" si="144">M266+O266</f>
        <v>3015.08</v>
      </c>
      <c r="Q266" s="1973">
        <f t="shared" ref="Q266:Q268" si="145">ROUND((L266*+P266),0)</f>
        <v>13575699</v>
      </c>
      <c r="R266" s="1973">
        <f t="shared" ref="R266:R268" si="146">ROUND((Q266*0.5%),0)</f>
        <v>67878</v>
      </c>
      <c r="S266" s="1973">
        <f t="shared" ref="S266:S268" si="147">ROUND((Q266-R266),0)</f>
        <v>13507821</v>
      </c>
      <c r="T266" s="1974" t="s">
        <v>77</v>
      </c>
    </row>
    <row r="267" spans="2:20" s="865" customFormat="1" ht="35.1" customHeight="1">
      <c r="B267" s="1963">
        <v>3</v>
      </c>
      <c r="C267" s="2069" t="s">
        <v>1868</v>
      </c>
      <c r="D267" s="1964" t="s">
        <v>402</v>
      </c>
      <c r="E267" s="1965" t="s">
        <v>74</v>
      </c>
      <c r="F267" s="1966" t="s">
        <v>40</v>
      </c>
      <c r="G267" s="1967">
        <v>8370</v>
      </c>
      <c r="H267" s="1967">
        <v>3790</v>
      </c>
      <c r="I267" s="1968">
        <f t="shared" si="139"/>
        <v>4580</v>
      </c>
      <c r="J267" s="1969">
        <v>6</v>
      </c>
      <c r="K267" s="1970">
        <f t="shared" si="140"/>
        <v>274.8</v>
      </c>
      <c r="L267" s="1970">
        <f t="shared" si="141"/>
        <v>4305.2</v>
      </c>
      <c r="M267" s="1971">
        <v>3000</v>
      </c>
      <c r="N267" s="1972">
        <f t="shared" si="142"/>
        <v>12915600</v>
      </c>
      <c r="O267" s="1972">
        <f t="shared" si="143"/>
        <v>15.08</v>
      </c>
      <c r="P267" s="1972">
        <f t="shared" si="144"/>
        <v>3015.08</v>
      </c>
      <c r="Q267" s="1973">
        <f t="shared" si="145"/>
        <v>12980522</v>
      </c>
      <c r="R267" s="1973">
        <f t="shared" si="146"/>
        <v>64903</v>
      </c>
      <c r="S267" s="1973">
        <f t="shared" si="147"/>
        <v>12915619</v>
      </c>
      <c r="T267" s="1974" t="s">
        <v>77</v>
      </c>
    </row>
    <row r="268" spans="2:20" s="865" customFormat="1" ht="35.1" customHeight="1">
      <c r="B268" s="1951">
        <v>4</v>
      </c>
      <c r="C268" s="2070" t="s">
        <v>1869</v>
      </c>
      <c r="D268" s="914" t="s">
        <v>1336</v>
      </c>
      <c r="E268" s="915" t="s">
        <v>1256</v>
      </c>
      <c r="F268" s="1961" t="s">
        <v>40</v>
      </c>
      <c r="G268" s="917">
        <v>7380</v>
      </c>
      <c r="H268" s="917">
        <v>3870</v>
      </c>
      <c r="I268" s="1956">
        <f t="shared" si="139"/>
        <v>3510</v>
      </c>
      <c r="J268" s="1962">
        <v>6</v>
      </c>
      <c r="K268" s="1957">
        <f t="shared" si="140"/>
        <v>210.6</v>
      </c>
      <c r="L268" s="1957">
        <f t="shared" si="141"/>
        <v>3299.4</v>
      </c>
      <c r="M268" s="1971">
        <v>3000</v>
      </c>
      <c r="N268" s="1958">
        <f t="shared" si="142"/>
        <v>9898200</v>
      </c>
      <c r="O268" s="1958">
        <f t="shared" si="143"/>
        <v>15.08</v>
      </c>
      <c r="P268" s="1958">
        <f t="shared" si="144"/>
        <v>3015.08</v>
      </c>
      <c r="Q268" s="1959">
        <f t="shared" si="145"/>
        <v>9947955</v>
      </c>
      <c r="R268" s="1959">
        <f t="shared" si="146"/>
        <v>49740</v>
      </c>
      <c r="S268" s="1959">
        <f t="shared" si="147"/>
        <v>9898215</v>
      </c>
      <c r="T268" s="1960" t="s">
        <v>77</v>
      </c>
    </row>
    <row r="269" spans="2:20" ht="5.0999999999999996" customHeight="1">
      <c r="B269" s="1511"/>
      <c r="C269" s="2062"/>
      <c r="D269" s="1513"/>
      <c r="E269" s="1514"/>
      <c r="F269" s="1515"/>
      <c r="G269" s="1516"/>
      <c r="H269" s="1516"/>
      <c r="I269" s="1517"/>
      <c r="J269" s="1518"/>
      <c r="K269" s="1517"/>
      <c r="L269" s="1517"/>
      <c r="M269" s="1519"/>
      <c r="N269" s="1519"/>
      <c r="O269" s="1520"/>
      <c r="P269" s="1520"/>
      <c r="Q269" s="1517"/>
      <c r="R269" s="1517"/>
      <c r="S269" s="1517"/>
      <c r="T269" s="1521"/>
    </row>
    <row r="270" spans="2:20" ht="35.1" customHeight="1">
      <c r="B270" s="2295" t="s">
        <v>191</v>
      </c>
      <c r="C270" s="2296"/>
      <c r="D270" s="2296"/>
      <c r="E270" s="2296"/>
      <c r="F270" s="2297"/>
      <c r="G270" s="1370">
        <f>SUM(G265:G269)</f>
        <v>33140</v>
      </c>
      <c r="H270" s="1370">
        <f>SUM(H265:H269)</f>
        <v>15570</v>
      </c>
      <c r="I270" s="1370">
        <f>SUM(I265:I269)</f>
        <v>17570</v>
      </c>
      <c r="J270" s="1370">
        <f>+K270/I270%</f>
        <v>5.9999999999999991</v>
      </c>
      <c r="K270" s="1370">
        <f>SUM(K265:K269)</f>
        <v>1054.1999999999998</v>
      </c>
      <c r="L270" s="1370">
        <f>SUM(L265:L269)</f>
        <v>16515.800000000003</v>
      </c>
      <c r="M270" s="1370"/>
      <c r="N270" s="1370">
        <f>SUM(N265:N269)</f>
        <v>49547400</v>
      </c>
      <c r="O270" s="1371"/>
      <c r="P270" s="1370">
        <f>Q270/L270</f>
        <v>3015.0799840153059</v>
      </c>
      <c r="Q270" s="1370">
        <f>SUM(Q265:Q269)</f>
        <v>49796458</v>
      </c>
      <c r="R270" s="1370">
        <f>SUM(R265:R269)</f>
        <v>248982</v>
      </c>
      <c r="S270" s="1370">
        <f>SUM(S265:S269)</f>
        <v>49547476</v>
      </c>
      <c r="T270" s="1370"/>
    </row>
    <row r="271" spans="2:20" ht="9.9499999999999993" customHeight="1">
      <c r="B271" s="1038"/>
      <c r="C271" s="2063"/>
      <c r="D271" s="1039"/>
      <c r="E271" s="1039"/>
      <c r="F271" s="1039"/>
      <c r="G271" s="1040"/>
      <c r="H271" s="1040"/>
      <c r="I271" s="1040"/>
      <c r="J271" s="1040"/>
      <c r="K271" s="1040"/>
      <c r="L271" s="1040"/>
      <c r="M271" s="1040"/>
      <c r="N271" s="1040"/>
      <c r="O271" s="1040"/>
      <c r="P271" s="1040"/>
      <c r="Q271" s="1040"/>
      <c r="R271" s="1040"/>
      <c r="S271" s="1040"/>
      <c r="T271" s="1041"/>
    </row>
    <row r="272" spans="2:20" ht="15.75">
      <c r="B272" s="1372"/>
      <c r="C272" s="2064"/>
      <c r="D272" s="1374"/>
      <c r="E272" s="1374"/>
      <c r="F272" s="1374"/>
      <c r="G272" s="1374"/>
      <c r="H272" s="1374"/>
      <c r="I272" s="1629"/>
      <c r="J272" s="1375"/>
      <c r="K272" s="1375"/>
      <c r="L272" s="1376"/>
      <c r="M272" s="1374"/>
      <c r="N272" s="1374"/>
      <c r="O272" s="1374"/>
      <c r="P272" s="1374"/>
      <c r="Q272" s="587" t="s">
        <v>1864</v>
      </c>
      <c r="R272" s="587"/>
      <c r="S272" s="591"/>
      <c r="T272" s="592"/>
    </row>
    <row r="273" spans="2:21" ht="15" customHeight="1">
      <c r="B273" s="1372"/>
      <c r="C273" s="2065" t="s">
        <v>80</v>
      </c>
      <c r="D273" s="227"/>
      <c r="E273" s="227"/>
      <c r="F273" s="227"/>
      <c r="G273" s="227"/>
      <c r="H273" s="1921"/>
      <c r="I273" s="1921" t="s">
        <v>105</v>
      </c>
      <c r="J273" s="1921"/>
      <c r="K273" s="228"/>
      <c r="L273" s="2293" t="s">
        <v>106</v>
      </c>
      <c r="M273" s="2293"/>
      <c r="N273" s="2293"/>
      <c r="O273" s="227"/>
      <c r="P273" s="227"/>
      <c r="Q273" s="227" t="s">
        <v>81</v>
      </c>
      <c r="R273" s="227"/>
      <c r="S273" s="591"/>
      <c r="T273" s="592"/>
    </row>
    <row r="274" spans="2:21" ht="9.9499999999999993" customHeight="1">
      <c r="B274" s="1372"/>
      <c r="C274" s="2066"/>
      <c r="D274" s="229"/>
      <c r="E274" s="229"/>
      <c r="F274" s="229"/>
      <c r="G274" s="229"/>
      <c r="H274" s="229"/>
      <c r="I274" s="229"/>
      <c r="J274" s="229"/>
      <c r="K274" s="229"/>
      <c r="L274" s="229"/>
      <c r="M274" s="229"/>
      <c r="N274" s="229"/>
      <c r="O274" s="229"/>
      <c r="P274" s="229"/>
      <c r="Q274" s="229"/>
      <c r="R274" s="229"/>
      <c r="S274" s="591"/>
      <c r="T274" s="592"/>
    </row>
    <row r="275" spans="2:21" ht="15" customHeight="1">
      <c r="B275" s="1372"/>
      <c r="C275" s="2066"/>
      <c r="D275" s="229"/>
      <c r="E275" s="229"/>
      <c r="F275" s="229"/>
      <c r="G275" s="229"/>
      <c r="H275" s="229"/>
      <c r="I275" s="229"/>
      <c r="J275" s="229"/>
      <c r="K275" s="229"/>
      <c r="L275" s="229"/>
      <c r="M275" s="229"/>
      <c r="N275" s="229"/>
      <c r="O275" s="229"/>
      <c r="P275" s="229"/>
      <c r="Q275" s="229"/>
      <c r="R275" s="229"/>
      <c r="S275" s="591"/>
      <c r="T275" s="592"/>
    </row>
    <row r="276" spans="2:21" ht="15" customHeight="1">
      <c r="B276" s="1372"/>
      <c r="C276" s="2066"/>
      <c r="D276" s="229"/>
      <c r="E276" s="229"/>
      <c r="F276" s="229"/>
      <c r="G276" s="229"/>
      <c r="H276" s="229"/>
      <c r="I276" s="229"/>
      <c r="J276" s="229"/>
      <c r="K276" s="229"/>
      <c r="L276" s="229"/>
      <c r="M276" s="229"/>
      <c r="N276" s="229"/>
      <c r="O276" s="229"/>
      <c r="P276" s="229"/>
      <c r="Q276" s="229"/>
      <c r="R276" s="229"/>
      <c r="S276" s="591"/>
      <c r="T276" s="592"/>
    </row>
    <row r="277" spans="2:21" s="1" customFormat="1" ht="15" customHeight="1">
      <c r="B277" s="1372"/>
      <c r="C277" s="2067" t="s">
        <v>147</v>
      </c>
      <c r="D277" s="1920"/>
      <c r="E277" s="1920"/>
      <c r="F277" s="1920"/>
      <c r="G277" s="1922"/>
      <c r="H277" s="1922" t="s">
        <v>82</v>
      </c>
      <c r="I277" s="1920"/>
      <c r="J277" s="1922" t="s">
        <v>156</v>
      </c>
      <c r="K277" s="230"/>
      <c r="L277" s="1922"/>
      <c r="M277" s="1922" t="s">
        <v>161</v>
      </c>
      <c r="N277" s="1922"/>
      <c r="O277" s="1920"/>
      <c r="P277" s="1920"/>
      <c r="Q277" s="1920" t="s">
        <v>83</v>
      </c>
      <c r="R277" s="1920"/>
      <c r="S277" s="591"/>
      <c r="T277" s="592"/>
    </row>
    <row r="278" spans="2:21" s="1" customFormat="1" ht="9.9499999999999993" customHeight="1">
      <c r="B278" s="1372"/>
      <c r="C278" s="2067"/>
      <c r="D278" s="1920"/>
      <c r="E278" s="1920"/>
      <c r="F278" s="1920"/>
      <c r="G278" s="1922"/>
      <c r="H278" s="1922"/>
      <c r="I278" s="1920"/>
      <c r="J278" s="1922"/>
      <c r="K278" s="230"/>
      <c r="L278" s="1922"/>
      <c r="M278" s="1922"/>
      <c r="N278" s="1922"/>
      <c r="O278" s="1920"/>
      <c r="P278" s="1920"/>
      <c r="Q278" s="1920"/>
      <c r="R278" s="1920"/>
      <c r="S278" s="591"/>
      <c r="T278" s="592"/>
    </row>
    <row r="279" spans="2:21" customFormat="1" ht="15" customHeight="1">
      <c r="B279" s="1377" t="s">
        <v>418</v>
      </c>
      <c r="C279" s="2068"/>
      <c r="D279" s="1379"/>
      <c r="E279" s="1379"/>
      <c r="F279" s="1379"/>
      <c r="G279" s="1379"/>
      <c r="H279" s="1379"/>
      <c r="I279" s="1379"/>
      <c r="J279" s="1380"/>
      <c r="K279" s="1379"/>
      <c r="L279" s="1381"/>
      <c r="M279" s="1379"/>
      <c r="N279" s="1379"/>
      <c r="O279" s="1379"/>
      <c r="P279" s="1379"/>
      <c r="Q279" s="1379"/>
      <c r="R279" s="1382"/>
      <c r="S279" s="1382"/>
      <c r="T279" s="1383" t="s">
        <v>417</v>
      </c>
      <c r="U279" s="232"/>
    </row>
    <row r="280" spans="2:21" ht="14.25" customHeight="1"/>
    <row r="281" spans="2:21" ht="24.95" customHeight="1">
      <c r="B281" s="2222" t="s">
        <v>159</v>
      </c>
      <c r="C281" s="2223"/>
      <c r="D281" s="2223"/>
      <c r="E281" s="2224"/>
      <c r="F281" s="2228" t="s">
        <v>146</v>
      </c>
      <c r="G281" s="2229"/>
      <c r="H281" s="2229"/>
      <c r="I281" s="2229"/>
      <c r="J281" s="2229"/>
      <c r="K281" s="2229"/>
      <c r="L281" s="2229"/>
      <c r="M281" s="2229"/>
      <c r="N281" s="2230"/>
      <c r="O281" s="1346" t="s">
        <v>55</v>
      </c>
      <c r="P281" s="1347" t="s">
        <v>1513</v>
      </c>
      <c r="Q281" s="1348" t="s">
        <v>1610</v>
      </c>
      <c r="R281" s="1349"/>
      <c r="S281" s="1349"/>
      <c r="T281" s="1350"/>
    </row>
    <row r="282" spans="2:21" ht="24.95" customHeight="1">
      <c r="B282" s="2225"/>
      <c r="C282" s="2226"/>
      <c r="D282" s="2226"/>
      <c r="E282" s="2227"/>
      <c r="F282" s="2231" t="s">
        <v>416</v>
      </c>
      <c r="G282" s="2232"/>
      <c r="H282" s="2232"/>
      <c r="I282" s="2232"/>
      <c r="J282" s="2232"/>
      <c r="K282" s="2232"/>
      <c r="L282" s="2232"/>
      <c r="M282" s="2232"/>
      <c r="N282" s="2233"/>
      <c r="O282" s="1384" t="s">
        <v>57</v>
      </c>
      <c r="P282" s="1385" t="s">
        <v>58</v>
      </c>
      <c r="Q282" s="1386"/>
      <c r="R282" s="1387"/>
      <c r="S282" s="1387"/>
      <c r="T282" s="1388"/>
    </row>
    <row r="283" spans="2:21" ht="5.0999999999999996" customHeight="1">
      <c r="B283" s="1352"/>
      <c r="C283" s="2057"/>
      <c r="D283" s="1353"/>
      <c r="E283" s="1353"/>
      <c r="F283" s="1353"/>
      <c r="G283" s="1353"/>
      <c r="H283" s="1353"/>
      <c r="I283" s="1353"/>
      <c r="J283" s="1353" t="s">
        <v>25</v>
      </c>
      <c r="K283" s="1353"/>
      <c r="L283" s="1353"/>
      <c r="M283" s="1353"/>
      <c r="N283" s="1353"/>
      <c r="O283" s="1353"/>
      <c r="P283" s="1354"/>
      <c r="Q283" s="1354"/>
      <c r="R283" s="1354"/>
      <c r="S283" s="1354"/>
      <c r="T283" s="1355"/>
    </row>
    <row r="284" spans="2:21" ht="20.100000000000001" customHeight="1">
      <c r="B284" s="1356"/>
      <c r="C284" s="2058" t="s">
        <v>59</v>
      </c>
      <c r="D284" s="550"/>
      <c r="E284" s="550" t="s">
        <v>60</v>
      </c>
      <c r="F284" s="1669" t="s">
        <v>1788</v>
      </c>
      <c r="G284" s="550"/>
      <c r="H284" s="1359"/>
      <c r="I284" s="1357"/>
      <c r="J284" s="550"/>
      <c r="K284" s="550"/>
      <c r="L284" s="1360"/>
      <c r="M284" s="1360"/>
      <c r="N284" s="1361"/>
      <c r="O284" s="1362"/>
      <c r="P284" s="1364" t="s">
        <v>61</v>
      </c>
      <c r="Q284" s="1657" t="s">
        <v>1784</v>
      </c>
      <c r="R284" s="249"/>
      <c r="S284" s="1365"/>
      <c r="T284" s="1366"/>
    </row>
    <row r="285" spans="2:21" ht="5.0999999999999996" customHeight="1">
      <c r="B285" s="1356"/>
      <c r="C285" s="2058"/>
      <c r="D285" s="550"/>
      <c r="E285" s="1367"/>
      <c r="F285" s="1368"/>
      <c r="G285" s="550"/>
      <c r="H285" s="1359"/>
      <c r="I285" s="1357"/>
      <c r="J285" s="550"/>
      <c r="K285" s="550"/>
      <c r="L285" s="1360"/>
      <c r="M285" s="1367"/>
      <c r="N285" s="1369"/>
      <c r="O285" s="1362"/>
      <c r="P285" s="1363"/>
      <c r="Q285" s="1365"/>
      <c r="R285" s="1365"/>
      <c r="S285" s="1365"/>
      <c r="T285" s="1366"/>
    </row>
    <row r="286" spans="2:21">
      <c r="B286" s="2299" t="s">
        <v>26</v>
      </c>
      <c r="C286" s="2059" t="s">
        <v>27</v>
      </c>
      <c r="D286" s="2236" t="s">
        <v>62</v>
      </c>
      <c r="E286" s="555" t="s">
        <v>28</v>
      </c>
      <c r="F286" s="2236" t="s">
        <v>29</v>
      </c>
      <c r="G286" s="556" t="s">
        <v>30</v>
      </c>
      <c r="H286" s="556" t="s">
        <v>30</v>
      </c>
      <c r="I286" s="557" t="s">
        <v>30</v>
      </c>
      <c r="J286" s="2238" t="s">
        <v>31</v>
      </c>
      <c r="K286" s="2239"/>
      <c r="L286" s="556" t="s">
        <v>30</v>
      </c>
      <c r="M286" s="557" t="s">
        <v>32</v>
      </c>
      <c r="N286" s="558" t="s">
        <v>8</v>
      </c>
      <c r="O286" s="2244" t="s">
        <v>182</v>
      </c>
      <c r="P286" s="2246" t="s">
        <v>181</v>
      </c>
      <c r="Q286" s="558" t="s">
        <v>8</v>
      </c>
      <c r="R286" s="2248" t="s">
        <v>44</v>
      </c>
      <c r="S286" s="559" t="s">
        <v>8</v>
      </c>
      <c r="T286" s="2219" t="s">
        <v>10</v>
      </c>
    </row>
    <row r="287" spans="2:21">
      <c r="B287" s="2260"/>
      <c r="C287" s="2060" t="s">
        <v>11</v>
      </c>
      <c r="D287" s="2237"/>
      <c r="E287" s="1390" t="s">
        <v>12</v>
      </c>
      <c r="F287" s="2237"/>
      <c r="G287" s="1390" t="s">
        <v>13</v>
      </c>
      <c r="H287" s="1390" t="s">
        <v>14</v>
      </c>
      <c r="I287" s="1391" t="s">
        <v>15</v>
      </c>
      <c r="J287" s="1392" t="s">
        <v>16</v>
      </c>
      <c r="K287" s="1393" t="s">
        <v>17</v>
      </c>
      <c r="L287" s="1390" t="s">
        <v>18</v>
      </c>
      <c r="M287" s="1394" t="s">
        <v>19</v>
      </c>
      <c r="N287" s="1395" t="s">
        <v>177</v>
      </c>
      <c r="O287" s="2245"/>
      <c r="P287" s="2247"/>
      <c r="Q287" s="1395" t="s">
        <v>22</v>
      </c>
      <c r="R287" s="2249"/>
      <c r="S287" s="1396" t="s">
        <v>45</v>
      </c>
      <c r="T287" s="2220"/>
    </row>
    <row r="288" spans="2:21" ht="15.75" thickBot="1">
      <c r="B288" s="568">
        <v>1</v>
      </c>
      <c r="C288" s="2061">
        <v>2</v>
      </c>
      <c r="D288" s="570">
        <v>3</v>
      </c>
      <c r="E288" s="571">
        <v>4</v>
      </c>
      <c r="F288" s="571">
        <v>5</v>
      </c>
      <c r="G288" s="571">
        <v>6</v>
      </c>
      <c r="H288" s="571">
        <v>7</v>
      </c>
      <c r="I288" s="572" t="s">
        <v>63</v>
      </c>
      <c r="J288" s="573">
        <v>9</v>
      </c>
      <c r="K288" s="574" t="s">
        <v>64</v>
      </c>
      <c r="L288" s="573" t="s">
        <v>65</v>
      </c>
      <c r="M288" s="574">
        <v>12</v>
      </c>
      <c r="N288" s="575" t="s">
        <v>66</v>
      </c>
      <c r="O288" s="576" t="s">
        <v>176</v>
      </c>
      <c r="P288" s="575" t="s">
        <v>178</v>
      </c>
      <c r="Q288" s="575" t="s">
        <v>186</v>
      </c>
      <c r="R288" s="575" t="s">
        <v>183</v>
      </c>
      <c r="S288" s="575" t="s">
        <v>179</v>
      </c>
      <c r="T288" s="575">
        <v>18</v>
      </c>
    </row>
    <row r="289" spans="2:21" s="865" customFormat="1" ht="35.1" customHeight="1" thickTop="1">
      <c r="B289" s="1527">
        <v>1</v>
      </c>
      <c r="C289" s="2071" t="s">
        <v>1789</v>
      </c>
      <c r="D289" s="1640" t="s">
        <v>116</v>
      </c>
      <c r="E289" s="1641" t="s">
        <v>1252</v>
      </c>
      <c r="F289" s="1706" t="s">
        <v>40</v>
      </c>
      <c r="G289" s="1643">
        <v>7360</v>
      </c>
      <c r="H289" s="1643">
        <v>3880</v>
      </c>
      <c r="I289" s="1561">
        <f t="shared" ref="I289" si="148">+G289-H289</f>
        <v>3480</v>
      </c>
      <c r="J289" s="1720">
        <v>6</v>
      </c>
      <c r="K289" s="1529">
        <f t="shared" ref="K289" si="149">I289*J289%</f>
        <v>208.79999999999998</v>
      </c>
      <c r="L289" s="1529">
        <f t="shared" ref="L289" si="150">I289-K289</f>
        <v>3271.2</v>
      </c>
      <c r="M289" s="1647">
        <v>2950</v>
      </c>
      <c r="N289" s="967">
        <f t="shared" ref="N289" si="151">ROUND((L289*M289),0)</f>
        <v>9650040</v>
      </c>
      <c r="O289" s="967">
        <f t="shared" ref="O289" si="152">ROUND(M289*0.5025%,2)</f>
        <v>14.82</v>
      </c>
      <c r="P289" s="967">
        <f>M289+O289</f>
        <v>2964.82</v>
      </c>
      <c r="Q289" s="968">
        <f t="shared" ref="Q289" si="153">ROUND((L289*+P289),0)</f>
        <v>9698519</v>
      </c>
      <c r="R289" s="968">
        <f t="shared" ref="R289" si="154">ROUND((Q289*0.5%),0)</f>
        <v>48493</v>
      </c>
      <c r="S289" s="968">
        <f t="shared" ref="S289" si="155">ROUND((Q289-R289),0)</f>
        <v>9650026</v>
      </c>
      <c r="T289" s="1562" t="s">
        <v>77</v>
      </c>
    </row>
    <row r="290" spans="2:21" ht="5.0999999999999996" customHeight="1">
      <c r="B290" s="1511"/>
      <c r="C290" s="2062"/>
      <c r="D290" s="1513"/>
      <c r="E290" s="1514"/>
      <c r="F290" s="1515"/>
      <c r="G290" s="1516"/>
      <c r="H290" s="1516"/>
      <c r="I290" s="1517"/>
      <c r="J290" s="1518"/>
      <c r="K290" s="1517"/>
      <c r="L290" s="1517"/>
      <c r="M290" s="1519"/>
      <c r="N290" s="1519"/>
      <c r="O290" s="1520"/>
      <c r="P290" s="1520"/>
      <c r="Q290" s="1517"/>
      <c r="R290" s="1517"/>
      <c r="S290" s="1517"/>
      <c r="T290" s="1521"/>
    </row>
    <row r="291" spans="2:21" ht="35.1" customHeight="1">
      <c r="B291" s="2295" t="s">
        <v>191</v>
      </c>
      <c r="C291" s="2296"/>
      <c r="D291" s="2296"/>
      <c r="E291" s="2296"/>
      <c r="F291" s="2297"/>
      <c r="G291" s="1370">
        <f>SUM(G289:G290)</f>
        <v>7360</v>
      </c>
      <c r="H291" s="1370">
        <f>SUM(H289:H290)</f>
        <v>3880</v>
      </c>
      <c r="I291" s="1370">
        <f>SUM(I289:I290)</f>
        <v>3480</v>
      </c>
      <c r="J291" s="1370">
        <f>+K291/I291%</f>
        <v>6</v>
      </c>
      <c r="K291" s="1370">
        <f>SUM(K289:K290)</f>
        <v>208.79999999999998</v>
      </c>
      <c r="L291" s="1370">
        <f>SUM(L289:L290)</f>
        <v>3271.2</v>
      </c>
      <c r="M291" s="1370"/>
      <c r="N291" s="1370">
        <f>SUM(N289:N290)</f>
        <v>9650040</v>
      </c>
      <c r="O291" s="1371"/>
      <c r="P291" s="1370">
        <f>Q291/L291</f>
        <v>2964.8199437515286</v>
      </c>
      <c r="Q291" s="1370">
        <f>SUM(Q289:Q290)</f>
        <v>9698519</v>
      </c>
      <c r="R291" s="1370">
        <f>SUM(R289:R290)</f>
        <v>48493</v>
      </c>
      <c r="S291" s="1370">
        <f>SUM(S289:S290)</f>
        <v>9650026</v>
      </c>
      <c r="T291" s="1370"/>
    </row>
    <row r="292" spans="2:21" ht="9.9499999999999993" customHeight="1">
      <c r="B292" s="1038"/>
      <c r="C292" s="2063"/>
      <c r="D292" s="1039"/>
      <c r="E292" s="1039"/>
      <c r="F292" s="1039"/>
      <c r="G292" s="1040"/>
      <c r="H292" s="1040"/>
      <c r="I292" s="1040"/>
      <c r="J292" s="1040"/>
      <c r="K292" s="1040"/>
      <c r="L292" s="1040"/>
      <c r="M292" s="1040"/>
      <c r="N292" s="1040"/>
      <c r="O292" s="1040"/>
      <c r="P292" s="1040"/>
      <c r="Q292" s="1040"/>
      <c r="R292" s="1040"/>
      <c r="S292" s="1040"/>
      <c r="T292" s="1041"/>
    </row>
    <row r="293" spans="2:21" ht="15.75">
      <c r="B293" s="1372"/>
      <c r="C293" s="2064"/>
      <c r="D293" s="1374"/>
      <c r="E293" s="1374"/>
      <c r="F293" s="1374"/>
      <c r="G293" s="1374"/>
      <c r="H293" s="1374"/>
      <c r="I293" s="1629"/>
      <c r="J293" s="1375"/>
      <c r="K293" s="1375"/>
      <c r="L293" s="1376"/>
      <c r="M293" s="1374"/>
      <c r="N293" s="1374"/>
      <c r="O293" s="1374"/>
      <c r="P293" s="1374"/>
      <c r="Q293" s="587" t="s">
        <v>1785</v>
      </c>
      <c r="R293" s="587"/>
      <c r="S293" s="591"/>
      <c r="T293" s="592"/>
    </row>
    <row r="294" spans="2:21" ht="15" customHeight="1">
      <c r="B294" s="1372"/>
      <c r="C294" s="2065" t="s">
        <v>80</v>
      </c>
      <c r="D294" s="227"/>
      <c r="E294" s="227"/>
      <c r="F294" s="227"/>
      <c r="G294" s="227"/>
      <c r="H294" s="1888"/>
      <c r="I294" s="1888" t="s">
        <v>105</v>
      </c>
      <c r="J294" s="1888"/>
      <c r="K294" s="228"/>
      <c r="L294" s="2293" t="s">
        <v>106</v>
      </c>
      <c r="M294" s="2293"/>
      <c r="N294" s="2293"/>
      <c r="O294" s="227"/>
      <c r="P294" s="227"/>
      <c r="Q294" s="227" t="s">
        <v>81</v>
      </c>
      <c r="R294" s="227"/>
      <c r="S294" s="591"/>
      <c r="T294" s="592"/>
    </row>
    <row r="295" spans="2:21" ht="9.9499999999999993" customHeight="1">
      <c r="B295" s="1372"/>
      <c r="C295" s="2066"/>
      <c r="D295" s="229"/>
      <c r="E295" s="229"/>
      <c r="F295" s="229"/>
      <c r="G295" s="229"/>
      <c r="H295" s="229"/>
      <c r="I295" s="229"/>
      <c r="J295" s="229"/>
      <c r="K295" s="229"/>
      <c r="L295" s="229"/>
      <c r="M295" s="229"/>
      <c r="N295" s="229"/>
      <c r="O295" s="229"/>
      <c r="P295" s="229"/>
      <c r="Q295" s="229"/>
      <c r="R295" s="229"/>
      <c r="S295" s="591"/>
      <c r="T295" s="592"/>
    </row>
    <row r="296" spans="2:21" ht="15" customHeight="1">
      <c r="B296" s="1372"/>
      <c r="C296" s="2066"/>
      <c r="D296" s="229"/>
      <c r="E296" s="229"/>
      <c r="F296" s="229"/>
      <c r="G296" s="229"/>
      <c r="H296" s="229"/>
      <c r="I296" s="229"/>
      <c r="J296" s="229"/>
      <c r="K296" s="229"/>
      <c r="L296" s="229"/>
      <c r="M296" s="229"/>
      <c r="N296" s="229"/>
      <c r="O296" s="229"/>
      <c r="P296" s="229"/>
      <c r="Q296" s="229"/>
      <c r="R296" s="229"/>
      <c r="S296" s="591"/>
      <c r="T296" s="592"/>
    </row>
    <row r="297" spans="2:21" ht="15" customHeight="1">
      <c r="B297" s="1372"/>
      <c r="C297" s="2066"/>
      <c r="D297" s="229"/>
      <c r="E297" s="229"/>
      <c r="F297" s="229"/>
      <c r="G297" s="229"/>
      <c r="H297" s="229"/>
      <c r="I297" s="229"/>
      <c r="J297" s="229"/>
      <c r="K297" s="229"/>
      <c r="L297" s="229"/>
      <c r="M297" s="229"/>
      <c r="N297" s="229"/>
      <c r="O297" s="229"/>
      <c r="P297" s="229"/>
      <c r="Q297" s="229"/>
      <c r="R297" s="229"/>
      <c r="S297" s="591"/>
      <c r="T297" s="592"/>
    </row>
    <row r="298" spans="2:21" s="1" customFormat="1" ht="15" customHeight="1">
      <c r="B298" s="1372"/>
      <c r="C298" s="2067" t="s">
        <v>147</v>
      </c>
      <c r="D298" s="1887"/>
      <c r="E298" s="1887"/>
      <c r="F298" s="1887"/>
      <c r="G298" s="1889"/>
      <c r="H298" s="1889" t="s">
        <v>82</v>
      </c>
      <c r="I298" s="1887"/>
      <c r="J298" s="1889" t="s">
        <v>156</v>
      </c>
      <c r="K298" s="230"/>
      <c r="L298" s="1889"/>
      <c r="M298" s="1889" t="s">
        <v>161</v>
      </c>
      <c r="N298" s="1889"/>
      <c r="O298" s="1887"/>
      <c r="P298" s="1887"/>
      <c r="Q298" s="1887" t="s">
        <v>83</v>
      </c>
      <c r="R298" s="1887"/>
      <c r="S298" s="591"/>
      <c r="T298" s="592"/>
    </row>
    <row r="299" spans="2:21" s="1" customFormat="1" ht="9.9499999999999993" customHeight="1">
      <c r="B299" s="1372"/>
      <c r="C299" s="2067"/>
      <c r="D299" s="1887"/>
      <c r="E299" s="1887"/>
      <c r="F299" s="1887"/>
      <c r="G299" s="1889"/>
      <c r="H299" s="1889"/>
      <c r="I299" s="1887"/>
      <c r="J299" s="1889"/>
      <c r="K299" s="230"/>
      <c r="L299" s="1889"/>
      <c r="M299" s="1889"/>
      <c r="N299" s="1889"/>
      <c r="O299" s="1887"/>
      <c r="P299" s="1887"/>
      <c r="Q299" s="1887"/>
      <c r="R299" s="1887"/>
      <c r="S299" s="591"/>
      <c r="T299" s="592"/>
    </row>
    <row r="300" spans="2:21" customFormat="1" ht="15" customHeight="1">
      <c r="B300" s="1377" t="s">
        <v>418</v>
      </c>
      <c r="C300" s="2068"/>
      <c r="D300" s="1379"/>
      <c r="E300" s="1379"/>
      <c r="F300" s="1379"/>
      <c r="G300" s="1379"/>
      <c r="H300" s="1379"/>
      <c r="I300" s="1379"/>
      <c r="J300" s="1380"/>
      <c r="K300" s="1379"/>
      <c r="L300" s="1381"/>
      <c r="M300" s="1379"/>
      <c r="N300" s="1379"/>
      <c r="O300" s="1379"/>
      <c r="P300" s="1379"/>
      <c r="Q300" s="1379"/>
      <c r="R300" s="1382"/>
      <c r="S300" s="1382"/>
      <c r="T300" s="1383" t="s">
        <v>417</v>
      </c>
      <c r="U300" s="232"/>
    </row>
    <row r="301" spans="2:21" ht="14.25" customHeight="1"/>
    <row r="302" spans="2:21" ht="24.95" customHeight="1">
      <c r="B302" s="2222" t="s">
        <v>159</v>
      </c>
      <c r="C302" s="2223"/>
      <c r="D302" s="2223"/>
      <c r="E302" s="2224"/>
      <c r="F302" s="2228" t="s">
        <v>146</v>
      </c>
      <c r="G302" s="2229"/>
      <c r="H302" s="2229"/>
      <c r="I302" s="2229"/>
      <c r="J302" s="2229"/>
      <c r="K302" s="2229"/>
      <c r="L302" s="2229"/>
      <c r="M302" s="2229"/>
      <c r="N302" s="2230"/>
      <c r="O302" s="1346" t="s">
        <v>55</v>
      </c>
      <c r="P302" s="1347" t="s">
        <v>1506</v>
      </c>
      <c r="Q302" s="1348" t="s">
        <v>1610</v>
      </c>
      <c r="R302" s="1349"/>
      <c r="S302" s="1349"/>
      <c r="T302" s="1350"/>
    </row>
    <row r="303" spans="2:21" ht="24.95" customHeight="1">
      <c r="B303" s="2225"/>
      <c r="C303" s="2226"/>
      <c r="D303" s="2226"/>
      <c r="E303" s="2227"/>
      <c r="F303" s="2231" t="s">
        <v>416</v>
      </c>
      <c r="G303" s="2232"/>
      <c r="H303" s="2232"/>
      <c r="I303" s="2232"/>
      <c r="J303" s="2232"/>
      <c r="K303" s="2232"/>
      <c r="L303" s="2232"/>
      <c r="M303" s="2232"/>
      <c r="N303" s="2233"/>
      <c r="O303" s="1384" t="s">
        <v>57</v>
      </c>
      <c r="P303" s="1385" t="s">
        <v>58</v>
      </c>
      <c r="Q303" s="1386"/>
      <c r="R303" s="1387"/>
      <c r="S303" s="1387"/>
      <c r="T303" s="1388"/>
    </row>
    <row r="304" spans="2:21" ht="5.0999999999999996" customHeight="1">
      <c r="B304" s="1352"/>
      <c r="C304" s="2057"/>
      <c r="D304" s="1353"/>
      <c r="E304" s="1353"/>
      <c r="F304" s="1353"/>
      <c r="G304" s="1353"/>
      <c r="H304" s="1353"/>
      <c r="I304" s="1353"/>
      <c r="J304" s="1353" t="s">
        <v>25</v>
      </c>
      <c r="K304" s="1353"/>
      <c r="L304" s="1353"/>
      <c r="M304" s="1353"/>
      <c r="N304" s="1353"/>
      <c r="O304" s="1353"/>
      <c r="P304" s="1354"/>
      <c r="Q304" s="1354"/>
      <c r="R304" s="1354"/>
      <c r="S304" s="1354"/>
      <c r="T304" s="1355"/>
    </row>
    <row r="305" spans="2:20" ht="20.100000000000001" customHeight="1">
      <c r="B305" s="1356"/>
      <c r="C305" s="2058" t="s">
        <v>59</v>
      </c>
      <c r="D305" s="550"/>
      <c r="E305" s="550" t="s">
        <v>60</v>
      </c>
      <c r="F305" s="1669" t="s">
        <v>1725</v>
      </c>
      <c r="G305" s="550"/>
      <c r="H305" s="1359"/>
      <c r="I305" s="1357"/>
      <c r="J305" s="550"/>
      <c r="K305" s="550"/>
      <c r="L305" s="1360"/>
      <c r="M305" s="1360"/>
      <c r="N305" s="1361"/>
      <c r="O305" s="1362"/>
      <c r="P305" s="1364" t="s">
        <v>61</v>
      </c>
      <c r="Q305" s="1657" t="s">
        <v>1704</v>
      </c>
      <c r="R305" s="249"/>
      <c r="S305" s="1365"/>
      <c r="T305" s="1366"/>
    </row>
    <row r="306" spans="2:20" ht="5.0999999999999996" customHeight="1">
      <c r="B306" s="1356"/>
      <c r="C306" s="2058"/>
      <c r="D306" s="550"/>
      <c r="E306" s="1367"/>
      <c r="F306" s="1368"/>
      <c r="G306" s="550"/>
      <c r="H306" s="1359"/>
      <c r="I306" s="1357"/>
      <c r="J306" s="550"/>
      <c r="K306" s="550"/>
      <c r="L306" s="1360"/>
      <c r="M306" s="1367"/>
      <c r="N306" s="1369"/>
      <c r="O306" s="1362"/>
      <c r="P306" s="1363"/>
      <c r="Q306" s="1365"/>
      <c r="R306" s="1365"/>
      <c r="S306" s="1365"/>
      <c r="T306" s="1366"/>
    </row>
    <row r="307" spans="2:20">
      <c r="B307" s="2299" t="s">
        <v>26</v>
      </c>
      <c r="C307" s="2059" t="s">
        <v>27</v>
      </c>
      <c r="D307" s="2236" t="s">
        <v>62</v>
      </c>
      <c r="E307" s="555" t="s">
        <v>28</v>
      </c>
      <c r="F307" s="2236" t="s">
        <v>29</v>
      </c>
      <c r="G307" s="556" t="s">
        <v>30</v>
      </c>
      <c r="H307" s="556" t="s">
        <v>30</v>
      </c>
      <c r="I307" s="557" t="s">
        <v>30</v>
      </c>
      <c r="J307" s="2238" t="s">
        <v>31</v>
      </c>
      <c r="K307" s="2239"/>
      <c r="L307" s="556" t="s">
        <v>30</v>
      </c>
      <c r="M307" s="557" t="s">
        <v>32</v>
      </c>
      <c r="N307" s="558" t="s">
        <v>8</v>
      </c>
      <c r="O307" s="2244" t="s">
        <v>182</v>
      </c>
      <c r="P307" s="2246" t="s">
        <v>181</v>
      </c>
      <c r="Q307" s="558" t="s">
        <v>8</v>
      </c>
      <c r="R307" s="2248" t="s">
        <v>44</v>
      </c>
      <c r="S307" s="559" t="s">
        <v>8</v>
      </c>
      <c r="T307" s="2219" t="s">
        <v>10</v>
      </c>
    </row>
    <row r="308" spans="2:20">
      <c r="B308" s="2260"/>
      <c r="C308" s="2060" t="s">
        <v>11</v>
      </c>
      <c r="D308" s="2237"/>
      <c r="E308" s="1390" t="s">
        <v>12</v>
      </c>
      <c r="F308" s="2237"/>
      <c r="G308" s="1390" t="s">
        <v>13</v>
      </c>
      <c r="H308" s="1390" t="s">
        <v>14</v>
      </c>
      <c r="I308" s="1391" t="s">
        <v>15</v>
      </c>
      <c r="J308" s="1392" t="s">
        <v>16</v>
      </c>
      <c r="K308" s="1393" t="s">
        <v>17</v>
      </c>
      <c r="L308" s="1390" t="s">
        <v>18</v>
      </c>
      <c r="M308" s="1394" t="s">
        <v>19</v>
      </c>
      <c r="N308" s="1395" t="s">
        <v>177</v>
      </c>
      <c r="O308" s="2245"/>
      <c r="P308" s="2247"/>
      <c r="Q308" s="1395" t="s">
        <v>22</v>
      </c>
      <c r="R308" s="2249"/>
      <c r="S308" s="1396" t="s">
        <v>45</v>
      </c>
      <c r="T308" s="2220"/>
    </row>
    <row r="309" spans="2:20" ht="15.75" thickBot="1">
      <c r="B309" s="568">
        <v>1</v>
      </c>
      <c r="C309" s="2061">
        <v>2</v>
      </c>
      <c r="D309" s="570">
        <v>3</v>
      </c>
      <c r="E309" s="571">
        <v>4</v>
      </c>
      <c r="F309" s="571">
        <v>5</v>
      </c>
      <c r="G309" s="571">
        <v>6</v>
      </c>
      <c r="H309" s="571">
        <v>7</v>
      </c>
      <c r="I309" s="572" t="s">
        <v>63</v>
      </c>
      <c r="J309" s="573">
        <v>9</v>
      </c>
      <c r="K309" s="574" t="s">
        <v>64</v>
      </c>
      <c r="L309" s="573" t="s">
        <v>65</v>
      </c>
      <c r="M309" s="574">
        <v>12</v>
      </c>
      <c r="N309" s="575" t="s">
        <v>66</v>
      </c>
      <c r="O309" s="576" t="s">
        <v>176</v>
      </c>
      <c r="P309" s="575" t="s">
        <v>178</v>
      </c>
      <c r="Q309" s="575" t="s">
        <v>186</v>
      </c>
      <c r="R309" s="575" t="s">
        <v>183</v>
      </c>
      <c r="S309" s="575" t="s">
        <v>179</v>
      </c>
      <c r="T309" s="575">
        <v>18</v>
      </c>
    </row>
    <row r="310" spans="2:20" s="865" customFormat="1" ht="35.1" customHeight="1" thickTop="1">
      <c r="B310" s="1527">
        <v>1</v>
      </c>
      <c r="C310" s="2071" t="s">
        <v>1726</v>
      </c>
      <c r="D310" s="1640" t="s">
        <v>89</v>
      </c>
      <c r="E310" s="1641" t="s">
        <v>1254</v>
      </c>
      <c r="F310" s="1706" t="s">
        <v>40</v>
      </c>
      <c r="G310" s="1643">
        <v>8750</v>
      </c>
      <c r="H310" s="1643">
        <v>3860</v>
      </c>
      <c r="I310" s="1561">
        <f t="shared" ref="I310:I311" si="156">+G310-H310</f>
        <v>4890</v>
      </c>
      <c r="J310" s="1720">
        <v>6</v>
      </c>
      <c r="K310" s="1529">
        <f t="shared" ref="K310:K311" si="157">I310*J310%</f>
        <v>293.39999999999998</v>
      </c>
      <c r="L310" s="1529">
        <f t="shared" ref="L310:L311" si="158">I310-K310</f>
        <v>4596.6000000000004</v>
      </c>
      <c r="M310" s="1647">
        <v>2950</v>
      </c>
      <c r="N310" s="967">
        <f t="shared" ref="N310:N311" si="159">ROUND((L310*M310),0)</f>
        <v>13559970</v>
      </c>
      <c r="O310" s="967">
        <f t="shared" ref="O310" si="160">ROUND(M310*0.5025%,2)</f>
        <v>14.82</v>
      </c>
      <c r="P310" s="967">
        <f>M310+O310</f>
        <v>2964.82</v>
      </c>
      <c r="Q310" s="968">
        <f t="shared" ref="Q310:Q311" si="161">ROUND((L310*+P310),0)</f>
        <v>13628092</v>
      </c>
      <c r="R310" s="968">
        <f t="shared" ref="R310:R311" si="162">ROUND((Q310*0.5%),0)</f>
        <v>68140</v>
      </c>
      <c r="S310" s="968">
        <f t="shared" ref="S310:S311" si="163">ROUND((Q310-R310),0)</f>
        <v>13559952</v>
      </c>
      <c r="T310" s="1562" t="s">
        <v>77</v>
      </c>
    </row>
    <row r="311" spans="2:20" s="865" customFormat="1" ht="35.1" customHeight="1">
      <c r="B311" s="1737">
        <v>2</v>
      </c>
      <c r="C311" s="2071" t="s">
        <v>1727</v>
      </c>
      <c r="D311" s="1640" t="s">
        <v>151</v>
      </c>
      <c r="E311" s="1641" t="s">
        <v>72</v>
      </c>
      <c r="F311" s="1706" t="s">
        <v>40</v>
      </c>
      <c r="G311" s="1643">
        <v>8470</v>
      </c>
      <c r="H311" s="1643">
        <v>4020</v>
      </c>
      <c r="I311" s="1644">
        <f t="shared" si="156"/>
        <v>4450</v>
      </c>
      <c r="J311" s="1645">
        <v>6</v>
      </c>
      <c r="K311" s="1646">
        <f t="shared" si="157"/>
        <v>267</v>
      </c>
      <c r="L311" s="1646">
        <f t="shared" si="158"/>
        <v>4183</v>
      </c>
      <c r="M311" s="1647">
        <v>2950</v>
      </c>
      <c r="N311" s="1648">
        <f t="shared" si="159"/>
        <v>12339850</v>
      </c>
      <c r="O311" s="1648">
        <f>ROUND(M311*0.5025%,2)</f>
        <v>14.82</v>
      </c>
      <c r="P311" s="1648">
        <f t="shared" ref="P311" si="164">M311+O311</f>
        <v>2964.82</v>
      </c>
      <c r="Q311" s="1649">
        <f t="shared" si="161"/>
        <v>12401842</v>
      </c>
      <c r="R311" s="1649">
        <f t="shared" si="162"/>
        <v>62009</v>
      </c>
      <c r="S311" s="1649">
        <f t="shared" si="163"/>
        <v>12339833</v>
      </c>
      <c r="T311" s="1650" t="s">
        <v>77</v>
      </c>
    </row>
    <row r="312" spans="2:20" s="865" customFormat="1" ht="35.1" customHeight="1">
      <c r="B312" s="1737">
        <v>3</v>
      </c>
      <c r="C312" s="2071" t="s">
        <v>1728</v>
      </c>
      <c r="D312" s="1640" t="s">
        <v>88</v>
      </c>
      <c r="E312" s="1641" t="s">
        <v>1253</v>
      </c>
      <c r="F312" s="1706" t="s">
        <v>40</v>
      </c>
      <c r="G312" s="1643">
        <v>7280</v>
      </c>
      <c r="H312" s="1643">
        <v>3880</v>
      </c>
      <c r="I312" s="1644">
        <f t="shared" ref="I312" si="165">+G312-H312</f>
        <v>3400</v>
      </c>
      <c r="J312" s="1645">
        <v>6</v>
      </c>
      <c r="K312" s="1646">
        <f t="shared" ref="K312" si="166">I312*J312%</f>
        <v>204</v>
      </c>
      <c r="L312" s="1646">
        <f t="shared" ref="L312" si="167">I312-K312</f>
        <v>3196</v>
      </c>
      <c r="M312" s="1647">
        <v>2950</v>
      </c>
      <c r="N312" s="1648">
        <f t="shared" ref="N312" si="168">ROUND((L312*M312),0)</f>
        <v>9428200</v>
      </c>
      <c r="O312" s="1648">
        <f>ROUND(M312*0.5025%,2)</f>
        <v>14.82</v>
      </c>
      <c r="P312" s="1648">
        <f t="shared" ref="P312" si="169">M312+O312</f>
        <v>2964.82</v>
      </c>
      <c r="Q312" s="1649">
        <f t="shared" ref="Q312" si="170">ROUND((L312*+P312),0)</f>
        <v>9475565</v>
      </c>
      <c r="R312" s="1649">
        <f t="shared" ref="R312" si="171">ROUND((Q312*0.5%),0)</f>
        <v>47378</v>
      </c>
      <c r="S312" s="1649">
        <f t="shared" ref="S312" si="172">ROUND((Q312-R312),0)</f>
        <v>9428187</v>
      </c>
      <c r="T312" s="1650" t="s">
        <v>77</v>
      </c>
    </row>
    <row r="313" spans="2:20" ht="5.0999999999999996" customHeight="1">
      <c r="B313" s="1511"/>
      <c r="C313" s="2062"/>
      <c r="D313" s="1513"/>
      <c r="E313" s="1514"/>
      <c r="F313" s="1515"/>
      <c r="G313" s="1516"/>
      <c r="H313" s="1516"/>
      <c r="I313" s="1517"/>
      <c r="J313" s="1518"/>
      <c r="K313" s="1517"/>
      <c r="L313" s="1517"/>
      <c r="M313" s="1519"/>
      <c r="N313" s="1519"/>
      <c r="O313" s="1520"/>
      <c r="P313" s="1520"/>
      <c r="Q313" s="1517"/>
      <c r="R313" s="1517"/>
      <c r="S313" s="1517"/>
      <c r="T313" s="1521"/>
    </row>
    <row r="314" spans="2:20" ht="35.1" customHeight="1">
      <c r="B314" s="2295" t="s">
        <v>191</v>
      </c>
      <c r="C314" s="2296"/>
      <c r="D314" s="2296"/>
      <c r="E314" s="2296"/>
      <c r="F314" s="2297"/>
      <c r="G314" s="1370">
        <f>SUM(G310:G313)</f>
        <v>24500</v>
      </c>
      <c r="H314" s="1370">
        <f>SUM(H310:H313)</f>
        <v>11760</v>
      </c>
      <c r="I314" s="1370">
        <f>SUM(I310:I313)</f>
        <v>12740</v>
      </c>
      <c r="J314" s="1370">
        <f>+K314/I314%</f>
        <v>5.9999999999999991</v>
      </c>
      <c r="K314" s="1370">
        <f>SUM(K310:K313)</f>
        <v>764.4</v>
      </c>
      <c r="L314" s="1370">
        <f>SUM(L310:L313)</f>
        <v>11975.6</v>
      </c>
      <c r="M314" s="1370"/>
      <c r="N314" s="1370">
        <f>SUM(N310:N313)</f>
        <v>35328020</v>
      </c>
      <c r="O314" s="1371"/>
      <c r="P314" s="1370">
        <f>Q314/L314</f>
        <v>2964.8200507698989</v>
      </c>
      <c r="Q314" s="1370">
        <f>SUM(Q310:Q313)</f>
        <v>35505499</v>
      </c>
      <c r="R314" s="1370">
        <f>SUM(R310:R313)</f>
        <v>177527</v>
      </c>
      <c r="S314" s="1370">
        <f>SUM(S310:S313)</f>
        <v>35327972</v>
      </c>
      <c r="T314" s="1370"/>
    </row>
    <row r="315" spans="2:20" ht="9.9499999999999993" customHeight="1">
      <c r="B315" s="1038"/>
      <c r="C315" s="2063"/>
      <c r="D315" s="1039"/>
      <c r="E315" s="1039"/>
      <c r="F315" s="1039"/>
      <c r="G315" s="1040"/>
      <c r="H315" s="1040"/>
      <c r="I315" s="1040"/>
      <c r="J315" s="1040"/>
      <c r="K315" s="1040"/>
      <c r="L315" s="1040"/>
      <c r="M315" s="1040"/>
      <c r="N315" s="1040"/>
      <c r="O315" s="1040"/>
      <c r="P315" s="1040"/>
      <c r="Q315" s="1040"/>
      <c r="R315" s="1040"/>
      <c r="S315" s="1040"/>
      <c r="T315" s="1041"/>
    </row>
    <row r="316" spans="2:20" ht="15.75">
      <c r="B316" s="1372"/>
      <c r="C316" s="2064"/>
      <c r="D316" s="1374"/>
      <c r="E316" s="1374"/>
      <c r="F316" s="1374"/>
      <c r="G316" s="1374"/>
      <c r="H316" s="1374"/>
      <c r="I316" s="1629"/>
      <c r="J316" s="1375"/>
      <c r="K316" s="1375"/>
      <c r="L316" s="1376"/>
      <c r="M316" s="1374"/>
      <c r="N316" s="1374"/>
      <c r="O316" s="1374"/>
      <c r="P316" s="1374"/>
      <c r="Q316" s="587" t="s">
        <v>1705</v>
      </c>
      <c r="R316" s="587"/>
      <c r="S316" s="591"/>
      <c r="T316" s="592"/>
    </row>
    <row r="317" spans="2:20" ht="15" customHeight="1">
      <c r="B317" s="1372"/>
      <c r="C317" s="2065" t="s">
        <v>80</v>
      </c>
      <c r="D317" s="227"/>
      <c r="E317" s="227"/>
      <c r="F317" s="227"/>
      <c r="G317" s="227"/>
      <c r="H317" s="1860"/>
      <c r="I317" s="1860" t="s">
        <v>105</v>
      </c>
      <c r="J317" s="1860"/>
      <c r="K317" s="228"/>
      <c r="L317" s="2293" t="s">
        <v>106</v>
      </c>
      <c r="M317" s="2293"/>
      <c r="N317" s="2293"/>
      <c r="O317" s="227"/>
      <c r="P317" s="227"/>
      <c r="Q317" s="227" t="s">
        <v>81</v>
      </c>
      <c r="R317" s="227"/>
      <c r="S317" s="591"/>
      <c r="T317" s="592"/>
    </row>
    <row r="318" spans="2:20" ht="9.9499999999999993" customHeight="1">
      <c r="B318" s="1372"/>
      <c r="C318" s="2066"/>
      <c r="D318" s="229"/>
      <c r="E318" s="229"/>
      <c r="F318" s="229"/>
      <c r="G318" s="229"/>
      <c r="H318" s="229"/>
      <c r="I318" s="229"/>
      <c r="J318" s="229"/>
      <c r="K318" s="229"/>
      <c r="L318" s="229"/>
      <c r="M318" s="229"/>
      <c r="N318" s="229"/>
      <c r="O318" s="229"/>
      <c r="P318" s="229"/>
      <c r="Q318" s="229"/>
      <c r="R318" s="229"/>
      <c r="S318" s="591"/>
      <c r="T318" s="592"/>
    </row>
    <row r="319" spans="2:20" ht="15" customHeight="1">
      <c r="B319" s="1372"/>
      <c r="C319" s="2066"/>
      <c r="D319" s="229"/>
      <c r="E319" s="229"/>
      <c r="F319" s="229"/>
      <c r="G319" s="229"/>
      <c r="H319" s="229"/>
      <c r="I319" s="229"/>
      <c r="J319" s="229"/>
      <c r="K319" s="229"/>
      <c r="L319" s="229"/>
      <c r="M319" s="229"/>
      <c r="N319" s="229"/>
      <c r="O319" s="229"/>
      <c r="P319" s="229"/>
      <c r="Q319" s="229"/>
      <c r="R319" s="229"/>
      <c r="S319" s="591"/>
      <c r="T319" s="592"/>
    </row>
    <row r="320" spans="2:20" ht="15" customHeight="1">
      <c r="B320" s="1372"/>
      <c r="C320" s="2066"/>
      <c r="D320" s="229"/>
      <c r="E320" s="229"/>
      <c r="F320" s="229"/>
      <c r="G320" s="229"/>
      <c r="H320" s="229"/>
      <c r="I320" s="229"/>
      <c r="J320" s="229"/>
      <c r="K320" s="229"/>
      <c r="L320" s="229"/>
      <c r="M320" s="229"/>
      <c r="N320" s="229"/>
      <c r="O320" s="229"/>
      <c r="P320" s="229"/>
      <c r="Q320" s="229"/>
      <c r="R320" s="229"/>
      <c r="S320" s="591"/>
      <c r="T320" s="592"/>
    </row>
    <row r="321" spans="2:21" s="1" customFormat="1" ht="15" customHeight="1">
      <c r="B321" s="1372"/>
      <c r="C321" s="2067" t="s">
        <v>147</v>
      </c>
      <c r="D321" s="1857"/>
      <c r="E321" s="1857"/>
      <c r="F321" s="1857"/>
      <c r="G321" s="1861"/>
      <c r="H321" s="1861" t="s">
        <v>82</v>
      </c>
      <c r="I321" s="1857"/>
      <c r="J321" s="1861" t="s">
        <v>156</v>
      </c>
      <c r="K321" s="230"/>
      <c r="L321" s="1861"/>
      <c r="M321" s="1861" t="s">
        <v>161</v>
      </c>
      <c r="N321" s="1861"/>
      <c r="O321" s="1857"/>
      <c r="P321" s="1857"/>
      <c r="Q321" s="1857" t="s">
        <v>83</v>
      </c>
      <c r="R321" s="1857"/>
      <c r="S321" s="591"/>
      <c r="T321" s="592"/>
    </row>
    <row r="322" spans="2:21" s="1" customFormat="1" ht="9.9499999999999993" customHeight="1">
      <c r="B322" s="1372"/>
      <c r="C322" s="2067"/>
      <c r="D322" s="1857"/>
      <c r="E322" s="1857"/>
      <c r="F322" s="1857"/>
      <c r="G322" s="1861"/>
      <c r="H322" s="1861"/>
      <c r="I322" s="1857"/>
      <c r="J322" s="1861"/>
      <c r="K322" s="230"/>
      <c r="L322" s="1861"/>
      <c r="M322" s="1861"/>
      <c r="N322" s="1861"/>
      <c r="O322" s="1857"/>
      <c r="P322" s="1857"/>
      <c r="Q322" s="1857"/>
      <c r="R322" s="1857"/>
      <c r="S322" s="591"/>
      <c r="T322" s="592"/>
    </row>
    <row r="323" spans="2:21" customFormat="1" ht="15" customHeight="1">
      <c r="B323" s="1377" t="s">
        <v>418</v>
      </c>
      <c r="C323" s="2068"/>
      <c r="D323" s="1379"/>
      <c r="E323" s="1379"/>
      <c r="F323" s="1379"/>
      <c r="G323" s="1379"/>
      <c r="H323" s="1379"/>
      <c r="I323" s="1379"/>
      <c r="J323" s="1380"/>
      <c r="K323" s="1379"/>
      <c r="L323" s="1381"/>
      <c r="M323" s="1379"/>
      <c r="N323" s="1379"/>
      <c r="O323" s="1379"/>
      <c r="P323" s="1379"/>
      <c r="Q323" s="1379"/>
      <c r="R323" s="1382"/>
      <c r="S323" s="1382"/>
      <c r="T323" s="1383" t="s">
        <v>417</v>
      </c>
      <c r="U323" s="232"/>
    </row>
    <row r="324" spans="2:21" ht="14.25" customHeight="1"/>
    <row r="325" spans="2:21" ht="24.95" customHeight="1">
      <c r="B325" s="2222" t="s">
        <v>159</v>
      </c>
      <c r="C325" s="2223"/>
      <c r="D325" s="2223"/>
      <c r="E325" s="2224"/>
      <c r="F325" s="2228" t="s">
        <v>146</v>
      </c>
      <c r="G325" s="2229"/>
      <c r="H325" s="2229"/>
      <c r="I325" s="2229"/>
      <c r="J325" s="2229"/>
      <c r="K325" s="2229"/>
      <c r="L325" s="2229"/>
      <c r="M325" s="2229"/>
      <c r="N325" s="2230"/>
      <c r="O325" s="1346" t="s">
        <v>55</v>
      </c>
      <c r="P325" s="1347" t="s">
        <v>1501</v>
      </c>
      <c r="Q325" s="1348" t="s">
        <v>1610</v>
      </c>
      <c r="R325" s="1349"/>
      <c r="S325" s="1349"/>
      <c r="T325" s="1350"/>
    </row>
    <row r="326" spans="2:21" ht="24.95" customHeight="1">
      <c r="B326" s="2225"/>
      <c r="C326" s="2226"/>
      <c r="D326" s="2226"/>
      <c r="E326" s="2227"/>
      <c r="F326" s="2231" t="s">
        <v>416</v>
      </c>
      <c r="G326" s="2232"/>
      <c r="H326" s="2232"/>
      <c r="I326" s="2232"/>
      <c r="J326" s="2232"/>
      <c r="K326" s="2232"/>
      <c r="L326" s="2232"/>
      <c r="M326" s="2232"/>
      <c r="N326" s="2233"/>
      <c r="O326" s="1384" t="s">
        <v>57</v>
      </c>
      <c r="P326" s="1385" t="s">
        <v>58</v>
      </c>
      <c r="Q326" s="1386"/>
      <c r="R326" s="1387"/>
      <c r="S326" s="1387"/>
      <c r="T326" s="1388"/>
    </row>
    <row r="327" spans="2:21" ht="5.0999999999999996" customHeight="1">
      <c r="B327" s="1352"/>
      <c r="C327" s="2057"/>
      <c r="D327" s="1353"/>
      <c r="E327" s="1353"/>
      <c r="F327" s="1353"/>
      <c r="G327" s="1353"/>
      <c r="H327" s="1353"/>
      <c r="I327" s="1353"/>
      <c r="J327" s="1353" t="s">
        <v>25</v>
      </c>
      <c r="K327" s="1353"/>
      <c r="L327" s="1353"/>
      <c r="M327" s="1353"/>
      <c r="N327" s="1353"/>
      <c r="O327" s="1353"/>
      <c r="P327" s="1354"/>
      <c r="Q327" s="1354"/>
      <c r="R327" s="1354"/>
      <c r="S327" s="1354"/>
      <c r="T327" s="1355"/>
    </row>
    <row r="328" spans="2:21" ht="20.100000000000001" customHeight="1">
      <c r="B328" s="1356"/>
      <c r="C328" s="2058" t="s">
        <v>59</v>
      </c>
      <c r="D328" s="550"/>
      <c r="E328" s="550" t="s">
        <v>60</v>
      </c>
      <c r="F328" s="1669" t="s">
        <v>1657</v>
      </c>
      <c r="G328" s="550"/>
      <c r="H328" s="1359"/>
      <c r="I328" s="1357"/>
      <c r="J328" s="550"/>
      <c r="K328" s="550"/>
      <c r="L328" s="1360"/>
      <c r="M328" s="1360"/>
      <c r="N328" s="1361"/>
      <c r="O328" s="1362"/>
      <c r="P328" s="1364" t="s">
        <v>61</v>
      </c>
      <c r="Q328" s="1657" t="s">
        <v>1649</v>
      </c>
      <c r="R328" s="249"/>
      <c r="S328" s="1365"/>
      <c r="T328" s="1366"/>
    </row>
    <row r="329" spans="2:21" ht="5.0999999999999996" customHeight="1">
      <c r="B329" s="1356"/>
      <c r="C329" s="2058"/>
      <c r="D329" s="550"/>
      <c r="E329" s="1367"/>
      <c r="F329" s="1368"/>
      <c r="G329" s="550"/>
      <c r="H329" s="1359"/>
      <c r="I329" s="1357"/>
      <c r="J329" s="550"/>
      <c r="K329" s="550"/>
      <c r="L329" s="1360"/>
      <c r="M329" s="1367"/>
      <c r="N329" s="1369"/>
      <c r="O329" s="1362"/>
      <c r="P329" s="1363"/>
      <c r="Q329" s="1365"/>
      <c r="R329" s="1365"/>
      <c r="S329" s="1365"/>
      <c r="T329" s="1366"/>
    </row>
    <row r="330" spans="2:21">
      <c r="B330" s="2299" t="s">
        <v>26</v>
      </c>
      <c r="C330" s="2059" t="s">
        <v>27</v>
      </c>
      <c r="D330" s="2236" t="s">
        <v>62</v>
      </c>
      <c r="E330" s="555" t="s">
        <v>28</v>
      </c>
      <c r="F330" s="2236" t="s">
        <v>29</v>
      </c>
      <c r="G330" s="556" t="s">
        <v>30</v>
      </c>
      <c r="H330" s="556" t="s">
        <v>30</v>
      </c>
      <c r="I330" s="557" t="s">
        <v>30</v>
      </c>
      <c r="J330" s="2238" t="s">
        <v>31</v>
      </c>
      <c r="K330" s="2239"/>
      <c r="L330" s="556" t="s">
        <v>30</v>
      </c>
      <c r="M330" s="557" t="s">
        <v>32</v>
      </c>
      <c r="N330" s="558" t="s">
        <v>8</v>
      </c>
      <c r="O330" s="2244" t="s">
        <v>182</v>
      </c>
      <c r="P330" s="2246" t="s">
        <v>181</v>
      </c>
      <c r="Q330" s="558" t="s">
        <v>8</v>
      </c>
      <c r="R330" s="2248" t="s">
        <v>44</v>
      </c>
      <c r="S330" s="559" t="s">
        <v>8</v>
      </c>
      <c r="T330" s="2219" t="s">
        <v>10</v>
      </c>
    </row>
    <row r="331" spans="2:21">
      <c r="B331" s="2260"/>
      <c r="C331" s="2060" t="s">
        <v>11</v>
      </c>
      <c r="D331" s="2237"/>
      <c r="E331" s="1390" t="s">
        <v>12</v>
      </c>
      <c r="F331" s="2237"/>
      <c r="G331" s="1390" t="s">
        <v>13</v>
      </c>
      <c r="H331" s="1390" t="s">
        <v>14</v>
      </c>
      <c r="I331" s="1391" t="s">
        <v>15</v>
      </c>
      <c r="J331" s="1392" t="s">
        <v>16</v>
      </c>
      <c r="K331" s="1393" t="s">
        <v>17</v>
      </c>
      <c r="L331" s="1390" t="s">
        <v>18</v>
      </c>
      <c r="M331" s="1394" t="s">
        <v>19</v>
      </c>
      <c r="N331" s="1395" t="s">
        <v>177</v>
      </c>
      <c r="O331" s="2245"/>
      <c r="P331" s="2247"/>
      <c r="Q331" s="1395" t="s">
        <v>22</v>
      </c>
      <c r="R331" s="2249"/>
      <c r="S331" s="1396" t="s">
        <v>45</v>
      </c>
      <c r="T331" s="2220"/>
    </row>
    <row r="332" spans="2:21" ht="15.75" thickBot="1">
      <c r="B332" s="568">
        <v>1</v>
      </c>
      <c r="C332" s="2061">
        <v>2</v>
      </c>
      <c r="D332" s="570">
        <v>3</v>
      </c>
      <c r="E332" s="571">
        <v>4</v>
      </c>
      <c r="F332" s="571">
        <v>5</v>
      </c>
      <c r="G332" s="571">
        <v>6</v>
      </c>
      <c r="H332" s="571">
        <v>7</v>
      </c>
      <c r="I332" s="572" t="s">
        <v>63</v>
      </c>
      <c r="J332" s="573">
        <v>9</v>
      </c>
      <c r="K332" s="574" t="s">
        <v>64</v>
      </c>
      <c r="L332" s="573" t="s">
        <v>65</v>
      </c>
      <c r="M332" s="574">
        <v>12</v>
      </c>
      <c r="N332" s="575" t="s">
        <v>66</v>
      </c>
      <c r="O332" s="576" t="s">
        <v>176</v>
      </c>
      <c r="P332" s="575" t="s">
        <v>178</v>
      </c>
      <c r="Q332" s="575" t="s">
        <v>186</v>
      </c>
      <c r="R332" s="575" t="s">
        <v>183</v>
      </c>
      <c r="S332" s="575" t="s">
        <v>179</v>
      </c>
      <c r="T332" s="575">
        <v>18</v>
      </c>
    </row>
    <row r="333" spans="2:21" s="865" customFormat="1" ht="35.1" customHeight="1" thickTop="1">
      <c r="B333" s="1527">
        <v>1</v>
      </c>
      <c r="C333" s="2071" t="s">
        <v>1660</v>
      </c>
      <c r="D333" s="1640" t="s">
        <v>152</v>
      </c>
      <c r="E333" s="1641" t="s">
        <v>75</v>
      </c>
      <c r="F333" s="1706" t="s">
        <v>40</v>
      </c>
      <c r="G333" s="1643">
        <v>8310</v>
      </c>
      <c r="H333" s="1643">
        <v>3850</v>
      </c>
      <c r="I333" s="1561">
        <f t="shared" ref="I333:I334" si="173">+G333-H333</f>
        <v>4460</v>
      </c>
      <c r="J333" s="1720">
        <v>6</v>
      </c>
      <c r="K333" s="1529">
        <f t="shared" ref="K333:K334" si="174">I333*J333%</f>
        <v>267.59999999999997</v>
      </c>
      <c r="L333" s="1529">
        <f t="shared" ref="L333:L334" si="175">I333-K333</f>
        <v>4192.3999999999996</v>
      </c>
      <c r="M333" s="1647">
        <v>2950</v>
      </c>
      <c r="N333" s="967">
        <f t="shared" ref="N333:N334" si="176">ROUND((L333*M333),0)</f>
        <v>12367580</v>
      </c>
      <c r="O333" s="967">
        <f t="shared" ref="O333" si="177">ROUND(M333*0.5025%,2)</f>
        <v>14.82</v>
      </c>
      <c r="P333" s="967">
        <f>M333+O333</f>
        <v>2964.82</v>
      </c>
      <c r="Q333" s="968">
        <f t="shared" ref="Q333:Q334" si="178">ROUND((L333*+P333),0)</f>
        <v>12429711</v>
      </c>
      <c r="R333" s="968">
        <f t="shared" ref="R333:R334" si="179">ROUND((Q333*0.5%),0)</f>
        <v>62149</v>
      </c>
      <c r="S333" s="968">
        <f t="shared" ref="S333:S334" si="180">ROUND((Q333-R333),0)</f>
        <v>12367562</v>
      </c>
      <c r="T333" s="1562" t="s">
        <v>77</v>
      </c>
    </row>
    <row r="334" spans="2:21" s="865" customFormat="1" ht="35.1" customHeight="1">
      <c r="B334" s="1737">
        <v>2</v>
      </c>
      <c r="C334" s="2071" t="s">
        <v>1661</v>
      </c>
      <c r="D334" s="1640" t="s">
        <v>73</v>
      </c>
      <c r="E334" s="1641" t="s">
        <v>86</v>
      </c>
      <c r="F334" s="1706" t="s">
        <v>40</v>
      </c>
      <c r="G334" s="1643">
        <v>7760</v>
      </c>
      <c r="H334" s="1643">
        <v>4010</v>
      </c>
      <c r="I334" s="1644">
        <f t="shared" si="173"/>
        <v>3750</v>
      </c>
      <c r="J334" s="1645">
        <v>6</v>
      </c>
      <c r="K334" s="1646">
        <f t="shared" si="174"/>
        <v>225</v>
      </c>
      <c r="L334" s="1646">
        <f t="shared" si="175"/>
        <v>3525</v>
      </c>
      <c r="M334" s="1647">
        <v>2950</v>
      </c>
      <c r="N334" s="1648">
        <f t="shared" si="176"/>
        <v>10398750</v>
      </c>
      <c r="O334" s="1648">
        <f>ROUND(M334*0.5025%,2)</f>
        <v>14.82</v>
      </c>
      <c r="P334" s="1648">
        <f t="shared" ref="P334" si="181">M334+O334</f>
        <v>2964.82</v>
      </c>
      <c r="Q334" s="1649">
        <f t="shared" si="178"/>
        <v>10450991</v>
      </c>
      <c r="R334" s="1649">
        <f t="shared" si="179"/>
        <v>52255</v>
      </c>
      <c r="S334" s="1649">
        <f t="shared" si="180"/>
        <v>10398736</v>
      </c>
      <c r="T334" s="1650" t="s">
        <v>77</v>
      </c>
    </row>
    <row r="335" spans="2:21" ht="5.0999999999999996" customHeight="1">
      <c r="B335" s="1511"/>
      <c r="C335" s="2062"/>
      <c r="D335" s="1513"/>
      <c r="E335" s="1514"/>
      <c r="F335" s="1515"/>
      <c r="G335" s="1516"/>
      <c r="H335" s="1516"/>
      <c r="I335" s="1517"/>
      <c r="J335" s="1518"/>
      <c r="K335" s="1517"/>
      <c r="L335" s="1517"/>
      <c r="M335" s="1519"/>
      <c r="N335" s="1519"/>
      <c r="O335" s="1520"/>
      <c r="P335" s="1520"/>
      <c r="Q335" s="1517"/>
      <c r="R335" s="1517"/>
      <c r="S335" s="1517"/>
      <c r="T335" s="1521"/>
    </row>
    <row r="336" spans="2:21" ht="35.1" customHeight="1">
      <c r="B336" s="2295" t="s">
        <v>191</v>
      </c>
      <c r="C336" s="2296"/>
      <c r="D336" s="2296"/>
      <c r="E336" s="2296"/>
      <c r="F336" s="2297"/>
      <c r="G336" s="1370">
        <f>SUM(G333:G335)</f>
        <v>16070</v>
      </c>
      <c r="H336" s="1370">
        <f>SUM(H333:H335)</f>
        <v>7860</v>
      </c>
      <c r="I336" s="1370">
        <f>SUM(I333:I335)</f>
        <v>8210</v>
      </c>
      <c r="J336" s="1370">
        <f>+K336/I336%</f>
        <v>6</v>
      </c>
      <c r="K336" s="1370">
        <f>SUM(K333:K335)</f>
        <v>492.59999999999997</v>
      </c>
      <c r="L336" s="1370">
        <f>SUM(L333:L335)</f>
        <v>7717.4</v>
      </c>
      <c r="M336" s="1370"/>
      <c r="N336" s="1370">
        <f>SUM(N333:N335)</f>
        <v>22766330</v>
      </c>
      <c r="O336" s="1371"/>
      <c r="P336" s="1370">
        <f>Q336/L336</f>
        <v>2964.8200171042063</v>
      </c>
      <c r="Q336" s="1370">
        <f>SUM(Q333:Q335)</f>
        <v>22880702</v>
      </c>
      <c r="R336" s="1370">
        <f>SUM(R333:R335)</f>
        <v>114404</v>
      </c>
      <c r="S336" s="1370">
        <f>SUM(S333:S335)</f>
        <v>22766298</v>
      </c>
      <c r="T336" s="1370"/>
    </row>
    <row r="337" spans="2:21" ht="9.9499999999999993" customHeight="1">
      <c r="B337" s="1038"/>
      <c r="C337" s="2063"/>
      <c r="D337" s="1039"/>
      <c r="E337" s="1039"/>
      <c r="F337" s="1039"/>
      <c r="G337" s="1040"/>
      <c r="H337" s="1040"/>
      <c r="I337" s="1040"/>
      <c r="J337" s="1040"/>
      <c r="K337" s="1040"/>
      <c r="L337" s="1040"/>
      <c r="M337" s="1040"/>
      <c r="N337" s="1040"/>
      <c r="O337" s="1040"/>
      <c r="P337" s="1040"/>
      <c r="Q337" s="1040"/>
      <c r="R337" s="1040"/>
      <c r="S337" s="1040"/>
      <c r="T337" s="1041"/>
    </row>
    <row r="338" spans="2:21" ht="15.75">
      <c r="B338" s="1372"/>
      <c r="C338" s="2064"/>
      <c r="D338" s="1374"/>
      <c r="E338" s="1374"/>
      <c r="F338" s="1374"/>
      <c r="G338" s="1374"/>
      <c r="H338" s="1374"/>
      <c r="I338" s="1629"/>
      <c r="J338" s="1375"/>
      <c r="K338" s="1375"/>
      <c r="L338" s="1376"/>
      <c r="M338" s="1374"/>
      <c r="N338" s="1374"/>
      <c r="O338" s="1374"/>
      <c r="P338" s="1374"/>
      <c r="Q338" s="587" t="s">
        <v>1650</v>
      </c>
      <c r="R338" s="587"/>
      <c r="S338" s="591"/>
      <c r="T338" s="592"/>
    </row>
    <row r="339" spans="2:21" ht="15" customHeight="1">
      <c r="B339" s="1372"/>
      <c r="C339" s="2065" t="s">
        <v>80</v>
      </c>
      <c r="D339" s="227"/>
      <c r="E339" s="227"/>
      <c r="F339" s="227"/>
      <c r="G339" s="227"/>
      <c r="H339" s="1796"/>
      <c r="I339" s="1796" t="s">
        <v>105</v>
      </c>
      <c r="J339" s="1796"/>
      <c r="K339" s="228"/>
      <c r="L339" s="2293" t="s">
        <v>106</v>
      </c>
      <c r="M339" s="2293"/>
      <c r="N339" s="2293"/>
      <c r="O339" s="227"/>
      <c r="P339" s="227"/>
      <c r="Q339" s="227" t="s">
        <v>81</v>
      </c>
      <c r="R339" s="227"/>
      <c r="S339" s="591"/>
      <c r="T339" s="592"/>
    </row>
    <row r="340" spans="2:21" ht="9.9499999999999993" customHeight="1">
      <c r="B340" s="1372"/>
      <c r="C340" s="2066"/>
      <c r="D340" s="229"/>
      <c r="E340" s="229"/>
      <c r="F340" s="229"/>
      <c r="G340" s="229"/>
      <c r="H340" s="229"/>
      <c r="I340" s="229"/>
      <c r="J340" s="229"/>
      <c r="K340" s="229"/>
      <c r="L340" s="229"/>
      <c r="M340" s="229"/>
      <c r="N340" s="229"/>
      <c r="O340" s="229"/>
      <c r="P340" s="229"/>
      <c r="Q340" s="229"/>
      <c r="R340" s="229"/>
      <c r="S340" s="591"/>
      <c r="T340" s="592"/>
    </row>
    <row r="341" spans="2:21" ht="15" customHeight="1">
      <c r="B341" s="1372"/>
      <c r="C341" s="2066"/>
      <c r="D341" s="229"/>
      <c r="E341" s="229"/>
      <c r="F341" s="229"/>
      <c r="G341" s="229"/>
      <c r="H341" s="229"/>
      <c r="I341" s="229"/>
      <c r="J341" s="229"/>
      <c r="K341" s="229"/>
      <c r="L341" s="229"/>
      <c r="M341" s="229"/>
      <c r="N341" s="229"/>
      <c r="O341" s="229"/>
      <c r="P341" s="229"/>
      <c r="Q341" s="229"/>
      <c r="R341" s="229"/>
      <c r="S341" s="591"/>
      <c r="T341" s="592"/>
    </row>
    <row r="342" spans="2:21" ht="15" customHeight="1">
      <c r="B342" s="1372"/>
      <c r="C342" s="2066"/>
      <c r="D342" s="229"/>
      <c r="E342" s="229"/>
      <c r="F342" s="229"/>
      <c r="G342" s="229"/>
      <c r="H342" s="229"/>
      <c r="I342" s="229"/>
      <c r="J342" s="229"/>
      <c r="K342" s="229"/>
      <c r="L342" s="229"/>
      <c r="M342" s="229"/>
      <c r="N342" s="229"/>
      <c r="O342" s="229"/>
      <c r="P342" s="229"/>
      <c r="Q342" s="229"/>
      <c r="R342" s="229"/>
      <c r="S342" s="591"/>
      <c r="T342" s="592"/>
    </row>
    <row r="343" spans="2:21" s="1" customFormat="1" ht="15" customHeight="1">
      <c r="B343" s="1372"/>
      <c r="C343" s="2067" t="s">
        <v>147</v>
      </c>
      <c r="D343" s="1793"/>
      <c r="E343" s="1793"/>
      <c r="F343" s="1793"/>
      <c r="G343" s="1797"/>
      <c r="H343" s="1797" t="s">
        <v>82</v>
      </c>
      <c r="I343" s="1793"/>
      <c r="J343" s="1797" t="s">
        <v>156</v>
      </c>
      <c r="K343" s="230"/>
      <c r="L343" s="1797"/>
      <c r="M343" s="1797" t="s">
        <v>161</v>
      </c>
      <c r="N343" s="1797"/>
      <c r="O343" s="1793"/>
      <c r="P343" s="1793"/>
      <c r="Q343" s="1793" t="s">
        <v>83</v>
      </c>
      <c r="R343" s="1793"/>
      <c r="S343" s="591"/>
      <c r="T343" s="592"/>
    </row>
    <row r="344" spans="2:21" s="1" customFormat="1" ht="9.9499999999999993" customHeight="1">
      <c r="B344" s="1372"/>
      <c r="C344" s="2067"/>
      <c r="D344" s="1793"/>
      <c r="E344" s="1793"/>
      <c r="F344" s="1793"/>
      <c r="G344" s="1797"/>
      <c r="H344" s="1797"/>
      <c r="I344" s="1793"/>
      <c r="J344" s="1797"/>
      <c r="K344" s="230"/>
      <c r="L344" s="1797"/>
      <c r="M344" s="1797"/>
      <c r="N344" s="1797"/>
      <c r="O344" s="1793"/>
      <c r="P344" s="1793"/>
      <c r="Q344" s="1793"/>
      <c r="R344" s="1793"/>
      <c r="S344" s="591"/>
      <c r="T344" s="592"/>
    </row>
    <row r="345" spans="2:21" customFormat="1" ht="15" customHeight="1">
      <c r="B345" s="1377" t="s">
        <v>418</v>
      </c>
      <c r="C345" s="2068"/>
      <c r="D345" s="1379"/>
      <c r="E345" s="1379"/>
      <c r="F345" s="1379"/>
      <c r="G345" s="1379"/>
      <c r="H345" s="1379"/>
      <c r="I345" s="1379"/>
      <c r="J345" s="1380"/>
      <c r="K345" s="1379"/>
      <c r="L345" s="1381"/>
      <c r="M345" s="1379"/>
      <c r="N345" s="1379"/>
      <c r="O345" s="1379"/>
      <c r="P345" s="1379"/>
      <c r="Q345" s="1379"/>
      <c r="R345" s="1382"/>
      <c r="S345" s="1382"/>
      <c r="T345" s="1383" t="s">
        <v>417</v>
      </c>
      <c r="U345" s="232"/>
    </row>
  </sheetData>
  <mergeCells count="228">
    <mergeCell ref="B43:F43"/>
    <mergeCell ref="B44:F44"/>
    <mergeCell ref="L48:N48"/>
    <mergeCell ref="R29:R30"/>
    <mergeCell ref="T29:T30"/>
    <mergeCell ref="B34:F34"/>
    <mergeCell ref="B38:B39"/>
    <mergeCell ref="D38:D39"/>
    <mergeCell ref="F38:F39"/>
    <mergeCell ref="J38:K38"/>
    <mergeCell ref="O38:O39"/>
    <mergeCell ref="P38:P39"/>
    <mergeCell ref="R38:R39"/>
    <mergeCell ref="T38:T39"/>
    <mergeCell ref="B24:E25"/>
    <mergeCell ref="F24:N24"/>
    <mergeCell ref="F25:N25"/>
    <mergeCell ref="B29:B30"/>
    <mergeCell ref="D29:D30"/>
    <mergeCell ref="F29:F30"/>
    <mergeCell ref="J29:K29"/>
    <mergeCell ref="O29:O30"/>
    <mergeCell ref="P29:P30"/>
    <mergeCell ref="B85:F85"/>
    <mergeCell ref="B86:F86"/>
    <mergeCell ref="L90:N90"/>
    <mergeCell ref="B75:F75"/>
    <mergeCell ref="B79:B80"/>
    <mergeCell ref="D79:D80"/>
    <mergeCell ref="F79:F80"/>
    <mergeCell ref="J79:K79"/>
    <mergeCell ref="O79:O80"/>
    <mergeCell ref="P79:P80"/>
    <mergeCell ref="R79:R80"/>
    <mergeCell ref="T79:T80"/>
    <mergeCell ref="R61:R62"/>
    <mergeCell ref="T61:T62"/>
    <mergeCell ref="B66:F66"/>
    <mergeCell ref="B70:B71"/>
    <mergeCell ref="D70:D71"/>
    <mergeCell ref="F70:F71"/>
    <mergeCell ref="J70:K70"/>
    <mergeCell ref="O70:O71"/>
    <mergeCell ref="P70:P71"/>
    <mergeCell ref="R70:R71"/>
    <mergeCell ref="T70:T71"/>
    <mergeCell ref="B56:E57"/>
    <mergeCell ref="F56:N56"/>
    <mergeCell ref="F57:N57"/>
    <mergeCell ref="B61:B62"/>
    <mergeCell ref="D61:D62"/>
    <mergeCell ref="F61:F62"/>
    <mergeCell ref="J61:K61"/>
    <mergeCell ref="O61:O62"/>
    <mergeCell ref="P61:P62"/>
    <mergeCell ref="L112:N112"/>
    <mergeCell ref="R103:R104"/>
    <mergeCell ref="T103:T104"/>
    <mergeCell ref="B108:F108"/>
    <mergeCell ref="B2:E3"/>
    <mergeCell ref="F2:N2"/>
    <mergeCell ref="F3:N3"/>
    <mergeCell ref="B7:B8"/>
    <mergeCell ref="D7:D8"/>
    <mergeCell ref="F7:F8"/>
    <mergeCell ref="J7:K7"/>
    <mergeCell ref="O7:O8"/>
    <mergeCell ref="P7:P8"/>
    <mergeCell ref="R7:R8"/>
    <mergeCell ref="T7:T8"/>
    <mergeCell ref="B12:F12"/>
    <mergeCell ref="L16:N16"/>
    <mergeCell ref="B98:E99"/>
    <mergeCell ref="F98:N98"/>
    <mergeCell ref="F99:N99"/>
    <mergeCell ref="B103:B104"/>
    <mergeCell ref="D103:D104"/>
    <mergeCell ref="F103:F104"/>
    <mergeCell ref="J103:K103"/>
    <mergeCell ref="O103:O104"/>
    <mergeCell ref="P103:P104"/>
    <mergeCell ref="L164:N164"/>
    <mergeCell ref="R156:R157"/>
    <mergeCell ref="T156:T157"/>
    <mergeCell ref="B161:F161"/>
    <mergeCell ref="B120:E121"/>
    <mergeCell ref="F120:N120"/>
    <mergeCell ref="F121:N121"/>
    <mergeCell ref="B125:B126"/>
    <mergeCell ref="D125:D126"/>
    <mergeCell ref="F125:F126"/>
    <mergeCell ref="J125:K125"/>
    <mergeCell ref="O125:O126"/>
    <mergeCell ref="P125:P126"/>
    <mergeCell ref="R125:R126"/>
    <mergeCell ref="T125:T126"/>
    <mergeCell ref="B130:F130"/>
    <mergeCell ref="L143:N143"/>
    <mergeCell ref="B151:E152"/>
    <mergeCell ref="F151:N151"/>
    <mergeCell ref="F152:N152"/>
    <mergeCell ref="B156:B157"/>
    <mergeCell ref="D156:D157"/>
    <mergeCell ref="F156:F157"/>
    <mergeCell ref="J156:K156"/>
    <mergeCell ref="O156:O157"/>
    <mergeCell ref="P156:P157"/>
    <mergeCell ref="L195:N195"/>
    <mergeCell ref="P186:P187"/>
    <mergeCell ref="R186:R187"/>
    <mergeCell ref="T186:T187"/>
    <mergeCell ref="B191:F191"/>
    <mergeCell ref="B192:F192"/>
    <mergeCell ref="B186:B187"/>
    <mergeCell ref="D186:D187"/>
    <mergeCell ref="F186:F187"/>
    <mergeCell ref="J186:K186"/>
    <mergeCell ref="O186:O187"/>
    <mergeCell ref="O177:O178"/>
    <mergeCell ref="P177:P178"/>
    <mergeCell ref="R177:R178"/>
    <mergeCell ref="T177:T178"/>
    <mergeCell ref="B182:F182"/>
    <mergeCell ref="B172:E173"/>
    <mergeCell ref="F172:N172"/>
    <mergeCell ref="F173:N173"/>
    <mergeCell ref="B177:B178"/>
    <mergeCell ref="D177:D178"/>
    <mergeCell ref="F177:F178"/>
    <mergeCell ref="J177:K177"/>
    <mergeCell ref="L317:N317"/>
    <mergeCell ref="O307:O308"/>
    <mergeCell ref="P307:P308"/>
    <mergeCell ref="R307:R308"/>
    <mergeCell ref="T307:T308"/>
    <mergeCell ref="B314:F314"/>
    <mergeCell ref="B302:E303"/>
    <mergeCell ref="F302:N302"/>
    <mergeCell ref="F303:N303"/>
    <mergeCell ref="B307:B308"/>
    <mergeCell ref="D307:D308"/>
    <mergeCell ref="F307:F308"/>
    <mergeCell ref="J307:K307"/>
    <mergeCell ref="B291:F291"/>
    <mergeCell ref="B281:E282"/>
    <mergeCell ref="F281:N281"/>
    <mergeCell ref="F282:N282"/>
    <mergeCell ref="B286:B287"/>
    <mergeCell ref="D286:D287"/>
    <mergeCell ref="F286:F287"/>
    <mergeCell ref="J286:K286"/>
    <mergeCell ref="L294:N294"/>
    <mergeCell ref="L249:N249"/>
    <mergeCell ref="R330:R331"/>
    <mergeCell ref="T330:T331"/>
    <mergeCell ref="B336:F336"/>
    <mergeCell ref="L339:N339"/>
    <mergeCell ref="B325:E326"/>
    <mergeCell ref="F325:N325"/>
    <mergeCell ref="F326:N326"/>
    <mergeCell ref="B330:B331"/>
    <mergeCell ref="D330:D331"/>
    <mergeCell ref="F330:F331"/>
    <mergeCell ref="J330:K330"/>
    <mergeCell ref="O330:O331"/>
    <mergeCell ref="P330:P331"/>
    <mergeCell ref="O286:O287"/>
    <mergeCell ref="P286:P287"/>
    <mergeCell ref="R286:R287"/>
    <mergeCell ref="T286:T287"/>
    <mergeCell ref="B270:F270"/>
    <mergeCell ref="B257:E258"/>
    <mergeCell ref="F257:N257"/>
    <mergeCell ref="F258:N258"/>
    <mergeCell ref="B262:B263"/>
    <mergeCell ref="D262:D263"/>
    <mergeCell ref="F262:F263"/>
    <mergeCell ref="J262:K262"/>
    <mergeCell ref="L273:N273"/>
    <mergeCell ref="O262:O263"/>
    <mergeCell ref="P262:P263"/>
    <mergeCell ref="R262:R263"/>
    <mergeCell ref="T262:T263"/>
    <mergeCell ref="B246:F246"/>
    <mergeCell ref="B236:E237"/>
    <mergeCell ref="F236:N236"/>
    <mergeCell ref="F237:N237"/>
    <mergeCell ref="B241:B242"/>
    <mergeCell ref="D241:D242"/>
    <mergeCell ref="F241:F242"/>
    <mergeCell ref="J241:K241"/>
    <mergeCell ref="B217:B218"/>
    <mergeCell ref="D217:D218"/>
    <mergeCell ref="F217:F218"/>
    <mergeCell ref="R241:R242"/>
    <mergeCell ref="T241:T242"/>
    <mergeCell ref="B213:F213"/>
    <mergeCell ref="B203:E204"/>
    <mergeCell ref="F203:N203"/>
    <mergeCell ref="F204:N204"/>
    <mergeCell ref="B208:B209"/>
    <mergeCell ref="D208:D209"/>
    <mergeCell ref="F208:F209"/>
    <mergeCell ref="J208:K208"/>
    <mergeCell ref="R208:R209"/>
    <mergeCell ref="T208:T209"/>
    <mergeCell ref="P217:P218"/>
    <mergeCell ref="R217:R218"/>
    <mergeCell ref="T217:T218"/>
    <mergeCell ref="J217:K217"/>
    <mergeCell ref="O217:O218"/>
    <mergeCell ref="L228:N228"/>
    <mergeCell ref="O208:O209"/>
    <mergeCell ref="P208:P209"/>
    <mergeCell ref="B224:F224"/>
    <mergeCell ref="B225:F225"/>
    <mergeCell ref="O241:O242"/>
    <mergeCell ref="P241:P242"/>
    <mergeCell ref="B140:F140"/>
    <mergeCell ref="B134:B135"/>
    <mergeCell ref="D134:D135"/>
    <mergeCell ref="F134:F135"/>
    <mergeCell ref="J134:K134"/>
    <mergeCell ref="O134:O135"/>
    <mergeCell ref="P134:P135"/>
    <mergeCell ref="R134:R135"/>
    <mergeCell ref="T134:T135"/>
    <mergeCell ref="B139:F139"/>
  </mergeCells>
  <pageMargins left="0.05" right="0.3" top="0.75" bottom="0.05" header="0.5" footer="0.5"/>
  <pageSetup paperSize="10002" scale="60" orientation="landscape" horizontalDpi="4294967294" verticalDpi="180" r:id="rId1"/>
  <headerFooter alignWithMargins="0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>
  <sheetPr codeName="Sheet31" enableFormatConditionsCalculation="0"/>
  <dimension ref="B1:V23"/>
  <sheetViews>
    <sheetView zoomScale="80" zoomScaleNormal="80" zoomScaleSheetLayoutView="55" workbookViewId="0">
      <selection activeCell="O49" sqref="O49"/>
    </sheetView>
  </sheetViews>
  <sheetFormatPr defaultRowHeight="12.75"/>
  <cols>
    <col min="1" max="1" width="2" customWidth="1"/>
    <col min="2" max="2" width="3.85546875" customWidth="1"/>
    <col min="3" max="3" width="7.85546875" customWidth="1"/>
    <col min="4" max="4" width="10" customWidth="1"/>
    <col min="5" max="5" width="11.5703125" customWidth="1"/>
    <col min="6" max="6" width="8.28515625" customWidth="1"/>
    <col min="7" max="7" width="14" customWidth="1"/>
    <col min="8" max="8" width="12.85546875" customWidth="1"/>
    <col min="9" max="9" width="12.5703125" customWidth="1"/>
    <col min="10" max="10" width="7.28515625" customWidth="1"/>
    <col min="11" max="11" width="11.5703125" customWidth="1"/>
    <col min="12" max="12" width="13" customWidth="1"/>
    <col min="13" max="13" width="12" customWidth="1"/>
    <col min="14" max="14" width="17.85546875" customWidth="1"/>
    <col min="15" max="15" width="8.140625" customWidth="1"/>
    <col min="16" max="16" width="13.5703125" customWidth="1"/>
    <col min="17" max="17" width="17.28515625" customWidth="1"/>
    <col min="18" max="18" width="14" customWidth="1"/>
    <col min="19" max="19" width="17.85546875" customWidth="1"/>
    <col min="20" max="20" width="10" customWidth="1"/>
    <col min="21" max="21" width="10.42578125" style="232" customWidth="1"/>
    <col min="22" max="22" width="23" customWidth="1"/>
  </cols>
  <sheetData>
    <row r="1" spans="2:22" ht="21" customHeight="1"/>
    <row r="2" spans="2:22" ht="23.1" customHeight="1">
      <c r="B2" s="2155" t="s">
        <v>25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417" t="s">
        <v>135</v>
      </c>
      <c r="P2" s="428" t="s">
        <v>1427</v>
      </c>
      <c r="Q2" s="92" t="s">
        <v>1434</v>
      </c>
      <c r="R2" s="41"/>
      <c r="S2" s="41"/>
      <c r="T2" s="42" t="s">
        <v>25</v>
      </c>
    </row>
    <row r="3" spans="2:22" ht="22.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419" t="s">
        <v>57</v>
      </c>
      <c r="P3" s="429" t="s">
        <v>58</v>
      </c>
      <c r="Q3" s="94"/>
      <c r="R3" s="45"/>
      <c r="S3" s="45"/>
      <c r="T3" s="46"/>
    </row>
    <row r="4" spans="2:22" ht="4.5" customHeight="1">
      <c r="B4" s="1024"/>
      <c r="C4" s="647"/>
      <c r="D4" s="647"/>
      <c r="E4" s="647"/>
      <c r="F4" s="651"/>
      <c r="G4" s="651"/>
      <c r="H4" s="651"/>
      <c r="I4" s="651"/>
      <c r="J4" s="651"/>
      <c r="K4" s="651"/>
      <c r="L4" s="651"/>
      <c r="M4" s="651"/>
      <c r="N4" s="651"/>
      <c r="O4" s="772"/>
      <c r="P4" s="1008"/>
      <c r="Q4" s="772"/>
      <c r="R4" s="648"/>
      <c r="S4" s="648"/>
      <c r="T4" s="649"/>
    </row>
    <row r="5" spans="2:22" ht="20.100000000000001" customHeight="1">
      <c r="B5" s="51"/>
      <c r="C5" s="289" t="s">
        <v>59</v>
      </c>
      <c r="D5" s="55"/>
      <c r="E5" s="55" t="s">
        <v>60</v>
      </c>
      <c r="F5" s="345" t="s">
        <v>1416</v>
      </c>
      <c r="G5" s="55"/>
      <c r="H5" s="53"/>
      <c r="I5" s="52"/>
      <c r="J5" s="55"/>
      <c r="K5" s="152"/>
      <c r="L5" s="142"/>
      <c r="M5" s="154"/>
      <c r="N5" s="151"/>
      <c r="O5" s="55"/>
      <c r="P5" s="54" t="s">
        <v>61</v>
      </c>
      <c r="Q5" s="249" t="s">
        <v>1435</v>
      </c>
      <c r="R5" s="85"/>
      <c r="S5" s="85"/>
      <c r="T5" s="313"/>
    </row>
    <row r="6" spans="2:22" ht="5.0999999999999996" customHeight="1">
      <c r="B6" s="51"/>
      <c r="C6" s="289"/>
      <c r="D6" s="55"/>
      <c r="E6" s="55"/>
      <c r="F6" s="83"/>
      <c r="G6" s="55"/>
      <c r="H6" s="53"/>
      <c r="I6" s="52"/>
      <c r="J6" s="55"/>
      <c r="K6" s="55"/>
      <c r="L6" s="54"/>
      <c r="M6" s="55"/>
      <c r="N6" s="60"/>
      <c r="O6" s="56"/>
      <c r="P6" s="57"/>
      <c r="Q6" s="58"/>
      <c r="R6" s="58"/>
      <c r="S6" s="58"/>
      <c r="T6" s="314"/>
    </row>
    <row r="7" spans="2:22" ht="15" customHeight="1">
      <c r="B7" s="2190" t="s">
        <v>26</v>
      </c>
      <c r="C7" s="275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</row>
    <row r="8" spans="2:22" ht="15" customHeight="1">
      <c r="B8" s="2191"/>
      <c r="C8" s="276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</row>
    <row r="9" spans="2:22" ht="15" customHeight="1" thickBot="1">
      <c r="B9" s="187">
        <v>1</v>
      </c>
      <c r="C9" s="277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2:22" s="824" customFormat="1" ht="30" customHeight="1" thickTop="1">
      <c r="B10" s="1602">
        <v>1</v>
      </c>
      <c r="C10" s="966"/>
      <c r="D10" s="1508" t="s">
        <v>67</v>
      </c>
      <c r="E10" s="1509" t="s">
        <v>92</v>
      </c>
      <c r="F10" s="1510" t="s">
        <v>36</v>
      </c>
      <c r="G10" s="1603"/>
      <c r="H10" s="1603"/>
      <c r="I10" s="1603">
        <f t="shared" ref="I10:I11" si="0">+G10-H10</f>
        <v>0</v>
      </c>
      <c r="J10" s="1603"/>
      <c r="K10" s="1603">
        <f>I10*J10%</f>
        <v>0</v>
      </c>
      <c r="L10" s="1603">
        <f>I10-K10</f>
        <v>0</v>
      </c>
      <c r="M10" s="1530">
        <v>1550</v>
      </c>
      <c r="N10" s="1530">
        <f>ROUND((L10*M10),0)</f>
        <v>0</v>
      </c>
      <c r="O10" s="1530">
        <f>ROUND(M10*0.5025%,2)</f>
        <v>7.79</v>
      </c>
      <c r="P10" s="1530">
        <f>M10+O10</f>
        <v>1557.79</v>
      </c>
      <c r="Q10" s="1603">
        <f>ROUND((L10*+P10),0)</f>
        <v>0</v>
      </c>
      <c r="R10" s="1603">
        <f>ROUND((Q10*0.5%),0)</f>
        <v>0</v>
      </c>
      <c r="S10" s="1603">
        <f>ROUND((Q10-R10),0)</f>
        <v>0</v>
      </c>
      <c r="T10" s="1604" t="s">
        <v>77</v>
      </c>
      <c r="U10" s="823"/>
    </row>
    <row r="11" spans="2:22" s="824" customFormat="1" ht="30" customHeight="1">
      <c r="B11" s="1605">
        <v>2</v>
      </c>
      <c r="C11" s="1595"/>
      <c r="D11" s="1606" t="s">
        <v>378</v>
      </c>
      <c r="E11" s="1607" t="s">
        <v>70</v>
      </c>
      <c r="F11" s="1596" t="s">
        <v>36</v>
      </c>
      <c r="G11" s="1608"/>
      <c r="H11" s="1608"/>
      <c r="I11" s="1608">
        <f t="shared" si="0"/>
        <v>0</v>
      </c>
      <c r="J11" s="1608"/>
      <c r="K11" s="1608">
        <f>I11*J11%</f>
        <v>0</v>
      </c>
      <c r="L11" s="1608">
        <f>I11-K11</f>
        <v>0</v>
      </c>
      <c r="M11" s="1597">
        <v>1550</v>
      </c>
      <c r="N11" s="1597">
        <f>ROUND((L11*M11),0)</f>
        <v>0</v>
      </c>
      <c r="O11" s="1597">
        <f>ROUND(M11*0.5025%,2)</f>
        <v>7.79</v>
      </c>
      <c r="P11" s="1597">
        <f>M11+O11</f>
        <v>1557.79</v>
      </c>
      <c r="Q11" s="1608">
        <f>ROUND((L11*+P11),0)</f>
        <v>0</v>
      </c>
      <c r="R11" s="1608">
        <f>ROUND((Q11*0.5%),0)</f>
        <v>0</v>
      </c>
      <c r="S11" s="1608">
        <f>ROUND((Q11-R11),0)</f>
        <v>0</v>
      </c>
      <c r="T11" s="1601" t="s">
        <v>77</v>
      </c>
      <c r="U11" s="823"/>
    </row>
    <row r="12" spans="2:22" ht="5.0999999999999996" customHeight="1">
      <c r="B12" s="392"/>
      <c r="C12" s="413"/>
      <c r="D12" s="394"/>
      <c r="E12" s="395"/>
      <c r="F12" s="396"/>
      <c r="G12" s="397"/>
      <c r="H12" s="397"/>
      <c r="I12" s="398"/>
      <c r="J12" s="1341"/>
      <c r="K12" s="1531"/>
      <c r="L12" s="398"/>
      <c r="M12" s="1230"/>
      <c r="N12" s="400"/>
      <c r="O12" s="617"/>
      <c r="P12" s="617"/>
      <c r="Q12" s="398"/>
      <c r="R12" s="398"/>
      <c r="S12" s="398"/>
      <c r="T12" s="1231"/>
      <c r="U12" s="232" t="s">
        <v>159</v>
      </c>
      <c r="V12" s="232"/>
    </row>
    <row r="13" spans="2:22" ht="30" customHeight="1">
      <c r="B13" s="2173" t="s">
        <v>203</v>
      </c>
      <c r="C13" s="2174"/>
      <c r="D13" s="2174"/>
      <c r="E13" s="2174"/>
      <c r="F13" s="2175"/>
      <c r="G13" s="1012">
        <f>SUM(G10:G12)</f>
        <v>0</v>
      </c>
      <c r="H13" s="1012">
        <f>SUM(H10:H12)</f>
        <v>0</v>
      </c>
      <c r="I13" s="1012">
        <f>SUM(I10:I12)</f>
        <v>0</v>
      </c>
      <c r="J13" s="1528" t="e">
        <f>+K13/I13%</f>
        <v>#DIV/0!</v>
      </c>
      <c r="K13" s="1012">
        <f>SUM(K10:K12)</f>
        <v>0</v>
      </c>
      <c r="L13" s="1012">
        <f>SUM(L10:L12)</f>
        <v>0</v>
      </c>
      <c r="M13" s="1012"/>
      <c r="N13" s="1012">
        <f>SUM(N10:N12)</f>
        <v>0</v>
      </c>
      <c r="O13" s="1012"/>
      <c r="P13" s="1335" t="e">
        <f>+Q13/L13</f>
        <v>#DIV/0!</v>
      </c>
      <c r="Q13" s="1012">
        <f>SUM(Q10:Q12)</f>
        <v>0</v>
      </c>
      <c r="R13" s="1012">
        <f>SUM(R10:R12)</f>
        <v>0</v>
      </c>
      <c r="S13" s="1012">
        <f>SUM(S10:S12)</f>
        <v>0</v>
      </c>
      <c r="T13" s="402"/>
      <c r="V13" s="232"/>
    </row>
    <row r="14" spans="2:22" ht="9" customHeight="1">
      <c r="B14" s="263"/>
      <c r="C14" s="264"/>
      <c r="D14" s="264"/>
      <c r="E14" s="264"/>
      <c r="F14" s="264"/>
      <c r="G14" s="265"/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6" t="s">
        <v>25</v>
      </c>
      <c r="V14" s="232"/>
    </row>
    <row r="15" spans="2:22" ht="14.25">
      <c r="B15" s="201"/>
      <c r="C15" s="205"/>
      <c r="D15" s="202"/>
      <c r="E15" s="202"/>
      <c r="F15" s="202"/>
      <c r="G15" s="202"/>
      <c r="H15" s="202"/>
      <c r="I15" s="202"/>
      <c r="J15" s="203" t="s">
        <v>25</v>
      </c>
      <c r="K15" s="203"/>
      <c r="L15" s="204"/>
      <c r="M15" s="202"/>
      <c r="N15" s="202"/>
      <c r="O15" s="202"/>
      <c r="P15" s="211"/>
      <c r="Q15" s="587" t="s">
        <v>1436</v>
      </c>
      <c r="R15" s="211"/>
      <c r="S15" s="211"/>
      <c r="T15" s="209"/>
      <c r="V15" s="232"/>
    </row>
    <row r="16" spans="2:22" ht="14.25">
      <c r="B16" s="241"/>
      <c r="C16" s="280" t="s">
        <v>80</v>
      </c>
      <c r="D16" s="227"/>
      <c r="E16" s="227"/>
      <c r="F16" s="227"/>
      <c r="G16" s="1599"/>
      <c r="H16" s="1599"/>
      <c r="I16" s="1599" t="s">
        <v>105</v>
      </c>
      <c r="J16" s="1599"/>
      <c r="K16" s="228"/>
      <c r="L16" s="1599"/>
      <c r="M16" s="1599" t="s">
        <v>106</v>
      </c>
      <c r="N16" s="1599"/>
      <c r="O16" s="227"/>
      <c r="P16" s="227"/>
      <c r="Q16" s="227" t="s">
        <v>81</v>
      </c>
      <c r="R16" s="227"/>
      <c r="S16" s="242"/>
      <c r="T16" s="243"/>
      <c r="V16" s="232"/>
    </row>
    <row r="17" spans="2:20" ht="9.9499999999999993" customHeight="1">
      <c r="B17" s="241"/>
      <c r="C17" s="281"/>
      <c r="D17" s="229"/>
      <c r="E17" s="229"/>
      <c r="F17" s="229"/>
      <c r="G17" s="229"/>
      <c r="H17" s="229"/>
      <c r="I17" s="229" t="s">
        <v>25</v>
      </c>
      <c r="J17" s="229"/>
      <c r="K17" s="229"/>
      <c r="L17" s="229"/>
      <c r="M17" s="229"/>
      <c r="N17" s="229"/>
      <c r="O17" s="229"/>
      <c r="P17" s="229"/>
      <c r="Q17" s="229"/>
      <c r="R17" s="229"/>
      <c r="S17" s="242"/>
      <c r="T17" s="243"/>
    </row>
    <row r="18" spans="2:20" ht="9.9499999999999993" customHeight="1">
      <c r="B18" s="241"/>
      <c r="C18" s="281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42"/>
      <c r="T18" s="243"/>
    </row>
    <row r="19" spans="2:20" ht="9.9499999999999993" customHeight="1">
      <c r="B19" s="241"/>
      <c r="C19" s="281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42"/>
      <c r="T19" s="243"/>
    </row>
    <row r="20" spans="2:20" ht="9.9499999999999993" customHeight="1">
      <c r="B20" s="241"/>
      <c r="C20" s="281"/>
      <c r="D20" s="229"/>
      <c r="E20" s="229"/>
      <c r="F20" s="229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42"/>
      <c r="T20" s="243"/>
    </row>
    <row r="21" spans="2:20" ht="14.25">
      <c r="B21" s="241"/>
      <c r="C21" s="1598" t="s">
        <v>147</v>
      </c>
      <c r="D21" s="1598"/>
      <c r="E21" s="1598"/>
      <c r="F21" s="1598"/>
      <c r="G21" s="1600"/>
      <c r="H21" s="1600" t="s">
        <v>82</v>
      </c>
      <c r="I21" s="1598"/>
      <c r="J21" s="1600" t="s">
        <v>156</v>
      </c>
      <c r="K21" s="230"/>
      <c r="L21" s="1600"/>
      <c r="M21" s="1600" t="s">
        <v>161</v>
      </c>
      <c r="N21" s="1600"/>
      <c r="O21" s="1598"/>
      <c r="P21" s="1598"/>
      <c r="Q21" s="1598" t="s">
        <v>83</v>
      </c>
      <c r="R21" s="1598"/>
      <c r="S21" s="242"/>
      <c r="T21" s="243"/>
    </row>
    <row r="22" spans="2:20" ht="14.25">
      <c r="B22" s="241"/>
      <c r="C22" s="282"/>
      <c r="D22" s="1598"/>
      <c r="E22" s="1598"/>
      <c r="F22" s="1598"/>
      <c r="G22" s="1600"/>
      <c r="H22" s="1600"/>
      <c r="I22" s="1598"/>
      <c r="J22" s="1600"/>
      <c r="K22" s="230"/>
      <c r="L22" s="1600"/>
      <c r="M22" s="1600"/>
      <c r="N22" s="1600"/>
      <c r="O22" s="1598"/>
      <c r="P22" s="1598"/>
      <c r="Q22" s="1598"/>
      <c r="R22" s="1598"/>
      <c r="S22" s="242"/>
      <c r="T22" s="243"/>
    </row>
    <row r="23" spans="2:20" ht="15" customHeight="1">
      <c r="B23" s="121" t="s">
        <v>418</v>
      </c>
      <c r="C23" s="284"/>
      <c r="D23" s="122"/>
      <c r="E23" s="122"/>
      <c r="F23" s="122"/>
      <c r="G23" s="122"/>
      <c r="H23" s="122"/>
      <c r="I23" s="122"/>
      <c r="J23" s="123"/>
      <c r="K23" s="122"/>
      <c r="L23" s="124"/>
      <c r="M23" s="122"/>
      <c r="N23" s="122"/>
      <c r="O23" s="122"/>
      <c r="P23" s="122"/>
      <c r="Q23" s="122"/>
      <c r="R23" s="125"/>
      <c r="S23" s="125"/>
      <c r="T23" s="126" t="s">
        <v>417</v>
      </c>
    </row>
  </sheetData>
  <sortState ref="C10:T11">
    <sortCondition ref="C10:C11"/>
  </sortState>
  <mergeCells count="12">
    <mergeCell ref="O7:O8"/>
    <mergeCell ref="P7:P8"/>
    <mergeCell ref="R7:R8"/>
    <mergeCell ref="T7:T8"/>
    <mergeCell ref="B13:F13"/>
    <mergeCell ref="B2:E3"/>
    <mergeCell ref="F2:N2"/>
    <mergeCell ref="F3:N3"/>
    <mergeCell ref="B7:B8"/>
    <mergeCell ref="D7:D8"/>
    <mergeCell ref="F7:F8"/>
    <mergeCell ref="J7:K7"/>
  </mergeCells>
  <phoneticPr fontId="74" type="noConversion"/>
  <pageMargins left="0.02" right="0.2" top="0.43" bottom="0.5" header="0.5" footer="0.5"/>
  <pageSetup paperSize="9" scale="65" orientation="landscape" horizontalDpi="4294967294" verticalDpi="30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>
  <sheetPr codeName="Sheet17">
    <tabColor rgb="FFFF99FF"/>
  </sheetPr>
  <dimension ref="A2:U514"/>
  <sheetViews>
    <sheetView zoomScale="80" zoomScaleNormal="80" workbookViewId="0">
      <selection activeCell="I14" sqref="I14"/>
    </sheetView>
  </sheetViews>
  <sheetFormatPr defaultRowHeight="15"/>
  <cols>
    <col min="1" max="1" width="1.85546875" style="212" customWidth="1"/>
    <col min="2" max="2" width="5" style="212" customWidth="1"/>
    <col min="3" max="3" width="8.28515625" style="213" customWidth="1"/>
    <col min="4" max="4" width="10" style="212" customWidth="1"/>
    <col min="5" max="5" width="12.140625" style="212" customWidth="1"/>
    <col min="6" max="6" width="8.28515625" style="212" customWidth="1"/>
    <col min="7" max="7" width="14" style="212" customWidth="1"/>
    <col min="8" max="8" width="13" style="212" customWidth="1"/>
    <col min="9" max="9" width="13.28515625" style="212" customWidth="1"/>
    <col min="10" max="10" width="7.140625" style="212" customWidth="1"/>
    <col min="11" max="11" width="11.85546875" style="212" customWidth="1"/>
    <col min="12" max="12" width="13.42578125" style="212" customWidth="1"/>
    <col min="13" max="13" width="11.140625" style="212" customWidth="1"/>
    <col min="14" max="14" width="18" style="212" customWidth="1"/>
    <col min="15" max="15" width="8.28515625" style="212" customWidth="1"/>
    <col min="16" max="16" width="13.28515625" style="212" customWidth="1"/>
    <col min="17" max="17" width="17.7109375" style="212" customWidth="1"/>
    <col min="18" max="18" width="14" style="212" customWidth="1"/>
    <col min="19" max="19" width="17.7109375" style="212" customWidth="1"/>
    <col min="20" max="20" width="10" style="212" customWidth="1"/>
    <col min="21" max="21" width="9.140625" style="218"/>
    <col min="22" max="22" width="9.140625" style="212" customWidth="1"/>
    <col min="23" max="16384" width="9.140625" style="212"/>
  </cols>
  <sheetData>
    <row r="2" spans="2:21" ht="27.95" customHeight="1">
      <c r="B2" s="2318"/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407" t="s">
        <v>111</v>
      </c>
      <c r="P2" s="633" t="s">
        <v>1881</v>
      </c>
      <c r="Q2" s="408" t="s">
        <v>1611</v>
      </c>
      <c r="R2" s="160"/>
      <c r="S2" s="160"/>
      <c r="T2" s="161" t="s">
        <v>25</v>
      </c>
      <c r="U2" s="212"/>
    </row>
    <row r="3" spans="2:21" ht="27.7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409" t="s">
        <v>33</v>
      </c>
      <c r="P3" s="410" t="s">
        <v>58</v>
      </c>
      <c r="Q3" s="411"/>
      <c r="R3" s="162"/>
      <c r="S3" s="162"/>
      <c r="T3" s="163"/>
      <c r="U3" s="212"/>
    </row>
    <row r="4" spans="2:21" ht="3.75" customHeight="1">
      <c r="B4" s="457"/>
      <c r="C4" s="458"/>
      <c r="D4" s="458"/>
      <c r="E4" s="458"/>
      <c r="F4" s="458"/>
      <c r="G4" s="459"/>
      <c r="H4" s="459"/>
      <c r="I4" s="459"/>
      <c r="J4" s="459"/>
      <c r="K4" s="459"/>
      <c r="L4" s="459"/>
      <c r="M4" s="459"/>
      <c r="N4" s="459"/>
      <c r="O4" s="459"/>
      <c r="P4" s="459"/>
      <c r="Q4" s="818"/>
      <c r="R4" s="459"/>
      <c r="S4" s="459"/>
      <c r="T4" s="460"/>
      <c r="U4" s="212"/>
    </row>
    <row r="5" spans="2:21" ht="15.75">
      <c r="B5" s="164"/>
      <c r="C5" s="273" t="s">
        <v>59</v>
      </c>
      <c r="D5" s="15"/>
      <c r="E5" s="15" t="s">
        <v>60</v>
      </c>
      <c r="F5" s="165" t="s">
        <v>1461</v>
      </c>
      <c r="G5" s="15"/>
      <c r="H5" s="701"/>
      <c r="I5" s="358"/>
      <c r="J5" s="15"/>
      <c r="K5" s="344"/>
      <c r="L5" s="145"/>
      <c r="M5" s="153"/>
      <c r="N5" s="145"/>
      <c r="O5" s="247"/>
      <c r="P5" s="57" t="s">
        <v>61</v>
      </c>
      <c r="Q5" s="249" t="s">
        <v>2138</v>
      </c>
      <c r="R5" s="249"/>
      <c r="S5" s="216"/>
      <c r="T5" s="250"/>
      <c r="U5" s="212"/>
    </row>
    <row r="6" spans="2:21" ht="5.0999999999999996" customHeight="1">
      <c r="B6" s="168"/>
      <c r="C6" s="274"/>
      <c r="D6" s="15"/>
      <c r="E6" s="344"/>
      <c r="F6" s="170"/>
      <c r="G6" s="171"/>
      <c r="H6" s="170"/>
      <c r="I6" s="172"/>
      <c r="J6" s="169"/>
      <c r="K6" s="15"/>
      <c r="L6" s="173"/>
      <c r="M6" s="145"/>
      <c r="O6" s="145"/>
      <c r="P6" s="295"/>
      <c r="Q6" s="251"/>
      <c r="R6" s="251"/>
      <c r="S6" s="251"/>
      <c r="T6" s="250"/>
      <c r="U6" s="212"/>
    </row>
    <row r="7" spans="2:21" ht="15" customHeight="1">
      <c r="B7" s="2129" t="s">
        <v>26</v>
      </c>
      <c r="C7" s="275" t="s">
        <v>27</v>
      </c>
      <c r="D7" s="2126" t="s">
        <v>62</v>
      </c>
      <c r="E7" s="175" t="s">
        <v>28</v>
      </c>
      <c r="F7" s="2126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24" t="s">
        <v>10</v>
      </c>
      <c r="U7" s="212"/>
    </row>
    <row r="8" spans="2:21">
      <c r="B8" s="2130"/>
      <c r="C8" s="276" t="s">
        <v>11</v>
      </c>
      <c r="D8" s="2127"/>
      <c r="E8" s="180" t="s">
        <v>12</v>
      </c>
      <c r="F8" s="2127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25"/>
      <c r="U8" s="212"/>
    </row>
    <row r="9" spans="2:21" ht="15.75" thickBot="1">
      <c r="B9" s="187">
        <v>1</v>
      </c>
      <c r="C9" s="277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185</v>
      </c>
      <c r="R9" s="193" t="s">
        <v>183</v>
      </c>
      <c r="S9" s="193" t="s">
        <v>179</v>
      </c>
      <c r="T9" s="193">
        <v>18</v>
      </c>
      <c r="U9" s="212"/>
    </row>
    <row r="10" spans="2:21" s="929" customFormat="1" ht="32.25" customHeight="1" thickTop="1">
      <c r="B10" s="912">
        <v>1</v>
      </c>
      <c r="C10" s="1658" t="s">
        <v>2154</v>
      </c>
      <c r="D10" s="1659" t="s">
        <v>1272</v>
      </c>
      <c r="E10" s="1659" t="s">
        <v>2155</v>
      </c>
      <c r="F10" s="1659" t="s">
        <v>35</v>
      </c>
      <c r="G10" s="1662">
        <v>4480</v>
      </c>
      <c r="H10" s="1662">
        <v>2110</v>
      </c>
      <c r="I10" s="1661">
        <f>+G10-H10</f>
        <v>2370</v>
      </c>
      <c r="J10" s="1661">
        <v>5</v>
      </c>
      <c r="K10" s="1661">
        <f>I10*J10%</f>
        <v>118.5</v>
      </c>
      <c r="L10" s="1661">
        <f>I10-K10</f>
        <v>2251.5</v>
      </c>
      <c r="M10" s="1662">
        <v>2800</v>
      </c>
      <c r="N10" s="1662">
        <f>ROUND((L10*M10),0)</f>
        <v>6304200</v>
      </c>
      <c r="O10" s="1662">
        <f>ROUND(M10*0.5025%,2)</f>
        <v>14.07</v>
      </c>
      <c r="P10" s="1662">
        <f>M10+O10</f>
        <v>2814.07</v>
      </c>
      <c r="Q10" s="1661">
        <f>ROUND((L10*+P10),0)</f>
        <v>6335879</v>
      </c>
      <c r="R10" s="1661">
        <f>ROUND((Q10*0.5%),0)</f>
        <v>31679</v>
      </c>
      <c r="S10" s="1661">
        <f>ROUND((Q10-R10),0)</f>
        <v>6304200</v>
      </c>
      <c r="T10" s="1637" t="s">
        <v>335</v>
      </c>
    </row>
    <row r="11" spans="2:21" s="929" customFormat="1" ht="32.25" customHeight="1">
      <c r="B11" s="912">
        <v>2</v>
      </c>
      <c r="C11" s="1658" t="s">
        <v>2156</v>
      </c>
      <c r="D11" s="1659" t="s">
        <v>1247</v>
      </c>
      <c r="E11" s="1659" t="s">
        <v>1695</v>
      </c>
      <c r="F11" s="1659" t="s">
        <v>35</v>
      </c>
      <c r="G11" s="1662">
        <v>11550</v>
      </c>
      <c r="H11" s="1662">
        <v>5040</v>
      </c>
      <c r="I11" s="1661">
        <f t="shared" ref="I11:I12" si="0">+G11-H11</f>
        <v>6510</v>
      </c>
      <c r="J11" s="1661">
        <v>5</v>
      </c>
      <c r="K11" s="1661">
        <f t="shared" ref="K11:K12" si="1">I11*J11%</f>
        <v>325.5</v>
      </c>
      <c r="L11" s="1661">
        <f t="shared" ref="L11:L12" si="2">I11-K11</f>
        <v>6184.5</v>
      </c>
      <c r="M11" s="1662">
        <v>2800</v>
      </c>
      <c r="N11" s="1662">
        <f t="shared" ref="N11:N12" si="3">ROUND((L11*M11),0)</f>
        <v>17316600</v>
      </c>
      <c r="O11" s="1662">
        <f t="shared" ref="O11:O12" si="4">ROUND(M11*0.5025%,2)</f>
        <v>14.07</v>
      </c>
      <c r="P11" s="1662">
        <f t="shared" ref="P11:P12" si="5">M11+O11</f>
        <v>2814.07</v>
      </c>
      <c r="Q11" s="1661">
        <f t="shared" ref="Q11:Q12" si="6">ROUND((L11*+P11),0)</f>
        <v>17403616</v>
      </c>
      <c r="R11" s="1661">
        <f t="shared" ref="R11:R12" si="7">ROUND((Q11*0.5%),0)</f>
        <v>87018</v>
      </c>
      <c r="S11" s="1661">
        <f t="shared" ref="S11:S12" si="8">ROUND((Q11-R11),0)</f>
        <v>17316598</v>
      </c>
      <c r="T11" s="1637" t="s">
        <v>335</v>
      </c>
    </row>
    <row r="12" spans="2:21" s="929" customFormat="1" ht="32.25" customHeight="1">
      <c r="B12" s="912">
        <v>3</v>
      </c>
      <c r="C12" s="1658" t="s">
        <v>2157</v>
      </c>
      <c r="D12" s="1659" t="s">
        <v>1272</v>
      </c>
      <c r="E12" s="1659" t="s">
        <v>1703</v>
      </c>
      <c r="F12" s="1659" t="s">
        <v>35</v>
      </c>
      <c r="G12" s="1662">
        <v>4270</v>
      </c>
      <c r="H12" s="1662">
        <v>1680</v>
      </c>
      <c r="I12" s="1661">
        <f t="shared" si="0"/>
        <v>2590</v>
      </c>
      <c r="J12" s="1661"/>
      <c r="K12" s="1661">
        <f t="shared" si="1"/>
        <v>0</v>
      </c>
      <c r="L12" s="1661">
        <f t="shared" si="2"/>
        <v>2590</v>
      </c>
      <c r="M12" s="1662">
        <v>2800</v>
      </c>
      <c r="N12" s="1662">
        <f t="shared" si="3"/>
        <v>7252000</v>
      </c>
      <c r="O12" s="1662">
        <f t="shared" si="4"/>
        <v>14.07</v>
      </c>
      <c r="P12" s="1662">
        <f t="shared" si="5"/>
        <v>2814.07</v>
      </c>
      <c r="Q12" s="1661">
        <f t="shared" si="6"/>
        <v>7288441</v>
      </c>
      <c r="R12" s="1661">
        <f t="shared" si="7"/>
        <v>36442</v>
      </c>
      <c r="S12" s="1661">
        <f t="shared" si="8"/>
        <v>7251999</v>
      </c>
      <c r="T12" s="1637" t="s">
        <v>335</v>
      </c>
    </row>
    <row r="13" spans="2:21" s="929" customFormat="1" ht="5.0999999999999996" customHeight="1">
      <c r="B13" s="1046"/>
      <c r="C13" s="1047"/>
      <c r="D13" s="1048"/>
      <c r="E13" s="1049"/>
      <c r="F13" s="1050"/>
      <c r="G13" s="1028"/>
      <c r="H13" s="1028"/>
      <c r="I13" s="1029"/>
      <c r="J13" s="1030"/>
      <c r="K13" s="943"/>
      <c r="L13" s="943"/>
      <c r="M13" s="941"/>
      <c r="N13" s="942"/>
      <c r="O13" s="942"/>
      <c r="P13" s="942"/>
      <c r="Q13" s="940"/>
      <c r="R13" s="940"/>
      <c r="S13" s="940"/>
      <c r="T13" s="1637"/>
    </row>
    <row r="14" spans="2:21" ht="35.1" customHeight="1">
      <c r="B14" s="2173" t="s">
        <v>203</v>
      </c>
      <c r="C14" s="2174"/>
      <c r="D14" s="2174"/>
      <c r="E14" s="2174"/>
      <c r="F14" s="2175"/>
      <c r="G14" s="1012">
        <f>SUM(G10:G13)</f>
        <v>20300</v>
      </c>
      <c r="H14" s="1012">
        <f>SUM(H10:H13)</f>
        <v>8830</v>
      </c>
      <c r="I14" s="1012">
        <f>SUM(I10:I13)</f>
        <v>11470</v>
      </c>
      <c r="J14" s="1012">
        <f>+K14/I14%</f>
        <v>3.870967741935484</v>
      </c>
      <c r="K14" s="1012">
        <f>SUM(K10:K13)</f>
        <v>444</v>
      </c>
      <c r="L14" s="1012">
        <f>SUM(L10:L13)</f>
        <v>11026</v>
      </c>
      <c r="M14" s="1012"/>
      <c r="N14" s="1012">
        <f>SUM(N10:N13)</f>
        <v>30872800</v>
      </c>
      <c r="O14" s="1012"/>
      <c r="P14" s="1012">
        <f>+Q14/L14</f>
        <v>2814.0700163250499</v>
      </c>
      <c r="Q14" s="1012">
        <f>SUM(Q10:Q13)</f>
        <v>31027936</v>
      </c>
      <c r="R14" s="1012">
        <f>SUM(R10:R13)</f>
        <v>155139</v>
      </c>
      <c r="S14" s="1012">
        <f>SUM(S10:S13)</f>
        <v>30872797</v>
      </c>
      <c r="T14" s="402"/>
      <c r="U14" s="212"/>
    </row>
    <row r="15" spans="2:21" ht="5.0999999999999996" customHeight="1">
      <c r="B15" s="457"/>
      <c r="C15" s="458"/>
      <c r="D15" s="458"/>
      <c r="E15" s="458"/>
      <c r="F15" s="458"/>
      <c r="G15" s="459"/>
      <c r="H15" s="459"/>
      <c r="I15" s="459"/>
      <c r="J15" s="459"/>
      <c r="K15" s="459"/>
      <c r="L15" s="459"/>
      <c r="M15" s="459"/>
      <c r="N15" s="459"/>
      <c r="O15" s="459"/>
      <c r="P15" s="459"/>
      <c r="Q15" s="818"/>
      <c r="R15" s="459"/>
      <c r="S15" s="459"/>
      <c r="T15" s="460"/>
      <c r="U15" s="212"/>
    </row>
    <row r="16" spans="2:21" ht="8.25" customHeight="1">
      <c r="B16" s="603"/>
      <c r="C16" s="458"/>
      <c r="D16" s="458"/>
      <c r="E16" s="458"/>
      <c r="F16" s="458"/>
      <c r="G16" s="459"/>
      <c r="H16" s="459"/>
      <c r="I16" s="459"/>
      <c r="J16" s="459"/>
      <c r="K16" s="459"/>
      <c r="L16" s="459"/>
      <c r="M16" s="459"/>
      <c r="N16" s="459"/>
      <c r="O16" s="459"/>
      <c r="P16" s="459"/>
      <c r="Q16" s="459"/>
      <c r="R16" s="459"/>
      <c r="S16" s="459"/>
      <c r="T16" s="460"/>
      <c r="U16" s="212"/>
    </row>
    <row r="17" spans="1:21" ht="15.75">
      <c r="B17" s="201"/>
      <c r="C17" s="205"/>
      <c r="D17" s="202"/>
      <c r="E17" s="202"/>
      <c r="F17" s="202"/>
      <c r="G17" s="202"/>
      <c r="H17" s="202"/>
      <c r="I17" s="202"/>
      <c r="J17" s="203"/>
      <c r="K17" s="203"/>
      <c r="L17" s="204"/>
      <c r="M17" s="202"/>
      <c r="N17" s="202"/>
      <c r="O17" s="202"/>
      <c r="P17" s="598"/>
      <c r="Q17" s="587" t="s">
        <v>2139</v>
      </c>
      <c r="R17" s="211"/>
      <c r="S17" s="208"/>
      <c r="T17" s="209"/>
      <c r="U17" s="212"/>
    </row>
    <row r="18" spans="1:21" ht="15.75">
      <c r="B18" s="241"/>
      <c r="C18" s="280" t="s">
        <v>80</v>
      </c>
      <c r="D18" s="227"/>
      <c r="E18" s="227"/>
      <c r="F18" s="227"/>
      <c r="G18" s="2131"/>
      <c r="H18" s="2131"/>
      <c r="I18" s="2131" t="s">
        <v>105</v>
      </c>
      <c r="J18" s="2131"/>
      <c r="K18" s="228"/>
      <c r="L18" s="2131"/>
      <c r="M18" s="2131" t="s">
        <v>106</v>
      </c>
      <c r="N18" s="2131"/>
      <c r="O18" s="227"/>
      <c r="P18" s="227"/>
      <c r="Q18" s="227" t="s">
        <v>81</v>
      </c>
      <c r="R18" s="227"/>
      <c r="S18" s="242"/>
      <c r="T18" s="243"/>
      <c r="U18" s="212"/>
    </row>
    <row r="19" spans="1:21" ht="14.25" customHeight="1">
      <c r="B19" s="241"/>
      <c r="C19" s="281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42"/>
      <c r="T19" s="243"/>
      <c r="U19" s="212"/>
    </row>
    <row r="20" spans="1:21" ht="15.75">
      <c r="B20" s="241"/>
      <c r="C20" s="281"/>
      <c r="D20" s="229"/>
      <c r="E20" s="229"/>
      <c r="F20" s="229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42"/>
      <c r="T20" s="243"/>
      <c r="U20" s="212"/>
    </row>
    <row r="21" spans="1:21" ht="15.75">
      <c r="B21" s="241"/>
      <c r="C21" s="281"/>
      <c r="D21" s="229"/>
      <c r="E21" s="229"/>
      <c r="F21" s="229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42"/>
      <c r="T21" s="243"/>
      <c r="U21" s="212"/>
    </row>
    <row r="22" spans="1:21" ht="15.75">
      <c r="B22" s="241"/>
      <c r="C22" s="2128" t="s">
        <v>147</v>
      </c>
      <c r="D22" s="2128"/>
      <c r="E22" s="2128"/>
      <c r="F22" s="2128"/>
      <c r="G22" s="2132"/>
      <c r="H22" s="2132" t="s">
        <v>82</v>
      </c>
      <c r="I22" s="2128"/>
      <c r="J22" s="2132" t="s">
        <v>156</v>
      </c>
      <c r="K22" s="230"/>
      <c r="L22" s="2132"/>
      <c r="M22" s="2132" t="s">
        <v>161</v>
      </c>
      <c r="N22" s="2132"/>
      <c r="O22" s="2128"/>
      <c r="P22" s="2128"/>
      <c r="Q22" s="2128" t="s">
        <v>83</v>
      </c>
      <c r="R22" s="2128"/>
      <c r="S22" s="242"/>
      <c r="T22" s="243"/>
      <c r="U22" s="212"/>
    </row>
    <row r="23" spans="1:21" ht="9.9499999999999993" customHeight="1">
      <c r="B23" s="612"/>
      <c r="C23" s="2128"/>
      <c r="D23" s="2128"/>
      <c r="E23" s="2128"/>
      <c r="F23" s="2128"/>
      <c r="G23" s="2132"/>
      <c r="H23" s="2132"/>
      <c r="I23" s="2128"/>
      <c r="J23" s="2132"/>
      <c r="K23" s="230"/>
      <c r="L23" s="2132"/>
      <c r="M23" s="2132"/>
      <c r="N23" s="2132"/>
      <c r="O23" s="2128"/>
      <c r="P23" s="2128"/>
      <c r="Q23" s="2128"/>
      <c r="R23" s="2128"/>
      <c r="S23" s="242"/>
      <c r="T23" s="243"/>
      <c r="U23" s="212"/>
    </row>
    <row r="24" spans="1:21" customFormat="1" ht="15" customHeight="1">
      <c r="A24" s="865"/>
      <c r="B24" s="121" t="s">
        <v>418</v>
      </c>
      <c r="C24" s="284"/>
      <c r="D24" s="122"/>
      <c r="E24" s="122"/>
      <c r="F24" s="122"/>
      <c r="G24" s="122"/>
      <c r="H24" s="122"/>
      <c r="I24" s="122"/>
      <c r="J24" s="123"/>
      <c r="K24" s="122"/>
      <c r="L24" s="124"/>
      <c r="M24" s="122"/>
      <c r="N24" s="122"/>
      <c r="O24" s="122"/>
      <c r="P24" s="122"/>
      <c r="Q24" s="122"/>
      <c r="R24" s="125"/>
      <c r="S24" s="125"/>
      <c r="T24" s="126" t="s">
        <v>417</v>
      </c>
      <c r="U24" s="232"/>
    </row>
    <row r="26" spans="1:21" ht="27.95" customHeight="1">
      <c r="B26" s="2318"/>
      <c r="C26" s="2156"/>
      <c r="D26" s="2156"/>
      <c r="E26" s="2157"/>
      <c r="F26" s="2161" t="s">
        <v>146</v>
      </c>
      <c r="G26" s="2162"/>
      <c r="H26" s="2162"/>
      <c r="I26" s="2162"/>
      <c r="J26" s="2162"/>
      <c r="K26" s="2162"/>
      <c r="L26" s="2162"/>
      <c r="M26" s="2162"/>
      <c r="N26" s="2163"/>
      <c r="O26" s="407" t="s">
        <v>111</v>
      </c>
      <c r="P26" s="633" t="s">
        <v>1865</v>
      </c>
      <c r="Q26" s="408" t="s">
        <v>1611</v>
      </c>
      <c r="R26" s="160"/>
      <c r="S26" s="160"/>
      <c r="T26" s="161" t="s">
        <v>25</v>
      </c>
      <c r="U26" s="212"/>
    </row>
    <row r="27" spans="1:21" ht="27.75" customHeight="1">
      <c r="B27" s="2158"/>
      <c r="C27" s="2159"/>
      <c r="D27" s="2159"/>
      <c r="E27" s="2160"/>
      <c r="F27" s="2164" t="s">
        <v>416</v>
      </c>
      <c r="G27" s="2165"/>
      <c r="H27" s="2165"/>
      <c r="I27" s="2165"/>
      <c r="J27" s="2165"/>
      <c r="K27" s="2165"/>
      <c r="L27" s="2165"/>
      <c r="M27" s="2165"/>
      <c r="N27" s="2166"/>
      <c r="O27" s="409" t="s">
        <v>33</v>
      </c>
      <c r="P27" s="410" t="s">
        <v>58</v>
      </c>
      <c r="Q27" s="411"/>
      <c r="R27" s="162"/>
      <c r="S27" s="162"/>
      <c r="T27" s="163"/>
      <c r="U27" s="212"/>
    </row>
    <row r="28" spans="1:21" ht="3.75" customHeight="1">
      <c r="B28" s="457"/>
      <c r="C28" s="458"/>
      <c r="D28" s="458"/>
      <c r="E28" s="458"/>
      <c r="F28" s="458"/>
      <c r="G28" s="459"/>
      <c r="H28" s="459"/>
      <c r="I28" s="459"/>
      <c r="J28" s="459"/>
      <c r="K28" s="459"/>
      <c r="L28" s="459"/>
      <c r="M28" s="459"/>
      <c r="N28" s="459"/>
      <c r="O28" s="459"/>
      <c r="P28" s="459"/>
      <c r="Q28" s="818"/>
      <c r="R28" s="459"/>
      <c r="S28" s="459"/>
      <c r="T28" s="460"/>
      <c r="U28" s="212"/>
    </row>
    <row r="29" spans="1:21" ht="15.75">
      <c r="B29" s="164"/>
      <c r="C29" s="273" t="s">
        <v>59</v>
      </c>
      <c r="D29" s="15"/>
      <c r="E29" s="15" t="s">
        <v>60</v>
      </c>
      <c r="F29" s="165" t="s">
        <v>1461</v>
      </c>
      <c r="G29" s="15"/>
      <c r="H29" s="701"/>
      <c r="I29" s="358"/>
      <c r="J29" s="15"/>
      <c r="K29" s="344"/>
      <c r="L29" s="145"/>
      <c r="M29" s="153"/>
      <c r="N29" s="145"/>
      <c r="O29" s="247"/>
      <c r="P29" s="57" t="s">
        <v>61</v>
      </c>
      <c r="Q29" s="249" t="s">
        <v>2127</v>
      </c>
      <c r="R29" s="249"/>
      <c r="S29" s="216"/>
      <c r="T29" s="250"/>
      <c r="U29" s="212"/>
    </row>
    <row r="30" spans="1:21" ht="5.0999999999999996" customHeight="1">
      <c r="B30" s="168"/>
      <c r="C30" s="274"/>
      <c r="D30" s="15"/>
      <c r="E30" s="344"/>
      <c r="F30" s="170"/>
      <c r="G30" s="171"/>
      <c r="H30" s="170"/>
      <c r="I30" s="172"/>
      <c r="J30" s="169"/>
      <c r="K30" s="15"/>
      <c r="L30" s="173"/>
      <c r="M30" s="145"/>
      <c r="O30" s="145"/>
      <c r="P30" s="295"/>
      <c r="Q30" s="251"/>
      <c r="R30" s="251"/>
      <c r="S30" s="251"/>
      <c r="T30" s="250"/>
      <c r="U30" s="212"/>
    </row>
    <row r="31" spans="1:21" ht="15" customHeight="1">
      <c r="B31" s="2119" t="s">
        <v>26</v>
      </c>
      <c r="C31" s="275" t="s">
        <v>27</v>
      </c>
      <c r="D31" s="2116" t="s">
        <v>62</v>
      </c>
      <c r="E31" s="175" t="s">
        <v>28</v>
      </c>
      <c r="F31" s="2116" t="s">
        <v>29</v>
      </c>
      <c r="G31" s="174" t="s">
        <v>30</v>
      </c>
      <c r="H31" s="174" t="s">
        <v>30</v>
      </c>
      <c r="I31" s="176" t="s">
        <v>30</v>
      </c>
      <c r="J31" s="2171" t="s">
        <v>31</v>
      </c>
      <c r="K31" s="2172"/>
      <c r="L31" s="174" t="s">
        <v>30</v>
      </c>
      <c r="M31" s="176" t="s">
        <v>32</v>
      </c>
      <c r="N31" s="177" t="s">
        <v>8</v>
      </c>
      <c r="O31" s="2176" t="s">
        <v>182</v>
      </c>
      <c r="P31" s="2178" t="s">
        <v>181</v>
      </c>
      <c r="Q31" s="177" t="s">
        <v>8</v>
      </c>
      <c r="R31" s="2180" t="s">
        <v>44</v>
      </c>
      <c r="S31" s="178" t="s">
        <v>8</v>
      </c>
      <c r="T31" s="2114" t="s">
        <v>10</v>
      </c>
      <c r="U31" s="212"/>
    </row>
    <row r="32" spans="1:21">
      <c r="B32" s="2120"/>
      <c r="C32" s="276" t="s">
        <v>11</v>
      </c>
      <c r="D32" s="2117"/>
      <c r="E32" s="180" t="s">
        <v>12</v>
      </c>
      <c r="F32" s="2117"/>
      <c r="G32" s="180" t="s">
        <v>13</v>
      </c>
      <c r="H32" s="180" t="s">
        <v>14</v>
      </c>
      <c r="I32" s="181" t="s">
        <v>15</v>
      </c>
      <c r="J32" s="182" t="s">
        <v>16</v>
      </c>
      <c r="K32" s="183" t="s">
        <v>17</v>
      </c>
      <c r="L32" s="180" t="s">
        <v>18</v>
      </c>
      <c r="M32" s="184" t="s">
        <v>19</v>
      </c>
      <c r="N32" s="185" t="s">
        <v>177</v>
      </c>
      <c r="O32" s="2177"/>
      <c r="P32" s="2179"/>
      <c r="Q32" s="185" t="s">
        <v>22</v>
      </c>
      <c r="R32" s="2181"/>
      <c r="S32" s="186" t="s">
        <v>45</v>
      </c>
      <c r="T32" s="2115"/>
      <c r="U32" s="212"/>
    </row>
    <row r="33" spans="1:21" ht="15.75" thickBot="1">
      <c r="B33" s="187">
        <v>1</v>
      </c>
      <c r="C33" s="277">
        <v>2</v>
      </c>
      <c r="D33" s="189">
        <v>3</v>
      </c>
      <c r="E33" s="188">
        <v>4</v>
      </c>
      <c r="F33" s="188">
        <v>5</v>
      </c>
      <c r="G33" s="188">
        <v>6</v>
      </c>
      <c r="H33" s="188">
        <v>7</v>
      </c>
      <c r="I33" s="190" t="s">
        <v>63</v>
      </c>
      <c r="J33" s="191">
        <v>9</v>
      </c>
      <c r="K33" s="192" t="s">
        <v>64</v>
      </c>
      <c r="L33" s="191" t="s">
        <v>65</v>
      </c>
      <c r="M33" s="192">
        <v>12</v>
      </c>
      <c r="N33" s="193" t="s">
        <v>66</v>
      </c>
      <c r="O33" s="252" t="s">
        <v>176</v>
      </c>
      <c r="P33" s="193" t="s">
        <v>178</v>
      </c>
      <c r="Q33" s="193" t="s">
        <v>185</v>
      </c>
      <c r="R33" s="193" t="s">
        <v>183</v>
      </c>
      <c r="S33" s="193" t="s">
        <v>179</v>
      </c>
      <c r="T33" s="193">
        <v>18</v>
      </c>
      <c r="U33" s="212"/>
    </row>
    <row r="34" spans="1:21" s="929" customFormat="1" ht="32.25" customHeight="1" thickTop="1">
      <c r="B34" s="912">
        <v>1</v>
      </c>
      <c r="C34" s="1658" t="s">
        <v>2132</v>
      </c>
      <c r="D34" s="1659" t="s">
        <v>1247</v>
      </c>
      <c r="E34" s="1659" t="s">
        <v>1695</v>
      </c>
      <c r="F34" s="1659" t="s">
        <v>35</v>
      </c>
      <c r="G34" s="1662">
        <v>10760</v>
      </c>
      <c r="H34" s="1662">
        <v>4590</v>
      </c>
      <c r="I34" s="1661">
        <f>+G34-H34</f>
        <v>6170</v>
      </c>
      <c r="J34" s="1661">
        <v>5</v>
      </c>
      <c r="K34" s="1661">
        <f>I34*J34%</f>
        <v>308.5</v>
      </c>
      <c r="L34" s="1661">
        <f>I34-K34</f>
        <v>5861.5</v>
      </c>
      <c r="M34" s="1662">
        <v>2800</v>
      </c>
      <c r="N34" s="1662">
        <f>ROUND((L34*M34),0)</f>
        <v>16412200</v>
      </c>
      <c r="O34" s="1662">
        <f>ROUND(M34*0.5025%,2)</f>
        <v>14.07</v>
      </c>
      <c r="P34" s="1662">
        <f>M34+O34</f>
        <v>2814.07</v>
      </c>
      <c r="Q34" s="1661">
        <f>ROUND((L34*+P34),0)</f>
        <v>16494671</v>
      </c>
      <c r="R34" s="1661">
        <f>ROUND((Q34*0.5%),0)</f>
        <v>82473</v>
      </c>
      <c r="S34" s="1661">
        <f>ROUND((Q34-R34),0)</f>
        <v>16412198</v>
      </c>
      <c r="T34" s="1637" t="s">
        <v>335</v>
      </c>
    </row>
    <row r="35" spans="1:21" s="929" customFormat="1" ht="32.25" customHeight="1">
      <c r="B35" s="912">
        <v>2</v>
      </c>
      <c r="C35" s="1658" t="s">
        <v>2133</v>
      </c>
      <c r="D35" s="1659" t="s">
        <v>1272</v>
      </c>
      <c r="E35" s="1659" t="s">
        <v>718</v>
      </c>
      <c r="F35" s="1659" t="s">
        <v>35</v>
      </c>
      <c r="G35" s="1662">
        <v>11110</v>
      </c>
      <c r="H35" s="1662">
        <v>4560</v>
      </c>
      <c r="I35" s="1661">
        <f t="shared" ref="I35:I36" si="9">+G35-H35</f>
        <v>6550</v>
      </c>
      <c r="J35" s="1661">
        <v>5</v>
      </c>
      <c r="K35" s="1661">
        <f t="shared" ref="K35:K36" si="10">I35*J35%</f>
        <v>327.5</v>
      </c>
      <c r="L35" s="1661">
        <f t="shared" ref="L35:L36" si="11">I35-K35</f>
        <v>6222.5</v>
      </c>
      <c r="M35" s="1662">
        <v>2800</v>
      </c>
      <c r="N35" s="1662">
        <f t="shared" ref="N35:N36" si="12">ROUND((L35*M35),0)</f>
        <v>17423000</v>
      </c>
      <c r="O35" s="1662">
        <f t="shared" ref="O35:O36" si="13">ROUND(M35*0.5025%,2)</f>
        <v>14.07</v>
      </c>
      <c r="P35" s="1662">
        <f t="shared" ref="P35:P36" si="14">M35+O35</f>
        <v>2814.07</v>
      </c>
      <c r="Q35" s="1661">
        <f t="shared" ref="Q35:Q36" si="15">ROUND((L35*+P35),0)</f>
        <v>17510551</v>
      </c>
      <c r="R35" s="1661">
        <f t="shared" ref="R35:R36" si="16">ROUND((Q35*0.5%),0)</f>
        <v>87553</v>
      </c>
      <c r="S35" s="1661">
        <f t="shared" ref="S35:S36" si="17">ROUND((Q35-R35),0)</f>
        <v>17422998</v>
      </c>
      <c r="T35" s="1637" t="s">
        <v>335</v>
      </c>
    </row>
    <row r="36" spans="1:21" s="929" customFormat="1" ht="32.25" customHeight="1">
      <c r="B36" s="912">
        <v>3</v>
      </c>
      <c r="C36" s="1658" t="s">
        <v>2134</v>
      </c>
      <c r="D36" s="1659" t="s">
        <v>985</v>
      </c>
      <c r="E36" s="1659" t="s">
        <v>1201</v>
      </c>
      <c r="F36" s="1659" t="s">
        <v>35</v>
      </c>
      <c r="G36" s="1662">
        <v>16380</v>
      </c>
      <c r="H36" s="1662">
        <v>5590</v>
      </c>
      <c r="I36" s="1661">
        <f t="shared" si="9"/>
        <v>10790</v>
      </c>
      <c r="J36" s="1661">
        <v>5</v>
      </c>
      <c r="K36" s="1661">
        <f t="shared" si="10"/>
        <v>539.5</v>
      </c>
      <c r="L36" s="1661">
        <f t="shared" si="11"/>
        <v>10250.5</v>
      </c>
      <c r="M36" s="1662">
        <v>2800</v>
      </c>
      <c r="N36" s="1662">
        <f t="shared" si="12"/>
        <v>28701400</v>
      </c>
      <c r="O36" s="1662">
        <f t="shared" si="13"/>
        <v>14.07</v>
      </c>
      <c r="P36" s="1662">
        <f t="shared" si="14"/>
        <v>2814.07</v>
      </c>
      <c r="Q36" s="1661">
        <f t="shared" si="15"/>
        <v>28845625</v>
      </c>
      <c r="R36" s="1661">
        <f t="shared" si="16"/>
        <v>144228</v>
      </c>
      <c r="S36" s="1661">
        <f t="shared" si="17"/>
        <v>28701397</v>
      </c>
      <c r="T36" s="1637" t="s">
        <v>335</v>
      </c>
    </row>
    <row r="37" spans="1:21" s="929" customFormat="1" ht="5.0999999999999996" customHeight="1">
      <c r="B37" s="1046"/>
      <c r="C37" s="1047"/>
      <c r="D37" s="1048"/>
      <c r="E37" s="1049"/>
      <c r="F37" s="1050"/>
      <c r="G37" s="1028"/>
      <c r="H37" s="1028"/>
      <c r="I37" s="1029"/>
      <c r="J37" s="1030"/>
      <c r="K37" s="943"/>
      <c r="L37" s="943"/>
      <c r="M37" s="941"/>
      <c r="N37" s="942"/>
      <c r="O37" s="942"/>
      <c r="P37" s="942"/>
      <c r="Q37" s="940"/>
      <c r="R37" s="940"/>
      <c r="S37" s="940"/>
      <c r="T37" s="1637"/>
    </row>
    <row r="38" spans="1:21" ht="35.1" customHeight="1">
      <c r="B38" s="2173" t="s">
        <v>203</v>
      </c>
      <c r="C38" s="2174"/>
      <c r="D38" s="2174"/>
      <c r="E38" s="2174"/>
      <c r="F38" s="2175"/>
      <c r="G38" s="1012">
        <f>SUM(G34:G37)</f>
        <v>38250</v>
      </c>
      <c r="H38" s="1012">
        <f>SUM(H34:H37)</f>
        <v>14740</v>
      </c>
      <c r="I38" s="1012">
        <f>SUM(I34:I37)</f>
        <v>23510</v>
      </c>
      <c r="J38" s="1012">
        <f>+K38/I38%</f>
        <v>5</v>
      </c>
      <c r="K38" s="1012">
        <f>SUM(K34:K37)</f>
        <v>1175.5</v>
      </c>
      <c r="L38" s="1012">
        <f>SUM(L34:L37)</f>
        <v>22334.5</v>
      </c>
      <c r="M38" s="1012"/>
      <c r="N38" s="1012">
        <f>SUM(N34:N37)</f>
        <v>62536600</v>
      </c>
      <c r="O38" s="1012"/>
      <c r="P38" s="1012">
        <f>+Q38/L38</f>
        <v>2814.0700261926618</v>
      </c>
      <c r="Q38" s="1012">
        <f>SUM(Q34:Q37)</f>
        <v>62850847</v>
      </c>
      <c r="R38" s="1012">
        <f>SUM(R34:R37)</f>
        <v>314254</v>
      </c>
      <c r="S38" s="1012">
        <f>SUM(S34:S37)</f>
        <v>62536593</v>
      </c>
      <c r="T38" s="402"/>
      <c r="U38" s="212"/>
    </row>
    <row r="39" spans="1:21" ht="5.0999999999999996" customHeight="1">
      <c r="B39" s="457"/>
      <c r="C39" s="458"/>
      <c r="D39" s="458"/>
      <c r="E39" s="458"/>
      <c r="F39" s="458"/>
      <c r="G39" s="459"/>
      <c r="H39" s="459"/>
      <c r="I39" s="459"/>
      <c r="J39" s="459"/>
      <c r="K39" s="459"/>
      <c r="L39" s="459"/>
      <c r="M39" s="459"/>
      <c r="N39" s="459"/>
      <c r="O39" s="459"/>
      <c r="P39" s="459"/>
      <c r="Q39" s="818"/>
      <c r="R39" s="459"/>
      <c r="S39" s="459"/>
      <c r="T39" s="460"/>
      <c r="U39" s="212"/>
    </row>
    <row r="40" spans="1:21" ht="8.25" customHeight="1">
      <c r="B40" s="603"/>
      <c r="C40" s="458"/>
      <c r="D40" s="458"/>
      <c r="E40" s="458"/>
      <c r="F40" s="458"/>
      <c r="G40" s="459"/>
      <c r="H40" s="459"/>
      <c r="I40" s="459"/>
      <c r="J40" s="459"/>
      <c r="K40" s="459"/>
      <c r="L40" s="459"/>
      <c r="M40" s="459"/>
      <c r="N40" s="459"/>
      <c r="O40" s="459"/>
      <c r="P40" s="459"/>
      <c r="Q40" s="459"/>
      <c r="R40" s="459"/>
      <c r="S40" s="459"/>
      <c r="T40" s="460"/>
      <c r="U40" s="212"/>
    </row>
    <row r="41" spans="1:21" ht="15.75">
      <c r="B41" s="201"/>
      <c r="C41" s="205"/>
      <c r="D41" s="202"/>
      <c r="E41" s="202"/>
      <c r="F41" s="202"/>
      <c r="G41" s="202"/>
      <c r="H41" s="202"/>
      <c r="I41" s="202"/>
      <c r="J41" s="203"/>
      <c r="K41" s="203"/>
      <c r="L41" s="204"/>
      <c r="M41" s="202"/>
      <c r="N41" s="202"/>
      <c r="O41" s="202"/>
      <c r="P41" s="598"/>
      <c r="Q41" s="587" t="s">
        <v>2128</v>
      </c>
      <c r="R41" s="211"/>
      <c r="S41" s="208"/>
      <c r="T41" s="209"/>
      <c r="U41" s="212"/>
    </row>
    <row r="42" spans="1:21" ht="15.75">
      <c r="B42" s="241"/>
      <c r="C42" s="280" t="s">
        <v>80</v>
      </c>
      <c r="D42" s="227"/>
      <c r="E42" s="227"/>
      <c r="F42" s="227"/>
      <c r="G42" s="2121"/>
      <c r="H42" s="2121"/>
      <c r="I42" s="2121" t="s">
        <v>105</v>
      </c>
      <c r="J42" s="2121"/>
      <c r="K42" s="228"/>
      <c r="L42" s="2121"/>
      <c r="M42" s="2121" t="s">
        <v>106</v>
      </c>
      <c r="N42" s="2121"/>
      <c r="O42" s="227"/>
      <c r="P42" s="227"/>
      <c r="Q42" s="227" t="s">
        <v>81</v>
      </c>
      <c r="R42" s="227"/>
      <c r="S42" s="242"/>
      <c r="T42" s="243"/>
      <c r="U42" s="212"/>
    </row>
    <row r="43" spans="1:21" ht="14.25" customHeight="1">
      <c r="B43" s="241"/>
      <c r="C43" s="281"/>
      <c r="D43" s="229"/>
      <c r="E43" s="229"/>
      <c r="F43" s="229"/>
      <c r="G43" s="229"/>
      <c r="H43" s="229"/>
      <c r="I43" s="229"/>
      <c r="J43" s="229"/>
      <c r="K43" s="229"/>
      <c r="L43" s="229"/>
      <c r="M43" s="229"/>
      <c r="N43" s="229"/>
      <c r="O43" s="229"/>
      <c r="P43" s="229"/>
      <c r="Q43" s="229"/>
      <c r="R43" s="229"/>
      <c r="S43" s="242"/>
      <c r="T43" s="243"/>
      <c r="U43" s="212"/>
    </row>
    <row r="44" spans="1:21" ht="15.75">
      <c r="B44" s="241"/>
      <c r="C44" s="281"/>
      <c r="D44" s="229"/>
      <c r="E44" s="229"/>
      <c r="F44" s="229"/>
      <c r="G44" s="229"/>
      <c r="H44" s="229"/>
      <c r="I44" s="229"/>
      <c r="J44" s="229"/>
      <c r="K44" s="229"/>
      <c r="L44" s="229"/>
      <c r="M44" s="229"/>
      <c r="N44" s="229"/>
      <c r="O44" s="229"/>
      <c r="P44" s="229"/>
      <c r="Q44" s="229"/>
      <c r="R44" s="229"/>
      <c r="S44" s="242"/>
      <c r="T44" s="243"/>
      <c r="U44" s="212"/>
    </row>
    <row r="45" spans="1:21" ht="15.75">
      <c r="B45" s="241"/>
      <c r="C45" s="281"/>
      <c r="D45" s="229"/>
      <c r="E45" s="229"/>
      <c r="F45" s="229"/>
      <c r="G45" s="229"/>
      <c r="H45" s="229"/>
      <c r="I45" s="229"/>
      <c r="J45" s="229"/>
      <c r="K45" s="229"/>
      <c r="L45" s="229"/>
      <c r="M45" s="229"/>
      <c r="N45" s="229"/>
      <c r="O45" s="229"/>
      <c r="P45" s="229"/>
      <c r="Q45" s="229"/>
      <c r="R45" s="229"/>
      <c r="S45" s="242"/>
      <c r="T45" s="243"/>
      <c r="U45" s="212"/>
    </row>
    <row r="46" spans="1:21" ht="15.75">
      <c r="B46" s="241"/>
      <c r="C46" s="2118" t="s">
        <v>147</v>
      </c>
      <c r="D46" s="2118"/>
      <c r="E46" s="2118"/>
      <c r="F46" s="2118"/>
      <c r="G46" s="2122"/>
      <c r="H46" s="2122" t="s">
        <v>82</v>
      </c>
      <c r="I46" s="2118"/>
      <c r="J46" s="2122" t="s">
        <v>156</v>
      </c>
      <c r="K46" s="230"/>
      <c r="L46" s="2122"/>
      <c r="M46" s="2122" t="s">
        <v>161</v>
      </c>
      <c r="N46" s="2122"/>
      <c r="O46" s="2118"/>
      <c r="P46" s="2118"/>
      <c r="Q46" s="2118" t="s">
        <v>83</v>
      </c>
      <c r="R46" s="2118"/>
      <c r="S46" s="242"/>
      <c r="T46" s="243"/>
      <c r="U46" s="212"/>
    </row>
    <row r="47" spans="1:21" ht="9.9499999999999993" customHeight="1">
      <c r="B47" s="612"/>
      <c r="C47" s="2118"/>
      <c r="D47" s="2118"/>
      <c r="E47" s="2118"/>
      <c r="F47" s="2118"/>
      <c r="G47" s="2122"/>
      <c r="H47" s="2122"/>
      <c r="I47" s="2118"/>
      <c r="J47" s="2122"/>
      <c r="K47" s="230"/>
      <c r="L47" s="2122"/>
      <c r="M47" s="2122"/>
      <c r="N47" s="2122"/>
      <c r="O47" s="2118"/>
      <c r="P47" s="2118"/>
      <c r="Q47" s="2118"/>
      <c r="R47" s="2118"/>
      <c r="S47" s="242"/>
      <c r="T47" s="243"/>
      <c r="U47" s="212"/>
    </row>
    <row r="48" spans="1:21" customFormat="1" ht="15" customHeight="1">
      <c r="A48" s="865"/>
      <c r="B48" s="121" t="s">
        <v>418</v>
      </c>
      <c r="C48" s="284"/>
      <c r="D48" s="122"/>
      <c r="E48" s="122"/>
      <c r="F48" s="122"/>
      <c r="G48" s="122"/>
      <c r="H48" s="122"/>
      <c r="I48" s="122"/>
      <c r="J48" s="123"/>
      <c r="K48" s="122"/>
      <c r="L48" s="124"/>
      <c r="M48" s="122"/>
      <c r="N48" s="122"/>
      <c r="O48" s="122"/>
      <c r="P48" s="122"/>
      <c r="Q48" s="122"/>
      <c r="R48" s="125"/>
      <c r="S48" s="125"/>
      <c r="T48" s="126" t="s">
        <v>417</v>
      </c>
      <c r="U48" s="232"/>
    </row>
    <row r="50" spans="2:21" ht="27.95" customHeight="1">
      <c r="B50" s="2318"/>
      <c r="C50" s="2156"/>
      <c r="D50" s="2156"/>
      <c r="E50" s="2157"/>
      <c r="F50" s="2161" t="s">
        <v>146</v>
      </c>
      <c r="G50" s="2162"/>
      <c r="H50" s="2162"/>
      <c r="I50" s="2162"/>
      <c r="J50" s="2162"/>
      <c r="K50" s="2162"/>
      <c r="L50" s="2162"/>
      <c r="M50" s="2162"/>
      <c r="N50" s="2163"/>
      <c r="O50" s="407" t="s">
        <v>111</v>
      </c>
      <c r="P50" s="633" t="s">
        <v>1840</v>
      </c>
      <c r="Q50" s="408" t="s">
        <v>1611</v>
      </c>
      <c r="R50" s="160"/>
      <c r="S50" s="160"/>
      <c r="T50" s="161" t="s">
        <v>25</v>
      </c>
      <c r="U50" s="212"/>
    </row>
    <row r="51" spans="2:21" ht="27.75" customHeight="1">
      <c r="B51" s="2158"/>
      <c r="C51" s="2159"/>
      <c r="D51" s="2159"/>
      <c r="E51" s="2160"/>
      <c r="F51" s="2164" t="s">
        <v>416</v>
      </c>
      <c r="G51" s="2165"/>
      <c r="H51" s="2165"/>
      <c r="I51" s="2165"/>
      <c r="J51" s="2165"/>
      <c r="K51" s="2165"/>
      <c r="L51" s="2165"/>
      <c r="M51" s="2165"/>
      <c r="N51" s="2166"/>
      <c r="O51" s="409" t="s">
        <v>33</v>
      </c>
      <c r="P51" s="410" t="s">
        <v>58</v>
      </c>
      <c r="Q51" s="411"/>
      <c r="R51" s="162"/>
      <c r="S51" s="162"/>
      <c r="T51" s="163"/>
      <c r="U51" s="212"/>
    </row>
    <row r="52" spans="2:21" ht="3.75" customHeight="1">
      <c r="B52" s="457"/>
      <c r="C52" s="458"/>
      <c r="D52" s="458"/>
      <c r="E52" s="458"/>
      <c r="F52" s="458"/>
      <c r="G52" s="459"/>
      <c r="H52" s="459"/>
      <c r="I52" s="459"/>
      <c r="J52" s="459"/>
      <c r="K52" s="459"/>
      <c r="L52" s="459"/>
      <c r="M52" s="459"/>
      <c r="N52" s="459"/>
      <c r="O52" s="459"/>
      <c r="P52" s="459"/>
      <c r="Q52" s="818"/>
      <c r="R52" s="459"/>
      <c r="S52" s="459"/>
      <c r="T52" s="460"/>
      <c r="U52" s="212"/>
    </row>
    <row r="53" spans="2:21" ht="15.75">
      <c r="B53" s="164"/>
      <c r="C53" s="273" t="s">
        <v>59</v>
      </c>
      <c r="D53" s="15"/>
      <c r="E53" s="15" t="s">
        <v>60</v>
      </c>
      <c r="F53" s="165" t="s">
        <v>1461</v>
      </c>
      <c r="G53" s="15"/>
      <c r="H53" s="701"/>
      <c r="I53" s="358"/>
      <c r="J53" s="15"/>
      <c r="K53" s="344"/>
      <c r="L53" s="145"/>
      <c r="M53" s="153"/>
      <c r="N53" s="145"/>
      <c r="O53" s="247"/>
      <c r="P53" s="57" t="s">
        <v>61</v>
      </c>
      <c r="Q53" s="249" t="s">
        <v>2116</v>
      </c>
      <c r="R53" s="249"/>
      <c r="S53" s="216"/>
      <c r="T53" s="250"/>
      <c r="U53" s="212"/>
    </row>
    <row r="54" spans="2:21" ht="5.0999999999999996" customHeight="1">
      <c r="B54" s="168"/>
      <c r="C54" s="274"/>
      <c r="D54" s="15"/>
      <c r="E54" s="344"/>
      <c r="F54" s="170"/>
      <c r="G54" s="171"/>
      <c r="H54" s="170"/>
      <c r="I54" s="172"/>
      <c r="J54" s="169"/>
      <c r="K54" s="15"/>
      <c r="L54" s="173"/>
      <c r="M54" s="145"/>
      <c r="O54" s="145"/>
      <c r="P54" s="295"/>
      <c r="Q54" s="251"/>
      <c r="R54" s="251"/>
      <c r="S54" s="251"/>
      <c r="T54" s="250"/>
      <c r="U54" s="212"/>
    </row>
    <row r="55" spans="2:21" ht="15" customHeight="1">
      <c r="B55" s="2110" t="s">
        <v>26</v>
      </c>
      <c r="C55" s="275" t="s">
        <v>27</v>
      </c>
      <c r="D55" s="2107" t="s">
        <v>62</v>
      </c>
      <c r="E55" s="175" t="s">
        <v>28</v>
      </c>
      <c r="F55" s="2107" t="s">
        <v>29</v>
      </c>
      <c r="G55" s="174" t="s">
        <v>30</v>
      </c>
      <c r="H55" s="174" t="s">
        <v>30</v>
      </c>
      <c r="I55" s="176" t="s">
        <v>30</v>
      </c>
      <c r="J55" s="2171" t="s">
        <v>31</v>
      </c>
      <c r="K55" s="2172"/>
      <c r="L55" s="174" t="s">
        <v>30</v>
      </c>
      <c r="M55" s="176" t="s">
        <v>32</v>
      </c>
      <c r="N55" s="177" t="s">
        <v>8</v>
      </c>
      <c r="O55" s="2176" t="s">
        <v>182</v>
      </c>
      <c r="P55" s="2178" t="s">
        <v>181</v>
      </c>
      <c r="Q55" s="177" t="s">
        <v>8</v>
      </c>
      <c r="R55" s="2180" t="s">
        <v>44</v>
      </c>
      <c r="S55" s="178" t="s">
        <v>8</v>
      </c>
      <c r="T55" s="2105" t="s">
        <v>10</v>
      </c>
      <c r="U55" s="212"/>
    </row>
    <row r="56" spans="2:21">
      <c r="B56" s="2111"/>
      <c r="C56" s="276" t="s">
        <v>11</v>
      </c>
      <c r="D56" s="2108"/>
      <c r="E56" s="180" t="s">
        <v>12</v>
      </c>
      <c r="F56" s="2108"/>
      <c r="G56" s="180" t="s">
        <v>13</v>
      </c>
      <c r="H56" s="180" t="s">
        <v>14</v>
      </c>
      <c r="I56" s="181" t="s">
        <v>15</v>
      </c>
      <c r="J56" s="182" t="s">
        <v>16</v>
      </c>
      <c r="K56" s="183" t="s">
        <v>17</v>
      </c>
      <c r="L56" s="180" t="s">
        <v>18</v>
      </c>
      <c r="M56" s="184" t="s">
        <v>19</v>
      </c>
      <c r="N56" s="185" t="s">
        <v>177</v>
      </c>
      <c r="O56" s="2177"/>
      <c r="P56" s="2179"/>
      <c r="Q56" s="185" t="s">
        <v>22</v>
      </c>
      <c r="R56" s="2181"/>
      <c r="S56" s="186" t="s">
        <v>45</v>
      </c>
      <c r="T56" s="2106"/>
      <c r="U56" s="212"/>
    </row>
    <row r="57" spans="2:21" ht="15.75" thickBot="1">
      <c r="B57" s="187">
        <v>1</v>
      </c>
      <c r="C57" s="277">
        <v>2</v>
      </c>
      <c r="D57" s="189">
        <v>3</v>
      </c>
      <c r="E57" s="188">
        <v>4</v>
      </c>
      <c r="F57" s="188">
        <v>5</v>
      </c>
      <c r="G57" s="188">
        <v>6</v>
      </c>
      <c r="H57" s="188">
        <v>7</v>
      </c>
      <c r="I57" s="190" t="s">
        <v>63</v>
      </c>
      <c r="J57" s="191">
        <v>9</v>
      </c>
      <c r="K57" s="192" t="s">
        <v>64</v>
      </c>
      <c r="L57" s="191" t="s">
        <v>65</v>
      </c>
      <c r="M57" s="192">
        <v>12</v>
      </c>
      <c r="N57" s="193" t="s">
        <v>66</v>
      </c>
      <c r="O57" s="252" t="s">
        <v>176</v>
      </c>
      <c r="P57" s="193" t="s">
        <v>178</v>
      </c>
      <c r="Q57" s="193" t="s">
        <v>185</v>
      </c>
      <c r="R57" s="193" t="s">
        <v>183</v>
      </c>
      <c r="S57" s="193" t="s">
        <v>179</v>
      </c>
      <c r="T57" s="193">
        <v>18</v>
      </c>
      <c r="U57" s="212"/>
    </row>
    <row r="58" spans="2:21" s="929" customFormat="1" ht="32.25" customHeight="1" thickTop="1">
      <c r="B58" s="912">
        <v>1</v>
      </c>
      <c r="C58" s="1658" t="s">
        <v>2124</v>
      </c>
      <c r="D58" s="1659" t="s">
        <v>1693</v>
      </c>
      <c r="E58" s="1659" t="s">
        <v>718</v>
      </c>
      <c r="F58" s="1659" t="s">
        <v>35</v>
      </c>
      <c r="G58" s="1662">
        <v>12150</v>
      </c>
      <c r="H58" s="1662">
        <v>4550</v>
      </c>
      <c r="I58" s="1661">
        <f>+G58-H58</f>
        <v>7600</v>
      </c>
      <c r="J58" s="1661">
        <v>5</v>
      </c>
      <c r="K58" s="1661">
        <f>I58*J58%</f>
        <v>380</v>
      </c>
      <c r="L58" s="1661">
        <f>I58-K58</f>
        <v>7220</v>
      </c>
      <c r="M58" s="1662">
        <v>2800</v>
      </c>
      <c r="N58" s="1662">
        <f>ROUND((L58*M58),0)</f>
        <v>20216000</v>
      </c>
      <c r="O58" s="1662">
        <f>ROUND(M58*0.5025%,2)</f>
        <v>14.07</v>
      </c>
      <c r="P58" s="1662">
        <f>M58+O58</f>
        <v>2814.07</v>
      </c>
      <c r="Q58" s="1661">
        <f>ROUND((L58*+P58),0)</f>
        <v>20317585</v>
      </c>
      <c r="R58" s="1661">
        <f>ROUND((Q58*0.5%),0)</f>
        <v>101588</v>
      </c>
      <c r="S58" s="1661">
        <f>ROUND((Q58-R58),0)</f>
        <v>20215997</v>
      </c>
      <c r="T58" s="1637" t="s">
        <v>335</v>
      </c>
    </row>
    <row r="59" spans="2:21" s="929" customFormat="1" ht="32.25" customHeight="1">
      <c r="B59" s="912">
        <v>2</v>
      </c>
      <c r="C59" s="1658" t="s">
        <v>2126</v>
      </c>
      <c r="D59" s="1659" t="s">
        <v>1272</v>
      </c>
      <c r="E59" s="1659" t="s">
        <v>1703</v>
      </c>
      <c r="F59" s="1659" t="s">
        <v>35</v>
      </c>
      <c r="G59" s="1662">
        <v>4570</v>
      </c>
      <c r="H59" s="1662">
        <v>1620</v>
      </c>
      <c r="I59" s="1661">
        <f>+G59-H59</f>
        <v>2950</v>
      </c>
      <c r="J59" s="1661">
        <v>5</v>
      </c>
      <c r="K59" s="1661">
        <f>I59*J59%</f>
        <v>147.5</v>
      </c>
      <c r="L59" s="1661">
        <f>I59-K59</f>
        <v>2802.5</v>
      </c>
      <c r="M59" s="1662">
        <v>2800</v>
      </c>
      <c r="N59" s="1662">
        <f>ROUND((L59*M59),0)</f>
        <v>7847000</v>
      </c>
      <c r="O59" s="1662">
        <f>ROUND(M59*0.5025%,2)</f>
        <v>14.07</v>
      </c>
      <c r="P59" s="1662">
        <f>M59+O59</f>
        <v>2814.07</v>
      </c>
      <c r="Q59" s="1661">
        <f>ROUND((L59*+P59),0)</f>
        <v>7886431</v>
      </c>
      <c r="R59" s="1661">
        <f>ROUND((Q59*0.5%),0)</f>
        <v>39432</v>
      </c>
      <c r="S59" s="1661">
        <f>ROUND((Q59-R59),0)</f>
        <v>7846999</v>
      </c>
      <c r="T59" s="1637" t="s">
        <v>335</v>
      </c>
    </row>
    <row r="60" spans="2:21" s="929" customFormat="1" ht="5.0999999999999996" customHeight="1">
      <c r="B60" s="1046"/>
      <c r="C60" s="1047"/>
      <c r="D60" s="1048"/>
      <c r="E60" s="1049"/>
      <c r="F60" s="1050"/>
      <c r="G60" s="1028"/>
      <c r="H60" s="1028"/>
      <c r="I60" s="1029"/>
      <c r="J60" s="1030"/>
      <c r="K60" s="943"/>
      <c r="L60" s="943"/>
      <c r="M60" s="941"/>
      <c r="N60" s="942"/>
      <c r="O60" s="942"/>
      <c r="P60" s="942"/>
      <c r="Q60" s="940"/>
      <c r="R60" s="940"/>
      <c r="S60" s="940"/>
      <c r="T60" s="1637"/>
    </row>
    <row r="61" spans="2:21" ht="35.1" customHeight="1">
      <c r="B61" s="2173" t="s">
        <v>203</v>
      </c>
      <c r="C61" s="2174"/>
      <c r="D61" s="2174"/>
      <c r="E61" s="2174"/>
      <c r="F61" s="2175"/>
      <c r="G61" s="1012">
        <f>SUM(G58:G60)</f>
        <v>16720</v>
      </c>
      <c r="H61" s="1012">
        <f>SUM(H58:H60)</f>
        <v>6170</v>
      </c>
      <c r="I61" s="1012">
        <f>SUM(I58:I60)</f>
        <v>10550</v>
      </c>
      <c r="J61" s="1012">
        <f>+K61/I61%</f>
        <v>5</v>
      </c>
      <c r="K61" s="1012">
        <f>SUM(K58:K60)</f>
        <v>527.5</v>
      </c>
      <c r="L61" s="1012">
        <f>SUM(L58:L60)</f>
        <v>10022.5</v>
      </c>
      <c r="M61" s="1012"/>
      <c r="N61" s="1012">
        <f>SUM(N58:N60)</f>
        <v>28063000</v>
      </c>
      <c r="O61" s="1012"/>
      <c r="P61" s="1012">
        <f>+Q61/L61</f>
        <v>2814.0699426290844</v>
      </c>
      <c r="Q61" s="1012">
        <f>SUM(Q58:Q60)</f>
        <v>28204016</v>
      </c>
      <c r="R61" s="1012">
        <f>SUM(R58:R60)</f>
        <v>141020</v>
      </c>
      <c r="S61" s="1012">
        <f>SUM(S58:S60)</f>
        <v>28062996</v>
      </c>
      <c r="T61" s="402"/>
      <c r="U61" s="212"/>
    </row>
    <row r="62" spans="2:21" ht="5.0999999999999996" customHeight="1">
      <c r="B62" s="457"/>
      <c r="C62" s="458"/>
      <c r="D62" s="458"/>
      <c r="E62" s="458"/>
      <c r="F62" s="458"/>
      <c r="G62" s="459"/>
      <c r="H62" s="459"/>
      <c r="I62" s="459"/>
      <c r="J62" s="459"/>
      <c r="K62" s="459"/>
      <c r="L62" s="459"/>
      <c r="M62" s="459"/>
      <c r="N62" s="459"/>
      <c r="O62" s="459"/>
      <c r="P62" s="459"/>
      <c r="Q62" s="818"/>
      <c r="R62" s="459"/>
      <c r="S62" s="459"/>
      <c r="T62" s="460"/>
      <c r="U62" s="212"/>
    </row>
    <row r="63" spans="2:21" ht="8.25" customHeight="1">
      <c r="B63" s="603"/>
      <c r="C63" s="458"/>
      <c r="D63" s="458"/>
      <c r="E63" s="458"/>
      <c r="F63" s="458"/>
      <c r="G63" s="459"/>
      <c r="H63" s="459"/>
      <c r="I63" s="459"/>
      <c r="J63" s="459"/>
      <c r="K63" s="459"/>
      <c r="L63" s="459"/>
      <c r="M63" s="459"/>
      <c r="N63" s="459"/>
      <c r="O63" s="459"/>
      <c r="P63" s="459"/>
      <c r="Q63" s="459"/>
      <c r="R63" s="459"/>
      <c r="S63" s="459"/>
      <c r="T63" s="460"/>
      <c r="U63" s="212"/>
    </row>
    <row r="64" spans="2:21" ht="15.75">
      <c r="B64" s="201"/>
      <c r="C64" s="205"/>
      <c r="D64" s="202"/>
      <c r="E64" s="202"/>
      <c r="F64" s="202"/>
      <c r="G64" s="202"/>
      <c r="H64" s="202"/>
      <c r="I64" s="202"/>
      <c r="J64" s="203"/>
      <c r="K64" s="203"/>
      <c r="L64" s="204"/>
      <c r="M64" s="202"/>
      <c r="N64" s="202"/>
      <c r="O64" s="202"/>
      <c r="P64" s="598"/>
      <c r="Q64" s="587" t="s">
        <v>2117</v>
      </c>
      <c r="R64" s="211"/>
      <c r="S64" s="208"/>
      <c r="T64" s="209"/>
      <c r="U64" s="212"/>
    </row>
    <row r="65" spans="1:21" ht="15.75">
      <c r="B65" s="241"/>
      <c r="C65" s="280" t="s">
        <v>80</v>
      </c>
      <c r="D65" s="227"/>
      <c r="E65" s="227"/>
      <c r="F65" s="227"/>
      <c r="G65" s="2112"/>
      <c r="H65" s="2112"/>
      <c r="I65" s="2112" t="s">
        <v>105</v>
      </c>
      <c r="J65" s="2112"/>
      <c r="K65" s="228"/>
      <c r="L65" s="2112"/>
      <c r="M65" s="2112" t="s">
        <v>106</v>
      </c>
      <c r="N65" s="2112"/>
      <c r="O65" s="227"/>
      <c r="P65" s="227"/>
      <c r="Q65" s="227" t="s">
        <v>81</v>
      </c>
      <c r="R65" s="227"/>
      <c r="S65" s="242"/>
      <c r="T65" s="243"/>
      <c r="U65" s="212"/>
    </row>
    <row r="66" spans="1:21" ht="14.25" customHeight="1">
      <c r="B66" s="241"/>
      <c r="C66" s="281"/>
      <c r="D66" s="229"/>
      <c r="E66" s="229"/>
      <c r="F66" s="229"/>
      <c r="G66" s="229"/>
      <c r="H66" s="229"/>
      <c r="I66" s="229"/>
      <c r="J66" s="229"/>
      <c r="K66" s="229"/>
      <c r="L66" s="229"/>
      <c r="M66" s="229"/>
      <c r="N66" s="229"/>
      <c r="O66" s="229"/>
      <c r="P66" s="229"/>
      <c r="Q66" s="229"/>
      <c r="R66" s="229"/>
      <c r="S66" s="242"/>
      <c r="T66" s="243"/>
      <c r="U66" s="212"/>
    </row>
    <row r="67" spans="1:21" ht="15.75">
      <c r="B67" s="241"/>
      <c r="C67" s="281"/>
      <c r="D67" s="229"/>
      <c r="E67" s="229"/>
      <c r="F67" s="229"/>
      <c r="G67" s="229"/>
      <c r="H67" s="229"/>
      <c r="I67" s="229"/>
      <c r="J67" s="229"/>
      <c r="K67" s="229"/>
      <c r="L67" s="229"/>
      <c r="M67" s="229"/>
      <c r="N67" s="229"/>
      <c r="O67" s="229"/>
      <c r="P67" s="229"/>
      <c r="Q67" s="229"/>
      <c r="R67" s="229"/>
      <c r="S67" s="242"/>
      <c r="T67" s="243"/>
      <c r="U67" s="212"/>
    </row>
    <row r="68" spans="1:21" ht="15.75">
      <c r="B68" s="241"/>
      <c r="C68" s="281"/>
      <c r="D68" s="229"/>
      <c r="E68" s="229"/>
      <c r="F68" s="229"/>
      <c r="G68" s="229"/>
      <c r="H68" s="229"/>
      <c r="I68" s="229"/>
      <c r="J68" s="229"/>
      <c r="K68" s="229"/>
      <c r="L68" s="229"/>
      <c r="M68" s="229"/>
      <c r="N68" s="229"/>
      <c r="O68" s="229"/>
      <c r="P68" s="229"/>
      <c r="Q68" s="229"/>
      <c r="R68" s="229"/>
      <c r="S68" s="242"/>
      <c r="T68" s="243"/>
      <c r="U68" s="212"/>
    </row>
    <row r="69" spans="1:21" ht="15.75">
      <c r="B69" s="241"/>
      <c r="C69" s="2109" t="s">
        <v>147</v>
      </c>
      <c r="D69" s="2109"/>
      <c r="E69" s="2109"/>
      <c r="F69" s="2109"/>
      <c r="G69" s="2113"/>
      <c r="H69" s="2113" t="s">
        <v>82</v>
      </c>
      <c r="I69" s="2109"/>
      <c r="J69" s="2113" t="s">
        <v>156</v>
      </c>
      <c r="K69" s="230"/>
      <c r="L69" s="2113"/>
      <c r="M69" s="2113" t="s">
        <v>161</v>
      </c>
      <c r="N69" s="2113"/>
      <c r="O69" s="2109"/>
      <c r="P69" s="2109"/>
      <c r="Q69" s="2109" t="s">
        <v>83</v>
      </c>
      <c r="R69" s="2109"/>
      <c r="S69" s="242"/>
      <c r="T69" s="243"/>
      <c r="U69" s="212"/>
    </row>
    <row r="70" spans="1:21" ht="9.9499999999999993" customHeight="1">
      <c r="B70" s="612"/>
      <c r="C70" s="2109"/>
      <c r="D70" s="2109"/>
      <c r="E70" s="2109"/>
      <c r="F70" s="2109"/>
      <c r="G70" s="2113"/>
      <c r="H70" s="2113"/>
      <c r="I70" s="2109"/>
      <c r="J70" s="2113"/>
      <c r="K70" s="230"/>
      <c r="L70" s="2113"/>
      <c r="M70" s="2113"/>
      <c r="N70" s="2113"/>
      <c r="O70" s="2109"/>
      <c r="P70" s="2109"/>
      <c r="Q70" s="2109"/>
      <c r="R70" s="2109"/>
      <c r="S70" s="242"/>
      <c r="T70" s="243"/>
      <c r="U70" s="212"/>
    </row>
    <row r="71" spans="1:21" customFormat="1" ht="15" customHeight="1">
      <c r="A71" s="865"/>
      <c r="B71" s="121" t="s">
        <v>418</v>
      </c>
      <c r="C71" s="284"/>
      <c r="D71" s="122"/>
      <c r="E71" s="122"/>
      <c r="F71" s="122"/>
      <c r="G71" s="122"/>
      <c r="H71" s="122"/>
      <c r="I71" s="122"/>
      <c r="J71" s="123"/>
      <c r="K71" s="122"/>
      <c r="L71" s="124"/>
      <c r="M71" s="122"/>
      <c r="N71" s="122"/>
      <c r="O71" s="122"/>
      <c r="P71" s="122"/>
      <c r="Q71" s="122"/>
      <c r="R71" s="125"/>
      <c r="S71" s="125"/>
      <c r="T71" s="126" t="s">
        <v>417</v>
      </c>
      <c r="U71" s="232"/>
    </row>
    <row r="73" spans="1:21" ht="27.95" customHeight="1">
      <c r="B73" s="2318"/>
      <c r="C73" s="2156"/>
      <c r="D73" s="2156"/>
      <c r="E73" s="2157"/>
      <c r="F73" s="2161" t="s">
        <v>146</v>
      </c>
      <c r="G73" s="2162"/>
      <c r="H73" s="2162"/>
      <c r="I73" s="2162"/>
      <c r="J73" s="2162"/>
      <c r="K73" s="2162"/>
      <c r="L73" s="2162"/>
      <c r="M73" s="2162"/>
      <c r="N73" s="2163"/>
      <c r="O73" s="407" t="s">
        <v>111</v>
      </c>
      <c r="P73" s="633" t="s">
        <v>1399</v>
      </c>
      <c r="Q73" s="408" t="s">
        <v>1611</v>
      </c>
      <c r="R73" s="160"/>
      <c r="S73" s="160"/>
      <c r="T73" s="161" t="s">
        <v>25</v>
      </c>
      <c r="U73" s="212"/>
    </row>
    <row r="74" spans="1:21" ht="27.75" customHeight="1">
      <c r="B74" s="2158"/>
      <c r="C74" s="2159"/>
      <c r="D74" s="2159"/>
      <c r="E74" s="2160"/>
      <c r="F74" s="2164" t="s">
        <v>416</v>
      </c>
      <c r="G74" s="2165"/>
      <c r="H74" s="2165"/>
      <c r="I74" s="2165"/>
      <c r="J74" s="2165"/>
      <c r="K74" s="2165"/>
      <c r="L74" s="2165"/>
      <c r="M74" s="2165"/>
      <c r="N74" s="2166"/>
      <c r="O74" s="409" t="s">
        <v>33</v>
      </c>
      <c r="P74" s="410" t="s">
        <v>58</v>
      </c>
      <c r="Q74" s="411"/>
      <c r="R74" s="162"/>
      <c r="S74" s="162"/>
      <c r="T74" s="163"/>
      <c r="U74" s="212"/>
    </row>
    <row r="75" spans="1:21" ht="3.75" customHeight="1">
      <c r="B75" s="457"/>
      <c r="C75" s="458"/>
      <c r="D75" s="458"/>
      <c r="E75" s="458"/>
      <c r="F75" s="458"/>
      <c r="G75" s="459"/>
      <c r="H75" s="459"/>
      <c r="I75" s="459"/>
      <c r="J75" s="459"/>
      <c r="K75" s="459"/>
      <c r="L75" s="459"/>
      <c r="M75" s="459"/>
      <c r="N75" s="459"/>
      <c r="O75" s="459"/>
      <c r="P75" s="459"/>
      <c r="Q75" s="818"/>
      <c r="R75" s="459"/>
      <c r="S75" s="459"/>
      <c r="T75" s="460"/>
      <c r="U75" s="212"/>
    </row>
    <row r="76" spans="1:21" ht="15.75">
      <c r="B76" s="164"/>
      <c r="C76" s="273" t="s">
        <v>59</v>
      </c>
      <c r="D76" s="15"/>
      <c r="E76" s="15" t="s">
        <v>60</v>
      </c>
      <c r="F76" s="165" t="s">
        <v>1461</v>
      </c>
      <c r="G76" s="15"/>
      <c r="H76" s="701"/>
      <c r="I76" s="358"/>
      <c r="J76" s="15"/>
      <c r="K76" s="344"/>
      <c r="L76" s="145"/>
      <c r="M76" s="153"/>
      <c r="N76" s="145"/>
      <c r="O76" s="247"/>
      <c r="P76" s="57" t="s">
        <v>61</v>
      </c>
      <c r="Q76" s="249" t="s">
        <v>2095</v>
      </c>
      <c r="R76" s="249"/>
      <c r="S76" s="216"/>
      <c r="T76" s="250"/>
      <c r="U76" s="212"/>
    </row>
    <row r="77" spans="1:21" ht="5.0999999999999996" customHeight="1">
      <c r="B77" s="168"/>
      <c r="C77" s="274"/>
      <c r="D77" s="15"/>
      <c r="E77" s="344"/>
      <c r="F77" s="170"/>
      <c r="G77" s="171"/>
      <c r="H77" s="170"/>
      <c r="I77" s="172"/>
      <c r="J77" s="169"/>
      <c r="K77" s="15"/>
      <c r="L77" s="173"/>
      <c r="M77" s="145"/>
      <c r="O77" s="145"/>
      <c r="P77" s="295"/>
      <c r="Q77" s="251"/>
      <c r="R77" s="251"/>
      <c r="S77" s="251"/>
      <c r="T77" s="250"/>
      <c r="U77" s="212"/>
    </row>
    <row r="78" spans="1:21" ht="15" customHeight="1">
      <c r="B78" s="2101" t="s">
        <v>26</v>
      </c>
      <c r="C78" s="275" t="s">
        <v>27</v>
      </c>
      <c r="D78" s="2098" t="s">
        <v>62</v>
      </c>
      <c r="E78" s="175" t="s">
        <v>28</v>
      </c>
      <c r="F78" s="2098" t="s">
        <v>29</v>
      </c>
      <c r="G78" s="174" t="s">
        <v>30</v>
      </c>
      <c r="H78" s="174" t="s">
        <v>30</v>
      </c>
      <c r="I78" s="176" t="s">
        <v>30</v>
      </c>
      <c r="J78" s="2171" t="s">
        <v>31</v>
      </c>
      <c r="K78" s="2172"/>
      <c r="L78" s="174" t="s">
        <v>30</v>
      </c>
      <c r="M78" s="176" t="s">
        <v>32</v>
      </c>
      <c r="N78" s="177" t="s">
        <v>8</v>
      </c>
      <c r="O78" s="2176" t="s">
        <v>182</v>
      </c>
      <c r="P78" s="2178" t="s">
        <v>181</v>
      </c>
      <c r="Q78" s="177" t="s">
        <v>8</v>
      </c>
      <c r="R78" s="2180" t="s">
        <v>44</v>
      </c>
      <c r="S78" s="178" t="s">
        <v>8</v>
      </c>
      <c r="T78" s="2096" t="s">
        <v>10</v>
      </c>
      <c r="U78" s="212"/>
    </row>
    <row r="79" spans="1:21">
      <c r="B79" s="2102"/>
      <c r="C79" s="276" t="s">
        <v>11</v>
      </c>
      <c r="D79" s="2099"/>
      <c r="E79" s="180" t="s">
        <v>12</v>
      </c>
      <c r="F79" s="2099"/>
      <c r="G79" s="180" t="s">
        <v>13</v>
      </c>
      <c r="H79" s="180" t="s">
        <v>14</v>
      </c>
      <c r="I79" s="181" t="s">
        <v>15</v>
      </c>
      <c r="J79" s="182" t="s">
        <v>16</v>
      </c>
      <c r="K79" s="183" t="s">
        <v>17</v>
      </c>
      <c r="L79" s="180" t="s">
        <v>18</v>
      </c>
      <c r="M79" s="184" t="s">
        <v>19</v>
      </c>
      <c r="N79" s="185" t="s">
        <v>177</v>
      </c>
      <c r="O79" s="2177"/>
      <c r="P79" s="2179"/>
      <c r="Q79" s="185" t="s">
        <v>22</v>
      </c>
      <c r="R79" s="2181"/>
      <c r="S79" s="186" t="s">
        <v>45</v>
      </c>
      <c r="T79" s="2097"/>
      <c r="U79" s="212"/>
    </row>
    <row r="80" spans="1:21" ht="15.75" thickBot="1">
      <c r="B80" s="187">
        <v>1</v>
      </c>
      <c r="C80" s="277">
        <v>2</v>
      </c>
      <c r="D80" s="189">
        <v>3</v>
      </c>
      <c r="E80" s="188">
        <v>4</v>
      </c>
      <c r="F80" s="188">
        <v>5</v>
      </c>
      <c r="G80" s="188">
        <v>6</v>
      </c>
      <c r="H80" s="188">
        <v>7</v>
      </c>
      <c r="I80" s="190" t="s">
        <v>63</v>
      </c>
      <c r="J80" s="191">
        <v>9</v>
      </c>
      <c r="K80" s="192" t="s">
        <v>64</v>
      </c>
      <c r="L80" s="191" t="s">
        <v>65</v>
      </c>
      <c r="M80" s="192">
        <v>12</v>
      </c>
      <c r="N80" s="193" t="s">
        <v>66</v>
      </c>
      <c r="O80" s="252" t="s">
        <v>176</v>
      </c>
      <c r="P80" s="193" t="s">
        <v>178</v>
      </c>
      <c r="Q80" s="193" t="s">
        <v>185</v>
      </c>
      <c r="R80" s="193" t="s">
        <v>183</v>
      </c>
      <c r="S80" s="193" t="s">
        <v>179</v>
      </c>
      <c r="T80" s="193">
        <v>18</v>
      </c>
      <c r="U80" s="212"/>
    </row>
    <row r="81" spans="1:21" s="929" customFormat="1" ht="32.25" customHeight="1" thickTop="1">
      <c r="B81" s="912">
        <v>1</v>
      </c>
      <c r="C81" s="1659" t="s">
        <v>2115</v>
      </c>
      <c r="D81" s="1659" t="s">
        <v>1272</v>
      </c>
      <c r="E81" s="1659" t="s">
        <v>1703</v>
      </c>
      <c r="F81" s="1659" t="s">
        <v>35</v>
      </c>
      <c r="G81" s="1662">
        <v>4270</v>
      </c>
      <c r="H81" s="1662">
        <v>1790</v>
      </c>
      <c r="I81" s="1661">
        <f>+G81-H81</f>
        <v>2480</v>
      </c>
      <c r="J81" s="1661">
        <v>5</v>
      </c>
      <c r="K81" s="1661">
        <f>I81*J81%</f>
        <v>124</v>
      </c>
      <c r="L81" s="1661">
        <f>I81-K81</f>
        <v>2356</v>
      </c>
      <c r="M81" s="1662">
        <v>2800</v>
      </c>
      <c r="N81" s="1662">
        <f>ROUND((L81*M81),0)</f>
        <v>6596800</v>
      </c>
      <c r="O81" s="1662">
        <f>ROUND(M81*0.5025%,2)</f>
        <v>14.07</v>
      </c>
      <c r="P81" s="1662">
        <f>M81+O81</f>
        <v>2814.07</v>
      </c>
      <c r="Q81" s="1661">
        <f>ROUND((L81*+P81),0)</f>
        <v>6629949</v>
      </c>
      <c r="R81" s="1661">
        <f>ROUND((Q81*0.5%),0)</f>
        <v>33150</v>
      </c>
      <c r="S81" s="1661">
        <f>ROUND((Q81-R81),0)</f>
        <v>6596799</v>
      </c>
      <c r="T81" s="1637" t="s">
        <v>335</v>
      </c>
    </row>
    <row r="82" spans="1:21" s="929" customFormat="1" ht="5.0999999999999996" customHeight="1">
      <c r="B82" s="1046"/>
      <c r="C82" s="1047"/>
      <c r="D82" s="1048"/>
      <c r="E82" s="1049"/>
      <c r="F82" s="1050"/>
      <c r="G82" s="1028"/>
      <c r="H82" s="1028"/>
      <c r="I82" s="1029"/>
      <c r="J82" s="1030"/>
      <c r="K82" s="943"/>
      <c r="L82" s="943"/>
      <c r="M82" s="941"/>
      <c r="N82" s="942"/>
      <c r="O82" s="942"/>
      <c r="P82" s="942"/>
      <c r="Q82" s="940"/>
      <c r="R82" s="940"/>
      <c r="S82" s="940"/>
      <c r="T82" s="1637"/>
    </row>
    <row r="83" spans="1:21" ht="35.1" customHeight="1">
      <c r="B83" s="2173" t="s">
        <v>203</v>
      </c>
      <c r="C83" s="2174"/>
      <c r="D83" s="2174"/>
      <c r="E83" s="2174"/>
      <c r="F83" s="2175"/>
      <c r="G83" s="1012">
        <f>SUM(G81:G82)</f>
        <v>4270</v>
      </c>
      <c r="H83" s="1012">
        <f>SUM(H81:H82)</f>
        <v>1790</v>
      </c>
      <c r="I83" s="1012">
        <f>SUM(I81:I82)</f>
        <v>2480</v>
      </c>
      <c r="J83" s="1012">
        <f>+K83/I83%</f>
        <v>5</v>
      </c>
      <c r="K83" s="1012">
        <f>SUM(K81:K82)</f>
        <v>124</v>
      </c>
      <c r="L83" s="1012">
        <f>SUM(L81:L82)</f>
        <v>2356</v>
      </c>
      <c r="M83" s="1012"/>
      <c r="N83" s="1012">
        <f>SUM(N81:N82)</f>
        <v>6596800</v>
      </c>
      <c r="O83" s="1012"/>
      <c r="P83" s="1012">
        <f>+Q83/L83</f>
        <v>2814.0700339558575</v>
      </c>
      <c r="Q83" s="1012">
        <f>SUM(Q81:Q82)</f>
        <v>6629949</v>
      </c>
      <c r="R83" s="1012">
        <f>SUM(R81:R82)</f>
        <v>33150</v>
      </c>
      <c r="S83" s="1012">
        <f>SUM(S81:S82)</f>
        <v>6596799</v>
      </c>
      <c r="T83" s="402"/>
      <c r="U83" s="212"/>
    </row>
    <row r="84" spans="1:21" ht="5.0999999999999996" customHeight="1">
      <c r="B84" s="457"/>
      <c r="C84" s="458"/>
      <c r="D84" s="458"/>
      <c r="E84" s="458"/>
      <c r="F84" s="458"/>
      <c r="G84" s="459"/>
      <c r="H84" s="459"/>
      <c r="I84" s="459"/>
      <c r="J84" s="459"/>
      <c r="K84" s="459"/>
      <c r="L84" s="459"/>
      <c r="M84" s="459"/>
      <c r="N84" s="459"/>
      <c r="O84" s="459"/>
      <c r="P84" s="459"/>
      <c r="Q84" s="818"/>
      <c r="R84" s="459"/>
      <c r="S84" s="459"/>
      <c r="T84" s="460"/>
      <c r="U84" s="212"/>
    </row>
    <row r="85" spans="1:21" ht="8.25" customHeight="1">
      <c r="B85" s="603"/>
      <c r="C85" s="458"/>
      <c r="D85" s="458"/>
      <c r="E85" s="458"/>
      <c r="F85" s="458"/>
      <c r="G85" s="459"/>
      <c r="H85" s="459"/>
      <c r="I85" s="459"/>
      <c r="J85" s="459"/>
      <c r="K85" s="459"/>
      <c r="L85" s="459"/>
      <c r="M85" s="459"/>
      <c r="N85" s="459"/>
      <c r="O85" s="459"/>
      <c r="P85" s="459"/>
      <c r="Q85" s="459"/>
      <c r="R85" s="459"/>
      <c r="S85" s="459"/>
      <c r="T85" s="460"/>
      <c r="U85" s="212"/>
    </row>
    <row r="86" spans="1:21" ht="15.75">
      <c r="B86" s="201"/>
      <c r="C86" s="205"/>
      <c r="D86" s="202"/>
      <c r="E86" s="202"/>
      <c r="F86" s="202"/>
      <c r="G86" s="202"/>
      <c r="H86" s="202"/>
      <c r="I86" s="202"/>
      <c r="J86" s="203"/>
      <c r="K86" s="203"/>
      <c r="L86" s="204"/>
      <c r="M86" s="202"/>
      <c r="N86" s="202"/>
      <c r="O86" s="202"/>
      <c r="P86" s="598"/>
      <c r="Q86" s="587" t="s">
        <v>2096</v>
      </c>
      <c r="R86" s="211"/>
      <c r="S86" s="208"/>
      <c r="T86" s="209"/>
      <c r="U86" s="212"/>
    </row>
    <row r="87" spans="1:21" ht="15.75">
      <c r="B87" s="241"/>
      <c r="C87" s="280" t="s">
        <v>80</v>
      </c>
      <c r="D87" s="227"/>
      <c r="E87" s="227"/>
      <c r="F87" s="227"/>
      <c r="G87" s="2103"/>
      <c r="H87" s="2103"/>
      <c r="I87" s="2103" t="s">
        <v>105</v>
      </c>
      <c r="J87" s="2103"/>
      <c r="K87" s="228"/>
      <c r="L87" s="2103"/>
      <c r="M87" s="2103" t="s">
        <v>106</v>
      </c>
      <c r="N87" s="2103"/>
      <c r="O87" s="227"/>
      <c r="P87" s="227"/>
      <c r="Q87" s="227" t="s">
        <v>81</v>
      </c>
      <c r="R87" s="227"/>
      <c r="S87" s="242"/>
      <c r="T87" s="243"/>
      <c r="U87" s="212"/>
    </row>
    <row r="88" spans="1:21" ht="14.25" customHeight="1">
      <c r="B88" s="241"/>
      <c r="C88" s="281"/>
      <c r="D88" s="229"/>
      <c r="E88" s="229"/>
      <c r="F88" s="229"/>
      <c r="G88" s="229"/>
      <c r="H88" s="229"/>
      <c r="I88" s="229"/>
      <c r="J88" s="229"/>
      <c r="K88" s="229"/>
      <c r="L88" s="229"/>
      <c r="M88" s="229"/>
      <c r="N88" s="229"/>
      <c r="O88" s="229"/>
      <c r="P88" s="229"/>
      <c r="Q88" s="229"/>
      <c r="R88" s="229"/>
      <c r="S88" s="242"/>
      <c r="T88" s="243"/>
      <c r="U88" s="212"/>
    </row>
    <row r="89" spans="1:21" ht="15.75">
      <c r="B89" s="241"/>
      <c r="C89" s="281"/>
      <c r="D89" s="229"/>
      <c r="E89" s="229"/>
      <c r="F89" s="229"/>
      <c r="G89" s="229"/>
      <c r="H89" s="229"/>
      <c r="I89" s="229"/>
      <c r="J89" s="229"/>
      <c r="K89" s="229"/>
      <c r="L89" s="229"/>
      <c r="M89" s="229"/>
      <c r="N89" s="229"/>
      <c r="O89" s="229"/>
      <c r="P89" s="229"/>
      <c r="Q89" s="229"/>
      <c r="R89" s="229"/>
      <c r="S89" s="242"/>
      <c r="T89" s="243"/>
      <c r="U89" s="212"/>
    </row>
    <row r="90" spans="1:21" ht="15.75">
      <c r="B90" s="241"/>
      <c r="C90" s="281"/>
      <c r="D90" s="229"/>
      <c r="E90" s="229"/>
      <c r="F90" s="229"/>
      <c r="G90" s="229"/>
      <c r="H90" s="229"/>
      <c r="I90" s="229"/>
      <c r="J90" s="229"/>
      <c r="K90" s="229"/>
      <c r="L90" s="229"/>
      <c r="M90" s="229"/>
      <c r="N90" s="229"/>
      <c r="O90" s="229"/>
      <c r="P90" s="229"/>
      <c r="Q90" s="229"/>
      <c r="R90" s="229"/>
      <c r="S90" s="242"/>
      <c r="T90" s="243"/>
      <c r="U90" s="212"/>
    </row>
    <row r="91" spans="1:21" ht="15.75">
      <c r="B91" s="241"/>
      <c r="C91" s="2100" t="s">
        <v>147</v>
      </c>
      <c r="D91" s="2100"/>
      <c r="E91" s="2100"/>
      <c r="F91" s="2100"/>
      <c r="G91" s="2104"/>
      <c r="H91" s="2104" t="s">
        <v>82</v>
      </c>
      <c r="I91" s="2100"/>
      <c r="J91" s="2104" t="s">
        <v>156</v>
      </c>
      <c r="K91" s="230"/>
      <c r="L91" s="2104"/>
      <c r="M91" s="2104" t="s">
        <v>161</v>
      </c>
      <c r="N91" s="2104"/>
      <c r="O91" s="2100"/>
      <c r="P91" s="2100"/>
      <c r="Q91" s="2100" t="s">
        <v>83</v>
      </c>
      <c r="R91" s="2100"/>
      <c r="S91" s="242"/>
      <c r="T91" s="243"/>
      <c r="U91" s="212"/>
    </row>
    <row r="92" spans="1:21" ht="9.9499999999999993" customHeight="1">
      <c r="B92" s="612"/>
      <c r="C92" s="2100"/>
      <c r="D92" s="2100"/>
      <c r="E92" s="2100"/>
      <c r="F92" s="2100"/>
      <c r="G92" s="2104"/>
      <c r="H92" s="2104"/>
      <c r="I92" s="2100"/>
      <c r="J92" s="2104"/>
      <c r="K92" s="230"/>
      <c r="L92" s="2104"/>
      <c r="M92" s="2104"/>
      <c r="N92" s="2104"/>
      <c r="O92" s="2100"/>
      <c r="P92" s="2100"/>
      <c r="Q92" s="2100"/>
      <c r="R92" s="2100"/>
      <c r="S92" s="242"/>
      <c r="T92" s="243"/>
      <c r="U92" s="212"/>
    </row>
    <row r="93" spans="1:21" customFormat="1" ht="15" customHeight="1">
      <c r="A93" s="865"/>
      <c r="B93" s="121" t="s">
        <v>418</v>
      </c>
      <c r="C93" s="284"/>
      <c r="D93" s="122"/>
      <c r="E93" s="122"/>
      <c r="F93" s="122"/>
      <c r="G93" s="122"/>
      <c r="H93" s="122"/>
      <c r="I93" s="122"/>
      <c r="J93" s="123"/>
      <c r="K93" s="122"/>
      <c r="L93" s="124"/>
      <c r="M93" s="122"/>
      <c r="N93" s="122"/>
      <c r="O93" s="122"/>
      <c r="P93" s="122"/>
      <c r="Q93" s="122"/>
      <c r="R93" s="125"/>
      <c r="S93" s="125"/>
      <c r="T93" s="126" t="s">
        <v>417</v>
      </c>
      <c r="U93" s="232"/>
    </row>
    <row r="95" spans="1:21" ht="27.95" customHeight="1">
      <c r="B95" s="2318"/>
      <c r="C95" s="2156"/>
      <c r="D95" s="2156"/>
      <c r="E95" s="2157"/>
      <c r="F95" s="2161" t="s">
        <v>146</v>
      </c>
      <c r="G95" s="2162"/>
      <c r="H95" s="2162"/>
      <c r="I95" s="2162"/>
      <c r="J95" s="2162"/>
      <c r="K95" s="2162"/>
      <c r="L95" s="2162"/>
      <c r="M95" s="2162"/>
      <c r="N95" s="2163"/>
      <c r="O95" s="407" t="s">
        <v>111</v>
      </c>
      <c r="P95" s="633" t="s">
        <v>1786</v>
      </c>
      <c r="Q95" s="408" t="s">
        <v>1611</v>
      </c>
      <c r="R95" s="160"/>
      <c r="S95" s="160"/>
      <c r="T95" s="161" t="s">
        <v>25</v>
      </c>
      <c r="U95" s="212"/>
    </row>
    <row r="96" spans="1:21" ht="27.75" customHeight="1">
      <c r="B96" s="2158"/>
      <c r="C96" s="2159"/>
      <c r="D96" s="2159"/>
      <c r="E96" s="2160"/>
      <c r="F96" s="2164" t="s">
        <v>416</v>
      </c>
      <c r="G96" s="2165"/>
      <c r="H96" s="2165"/>
      <c r="I96" s="2165"/>
      <c r="J96" s="2165"/>
      <c r="K96" s="2165"/>
      <c r="L96" s="2165"/>
      <c r="M96" s="2165"/>
      <c r="N96" s="2166"/>
      <c r="O96" s="409" t="s">
        <v>33</v>
      </c>
      <c r="P96" s="410" t="s">
        <v>58</v>
      </c>
      <c r="Q96" s="411"/>
      <c r="R96" s="162"/>
      <c r="S96" s="162"/>
      <c r="T96" s="163"/>
      <c r="U96" s="212"/>
    </row>
    <row r="97" spans="2:21" ht="3.75" customHeight="1">
      <c r="B97" s="457"/>
      <c r="C97" s="458"/>
      <c r="D97" s="458"/>
      <c r="E97" s="458"/>
      <c r="F97" s="458"/>
      <c r="G97" s="459"/>
      <c r="H97" s="459"/>
      <c r="I97" s="459"/>
      <c r="J97" s="459"/>
      <c r="K97" s="459"/>
      <c r="L97" s="459"/>
      <c r="M97" s="459"/>
      <c r="N97" s="459"/>
      <c r="O97" s="459"/>
      <c r="P97" s="459"/>
      <c r="Q97" s="818"/>
      <c r="R97" s="459"/>
      <c r="S97" s="459"/>
      <c r="T97" s="460"/>
      <c r="U97" s="212"/>
    </row>
    <row r="98" spans="2:21" ht="15.75">
      <c r="B98" s="164"/>
      <c r="C98" s="273" t="s">
        <v>59</v>
      </c>
      <c r="D98" s="15"/>
      <c r="E98" s="15" t="s">
        <v>60</v>
      </c>
      <c r="F98" s="165" t="s">
        <v>1461</v>
      </c>
      <c r="G98" s="15"/>
      <c r="H98" s="701"/>
      <c r="I98" s="358"/>
      <c r="J98" s="15"/>
      <c r="K98" s="344"/>
      <c r="L98" s="145"/>
      <c r="M98" s="153"/>
      <c r="N98" s="145"/>
      <c r="O98" s="247"/>
      <c r="P98" s="57" t="s">
        <v>61</v>
      </c>
      <c r="Q98" s="249" t="s">
        <v>2054</v>
      </c>
      <c r="R98" s="249"/>
      <c r="S98" s="216"/>
      <c r="T98" s="250"/>
      <c r="U98" s="212"/>
    </row>
    <row r="99" spans="2:21" ht="5.0999999999999996" customHeight="1">
      <c r="B99" s="168"/>
      <c r="C99" s="274"/>
      <c r="D99" s="15"/>
      <c r="E99" s="344"/>
      <c r="F99" s="170"/>
      <c r="G99" s="171"/>
      <c r="H99" s="170"/>
      <c r="I99" s="172"/>
      <c r="J99" s="169"/>
      <c r="K99" s="15"/>
      <c r="L99" s="173"/>
      <c r="M99" s="145"/>
      <c r="O99" s="145"/>
      <c r="P99" s="295"/>
      <c r="Q99" s="251"/>
      <c r="R99" s="251"/>
      <c r="S99" s="251"/>
      <c r="T99" s="250"/>
      <c r="U99" s="212"/>
    </row>
    <row r="100" spans="2:21" ht="15" customHeight="1">
      <c r="B100" s="2087" t="s">
        <v>26</v>
      </c>
      <c r="C100" s="275" t="s">
        <v>27</v>
      </c>
      <c r="D100" s="2084" t="s">
        <v>62</v>
      </c>
      <c r="E100" s="175" t="s">
        <v>28</v>
      </c>
      <c r="F100" s="2084" t="s">
        <v>29</v>
      </c>
      <c r="G100" s="174" t="s">
        <v>30</v>
      </c>
      <c r="H100" s="174" t="s">
        <v>30</v>
      </c>
      <c r="I100" s="176" t="s">
        <v>30</v>
      </c>
      <c r="J100" s="2171" t="s">
        <v>31</v>
      </c>
      <c r="K100" s="2172"/>
      <c r="L100" s="174" t="s">
        <v>30</v>
      </c>
      <c r="M100" s="176" t="s">
        <v>32</v>
      </c>
      <c r="N100" s="177" t="s">
        <v>8</v>
      </c>
      <c r="O100" s="2176" t="s">
        <v>182</v>
      </c>
      <c r="P100" s="2178" t="s">
        <v>181</v>
      </c>
      <c r="Q100" s="177" t="s">
        <v>8</v>
      </c>
      <c r="R100" s="2180" t="s">
        <v>44</v>
      </c>
      <c r="S100" s="178" t="s">
        <v>8</v>
      </c>
      <c r="T100" s="2082" t="s">
        <v>10</v>
      </c>
      <c r="U100" s="212"/>
    </row>
    <row r="101" spans="2:21">
      <c r="B101" s="2088"/>
      <c r="C101" s="276" t="s">
        <v>11</v>
      </c>
      <c r="D101" s="2085"/>
      <c r="E101" s="180" t="s">
        <v>12</v>
      </c>
      <c r="F101" s="2085"/>
      <c r="G101" s="180" t="s">
        <v>13</v>
      </c>
      <c r="H101" s="180" t="s">
        <v>14</v>
      </c>
      <c r="I101" s="181" t="s">
        <v>15</v>
      </c>
      <c r="J101" s="182" t="s">
        <v>16</v>
      </c>
      <c r="K101" s="183" t="s">
        <v>17</v>
      </c>
      <c r="L101" s="180" t="s">
        <v>18</v>
      </c>
      <c r="M101" s="184" t="s">
        <v>19</v>
      </c>
      <c r="N101" s="185" t="s">
        <v>177</v>
      </c>
      <c r="O101" s="2177"/>
      <c r="P101" s="2179"/>
      <c r="Q101" s="185" t="s">
        <v>22</v>
      </c>
      <c r="R101" s="2181"/>
      <c r="S101" s="186" t="s">
        <v>45</v>
      </c>
      <c r="T101" s="2083"/>
      <c r="U101" s="212"/>
    </row>
    <row r="102" spans="2:21" ht="15.75" thickBot="1">
      <c r="B102" s="187">
        <v>1</v>
      </c>
      <c r="C102" s="277">
        <v>2</v>
      </c>
      <c r="D102" s="189">
        <v>3</v>
      </c>
      <c r="E102" s="188">
        <v>4</v>
      </c>
      <c r="F102" s="188">
        <v>5</v>
      </c>
      <c r="G102" s="188">
        <v>6</v>
      </c>
      <c r="H102" s="188">
        <v>7</v>
      </c>
      <c r="I102" s="190" t="s">
        <v>63</v>
      </c>
      <c r="J102" s="191">
        <v>9</v>
      </c>
      <c r="K102" s="192" t="s">
        <v>64</v>
      </c>
      <c r="L102" s="191" t="s">
        <v>65</v>
      </c>
      <c r="M102" s="192">
        <v>12</v>
      </c>
      <c r="N102" s="193" t="s">
        <v>66</v>
      </c>
      <c r="O102" s="252" t="s">
        <v>176</v>
      </c>
      <c r="P102" s="193" t="s">
        <v>178</v>
      </c>
      <c r="Q102" s="193" t="s">
        <v>185</v>
      </c>
      <c r="R102" s="193" t="s">
        <v>183</v>
      </c>
      <c r="S102" s="193" t="s">
        <v>179</v>
      </c>
      <c r="T102" s="193">
        <v>18</v>
      </c>
      <c r="U102" s="212"/>
    </row>
    <row r="103" spans="2:21" s="929" customFormat="1" ht="32.25" customHeight="1" thickTop="1">
      <c r="B103" s="912">
        <v>1</v>
      </c>
      <c r="C103" s="1659" t="s">
        <v>2059</v>
      </c>
      <c r="D103" s="1659" t="s">
        <v>1272</v>
      </c>
      <c r="E103" s="1659" t="s">
        <v>1703</v>
      </c>
      <c r="F103" s="1659" t="s">
        <v>35</v>
      </c>
      <c r="G103" s="1662">
        <v>4660</v>
      </c>
      <c r="H103" s="1662">
        <v>1520</v>
      </c>
      <c r="I103" s="1661">
        <f>+G103-H103</f>
        <v>3140</v>
      </c>
      <c r="J103" s="1661">
        <v>5</v>
      </c>
      <c r="K103" s="1661">
        <f>I103*J103%</f>
        <v>157</v>
      </c>
      <c r="L103" s="1661">
        <f>I103-K103</f>
        <v>2983</v>
      </c>
      <c r="M103" s="1662">
        <v>2900</v>
      </c>
      <c r="N103" s="1662">
        <f>ROUND((L103*M103),0)</f>
        <v>8650700</v>
      </c>
      <c r="O103" s="1662">
        <f>ROUND(M103*0.5025%,2)</f>
        <v>14.57</v>
      </c>
      <c r="P103" s="1662">
        <f>M103+O103</f>
        <v>2914.57</v>
      </c>
      <c r="Q103" s="1661">
        <f>ROUND((L103*+P103),0)</f>
        <v>8694162</v>
      </c>
      <c r="R103" s="1661">
        <f>ROUND((Q103*0.5%),0)</f>
        <v>43471</v>
      </c>
      <c r="S103" s="1661">
        <f>ROUND((Q103-R103),0)</f>
        <v>8650691</v>
      </c>
      <c r="T103" s="1637" t="s">
        <v>335</v>
      </c>
    </row>
    <row r="104" spans="2:21" s="929" customFormat="1" ht="32.25" customHeight="1">
      <c r="B104" s="912">
        <v>2</v>
      </c>
      <c r="C104" s="1659" t="s">
        <v>2060</v>
      </c>
      <c r="D104" s="1659" t="s">
        <v>985</v>
      </c>
      <c r="E104" s="1659" t="s">
        <v>1648</v>
      </c>
      <c r="F104" s="1659" t="s">
        <v>35</v>
      </c>
      <c r="G104" s="1662">
        <v>12940</v>
      </c>
      <c r="H104" s="1662">
        <v>4490</v>
      </c>
      <c r="I104" s="1661">
        <f>+G104-H104</f>
        <v>8450</v>
      </c>
      <c r="J104" s="1661">
        <v>5</v>
      </c>
      <c r="K104" s="1661">
        <f>I104*J104%</f>
        <v>422.5</v>
      </c>
      <c r="L104" s="1661">
        <f>I104-K104</f>
        <v>8027.5</v>
      </c>
      <c r="M104" s="1662">
        <v>2800</v>
      </c>
      <c r="N104" s="1662">
        <f>ROUND((L104*M104),0)</f>
        <v>22477000</v>
      </c>
      <c r="O104" s="1662">
        <f>ROUND(M104*0.5025%,2)</f>
        <v>14.07</v>
      </c>
      <c r="P104" s="1662">
        <f>M104+O104</f>
        <v>2814.07</v>
      </c>
      <c r="Q104" s="1661">
        <f>ROUND((L104*+P104),0)</f>
        <v>22589947</v>
      </c>
      <c r="R104" s="1661">
        <f>ROUND((Q104*0.5%),0)</f>
        <v>112950</v>
      </c>
      <c r="S104" s="1661">
        <f>ROUND((Q104-R104),0)</f>
        <v>22476997</v>
      </c>
      <c r="T104" s="1637" t="s">
        <v>335</v>
      </c>
    </row>
    <row r="105" spans="2:21" s="929" customFormat="1" ht="5.0999999999999996" customHeight="1">
      <c r="B105" s="1046"/>
      <c r="C105" s="1047"/>
      <c r="D105" s="1048"/>
      <c r="E105" s="1049"/>
      <c r="F105" s="1050"/>
      <c r="G105" s="1028"/>
      <c r="H105" s="1028"/>
      <c r="I105" s="1029"/>
      <c r="J105" s="1030"/>
      <c r="K105" s="943"/>
      <c r="L105" s="943"/>
      <c r="M105" s="941"/>
      <c r="N105" s="942"/>
      <c r="O105" s="942"/>
      <c r="P105" s="942"/>
      <c r="Q105" s="940"/>
      <c r="R105" s="940"/>
      <c r="S105" s="940"/>
      <c r="T105" s="1637"/>
    </row>
    <row r="106" spans="2:21" ht="35.1" customHeight="1">
      <c r="B106" s="2173" t="s">
        <v>203</v>
      </c>
      <c r="C106" s="2174"/>
      <c r="D106" s="2174"/>
      <c r="E106" s="2174"/>
      <c r="F106" s="2175"/>
      <c r="G106" s="1012">
        <f>SUM(G103:G105)</f>
        <v>17600</v>
      </c>
      <c r="H106" s="1012">
        <f>SUM(H103:H105)</f>
        <v>6010</v>
      </c>
      <c r="I106" s="1012">
        <f>SUM(I103:I105)</f>
        <v>11590</v>
      </c>
      <c r="J106" s="1012">
        <f>+K106/I106%</f>
        <v>5</v>
      </c>
      <c r="K106" s="1012">
        <f>SUM(K103:K105)</f>
        <v>579.5</v>
      </c>
      <c r="L106" s="1012">
        <f>SUM(L103:L105)</f>
        <v>11010.5</v>
      </c>
      <c r="M106" s="1012"/>
      <c r="N106" s="1012">
        <f>SUM(N103:N105)</f>
        <v>31127700</v>
      </c>
      <c r="O106" s="1012"/>
      <c r="P106" s="1012">
        <f>+Q106/L106</f>
        <v>2841.2977612279187</v>
      </c>
      <c r="Q106" s="1012">
        <f>SUM(Q103:Q105)</f>
        <v>31284109</v>
      </c>
      <c r="R106" s="1012">
        <f>SUM(R103:R105)</f>
        <v>156421</v>
      </c>
      <c r="S106" s="1012">
        <f>SUM(S103:S105)</f>
        <v>31127688</v>
      </c>
      <c r="T106" s="402"/>
      <c r="U106" s="212"/>
    </row>
    <row r="107" spans="2:21" ht="5.0999999999999996" customHeight="1">
      <c r="B107" s="457"/>
      <c r="C107" s="458"/>
      <c r="D107" s="458"/>
      <c r="E107" s="458"/>
      <c r="F107" s="458"/>
      <c r="G107" s="459"/>
      <c r="H107" s="459"/>
      <c r="I107" s="459"/>
      <c r="J107" s="459"/>
      <c r="K107" s="459"/>
      <c r="L107" s="459"/>
      <c r="M107" s="459"/>
      <c r="N107" s="459"/>
      <c r="O107" s="459"/>
      <c r="P107" s="459"/>
      <c r="Q107" s="818"/>
      <c r="R107" s="459"/>
      <c r="S107" s="459"/>
      <c r="T107" s="460"/>
      <c r="U107" s="212"/>
    </row>
    <row r="108" spans="2:21" ht="8.25" customHeight="1">
      <c r="B108" s="603"/>
      <c r="C108" s="458"/>
      <c r="D108" s="458"/>
      <c r="E108" s="458"/>
      <c r="F108" s="458"/>
      <c r="G108" s="459"/>
      <c r="H108" s="459"/>
      <c r="I108" s="459"/>
      <c r="J108" s="459"/>
      <c r="K108" s="459"/>
      <c r="L108" s="459"/>
      <c r="M108" s="459"/>
      <c r="N108" s="459"/>
      <c r="O108" s="459"/>
      <c r="P108" s="459"/>
      <c r="Q108" s="459"/>
      <c r="R108" s="459"/>
      <c r="S108" s="459"/>
      <c r="T108" s="460"/>
      <c r="U108" s="212"/>
    </row>
    <row r="109" spans="2:21" ht="15.75">
      <c r="B109" s="201"/>
      <c r="C109" s="205"/>
      <c r="D109" s="202"/>
      <c r="E109" s="202"/>
      <c r="F109" s="202"/>
      <c r="G109" s="202"/>
      <c r="H109" s="202"/>
      <c r="I109" s="202"/>
      <c r="J109" s="203"/>
      <c r="K109" s="203"/>
      <c r="L109" s="204"/>
      <c r="M109" s="202"/>
      <c r="N109" s="202"/>
      <c r="O109" s="202"/>
      <c r="P109" s="598"/>
      <c r="Q109" s="587" t="s">
        <v>2013</v>
      </c>
      <c r="R109" s="211"/>
      <c r="S109" s="208"/>
      <c r="T109" s="209"/>
      <c r="U109" s="212"/>
    </row>
    <row r="110" spans="2:21" ht="15.75">
      <c r="B110" s="241"/>
      <c r="C110" s="280" t="s">
        <v>80</v>
      </c>
      <c r="D110" s="227"/>
      <c r="E110" s="227"/>
      <c r="F110" s="227"/>
      <c r="G110" s="2089"/>
      <c r="H110" s="2089"/>
      <c r="I110" s="2089" t="s">
        <v>105</v>
      </c>
      <c r="J110" s="2089"/>
      <c r="K110" s="228"/>
      <c r="L110" s="2089"/>
      <c r="M110" s="2089" t="s">
        <v>106</v>
      </c>
      <c r="N110" s="2089"/>
      <c r="O110" s="227"/>
      <c r="P110" s="227"/>
      <c r="Q110" s="227" t="s">
        <v>81</v>
      </c>
      <c r="R110" s="227"/>
      <c r="S110" s="242"/>
      <c r="T110" s="243"/>
      <c r="U110" s="212"/>
    </row>
    <row r="111" spans="2:21" ht="14.25" customHeight="1">
      <c r="B111" s="241"/>
      <c r="C111" s="281"/>
      <c r="D111" s="229"/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42"/>
      <c r="T111" s="243"/>
      <c r="U111" s="212"/>
    </row>
    <row r="112" spans="2:21" ht="15.75">
      <c r="B112" s="241"/>
      <c r="C112" s="281"/>
      <c r="D112" s="229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  <c r="Q112" s="229"/>
      <c r="R112" s="229"/>
      <c r="S112" s="242"/>
      <c r="T112" s="243"/>
      <c r="U112" s="212"/>
    </row>
    <row r="113" spans="1:21" ht="15.75">
      <c r="B113" s="241"/>
      <c r="C113" s="281"/>
      <c r="D113" s="229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29"/>
      <c r="P113" s="229"/>
      <c r="Q113" s="229"/>
      <c r="R113" s="229"/>
      <c r="S113" s="242"/>
      <c r="T113" s="243"/>
      <c r="U113" s="212"/>
    </row>
    <row r="114" spans="1:21" ht="15.75">
      <c r="B114" s="241"/>
      <c r="C114" s="2086" t="s">
        <v>147</v>
      </c>
      <c r="D114" s="2086"/>
      <c r="E114" s="2086"/>
      <c r="F114" s="2086"/>
      <c r="G114" s="2090"/>
      <c r="H114" s="2090" t="s">
        <v>82</v>
      </c>
      <c r="I114" s="2086"/>
      <c r="J114" s="2090" t="s">
        <v>156</v>
      </c>
      <c r="K114" s="230"/>
      <c r="L114" s="2090"/>
      <c r="M114" s="2090" t="s">
        <v>161</v>
      </c>
      <c r="N114" s="2090"/>
      <c r="O114" s="2086"/>
      <c r="P114" s="2086"/>
      <c r="Q114" s="2086" t="s">
        <v>83</v>
      </c>
      <c r="R114" s="2086"/>
      <c r="S114" s="242"/>
      <c r="T114" s="243"/>
      <c r="U114" s="212"/>
    </row>
    <row r="115" spans="1:21" ht="9.9499999999999993" customHeight="1">
      <c r="B115" s="612"/>
      <c r="C115" s="2086"/>
      <c r="D115" s="2086"/>
      <c r="E115" s="2086"/>
      <c r="F115" s="2086"/>
      <c r="G115" s="2090"/>
      <c r="H115" s="2090"/>
      <c r="I115" s="2086"/>
      <c r="J115" s="2090"/>
      <c r="K115" s="230"/>
      <c r="L115" s="2090"/>
      <c r="M115" s="2090"/>
      <c r="N115" s="2090"/>
      <c r="O115" s="2086"/>
      <c r="P115" s="2086"/>
      <c r="Q115" s="2086"/>
      <c r="R115" s="2086"/>
      <c r="S115" s="242"/>
      <c r="T115" s="243"/>
      <c r="U115" s="212"/>
    </row>
    <row r="116" spans="1:21" customFormat="1" ht="15" customHeight="1">
      <c r="A116" s="865"/>
      <c r="B116" s="121" t="s">
        <v>418</v>
      </c>
      <c r="C116" s="284"/>
      <c r="D116" s="122"/>
      <c r="E116" s="122"/>
      <c r="F116" s="122"/>
      <c r="G116" s="122"/>
      <c r="H116" s="122"/>
      <c r="I116" s="122"/>
      <c r="J116" s="123"/>
      <c r="K116" s="122"/>
      <c r="L116" s="124"/>
      <c r="M116" s="122"/>
      <c r="N116" s="122"/>
      <c r="O116" s="122"/>
      <c r="P116" s="122"/>
      <c r="Q116" s="122"/>
      <c r="R116" s="125"/>
      <c r="S116" s="125"/>
      <c r="T116" s="126" t="s">
        <v>417</v>
      </c>
      <c r="U116" s="232"/>
    </row>
    <row r="118" spans="1:21" ht="27.95" customHeight="1">
      <c r="B118" s="2318"/>
      <c r="C118" s="2156"/>
      <c r="D118" s="2156"/>
      <c r="E118" s="2157"/>
      <c r="F118" s="2161" t="s">
        <v>146</v>
      </c>
      <c r="G118" s="2162"/>
      <c r="H118" s="2162"/>
      <c r="I118" s="2162"/>
      <c r="J118" s="2162"/>
      <c r="K118" s="2162"/>
      <c r="L118" s="2162"/>
      <c r="M118" s="2162"/>
      <c r="N118" s="2163"/>
      <c r="O118" s="407" t="s">
        <v>111</v>
      </c>
      <c r="P118" s="633" t="s">
        <v>1762</v>
      </c>
      <c r="Q118" s="408" t="s">
        <v>1611</v>
      </c>
      <c r="R118" s="160"/>
      <c r="S118" s="160"/>
      <c r="T118" s="161" t="s">
        <v>25</v>
      </c>
      <c r="U118" s="212"/>
    </row>
    <row r="119" spans="1:21" ht="27.75" customHeight="1">
      <c r="B119" s="2158"/>
      <c r="C119" s="2159"/>
      <c r="D119" s="2159"/>
      <c r="E119" s="2160"/>
      <c r="F119" s="2164" t="s">
        <v>416</v>
      </c>
      <c r="G119" s="2165"/>
      <c r="H119" s="2165"/>
      <c r="I119" s="2165"/>
      <c r="J119" s="2165"/>
      <c r="K119" s="2165"/>
      <c r="L119" s="2165"/>
      <c r="M119" s="2165"/>
      <c r="N119" s="2166"/>
      <c r="O119" s="409" t="s">
        <v>33</v>
      </c>
      <c r="P119" s="410" t="s">
        <v>58</v>
      </c>
      <c r="Q119" s="411"/>
      <c r="R119" s="162"/>
      <c r="S119" s="162"/>
      <c r="T119" s="163"/>
      <c r="U119" s="212"/>
    </row>
    <row r="120" spans="1:21" ht="3.75" customHeight="1">
      <c r="B120" s="457"/>
      <c r="C120" s="458"/>
      <c r="D120" s="458"/>
      <c r="E120" s="458"/>
      <c r="F120" s="458"/>
      <c r="G120" s="459"/>
      <c r="H120" s="459"/>
      <c r="I120" s="459"/>
      <c r="J120" s="459"/>
      <c r="K120" s="459"/>
      <c r="L120" s="459"/>
      <c r="M120" s="459"/>
      <c r="N120" s="459"/>
      <c r="O120" s="459"/>
      <c r="P120" s="459"/>
      <c r="Q120" s="818"/>
      <c r="R120" s="459"/>
      <c r="S120" s="459"/>
      <c r="T120" s="460"/>
      <c r="U120" s="212"/>
    </row>
    <row r="121" spans="1:21" ht="15.75">
      <c r="B121" s="164"/>
      <c r="C121" s="273" t="s">
        <v>59</v>
      </c>
      <c r="D121" s="15"/>
      <c r="E121" s="15" t="s">
        <v>60</v>
      </c>
      <c r="F121" s="165" t="s">
        <v>1461</v>
      </c>
      <c r="G121" s="15"/>
      <c r="H121" s="701"/>
      <c r="I121" s="358"/>
      <c r="J121" s="15"/>
      <c r="K121" s="344"/>
      <c r="L121" s="145"/>
      <c r="M121" s="153"/>
      <c r="N121" s="145"/>
      <c r="O121" s="247"/>
      <c r="P121" s="57" t="s">
        <v>61</v>
      </c>
      <c r="Q121" s="249" t="s">
        <v>2011</v>
      </c>
      <c r="R121" s="249"/>
      <c r="S121" s="216"/>
      <c r="T121" s="250"/>
      <c r="U121" s="212"/>
    </row>
    <row r="122" spans="1:21" ht="5.0999999999999996" customHeight="1">
      <c r="B122" s="168"/>
      <c r="C122" s="274"/>
      <c r="D122" s="15"/>
      <c r="E122" s="344"/>
      <c r="F122" s="170"/>
      <c r="G122" s="171"/>
      <c r="H122" s="170"/>
      <c r="I122" s="172"/>
      <c r="J122" s="169"/>
      <c r="K122" s="15"/>
      <c r="L122" s="173"/>
      <c r="M122" s="145"/>
      <c r="O122" s="145"/>
      <c r="P122" s="295"/>
      <c r="Q122" s="251"/>
      <c r="R122" s="251"/>
      <c r="S122" s="251"/>
      <c r="T122" s="250"/>
      <c r="U122" s="212"/>
    </row>
    <row r="123" spans="1:21" ht="15" customHeight="1">
      <c r="B123" s="2077" t="s">
        <v>26</v>
      </c>
      <c r="C123" s="275" t="s">
        <v>27</v>
      </c>
      <c r="D123" s="2073" t="s">
        <v>62</v>
      </c>
      <c r="E123" s="175" t="s">
        <v>28</v>
      </c>
      <c r="F123" s="2073" t="s">
        <v>29</v>
      </c>
      <c r="G123" s="174" t="s">
        <v>30</v>
      </c>
      <c r="H123" s="174" t="s">
        <v>30</v>
      </c>
      <c r="I123" s="176" t="s">
        <v>30</v>
      </c>
      <c r="J123" s="2171" t="s">
        <v>31</v>
      </c>
      <c r="K123" s="2172"/>
      <c r="L123" s="174" t="s">
        <v>30</v>
      </c>
      <c r="M123" s="176" t="s">
        <v>32</v>
      </c>
      <c r="N123" s="177" t="s">
        <v>8</v>
      </c>
      <c r="O123" s="2176" t="s">
        <v>182</v>
      </c>
      <c r="P123" s="2178" t="s">
        <v>181</v>
      </c>
      <c r="Q123" s="177" t="s">
        <v>8</v>
      </c>
      <c r="R123" s="2180" t="s">
        <v>44</v>
      </c>
      <c r="S123" s="178" t="s">
        <v>8</v>
      </c>
      <c r="T123" s="2075" t="s">
        <v>10</v>
      </c>
      <c r="U123" s="212"/>
    </row>
    <row r="124" spans="1:21">
      <c r="B124" s="2078"/>
      <c r="C124" s="276" t="s">
        <v>11</v>
      </c>
      <c r="D124" s="2074"/>
      <c r="E124" s="180" t="s">
        <v>12</v>
      </c>
      <c r="F124" s="2074"/>
      <c r="G124" s="180" t="s">
        <v>13</v>
      </c>
      <c r="H124" s="180" t="s">
        <v>14</v>
      </c>
      <c r="I124" s="181" t="s">
        <v>15</v>
      </c>
      <c r="J124" s="182" t="s">
        <v>16</v>
      </c>
      <c r="K124" s="183" t="s">
        <v>17</v>
      </c>
      <c r="L124" s="180" t="s">
        <v>18</v>
      </c>
      <c r="M124" s="184" t="s">
        <v>19</v>
      </c>
      <c r="N124" s="185" t="s">
        <v>177</v>
      </c>
      <c r="O124" s="2177"/>
      <c r="P124" s="2179"/>
      <c r="Q124" s="185" t="s">
        <v>22</v>
      </c>
      <c r="R124" s="2181"/>
      <c r="S124" s="186" t="s">
        <v>45</v>
      </c>
      <c r="T124" s="2076"/>
      <c r="U124" s="212"/>
    </row>
    <row r="125" spans="1:21" ht="15.75" thickBot="1">
      <c r="B125" s="187">
        <v>1</v>
      </c>
      <c r="C125" s="277">
        <v>2</v>
      </c>
      <c r="D125" s="189">
        <v>3</v>
      </c>
      <c r="E125" s="188">
        <v>4</v>
      </c>
      <c r="F125" s="188">
        <v>5</v>
      </c>
      <c r="G125" s="188">
        <v>6</v>
      </c>
      <c r="H125" s="188">
        <v>7</v>
      </c>
      <c r="I125" s="190" t="s">
        <v>63</v>
      </c>
      <c r="J125" s="191">
        <v>9</v>
      </c>
      <c r="K125" s="192" t="s">
        <v>64</v>
      </c>
      <c r="L125" s="191" t="s">
        <v>65</v>
      </c>
      <c r="M125" s="192">
        <v>12</v>
      </c>
      <c r="N125" s="193" t="s">
        <v>66</v>
      </c>
      <c r="O125" s="252" t="s">
        <v>176</v>
      </c>
      <c r="P125" s="193" t="s">
        <v>178</v>
      </c>
      <c r="Q125" s="193" t="s">
        <v>185</v>
      </c>
      <c r="R125" s="193" t="s">
        <v>183</v>
      </c>
      <c r="S125" s="193" t="s">
        <v>179</v>
      </c>
      <c r="T125" s="193">
        <v>18</v>
      </c>
      <c r="U125" s="212"/>
    </row>
    <row r="126" spans="1:21" s="929" customFormat="1" ht="35.1" customHeight="1" thickTop="1">
      <c r="B126" s="912">
        <v>1</v>
      </c>
      <c r="C126" s="1659" t="s">
        <v>2017</v>
      </c>
      <c r="D126" s="1659" t="s">
        <v>1272</v>
      </c>
      <c r="E126" s="1659" t="s">
        <v>1703</v>
      </c>
      <c r="F126" s="1659" t="s">
        <v>35</v>
      </c>
      <c r="G126" s="1662">
        <v>5140</v>
      </c>
      <c r="H126" s="1662">
        <v>1520</v>
      </c>
      <c r="I126" s="1661">
        <f>+G126-H126</f>
        <v>3620</v>
      </c>
      <c r="J126" s="1661">
        <v>5</v>
      </c>
      <c r="K126" s="1661">
        <f>I126*J126%</f>
        <v>181</v>
      </c>
      <c r="L126" s="1661">
        <f>I126-K126</f>
        <v>3439</v>
      </c>
      <c r="M126" s="1662">
        <v>2900</v>
      </c>
      <c r="N126" s="1662">
        <f>ROUND((L126*M126),0)</f>
        <v>9973100</v>
      </c>
      <c r="O126" s="1662">
        <f>ROUND(M126*0.5025%,2)</f>
        <v>14.57</v>
      </c>
      <c r="P126" s="1662">
        <f>M126+O126</f>
        <v>2914.57</v>
      </c>
      <c r="Q126" s="1661">
        <f>ROUND((L126*+P126),0)</f>
        <v>10023206</v>
      </c>
      <c r="R126" s="1661">
        <f>ROUND((Q126*0.5%),0)</f>
        <v>50116</v>
      </c>
      <c r="S126" s="1661">
        <f>ROUND((Q126-R126),0)</f>
        <v>9973090</v>
      </c>
      <c r="T126" s="1637" t="s">
        <v>335</v>
      </c>
    </row>
    <row r="127" spans="1:21" s="929" customFormat="1" ht="5.0999999999999996" customHeight="1">
      <c r="B127" s="1046"/>
      <c r="C127" s="1047"/>
      <c r="D127" s="1048"/>
      <c r="E127" s="1049"/>
      <c r="F127" s="1050"/>
      <c r="G127" s="1028"/>
      <c r="H127" s="1028"/>
      <c r="I127" s="1029"/>
      <c r="J127" s="1030"/>
      <c r="K127" s="943"/>
      <c r="L127" s="943"/>
      <c r="M127" s="941"/>
      <c r="N127" s="942"/>
      <c r="O127" s="942"/>
      <c r="P127" s="942"/>
      <c r="Q127" s="940"/>
      <c r="R127" s="940"/>
      <c r="S127" s="940"/>
      <c r="T127" s="1637"/>
    </row>
    <row r="128" spans="1:21" ht="35.1" customHeight="1">
      <c r="B128" s="2173" t="s">
        <v>203</v>
      </c>
      <c r="C128" s="2174"/>
      <c r="D128" s="2174"/>
      <c r="E128" s="2174"/>
      <c r="F128" s="2175"/>
      <c r="G128" s="1012">
        <f>SUM(G126:G127)</f>
        <v>5140</v>
      </c>
      <c r="H128" s="1012">
        <f>SUM(H126:H127)</f>
        <v>1520</v>
      </c>
      <c r="I128" s="1012">
        <f>SUM(I126:I127)</f>
        <v>3620</v>
      </c>
      <c r="J128" s="1012">
        <f>+K128/I128%</f>
        <v>5</v>
      </c>
      <c r="K128" s="1012">
        <f>SUM(K126:K127)</f>
        <v>181</v>
      </c>
      <c r="L128" s="1012">
        <f>SUM(L126:L127)</f>
        <v>3439</v>
      </c>
      <c r="M128" s="1012"/>
      <c r="N128" s="1012">
        <f>SUM(N126:N127)</f>
        <v>9973100</v>
      </c>
      <c r="O128" s="1012"/>
      <c r="P128" s="1012">
        <f>+Q128/L128</f>
        <v>2914.5699331200931</v>
      </c>
      <c r="Q128" s="1012">
        <f>SUM(Q126:Q127)</f>
        <v>10023206</v>
      </c>
      <c r="R128" s="1012">
        <f>SUM(R126:R127)</f>
        <v>50116</v>
      </c>
      <c r="S128" s="1012">
        <f>SUM(S126:S127)</f>
        <v>9973090</v>
      </c>
      <c r="T128" s="402"/>
      <c r="U128" s="212"/>
    </row>
    <row r="129" spans="1:21" ht="5.0999999999999996" customHeight="1">
      <c r="B129" s="457"/>
      <c r="C129" s="458"/>
      <c r="D129" s="458"/>
      <c r="E129" s="458"/>
      <c r="F129" s="458"/>
      <c r="G129" s="459"/>
      <c r="H129" s="459"/>
      <c r="I129" s="459"/>
      <c r="J129" s="459"/>
      <c r="K129" s="459"/>
      <c r="L129" s="459"/>
      <c r="M129" s="459"/>
      <c r="N129" s="459"/>
      <c r="O129" s="459"/>
      <c r="P129" s="459"/>
      <c r="Q129" s="818"/>
      <c r="R129" s="459"/>
      <c r="S129" s="459"/>
      <c r="T129" s="460"/>
      <c r="U129" s="212"/>
    </row>
    <row r="130" spans="1:21" ht="8.25" customHeight="1">
      <c r="B130" s="603"/>
      <c r="C130" s="458"/>
      <c r="D130" s="458"/>
      <c r="E130" s="458"/>
      <c r="F130" s="458"/>
      <c r="G130" s="459"/>
      <c r="H130" s="459"/>
      <c r="I130" s="459"/>
      <c r="J130" s="459"/>
      <c r="K130" s="459"/>
      <c r="L130" s="459"/>
      <c r="M130" s="459"/>
      <c r="N130" s="459"/>
      <c r="O130" s="459"/>
      <c r="P130" s="459"/>
      <c r="Q130" s="459"/>
      <c r="R130" s="459"/>
      <c r="S130" s="459"/>
      <c r="T130" s="460"/>
      <c r="U130" s="212"/>
    </row>
    <row r="131" spans="1:21" ht="15.75">
      <c r="B131" s="201"/>
      <c r="C131" s="205"/>
      <c r="D131" s="202"/>
      <c r="E131" s="202"/>
      <c r="F131" s="202"/>
      <c r="G131" s="202"/>
      <c r="H131" s="202"/>
      <c r="I131" s="202"/>
      <c r="J131" s="203"/>
      <c r="K131" s="203"/>
      <c r="L131" s="204"/>
      <c r="M131" s="202"/>
      <c r="N131" s="202"/>
      <c r="O131" s="202"/>
      <c r="P131" s="598"/>
      <c r="Q131" s="587" t="s">
        <v>2013</v>
      </c>
      <c r="R131" s="211"/>
      <c r="S131" s="208"/>
      <c r="T131" s="209"/>
      <c r="U131" s="212"/>
    </row>
    <row r="132" spans="1:21" ht="15.75">
      <c r="B132" s="241"/>
      <c r="C132" s="280" t="s">
        <v>80</v>
      </c>
      <c r="D132" s="227"/>
      <c r="E132" s="227"/>
      <c r="F132" s="227"/>
      <c r="G132" s="2080"/>
      <c r="H132" s="2080"/>
      <c r="I132" s="2080" t="s">
        <v>105</v>
      </c>
      <c r="J132" s="2080"/>
      <c r="K132" s="228"/>
      <c r="L132" s="2080"/>
      <c r="M132" s="2080" t="s">
        <v>106</v>
      </c>
      <c r="N132" s="2080"/>
      <c r="O132" s="227"/>
      <c r="P132" s="227"/>
      <c r="Q132" s="227" t="s">
        <v>81</v>
      </c>
      <c r="R132" s="227"/>
      <c r="S132" s="242"/>
      <c r="T132" s="243"/>
      <c r="U132" s="212"/>
    </row>
    <row r="133" spans="1:21" ht="14.25" customHeight="1">
      <c r="B133" s="241"/>
      <c r="C133" s="281"/>
      <c r="D133" s="229"/>
      <c r="E133" s="229"/>
      <c r="F133" s="229"/>
      <c r="G133" s="229"/>
      <c r="H133" s="229"/>
      <c r="I133" s="229"/>
      <c r="J133" s="229"/>
      <c r="K133" s="229"/>
      <c r="L133" s="229"/>
      <c r="M133" s="229"/>
      <c r="N133" s="229"/>
      <c r="O133" s="229"/>
      <c r="P133" s="229"/>
      <c r="Q133" s="229"/>
      <c r="R133" s="229"/>
      <c r="S133" s="242"/>
      <c r="T133" s="243"/>
      <c r="U133" s="212"/>
    </row>
    <row r="134" spans="1:21" ht="15.75">
      <c r="B134" s="241"/>
      <c r="C134" s="281"/>
      <c r="D134" s="229"/>
      <c r="E134" s="229"/>
      <c r="F134" s="229"/>
      <c r="G134" s="229"/>
      <c r="H134" s="229"/>
      <c r="I134" s="229"/>
      <c r="J134" s="229"/>
      <c r="K134" s="229"/>
      <c r="L134" s="229"/>
      <c r="M134" s="229"/>
      <c r="N134" s="229"/>
      <c r="O134" s="229"/>
      <c r="P134" s="229"/>
      <c r="Q134" s="229"/>
      <c r="R134" s="229"/>
      <c r="S134" s="242"/>
      <c r="T134" s="243"/>
      <c r="U134" s="212"/>
    </row>
    <row r="135" spans="1:21" ht="15.75">
      <c r="B135" s="241"/>
      <c r="C135" s="281"/>
      <c r="D135" s="229"/>
      <c r="E135" s="229"/>
      <c r="F135" s="229"/>
      <c r="G135" s="229"/>
      <c r="H135" s="229"/>
      <c r="I135" s="229"/>
      <c r="J135" s="229"/>
      <c r="K135" s="229"/>
      <c r="L135" s="229"/>
      <c r="M135" s="229"/>
      <c r="N135" s="229"/>
      <c r="O135" s="229"/>
      <c r="P135" s="229"/>
      <c r="Q135" s="229"/>
      <c r="R135" s="229"/>
      <c r="S135" s="242"/>
      <c r="T135" s="243"/>
      <c r="U135" s="212"/>
    </row>
    <row r="136" spans="1:21" ht="15.75">
      <c r="B136" s="241"/>
      <c r="C136" s="2079" t="s">
        <v>147</v>
      </c>
      <c r="D136" s="2079"/>
      <c r="E136" s="2079"/>
      <c r="F136" s="2079"/>
      <c r="G136" s="2081"/>
      <c r="H136" s="2081" t="s">
        <v>82</v>
      </c>
      <c r="I136" s="2079"/>
      <c r="J136" s="2081" t="s">
        <v>156</v>
      </c>
      <c r="K136" s="230"/>
      <c r="L136" s="2081"/>
      <c r="M136" s="2081" t="s">
        <v>161</v>
      </c>
      <c r="N136" s="2081"/>
      <c r="O136" s="2079"/>
      <c r="P136" s="2079"/>
      <c r="Q136" s="2079" t="s">
        <v>83</v>
      </c>
      <c r="R136" s="2079"/>
      <c r="S136" s="242"/>
      <c r="T136" s="243"/>
      <c r="U136" s="212"/>
    </row>
    <row r="137" spans="1:21" ht="9.9499999999999993" customHeight="1">
      <c r="B137" s="612"/>
      <c r="C137" s="2079"/>
      <c r="D137" s="2079"/>
      <c r="E137" s="2079"/>
      <c r="F137" s="2079"/>
      <c r="G137" s="2081"/>
      <c r="H137" s="2081"/>
      <c r="I137" s="2079"/>
      <c r="J137" s="2081"/>
      <c r="K137" s="230"/>
      <c r="L137" s="2081"/>
      <c r="M137" s="2081"/>
      <c r="N137" s="2081"/>
      <c r="O137" s="2079"/>
      <c r="P137" s="2079"/>
      <c r="Q137" s="2079"/>
      <c r="R137" s="2079"/>
      <c r="S137" s="242"/>
      <c r="T137" s="243"/>
      <c r="U137" s="212"/>
    </row>
    <row r="138" spans="1:21" customFormat="1" ht="15" customHeight="1">
      <c r="A138" s="865"/>
      <c r="B138" s="121" t="s">
        <v>418</v>
      </c>
      <c r="C138" s="284"/>
      <c r="D138" s="122"/>
      <c r="E138" s="122"/>
      <c r="F138" s="122"/>
      <c r="G138" s="122"/>
      <c r="H138" s="122"/>
      <c r="I138" s="122"/>
      <c r="J138" s="123"/>
      <c r="K138" s="122"/>
      <c r="L138" s="124"/>
      <c r="M138" s="122"/>
      <c r="N138" s="122"/>
      <c r="O138" s="122"/>
      <c r="P138" s="122"/>
      <c r="Q138" s="122"/>
      <c r="R138" s="125"/>
      <c r="S138" s="125"/>
      <c r="T138" s="126" t="s">
        <v>417</v>
      </c>
      <c r="U138" s="232"/>
    </row>
    <row r="140" spans="1:21" ht="27.95" customHeight="1">
      <c r="B140" s="2318"/>
      <c r="C140" s="2156"/>
      <c r="D140" s="2156"/>
      <c r="E140" s="2157"/>
      <c r="F140" s="2161" t="s">
        <v>146</v>
      </c>
      <c r="G140" s="2162"/>
      <c r="H140" s="2162"/>
      <c r="I140" s="2162"/>
      <c r="J140" s="2162"/>
      <c r="K140" s="2162"/>
      <c r="L140" s="2162"/>
      <c r="M140" s="2162"/>
      <c r="N140" s="2163"/>
      <c r="O140" s="407" t="s">
        <v>111</v>
      </c>
      <c r="P140" s="633" t="s">
        <v>1733</v>
      </c>
      <c r="Q140" s="408" t="s">
        <v>1611</v>
      </c>
      <c r="R140" s="160"/>
      <c r="S140" s="160"/>
      <c r="T140" s="161" t="s">
        <v>25</v>
      </c>
      <c r="U140" s="212"/>
    </row>
    <row r="141" spans="1:21" ht="27.75" customHeight="1">
      <c r="B141" s="2158"/>
      <c r="C141" s="2159"/>
      <c r="D141" s="2159"/>
      <c r="E141" s="2160"/>
      <c r="F141" s="2164" t="s">
        <v>416</v>
      </c>
      <c r="G141" s="2165"/>
      <c r="H141" s="2165"/>
      <c r="I141" s="2165"/>
      <c r="J141" s="2165"/>
      <c r="K141" s="2165"/>
      <c r="L141" s="2165"/>
      <c r="M141" s="2165"/>
      <c r="N141" s="2166"/>
      <c r="O141" s="409" t="s">
        <v>33</v>
      </c>
      <c r="P141" s="410" t="s">
        <v>58</v>
      </c>
      <c r="Q141" s="411"/>
      <c r="R141" s="162"/>
      <c r="S141" s="162"/>
      <c r="T141" s="163"/>
      <c r="U141" s="212"/>
    </row>
    <row r="142" spans="1:21" ht="3.75" customHeight="1">
      <c r="B142" s="457"/>
      <c r="C142" s="458"/>
      <c r="D142" s="458"/>
      <c r="E142" s="458"/>
      <c r="F142" s="458"/>
      <c r="G142" s="459"/>
      <c r="H142" s="459"/>
      <c r="I142" s="459"/>
      <c r="J142" s="459"/>
      <c r="K142" s="459"/>
      <c r="L142" s="459"/>
      <c r="M142" s="459"/>
      <c r="N142" s="459"/>
      <c r="O142" s="459"/>
      <c r="P142" s="459"/>
      <c r="Q142" s="818"/>
      <c r="R142" s="459"/>
      <c r="S142" s="459"/>
      <c r="T142" s="460"/>
      <c r="U142" s="212"/>
    </row>
    <row r="143" spans="1:21" ht="15.75">
      <c r="B143" s="164"/>
      <c r="C143" s="273" t="s">
        <v>59</v>
      </c>
      <c r="D143" s="15"/>
      <c r="E143" s="15" t="s">
        <v>60</v>
      </c>
      <c r="F143" s="165" t="s">
        <v>1461</v>
      </c>
      <c r="G143" s="15"/>
      <c r="H143" s="701"/>
      <c r="I143" s="358"/>
      <c r="J143" s="15"/>
      <c r="K143" s="344"/>
      <c r="L143" s="145"/>
      <c r="M143" s="153"/>
      <c r="N143" s="145"/>
      <c r="O143" s="247"/>
      <c r="P143" s="57" t="s">
        <v>61</v>
      </c>
      <c r="Q143" s="249" t="s">
        <v>2003</v>
      </c>
      <c r="R143" s="249"/>
      <c r="S143" s="216"/>
      <c r="T143" s="250"/>
      <c r="U143" s="212"/>
    </row>
    <row r="144" spans="1:21" ht="5.0999999999999996" customHeight="1">
      <c r="B144" s="168"/>
      <c r="C144" s="274"/>
      <c r="D144" s="15"/>
      <c r="E144" s="344"/>
      <c r="F144" s="170"/>
      <c r="G144" s="171"/>
      <c r="H144" s="170"/>
      <c r="I144" s="172"/>
      <c r="J144" s="169"/>
      <c r="K144" s="15"/>
      <c r="L144" s="173"/>
      <c r="M144" s="145"/>
      <c r="O144" s="145"/>
      <c r="P144" s="295"/>
      <c r="Q144" s="251"/>
      <c r="R144" s="251"/>
      <c r="S144" s="251"/>
      <c r="T144" s="250"/>
      <c r="U144" s="212"/>
    </row>
    <row r="145" spans="2:21" ht="15" customHeight="1">
      <c r="B145" s="2050" t="s">
        <v>26</v>
      </c>
      <c r="C145" s="275" t="s">
        <v>27</v>
      </c>
      <c r="D145" s="2046" t="s">
        <v>62</v>
      </c>
      <c r="E145" s="175" t="s">
        <v>28</v>
      </c>
      <c r="F145" s="2046" t="s">
        <v>29</v>
      </c>
      <c r="G145" s="174" t="s">
        <v>30</v>
      </c>
      <c r="H145" s="174" t="s">
        <v>30</v>
      </c>
      <c r="I145" s="176" t="s">
        <v>30</v>
      </c>
      <c r="J145" s="2171" t="s">
        <v>31</v>
      </c>
      <c r="K145" s="2172"/>
      <c r="L145" s="174" t="s">
        <v>30</v>
      </c>
      <c r="M145" s="176" t="s">
        <v>32</v>
      </c>
      <c r="N145" s="177" t="s">
        <v>8</v>
      </c>
      <c r="O145" s="2176" t="s">
        <v>182</v>
      </c>
      <c r="P145" s="2178" t="s">
        <v>181</v>
      </c>
      <c r="Q145" s="177" t="s">
        <v>8</v>
      </c>
      <c r="R145" s="2180" t="s">
        <v>44</v>
      </c>
      <c r="S145" s="178" t="s">
        <v>8</v>
      </c>
      <c r="T145" s="2048" t="s">
        <v>10</v>
      </c>
      <c r="U145" s="212"/>
    </row>
    <row r="146" spans="2:21">
      <c r="B146" s="2051"/>
      <c r="C146" s="276" t="s">
        <v>11</v>
      </c>
      <c r="D146" s="2047"/>
      <c r="E146" s="180" t="s">
        <v>12</v>
      </c>
      <c r="F146" s="2047"/>
      <c r="G146" s="180" t="s">
        <v>13</v>
      </c>
      <c r="H146" s="180" t="s">
        <v>14</v>
      </c>
      <c r="I146" s="181" t="s">
        <v>15</v>
      </c>
      <c r="J146" s="182" t="s">
        <v>16</v>
      </c>
      <c r="K146" s="183" t="s">
        <v>17</v>
      </c>
      <c r="L146" s="180" t="s">
        <v>18</v>
      </c>
      <c r="M146" s="184" t="s">
        <v>19</v>
      </c>
      <c r="N146" s="185" t="s">
        <v>177</v>
      </c>
      <c r="O146" s="2177"/>
      <c r="P146" s="2179"/>
      <c r="Q146" s="185" t="s">
        <v>22</v>
      </c>
      <c r="R146" s="2181"/>
      <c r="S146" s="186" t="s">
        <v>45</v>
      </c>
      <c r="T146" s="2049"/>
      <c r="U146" s="212"/>
    </row>
    <row r="147" spans="2:21" ht="15.75" thickBot="1">
      <c r="B147" s="187">
        <v>1</v>
      </c>
      <c r="C147" s="277">
        <v>2</v>
      </c>
      <c r="D147" s="189">
        <v>3</v>
      </c>
      <c r="E147" s="188">
        <v>4</v>
      </c>
      <c r="F147" s="188">
        <v>5</v>
      </c>
      <c r="G147" s="188">
        <v>6</v>
      </c>
      <c r="H147" s="188">
        <v>7</v>
      </c>
      <c r="I147" s="190" t="s">
        <v>63</v>
      </c>
      <c r="J147" s="191">
        <v>9</v>
      </c>
      <c r="K147" s="192" t="s">
        <v>64</v>
      </c>
      <c r="L147" s="191" t="s">
        <v>65</v>
      </c>
      <c r="M147" s="192">
        <v>12</v>
      </c>
      <c r="N147" s="193" t="s">
        <v>66</v>
      </c>
      <c r="O147" s="252" t="s">
        <v>176</v>
      </c>
      <c r="P147" s="193" t="s">
        <v>178</v>
      </c>
      <c r="Q147" s="193" t="s">
        <v>185</v>
      </c>
      <c r="R147" s="193" t="s">
        <v>183</v>
      </c>
      <c r="S147" s="193" t="s">
        <v>179</v>
      </c>
      <c r="T147" s="193">
        <v>18</v>
      </c>
      <c r="U147" s="212"/>
    </row>
    <row r="148" spans="2:21" s="929" customFormat="1" ht="35.1" customHeight="1" thickTop="1">
      <c r="B148" s="912">
        <v>1</v>
      </c>
      <c r="C148" s="1659" t="s">
        <v>2005</v>
      </c>
      <c r="D148" s="1659" t="s">
        <v>1632</v>
      </c>
      <c r="E148" s="1659" t="s">
        <v>1029</v>
      </c>
      <c r="F148" s="1659" t="s">
        <v>35</v>
      </c>
      <c r="G148" s="1662">
        <v>4510</v>
      </c>
      <c r="H148" s="1662">
        <v>1700</v>
      </c>
      <c r="I148" s="1661">
        <f>+G148-H148</f>
        <v>2810</v>
      </c>
      <c r="J148" s="1661">
        <v>5</v>
      </c>
      <c r="K148" s="1661">
        <f>I148*J148%</f>
        <v>140.5</v>
      </c>
      <c r="L148" s="1661">
        <f>I148-K148</f>
        <v>2669.5</v>
      </c>
      <c r="M148" s="1662">
        <v>2900</v>
      </c>
      <c r="N148" s="1662">
        <f>ROUND((L148*M148),0)</f>
        <v>7741550</v>
      </c>
      <c r="O148" s="1662">
        <f>ROUND(M148*0.5025%,2)</f>
        <v>14.57</v>
      </c>
      <c r="P148" s="1662">
        <f>M148+O148</f>
        <v>2914.57</v>
      </c>
      <c r="Q148" s="1661">
        <f>ROUND((L148*+P148),0)</f>
        <v>7780445</v>
      </c>
      <c r="R148" s="1661">
        <f>ROUND((Q148*0.5%),0)</f>
        <v>38902</v>
      </c>
      <c r="S148" s="1661">
        <f>ROUND((Q148-R148),0)</f>
        <v>7741543</v>
      </c>
      <c r="T148" s="1637" t="s">
        <v>335</v>
      </c>
    </row>
    <row r="149" spans="2:21" s="929" customFormat="1" ht="35.1" customHeight="1">
      <c r="B149" s="912">
        <v>2</v>
      </c>
      <c r="C149" s="1659" t="s">
        <v>2006</v>
      </c>
      <c r="D149" s="1659" t="s">
        <v>1272</v>
      </c>
      <c r="E149" s="1659" t="s">
        <v>1703</v>
      </c>
      <c r="F149" s="1659" t="s">
        <v>35</v>
      </c>
      <c r="G149" s="1662">
        <v>5050</v>
      </c>
      <c r="H149" s="1662">
        <v>1660</v>
      </c>
      <c r="I149" s="1661">
        <f>+G149-H149</f>
        <v>3390</v>
      </c>
      <c r="J149" s="1661">
        <v>5</v>
      </c>
      <c r="K149" s="1661">
        <f>I149*J149%</f>
        <v>169.5</v>
      </c>
      <c r="L149" s="1661">
        <f>I149-K149</f>
        <v>3220.5</v>
      </c>
      <c r="M149" s="1662">
        <v>2900</v>
      </c>
      <c r="N149" s="1662">
        <f>ROUND((L149*M149),0)</f>
        <v>9339450</v>
      </c>
      <c r="O149" s="1662">
        <f>ROUND(M149*0.5025%,2)</f>
        <v>14.57</v>
      </c>
      <c r="P149" s="1662">
        <f>M149+O149</f>
        <v>2914.57</v>
      </c>
      <c r="Q149" s="1661">
        <f>ROUND((L149*+P149),0)</f>
        <v>9386373</v>
      </c>
      <c r="R149" s="1661">
        <f>ROUND((Q149*0.5%),0)</f>
        <v>46932</v>
      </c>
      <c r="S149" s="1661">
        <f>ROUND((Q149-R149),0)</f>
        <v>9339441</v>
      </c>
      <c r="T149" s="1637" t="s">
        <v>335</v>
      </c>
    </row>
    <row r="150" spans="2:21" s="929" customFormat="1" ht="5.0999999999999996" customHeight="1">
      <c r="B150" s="1046"/>
      <c r="C150" s="1047"/>
      <c r="D150" s="1048"/>
      <c r="E150" s="1049"/>
      <c r="F150" s="1050"/>
      <c r="G150" s="1028"/>
      <c r="H150" s="1028"/>
      <c r="I150" s="1029"/>
      <c r="J150" s="1030"/>
      <c r="K150" s="943"/>
      <c r="L150" s="943"/>
      <c r="M150" s="941"/>
      <c r="N150" s="942"/>
      <c r="O150" s="942"/>
      <c r="P150" s="942"/>
      <c r="Q150" s="940"/>
      <c r="R150" s="940"/>
      <c r="S150" s="940"/>
      <c r="T150" s="1637"/>
    </row>
    <row r="151" spans="2:21" ht="35.1" customHeight="1">
      <c r="B151" s="2173" t="s">
        <v>203</v>
      </c>
      <c r="C151" s="2174"/>
      <c r="D151" s="2174"/>
      <c r="E151" s="2174"/>
      <c r="F151" s="2175"/>
      <c r="G151" s="1012">
        <f>SUM(G148:G150)</f>
        <v>9560</v>
      </c>
      <c r="H151" s="1012">
        <f>SUM(H148:H150)</f>
        <v>3360</v>
      </c>
      <c r="I151" s="1012">
        <f>SUM(I148:I150)</f>
        <v>6200</v>
      </c>
      <c r="J151" s="1012">
        <f>+K151/I151%</f>
        <v>5</v>
      </c>
      <c r="K151" s="1012">
        <f>SUM(K148:K150)</f>
        <v>310</v>
      </c>
      <c r="L151" s="1012">
        <f>SUM(L148:L150)</f>
        <v>5890</v>
      </c>
      <c r="M151" s="1012"/>
      <c r="N151" s="1012">
        <f>SUM(N148:N150)</f>
        <v>17081000</v>
      </c>
      <c r="O151" s="1012"/>
      <c r="P151" s="1012">
        <f>+Q151/L151</f>
        <v>2914.5701188455009</v>
      </c>
      <c r="Q151" s="1012">
        <f>SUM(Q148:Q150)</f>
        <v>17166818</v>
      </c>
      <c r="R151" s="1012">
        <f>SUM(R148:R150)</f>
        <v>85834</v>
      </c>
      <c r="S151" s="1012">
        <f>SUM(S148:S150)</f>
        <v>17080984</v>
      </c>
      <c r="T151" s="402"/>
      <c r="U151" s="212"/>
    </row>
    <row r="152" spans="2:21" ht="5.0999999999999996" customHeight="1">
      <c r="B152" s="457"/>
      <c r="C152" s="458"/>
      <c r="D152" s="458"/>
      <c r="E152" s="458"/>
      <c r="F152" s="458"/>
      <c r="G152" s="459"/>
      <c r="H152" s="459"/>
      <c r="I152" s="459"/>
      <c r="J152" s="459"/>
      <c r="K152" s="459"/>
      <c r="L152" s="459"/>
      <c r="M152" s="459"/>
      <c r="N152" s="459"/>
      <c r="O152" s="459"/>
      <c r="P152" s="459"/>
      <c r="Q152" s="818"/>
      <c r="R152" s="459"/>
      <c r="S152" s="459"/>
      <c r="T152" s="460"/>
      <c r="U152" s="212"/>
    </row>
    <row r="153" spans="2:21" ht="8.25" customHeight="1">
      <c r="B153" s="603"/>
      <c r="C153" s="458"/>
      <c r="D153" s="458"/>
      <c r="E153" s="458"/>
      <c r="F153" s="458"/>
      <c r="G153" s="459"/>
      <c r="H153" s="459"/>
      <c r="I153" s="459"/>
      <c r="J153" s="459"/>
      <c r="K153" s="459"/>
      <c r="L153" s="459"/>
      <c r="M153" s="459"/>
      <c r="N153" s="459"/>
      <c r="O153" s="459"/>
      <c r="P153" s="459"/>
      <c r="Q153" s="459"/>
      <c r="R153" s="459"/>
      <c r="S153" s="459"/>
      <c r="T153" s="460"/>
      <c r="U153" s="212"/>
    </row>
    <row r="154" spans="2:21" ht="15.75">
      <c r="B154" s="201"/>
      <c r="C154" s="205"/>
      <c r="D154" s="202"/>
      <c r="E154" s="202"/>
      <c r="F154" s="202"/>
      <c r="G154" s="202"/>
      <c r="H154" s="202"/>
      <c r="I154" s="202"/>
      <c r="J154" s="203"/>
      <c r="K154" s="203"/>
      <c r="L154" s="204"/>
      <c r="M154" s="202"/>
      <c r="N154" s="202"/>
      <c r="O154" s="202"/>
      <c r="P154" s="598"/>
      <c r="Q154" s="587" t="s">
        <v>2004</v>
      </c>
      <c r="R154" s="211"/>
      <c r="S154" s="208"/>
      <c r="T154" s="209"/>
      <c r="U154" s="212"/>
    </row>
    <row r="155" spans="2:21" ht="15.75">
      <c r="B155" s="241"/>
      <c r="C155" s="280" t="s">
        <v>80</v>
      </c>
      <c r="D155" s="227"/>
      <c r="E155" s="227"/>
      <c r="F155" s="227"/>
      <c r="G155" s="2053"/>
      <c r="H155" s="2053"/>
      <c r="I155" s="2053" t="s">
        <v>105</v>
      </c>
      <c r="J155" s="2053"/>
      <c r="K155" s="228"/>
      <c r="L155" s="2053"/>
      <c r="M155" s="2053" t="s">
        <v>106</v>
      </c>
      <c r="N155" s="2053"/>
      <c r="O155" s="227"/>
      <c r="P155" s="227"/>
      <c r="Q155" s="227" t="s">
        <v>81</v>
      </c>
      <c r="R155" s="227"/>
      <c r="S155" s="242"/>
      <c r="T155" s="243"/>
      <c r="U155" s="212"/>
    </row>
    <row r="156" spans="2:21" ht="14.25" customHeight="1">
      <c r="B156" s="241"/>
      <c r="C156" s="281"/>
      <c r="D156" s="229"/>
      <c r="E156" s="229"/>
      <c r="F156" s="229"/>
      <c r="G156" s="229"/>
      <c r="H156" s="229"/>
      <c r="I156" s="229"/>
      <c r="J156" s="229"/>
      <c r="K156" s="229"/>
      <c r="L156" s="229"/>
      <c r="M156" s="229"/>
      <c r="N156" s="229"/>
      <c r="O156" s="229"/>
      <c r="P156" s="229"/>
      <c r="Q156" s="229"/>
      <c r="R156" s="229"/>
      <c r="S156" s="242"/>
      <c r="T156" s="243"/>
      <c r="U156" s="212"/>
    </row>
    <row r="157" spans="2:21" ht="15.75">
      <c r="B157" s="241"/>
      <c r="C157" s="281"/>
      <c r="D157" s="229"/>
      <c r="E157" s="229"/>
      <c r="F157" s="229"/>
      <c r="G157" s="229"/>
      <c r="H157" s="229"/>
      <c r="I157" s="229"/>
      <c r="J157" s="229"/>
      <c r="K157" s="229"/>
      <c r="L157" s="229"/>
      <c r="M157" s="229"/>
      <c r="N157" s="229"/>
      <c r="O157" s="229"/>
      <c r="P157" s="229"/>
      <c r="Q157" s="229"/>
      <c r="R157" s="229"/>
      <c r="S157" s="242"/>
      <c r="T157" s="243"/>
      <c r="U157" s="212"/>
    </row>
    <row r="158" spans="2:21" ht="15.75">
      <c r="B158" s="241"/>
      <c r="C158" s="281"/>
      <c r="D158" s="229"/>
      <c r="E158" s="229"/>
      <c r="F158" s="229"/>
      <c r="G158" s="229"/>
      <c r="H158" s="229"/>
      <c r="I158" s="229"/>
      <c r="J158" s="229"/>
      <c r="K158" s="229"/>
      <c r="L158" s="229"/>
      <c r="M158" s="229"/>
      <c r="N158" s="229"/>
      <c r="O158" s="229"/>
      <c r="P158" s="229"/>
      <c r="Q158" s="229"/>
      <c r="R158" s="229"/>
      <c r="S158" s="242"/>
      <c r="T158" s="243"/>
      <c r="U158" s="212"/>
    </row>
    <row r="159" spans="2:21" ht="15.75">
      <c r="B159" s="241"/>
      <c r="C159" s="2052" t="s">
        <v>147</v>
      </c>
      <c r="D159" s="2052"/>
      <c r="E159" s="2052"/>
      <c r="F159" s="2052"/>
      <c r="G159" s="2054"/>
      <c r="H159" s="2054" t="s">
        <v>82</v>
      </c>
      <c r="I159" s="2052"/>
      <c r="J159" s="2054" t="s">
        <v>156</v>
      </c>
      <c r="K159" s="230"/>
      <c r="L159" s="2054"/>
      <c r="M159" s="2054" t="s">
        <v>161</v>
      </c>
      <c r="N159" s="2054"/>
      <c r="O159" s="2052"/>
      <c r="P159" s="2052"/>
      <c r="Q159" s="2052" t="s">
        <v>83</v>
      </c>
      <c r="R159" s="2052"/>
      <c r="S159" s="242"/>
      <c r="T159" s="243"/>
      <c r="U159" s="212"/>
    </row>
    <row r="160" spans="2:21" ht="9.9499999999999993" customHeight="1">
      <c r="B160" s="612"/>
      <c r="C160" s="2052"/>
      <c r="D160" s="2052"/>
      <c r="E160" s="2052"/>
      <c r="F160" s="2052"/>
      <c r="G160" s="2054"/>
      <c r="H160" s="2054"/>
      <c r="I160" s="2052"/>
      <c r="J160" s="2054"/>
      <c r="K160" s="230"/>
      <c r="L160" s="2054"/>
      <c r="M160" s="2054"/>
      <c r="N160" s="2054"/>
      <c r="O160" s="2052"/>
      <c r="P160" s="2052"/>
      <c r="Q160" s="2052"/>
      <c r="R160" s="2052"/>
      <c r="S160" s="242"/>
      <c r="T160" s="243"/>
      <c r="U160" s="212"/>
    </row>
    <row r="161" spans="1:21" customFormat="1" ht="15" customHeight="1">
      <c r="A161" s="865"/>
      <c r="B161" s="121" t="s">
        <v>418</v>
      </c>
      <c r="C161" s="284"/>
      <c r="D161" s="122"/>
      <c r="E161" s="122"/>
      <c r="F161" s="122"/>
      <c r="G161" s="122"/>
      <c r="H161" s="122"/>
      <c r="I161" s="122"/>
      <c r="J161" s="123"/>
      <c r="K161" s="122"/>
      <c r="L161" s="124"/>
      <c r="M161" s="122"/>
      <c r="N161" s="122"/>
      <c r="O161" s="122"/>
      <c r="P161" s="122"/>
      <c r="Q161" s="122"/>
      <c r="R161" s="125"/>
      <c r="S161" s="125"/>
      <c r="T161" s="126" t="s">
        <v>417</v>
      </c>
      <c r="U161" s="232"/>
    </row>
    <row r="163" spans="1:21" ht="27.95" customHeight="1">
      <c r="B163" s="2318"/>
      <c r="C163" s="2156"/>
      <c r="D163" s="2156"/>
      <c r="E163" s="2157"/>
      <c r="F163" s="2161" t="s">
        <v>146</v>
      </c>
      <c r="G163" s="2162"/>
      <c r="H163" s="2162"/>
      <c r="I163" s="2162"/>
      <c r="J163" s="2162"/>
      <c r="K163" s="2162"/>
      <c r="L163" s="2162"/>
      <c r="M163" s="2162"/>
      <c r="N163" s="2163"/>
      <c r="O163" s="407" t="s">
        <v>111</v>
      </c>
      <c r="P163" s="633" t="s">
        <v>1706</v>
      </c>
      <c r="Q163" s="408" t="s">
        <v>1611</v>
      </c>
      <c r="R163" s="160"/>
      <c r="S163" s="160"/>
      <c r="T163" s="161" t="s">
        <v>25</v>
      </c>
      <c r="U163" s="212"/>
    </row>
    <row r="164" spans="1:21" ht="27.75" customHeight="1">
      <c r="B164" s="2158"/>
      <c r="C164" s="2159"/>
      <c r="D164" s="2159"/>
      <c r="E164" s="2160"/>
      <c r="F164" s="2164" t="s">
        <v>416</v>
      </c>
      <c r="G164" s="2165"/>
      <c r="H164" s="2165"/>
      <c r="I164" s="2165"/>
      <c r="J164" s="2165"/>
      <c r="K164" s="2165"/>
      <c r="L164" s="2165"/>
      <c r="M164" s="2165"/>
      <c r="N164" s="2166"/>
      <c r="O164" s="409" t="s">
        <v>33</v>
      </c>
      <c r="P164" s="410" t="s">
        <v>58</v>
      </c>
      <c r="Q164" s="411"/>
      <c r="R164" s="162"/>
      <c r="S164" s="162"/>
      <c r="T164" s="163"/>
      <c r="U164" s="212"/>
    </row>
    <row r="165" spans="1:21" ht="3.75" customHeight="1">
      <c r="B165" s="457"/>
      <c r="C165" s="458"/>
      <c r="D165" s="458"/>
      <c r="E165" s="458"/>
      <c r="F165" s="458"/>
      <c r="G165" s="459"/>
      <c r="H165" s="459"/>
      <c r="I165" s="459"/>
      <c r="J165" s="459"/>
      <c r="K165" s="459"/>
      <c r="L165" s="459"/>
      <c r="M165" s="459"/>
      <c r="N165" s="459"/>
      <c r="O165" s="459"/>
      <c r="P165" s="459"/>
      <c r="Q165" s="818"/>
      <c r="R165" s="459"/>
      <c r="S165" s="459"/>
      <c r="T165" s="460"/>
      <c r="U165" s="212"/>
    </row>
    <row r="166" spans="1:21" ht="15.75">
      <c r="B166" s="164"/>
      <c r="C166" s="273" t="s">
        <v>59</v>
      </c>
      <c r="D166" s="15"/>
      <c r="E166" s="15" t="s">
        <v>60</v>
      </c>
      <c r="F166" s="165" t="s">
        <v>1461</v>
      </c>
      <c r="G166" s="15"/>
      <c r="H166" s="701"/>
      <c r="I166" s="358"/>
      <c r="J166" s="15"/>
      <c r="K166" s="344"/>
      <c r="L166" s="145"/>
      <c r="M166" s="153"/>
      <c r="N166" s="145"/>
      <c r="O166" s="247"/>
      <c r="P166" s="57" t="s">
        <v>61</v>
      </c>
      <c r="Q166" s="249" t="s">
        <v>1996</v>
      </c>
      <c r="R166" s="249"/>
      <c r="S166" s="216"/>
      <c r="T166" s="250"/>
      <c r="U166" s="212"/>
    </row>
    <row r="167" spans="1:21" ht="5.0999999999999996" customHeight="1">
      <c r="B167" s="168"/>
      <c r="C167" s="274"/>
      <c r="D167" s="15"/>
      <c r="E167" s="344"/>
      <c r="F167" s="170"/>
      <c r="G167" s="171"/>
      <c r="H167" s="170"/>
      <c r="I167" s="172"/>
      <c r="J167" s="169"/>
      <c r="K167" s="15"/>
      <c r="L167" s="173"/>
      <c r="M167" s="145"/>
      <c r="O167" s="145"/>
      <c r="P167" s="295"/>
      <c r="Q167" s="251"/>
      <c r="R167" s="251"/>
      <c r="S167" s="251"/>
      <c r="T167" s="250"/>
      <c r="U167" s="212"/>
    </row>
    <row r="168" spans="1:21" ht="15" customHeight="1">
      <c r="B168" s="1946" t="s">
        <v>26</v>
      </c>
      <c r="C168" s="275" t="s">
        <v>27</v>
      </c>
      <c r="D168" s="1942" t="s">
        <v>62</v>
      </c>
      <c r="E168" s="175" t="s">
        <v>28</v>
      </c>
      <c r="F168" s="1942" t="s">
        <v>29</v>
      </c>
      <c r="G168" s="174" t="s">
        <v>30</v>
      </c>
      <c r="H168" s="174" t="s">
        <v>30</v>
      </c>
      <c r="I168" s="176" t="s">
        <v>30</v>
      </c>
      <c r="J168" s="2171" t="s">
        <v>31</v>
      </c>
      <c r="K168" s="2172"/>
      <c r="L168" s="174" t="s">
        <v>30</v>
      </c>
      <c r="M168" s="176" t="s">
        <v>32</v>
      </c>
      <c r="N168" s="177" t="s">
        <v>8</v>
      </c>
      <c r="O168" s="2176" t="s">
        <v>182</v>
      </c>
      <c r="P168" s="2178" t="s">
        <v>181</v>
      </c>
      <c r="Q168" s="177" t="s">
        <v>8</v>
      </c>
      <c r="R168" s="2180" t="s">
        <v>44</v>
      </c>
      <c r="S168" s="178" t="s">
        <v>8</v>
      </c>
      <c r="T168" s="1944" t="s">
        <v>10</v>
      </c>
      <c r="U168" s="212"/>
    </row>
    <row r="169" spans="1:21">
      <c r="B169" s="1947"/>
      <c r="C169" s="276" t="s">
        <v>11</v>
      </c>
      <c r="D169" s="1943"/>
      <c r="E169" s="180" t="s">
        <v>12</v>
      </c>
      <c r="F169" s="1943"/>
      <c r="G169" s="180" t="s">
        <v>13</v>
      </c>
      <c r="H169" s="180" t="s">
        <v>14</v>
      </c>
      <c r="I169" s="181" t="s">
        <v>15</v>
      </c>
      <c r="J169" s="182" t="s">
        <v>16</v>
      </c>
      <c r="K169" s="183" t="s">
        <v>17</v>
      </c>
      <c r="L169" s="180" t="s">
        <v>18</v>
      </c>
      <c r="M169" s="184" t="s">
        <v>19</v>
      </c>
      <c r="N169" s="185" t="s">
        <v>177</v>
      </c>
      <c r="O169" s="2177"/>
      <c r="P169" s="2179"/>
      <c r="Q169" s="185" t="s">
        <v>22</v>
      </c>
      <c r="R169" s="2181"/>
      <c r="S169" s="186" t="s">
        <v>45</v>
      </c>
      <c r="T169" s="1945"/>
      <c r="U169" s="212"/>
    </row>
    <row r="170" spans="1:21" ht="15.75" thickBot="1">
      <c r="B170" s="187">
        <v>1</v>
      </c>
      <c r="C170" s="277">
        <v>2</v>
      </c>
      <c r="D170" s="189">
        <v>3</v>
      </c>
      <c r="E170" s="188">
        <v>4</v>
      </c>
      <c r="F170" s="188">
        <v>5</v>
      </c>
      <c r="G170" s="188">
        <v>6</v>
      </c>
      <c r="H170" s="188">
        <v>7</v>
      </c>
      <c r="I170" s="190" t="s">
        <v>63</v>
      </c>
      <c r="J170" s="191">
        <v>9</v>
      </c>
      <c r="K170" s="192" t="s">
        <v>64</v>
      </c>
      <c r="L170" s="191" t="s">
        <v>65</v>
      </c>
      <c r="M170" s="192">
        <v>12</v>
      </c>
      <c r="N170" s="193" t="s">
        <v>66</v>
      </c>
      <c r="O170" s="252" t="s">
        <v>176</v>
      </c>
      <c r="P170" s="193" t="s">
        <v>178</v>
      </c>
      <c r="Q170" s="193" t="s">
        <v>185</v>
      </c>
      <c r="R170" s="193" t="s">
        <v>183</v>
      </c>
      <c r="S170" s="193" t="s">
        <v>179</v>
      </c>
      <c r="T170" s="193">
        <v>18</v>
      </c>
      <c r="U170" s="212"/>
    </row>
    <row r="171" spans="1:21" s="929" customFormat="1" ht="35.1" customHeight="1" thickTop="1">
      <c r="B171" s="912">
        <v>1</v>
      </c>
      <c r="C171" s="1659" t="s">
        <v>1999</v>
      </c>
      <c r="D171" s="1659" t="s">
        <v>1632</v>
      </c>
      <c r="E171" s="1659" t="s">
        <v>1751</v>
      </c>
      <c r="F171" s="1659" t="s">
        <v>35</v>
      </c>
      <c r="G171" s="1660">
        <v>4350</v>
      </c>
      <c r="H171" s="1660">
        <v>1670</v>
      </c>
      <c r="I171" s="1661">
        <f>+G171-H171</f>
        <v>2680</v>
      </c>
      <c r="J171" s="1661">
        <v>5</v>
      </c>
      <c r="K171" s="1661">
        <f>I171*J171%</f>
        <v>134</v>
      </c>
      <c r="L171" s="1661">
        <f>I171-K171</f>
        <v>2546</v>
      </c>
      <c r="M171" s="1662">
        <v>2900</v>
      </c>
      <c r="N171" s="1662">
        <f>ROUND((L171*M171),0)</f>
        <v>7383400</v>
      </c>
      <c r="O171" s="1662">
        <f>ROUND(M171*0.5025%,2)</f>
        <v>14.57</v>
      </c>
      <c r="P171" s="1662">
        <f>M171+O171</f>
        <v>2914.57</v>
      </c>
      <c r="Q171" s="1661">
        <f>ROUND((L171*+P171),0)</f>
        <v>7420495</v>
      </c>
      <c r="R171" s="1661">
        <f>ROUND((Q171*0.5%),0)</f>
        <v>37102</v>
      </c>
      <c r="S171" s="1661">
        <f>ROUND((Q171-R171),0)</f>
        <v>7383393</v>
      </c>
      <c r="T171" s="1637" t="s">
        <v>335</v>
      </c>
    </row>
    <row r="172" spans="1:21" s="929" customFormat="1" ht="35.1" customHeight="1">
      <c r="B172" s="912">
        <v>2</v>
      </c>
      <c r="C172" s="1659" t="s">
        <v>1998</v>
      </c>
      <c r="D172" s="1659" t="s">
        <v>1247</v>
      </c>
      <c r="E172" s="1659" t="s">
        <v>1695</v>
      </c>
      <c r="F172" s="1659" t="s">
        <v>35</v>
      </c>
      <c r="G172" s="1660">
        <v>12900</v>
      </c>
      <c r="H172" s="1660">
        <v>4610</v>
      </c>
      <c r="I172" s="1661">
        <f>+G172-H172</f>
        <v>8290</v>
      </c>
      <c r="J172" s="1661">
        <v>5</v>
      </c>
      <c r="K172" s="1661">
        <f>I172*J172%</f>
        <v>414.5</v>
      </c>
      <c r="L172" s="1661">
        <f>I172-K172</f>
        <v>7875.5</v>
      </c>
      <c r="M172" s="1662">
        <v>2900</v>
      </c>
      <c r="N172" s="1662">
        <f>ROUND((L172*M172),0)</f>
        <v>22838950</v>
      </c>
      <c r="O172" s="1662">
        <f>ROUND(M172*0.5025%,2)</f>
        <v>14.57</v>
      </c>
      <c r="P172" s="1662">
        <f>M172+O172</f>
        <v>2914.57</v>
      </c>
      <c r="Q172" s="1661">
        <f>ROUND((L172*+P172),0)</f>
        <v>22953696</v>
      </c>
      <c r="R172" s="1661">
        <f>ROUND((Q172*0.5%),0)</f>
        <v>114768</v>
      </c>
      <c r="S172" s="1661">
        <f>ROUND((Q172-R172),0)</f>
        <v>22838928</v>
      </c>
      <c r="T172" s="1637" t="s">
        <v>335</v>
      </c>
    </row>
    <row r="173" spans="1:21" s="929" customFormat="1" ht="5.0999999999999996" customHeight="1">
      <c r="B173" s="1046"/>
      <c r="C173" s="1047"/>
      <c r="D173" s="1048"/>
      <c r="E173" s="1049"/>
      <c r="F173" s="1050"/>
      <c r="G173" s="1028"/>
      <c r="H173" s="1028"/>
      <c r="I173" s="1029"/>
      <c r="J173" s="1030"/>
      <c r="K173" s="943"/>
      <c r="L173" s="943"/>
      <c r="M173" s="941"/>
      <c r="N173" s="942"/>
      <c r="O173" s="942"/>
      <c r="P173" s="942"/>
      <c r="Q173" s="940"/>
      <c r="R173" s="940"/>
      <c r="S173" s="940"/>
      <c r="T173" s="1637"/>
    </row>
    <row r="174" spans="1:21" ht="35.1" customHeight="1">
      <c r="B174" s="2173" t="s">
        <v>203</v>
      </c>
      <c r="C174" s="2174"/>
      <c r="D174" s="2174"/>
      <c r="E174" s="2174"/>
      <c r="F174" s="2175"/>
      <c r="G174" s="1012">
        <f>SUM(G171:G173)</f>
        <v>17250</v>
      </c>
      <c r="H174" s="1012">
        <f>SUM(H171:H173)</f>
        <v>6280</v>
      </c>
      <c r="I174" s="1012">
        <f>SUM(I171:I173)</f>
        <v>10970</v>
      </c>
      <c r="J174" s="1012">
        <f>+K174/I174%</f>
        <v>5</v>
      </c>
      <c r="K174" s="1012">
        <f>SUM(K171:K173)</f>
        <v>548.5</v>
      </c>
      <c r="L174" s="1012">
        <f>SUM(L171:L173)</f>
        <v>10421.5</v>
      </c>
      <c r="M174" s="1012"/>
      <c r="N174" s="1012">
        <f>SUM(N171:N173)</f>
        <v>30222350</v>
      </c>
      <c r="O174" s="1012"/>
      <c r="P174" s="1012">
        <f>+Q174/L174</f>
        <v>2914.5699755313535</v>
      </c>
      <c r="Q174" s="1012">
        <f>SUM(Q171:Q173)</f>
        <v>30374191</v>
      </c>
      <c r="R174" s="1012">
        <f>SUM(R171:R173)</f>
        <v>151870</v>
      </c>
      <c r="S174" s="1012">
        <f>SUM(S171:S173)</f>
        <v>30222321</v>
      </c>
      <c r="T174" s="402"/>
      <c r="U174" s="212"/>
    </row>
    <row r="175" spans="1:21" ht="5.0999999999999996" customHeight="1">
      <c r="B175" s="457"/>
      <c r="C175" s="458"/>
      <c r="D175" s="458"/>
      <c r="E175" s="458"/>
      <c r="F175" s="458"/>
      <c r="G175" s="459"/>
      <c r="H175" s="459"/>
      <c r="I175" s="459"/>
      <c r="J175" s="459"/>
      <c r="K175" s="459"/>
      <c r="L175" s="459"/>
      <c r="M175" s="459"/>
      <c r="N175" s="459"/>
      <c r="O175" s="459"/>
      <c r="P175" s="459"/>
      <c r="Q175" s="818"/>
      <c r="R175" s="459"/>
      <c r="S175" s="459"/>
      <c r="T175" s="460"/>
      <c r="U175" s="212"/>
    </row>
    <row r="176" spans="1:21" ht="8.25" customHeight="1">
      <c r="B176" s="603"/>
      <c r="C176" s="458"/>
      <c r="D176" s="458"/>
      <c r="E176" s="458"/>
      <c r="F176" s="458"/>
      <c r="G176" s="459"/>
      <c r="H176" s="459"/>
      <c r="I176" s="459"/>
      <c r="J176" s="459"/>
      <c r="K176" s="459"/>
      <c r="L176" s="459"/>
      <c r="M176" s="459"/>
      <c r="N176" s="459"/>
      <c r="O176" s="459"/>
      <c r="P176" s="459"/>
      <c r="Q176" s="459"/>
      <c r="R176" s="459"/>
      <c r="S176" s="459"/>
      <c r="T176" s="460"/>
      <c r="U176" s="212"/>
    </row>
    <row r="177" spans="1:21" ht="15.75">
      <c r="B177" s="201"/>
      <c r="C177" s="205"/>
      <c r="D177" s="202"/>
      <c r="E177" s="202"/>
      <c r="F177" s="202"/>
      <c r="G177" s="202"/>
      <c r="H177" s="202"/>
      <c r="I177" s="202"/>
      <c r="J177" s="203"/>
      <c r="K177" s="203"/>
      <c r="L177" s="204"/>
      <c r="M177" s="202"/>
      <c r="N177" s="202"/>
      <c r="O177" s="202"/>
      <c r="P177" s="598"/>
      <c r="Q177" s="587" t="s">
        <v>1997</v>
      </c>
      <c r="R177" s="211"/>
      <c r="S177" s="208"/>
      <c r="T177" s="209"/>
      <c r="U177" s="212"/>
    </row>
    <row r="178" spans="1:21" ht="15.75">
      <c r="B178" s="241"/>
      <c r="C178" s="280" t="s">
        <v>80</v>
      </c>
      <c r="D178" s="227"/>
      <c r="E178" s="227"/>
      <c r="F178" s="227"/>
      <c r="G178" s="1949"/>
      <c r="H178" s="1949"/>
      <c r="I178" s="1949" t="s">
        <v>105</v>
      </c>
      <c r="J178" s="1949"/>
      <c r="K178" s="228"/>
      <c r="L178" s="1949"/>
      <c r="M178" s="1949" t="s">
        <v>106</v>
      </c>
      <c r="N178" s="1949"/>
      <c r="O178" s="227"/>
      <c r="P178" s="227"/>
      <c r="Q178" s="227" t="s">
        <v>81</v>
      </c>
      <c r="R178" s="227"/>
      <c r="S178" s="242"/>
      <c r="T178" s="243"/>
      <c r="U178" s="212"/>
    </row>
    <row r="179" spans="1:21" ht="14.25" customHeight="1">
      <c r="B179" s="241"/>
      <c r="C179" s="281"/>
      <c r="D179" s="229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29"/>
      <c r="P179" s="229"/>
      <c r="Q179" s="229"/>
      <c r="R179" s="229"/>
      <c r="S179" s="242"/>
      <c r="T179" s="243"/>
      <c r="U179" s="212"/>
    </row>
    <row r="180" spans="1:21" ht="15.75">
      <c r="B180" s="241"/>
      <c r="C180" s="281"/>
      <c r="D180" s="229"/>
      <c r="E180" s="229"/>
      <c r="F180" s="229"/>
      <c r="G180" s="229"/>
      <c r="H180" s="229"/>
      <c r="I180" s="229"/>
      <c r="J180" s="229"/>
      <c r="K180" s="229"/>
      <c r="L180" s="229"/>
      <c r="M180" s="229"/>
      <c r="N180" s="229"/>
      <c r="O180" s="229"/>
      <c r="P180" s="229"/>
      <c r="Q180" s="229"/>
      <c r="R180" s="229"/>
      <c r="S180" s="242"/>
      <c r="T180" s="243"/>
      <c r="U180" s="212"/>
    </row>
    <row r="181" spans="1:21" ht="15.75">
      <c r="B181" s="241"/>
      <c r="C181" s="281"/>
      <c r="D181" s="229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229"/>
      <c r="P181" s="229"/>
      <c r="Q181" s="229"/>
      <c r="R181" s="229"/>
      <c r="S181" s="242"/>
      <c r="T181" s="243"/>
      <c r="U181" s="212"/>
    </row>
    <row r="182" spans="1:21" ht="15.75">
      <c r="B182" s="241"/>
      <c r="C182" s="1948" t="s">
        <v>147</v>
      </c>
      <c r="D182" s="1948"/>
      <c r="E182" s="1948"/>
      <c r="F182" s="1948"/>
      <c r="G182" s="1950"/>
      <c r="H182" s="1950" t="s">
        <v>82</v>
      </c>
      <c r="I182" s="1948"/>
      <c r="J182" s="1950" t="s">
        <v>156</v>
      </c>
      <c r="K182" s="230"/>
      <c r="L182" s="1950"/>
      <c r="M182" s="1950" t="s">
        <v>161</v>
      </c>
      <c r="N182" s="1950"/>
      <c r="O182" s="1948"/>
      <c r="P182" s="1948"/>
      <c r="Q182" s="1948" t="s">
        <v>83</v>
      </c>
      <c r="R182" s="1948"/>
      <c r="S182" s="242"/>
      <c r="T182" s="243"/>
      <c r="U182" s="212"/>
    </row>
    <row r="183" spans="1:21" ht="9.9499999999999993" customHeight="1">
      <c r="B183" s="612"/>
      <c r="C183" s="1948"/>
      <c r="D183" s="1948"/>
      <c r="E183" s="1948"/>
      <c r="F183" s="1948"/>
      <c r="G183" s="1950"/>
      <c r="H183" s="1950"/>
      <c r="I183" s="1948"/>
      <c r="J183" s="1950"/>
      <c r="K183" s="230"/>
      <c r="L183" s="1950"/>
      <c r="M183" s="1950"/>
      <c r="N183" s="1950"/>
      <c r="O183" s="1948"/>
      <c r="P183" s="1948"/>
      <c r="Q183" s="1948"/>
      <c r="R183" s="1948"/>
      <c r="S183" s="242"/>
      <c r="T183" s="243"/>
      <c r="U183" s="212"/>
    </row>
    <row r="184" spans="1:21" customFormat="1" ht="15" customHeight="1">
      <c r="A184" s="865"/>
      <c r="B184" s="121" t="s">
        <v>418</v>
      </c>
      <c r="C184" s="284"/>
      <c r="D184" s="122"/>
      <c r="E184" s="122"/>
      <c r="F184" s="122"/>
      <c r="G184" s="122"/>
      <c r="H184" s="122"/>
      <c r="I184" s="122"/>
      <c r="J184" s="123"/>
      <c r="K184" s="122"/>
      <c r="L184" s="124"/>
      <c r="M184" s="122"/>
      <c r="N184" s="122"/>
      <c r="O184" s="122"/>
      <c r="P184" s="122"/>
      <c r="Q184" s="122"/>
      <c r="R184" s="125"/>
      <c r="S184" s="125"/>
      <c r="T184" s="126" t="s">
        <v>417</v>
      </c>
      <c r="U184" s="232"/>
    </row>
    <row r="186" spans="1:21" ht="27.95" customHeight="1">
      <c r="B186" s="2318"/>
      <c r="C186" s="2156"/>
      <c r="D186" s="2156"/>
      <c r="E186" s="2157"/>
      <c r="F186" s="2161" t="s">
        <v>146</v>
      </c>
      <c r="G186" s="2162"/>
      <c r="H186" s="2162"/>
      <c r="I186" s="2162"/>
      <c r="J186" s="2162"/>
      <c r="K186" s="2162"/>
      <c r="L186" s="2162"/>
      <c r="M186" s="2162"/>
      <c r="N186" s="2163"/>
      <c r="O186" s="407" t="s">
        <v>111</v>
      </c>
      <c r="P186" s="633" t="s">
        <v>1677</v>
      </c>
      <c r="Q186" s="408" t="s">
        <v>1611</v>
      </c>
      <c r="R186" s="160"/>
      <c r="S186" s="160"/>
      <c r="T186" s="161" t="s">
        <v>25</v>
      </c>
      <c r="U186" s="212"/>
    </row>
    <row r="187" spans="1:21" ht="27.75" customHeight="1">
      <c r="B187" s="2158"/>
      <c r="C187" s="2159"/>
      <c r="D187" s="2159"/>
      <c r="E187" s="2160"/>
      <c r="F187" s="2164" t="s">
        <v>416</v>
      </c>
      <c r="G187" s="2165"/>
      <c r="H187" s="2165"/>
      <c r="I187" s="2165"/>
      <c r="J187" s="2165"/>
      <c r="K187" s="2165"/>
      <c r="L187" s="2165"/>
      <c r="M187" s="2165"/>
      <c r="N187" s="2166"/>
      <c r="O187" s="409" t="s">
        <v>33</v>
      </c>
      <c r="P187" s="410" t="s">
        <v>58</v>
      </c>
      <c r="Q187" s="411"/>
      <c r="R187" s="162"/>
      <c r="S187" s="162"/>
      <c r="T187" s="163"/>
      <c r="U187" s="212"/>
    </row>
    <row r="188" spans="1:21" ht="3.75" customHeight="1">
      <c r="B188" s="457"/>
      <c r="C188" s="458"/>
      <c r="D188" s="458"/>
      <c r="E188" s="458"/>
      <c r="F188" s="458"/>
      <c r="G188" s="459"/>
      <c r="H188" s="459"/>
      <c r="I188" s="459"/>
      <c r="J188" s="459"/>
      <c r="K188" s="459"/>
      <c r="L188" s="459"/>
      <c r="M188" s="459"/>
      <c r="N188" s="459"/>
      <c r="O188" s="459"/>
      <c r="P188" s="459"/>
      <c r="Q188" s="818"/>
      <c r="R188" s="459"/>
      <c r="S188" s="459"/>
      <c r="T188" s="460"/>
      <c r="U188" s="212"/>
    </row>
    <row r="189" spans="1:21" ht="15.75">
      <c r="B189" s="164"/>
      <c r="C189" s="273" t="s">
        <v>59</v>
      </c>
      <c r="D189" s="15"/>
      <c r="E189" s="15" t="s">
        <v>60</v>
      </c>
      <c r="F189" s="165" t="s">
        <v>1461</v>
      </c>
      <c r="G189" s="15"/>
      <c r="H189" s="701"/>
      <c r="I189" s="358"/>
      <c r="J189" s="15"/>
      <c r="K189" s="344"/>
      <c r="L189" s="145"/>
      <c r="M189" s="153"/>
      <c r="N189" s="145"/>
      <c r="O189" s="247"/>
      <c r="P189" s="57" t="s">
        <v>61</v>
      </c>
      <c r="Q189" s="249" t="s">
        <v>1982</v>
      </c>
      <c r="R189" s="249"/>
      <c r="S189" s="216"/>
      <c r="T189" s="250"/>
      <c r="U189" s="212"/>
    </row>
    <row r="190" spans="1:21" ht="5.0999999999999996" customHeight="1">
      <c r="B190" s="168"/>
      <c r="C190" s="274"/>
      <c r="D190" s="15"/>
      <c r="E190" s="344"/>
      <c r="F190" s="170"/>
      <c r="G190" s="171"/>
      <c r="H190" s="170"/>
      <c r="I190" s="172"/>
      <c r="J190" s="169"/>
      <c r="K190" s="15"/>
      <c r="L190" s="173"/>
      <c r="M190" s="145"/>
      <c r="O190" s="145"/>
      <c r="P190" s="295"/>
      <c r="Q190" s="251"/>
      <c r="R190" s="251"/>
      <c r="S190" s="251"/>
      <c r="T190" s="250"/>
      <c r="U190" s="212"/>
    </row>
    <row r="191" spans="1:21" ht="15" customHeight="1">
      <c r="B191" s="2042" t="s">
        <v>26</v>
      </c>
      <c r="C191" s="275" t="s">
        <v>27</v>
      </c>
      <c r="D191" s="2039" t="s">
        <v>62</v>
      </c>
      <c r="E191" s="175" t="s">
        <v>28</v>
      </c>
      <c r="F191" s="2039" t="s">
        <v>29</v>
      </c>
      <c r="G191" s="174" t="s">
        <v>30</v>
      </c>
      <c r="H191" s="174" t="s">
        <v>30</v>
      </c>
      <c r="I191" s="176" t="s">
        <v>30</v>
      </c>
      <c r="J191" s="2171" t="s">
        <v>31</v>
      </c>
      <c r="K191" s="2172"/>
      <c r="L191" s="174" t="s">
        <v>30</v>
      </c>
      <c r="M191" s="176" t="s">
        <v>32</v>
      </c>
      <c r="N191" s="177" t="s">
        <v>8</v>
      </c>
      <c r="O191" s="2176" t="s">
        <v>182</v>
      </c>
      <c r="P191" s="2178" t="s">
        <v>181</v>
      </c>
      <c r="Q191" s="177" t="s">
        <v>8</v>
      </c>
      <c r="R191" s="2180" t="s">
        <v>44</v>
      </c>
      <c r="S191" s="178" t="s">
        <v>8</v>
      </c>
      <c r="T191" s="2037" t="s">
        <v>10</v>
      </c>
      <c r="U191" s="212"/>
    </row>
    <row r="192" spans="1:21">
      <c r="B192" s="2043"/>
      <c r="C192" s="276" t="s">
        <v>11</v>
      </c>
      <c r="D192" s="2040"/>
      <c r="E192" s="180" t="s">
        <v>12</v>
      </c>
      <c r="F192" s="2040"/>
      <c r="G192" s="180" t="s">
        <v>13</v>
      </c>
      <c r="H192" s="180" t="s">
        <v>14</v>
      </c>
      <c r="I192" s="181" t="s">
        <v>15</v>
      </c>
      <c r="J192" s="182" t="s">
        <v>16</v>
      </c>
      <c r="K192" s="183" t="s">
        <v>17</v>
      </c>
      <c r="L192" s="180" t="s">
        <v>18</v>
      </c>
      <c r="M192" s="184" t="s">
        <v>19</v>
      </c>
      <c r="N192" s="185" t="s">
        <v>177</v>
      </c>
      <c r="O192" s="2177"/>
      <c r="P192" s="2179"/>
      <c r="Q192" s="185" t="s">
        <v>22</v>
      </c>
      <c r="R192" s="2181"/>
      <c r="S192" s="186" t="s">
        <v>45</v>
      </c>
      <c r="T192" s="2038"/>
      <c r="U192" s="212"/>
    </row>
    <row r="193" spans="2:21" ht="15.75" thickBot="1">
      <c r="B193" s="187">
        <v>1</v>
      </c>
      <c r="C193" s="277">
        <v>2</v>
      </c>
      <c r="D193" s="189">
        <v>3</v>
      </c>
      <c r="E193" s="188">
        <v>4</v>
      </c>
      <c r="F193" s="188">
        <v>5</v>
      </c>
      <c r="G193" s="188">
        <v>6</v>
      </c>
      <c r="H193" s="188">
        <v>7</v>
      </c>
      <c r="I193" s="190" t="s">
        <v>63</v>
      </c>
      <c r="J193" s="191">
        <v>9</v>
      </c>
      <c r="K193" s="192" t="s">
        <v>64</v>
      </c>
      <c r="L193" s="191" t="s">
        <v>65</v>
      </c>
      <c r="M193" s="192">
        <v>12</v>
      </c>
      <c r="N193" s="193" t="s">
        <v>66</v>
      </c>
      <c r="O193" s="252" t="s">
        <v>176</v>
      </c>
      <c r="P193" s="193" t="s">
        <v>178</v>
      </c>
      <c r="Q193" s="193" t="s">
        <v>185</v>
      </c>
      <c r="R193" s="193" t="s">
        <v>183</v>
      </c>
      <c r="S193" s="193" t="s">
        <v>179</v>
      </c>
      <c r="T193" s="193">
        <v>18</v>
      </c>
      <c r="U193" s="212"/>
    </row>
    <row r="194" spans="2:21" s="929" customFormat="1" ht="35.1" customHeight="1" thickTop="1">
      <c r="B194" s="912">
        <v>1</v>
      </c>
      <c r="C194" s="1659" t="s">
        <v>1985</v>
      </c>
      <c r="D194" s="1659" t="s">
        <v>1272</v>
      </c>
      <c r="E194" s="1659" t="s">
        <v>1703</v>
      </c>
      <c r="F194" s="1659" t="s">
        <v>35</v>
      </c>
      <c r="G194" s="1660">
        <v>4880</v>
      </c>
      <c r="H194" s="1660">
        <v>1630</v>
      </c>
      <c r="I194" s="1661">
        <f t="shared" ref="I194:I197" si="18">+G194-H194</f>
        <v>3250</v>
      </c>
      <c r="J194" s="1661">
        <v>5</v>
      </c>
      <c r="K194" s="1661">
        <f t="shared" ref="K194:K197" si="19">I194*J194%</f>
        <v>162.5</v>
      </c>
      <c r="L194" s="1661">
        <f t="shared" ref="L194:L197" si="20">I194-K194</f>
        <v>3087.5</v>
      </c>
      <c r="M194" s="1662">
        <v>2900</v>
      </c>
      <c r="N194" s="1662">
        <f t="shared" ref="N194:N197" si="21">ROUND((L194*M194),0)</f>
        <v>8953750</v>
      </c>
      <c r="O194" s="1662">
        <f t="shared" ref="O194:O197" si="22">ROUND(M194*0.5025%,2)</f>
        <v>14.57</v>
      </c>
      <c r="P194" s="1662">
        <f t="shared" ref="P194:P197" si="23">M194+O194</f>
        <v>2914.57</v>
      </c>
      <c r="Q194" s="1661">
        <f t="shared" ref="Q194:Q197" si="24">ROUND((L194*+P194),0)</f>
        <v>8998735</v>
      </c>
      <c r="R194" s="1661">
        <f t="shared" ref="R194:R197" si="25">ROUND((Q194*0.5%),0)</f>
        <v>44994</v>
      </c>
      <c r="S194" s="1661">
        <f t="shared" ref="S194:S197" si="26">ROUND((Q194-R194),0)</f>
        <v>8953741</v>
      </c>
      <c r="T194" s="1637" t="s">
        <v>335</v>
      </c>
    </row>
    <row r="195" spans="2:21" s="929" customFormat="1" ht="35.1" customHeight="1">
      <c r="B195" s="912">
        <v>2</v>
      </c>
      <c r="C195" s="1659" t="s">
        <v>1986</v>
      </c>
      <c r="D195" s="1659" t="s">
        <v>1272</v>
      </c>
      <c r="E195" s="1659" t="s">
        <v>934</v>
      </c>
      <c r="F195" s="1659" t="s">
        <v>35</v>
      </c>
      <c r="G195" s="1660">
        <v>8720</v>
      </c>
      <c r="H195" s="1660">
        <v>3920</v>
      </c>
      <c r="I195" s="1661">
        <f t="shared" si="18"/>
        <v>4800</v>
      </c>
      <c r="J195" s="1661">
        <v>5</v>
      </c>
      <c r="K195" s="1661">
        <f t="shared" si="19"/>
        <v>240</v>
      </c>
      <c r="L195" s="1661">
        <f t="shared" si="20"/>
        <v>4560</v>
      </c>
      <c r="M195" s="1662">
        <v>2900</v>
      </c>
      <c r="N195" s="1662">
        <f t="shared" si="21"/>
        <v>13224000</v>
      </c>
      <c r="O195" s="1662">
        <f t="shared" si="22"/>
        <v>14.57</v>
      </c>
      <c r="P195" s="1662">
        <f t="shared" si="23"/>
        <v>2914.57</v>
      </c>
      <c r="Q195" s="1661">
        <f t="shared" si="24"/>
        <v>13290439</v>
      </c>
      <c r="R195" s="1661">
        <f t="shared" si="25"/>
        <v>66452</v>
      </c>
      <c r="S195" s="1661">
        <f t="shared" si="26"/>
        <v>13223987</v>
      </c>
      <c r="T195" s="1637" t="s">
        <v>335</v>
      </c>
    </row>
    <row r="196" spans="2:21" s="929" customFormat="1" ht="35.1" customHeight="1">
      <c r="B196" s="912">
        <v>3</v>
      </c>
      <c r="C196" s="1659" t="s">
        <v>1987</v>
      </c>
      <c r="D196" s="1659" t="s">
        <v>943</v>
      </c>
      <c r="E196" s="1659" t="s">
        <v>1829</v>
      </c>
      <c r="F196" s="1659" t="s">
        <v>35</v>
      </c>
      <c r="G196" s="1660">
        <v>13380</v>
      </c>
      <c r="H196" s="1660">
        <v>4550</v>
      </c>
      <c r="I196" s="1661">
        <f t="shared" si="18"/>
        <v>8830</v>
      </c>
      <c r="J196" s="1661">
        <v>5</v>
      </c>
      <c r="K196" s="1661">
        <f t="shared" si="19"/>
        <v>441.5</v>
      </c>
      <c r="L196" s="1661">
        <f t="shared" si="20"/>
        <v>8388.5</v>
      </c>
      <c r="M196" s="1662">
        <v>2900</v>
      </c>
      <c r="N196" s="1662">
        <f t="shared" si="21"/>
        <v>24326650</v>
      </c>
      <c r="O196" s="1662">
        <f t="shared" si="22"/>
        <v>14.57</v>
      </c>
      <c r="P196" s="1662">
        <f t="shared" si="23"/>
        <v>2914.57</v>
      </c>
      <c r="Q196" s="1661">
        <f t="shared" si="24"/>
        <v>24448870</v>
      </c>
      <c r="R196" s="1661">
        <f t="shared" si="25"/>
        <v>122244</v>
      </c>
      <c r="S196" s="1661">
        <f t="shared" si="26"/>
        <v>24326626</v>
      </c>
      <c r="T196" s="1637" t="s">
        <v>335</v>
      </c>
    </row>
    <row r="197" spans="2:21" s="929" customFormat="1" ht="35.1" customHeight="1">
      <c r="B197" s="912">
        <v>4</v>
      </c>
      <c r="C197" s="1659" t="s">
        <v>1988</v>
      </c>
      <c r="D197" s="1659" t="s">
        <v>1272</v>
      </c>
      <c r="E197" s="1659" t="s">
        <v>1668</v>
      </c>
      <c r="F197" s="1659" t="s">
        <v>35</v>
      </c>
      <c r="G197" s="1660">
        <v>4130</v>
      </c>
      <c r="H197" s="1660">
        <v>1570</v>
      </c>
      <c r="I197" s="1661">
        <f t="shared" si="18"/>
        <v>2560</v>
      </c>
      <c r="J197" s="1661">
        <v>5</v>
      </c>
      <c r="K197" s="1661">
        <f t="shared" si="19"/>
        <v>128</v>
      </c>
      <c r="L197" s="1661">
        <f t="shared" si="20"/>
        <v>2432</v>
      </c>
      <c r="M197" s="1662">
        <v>2900</v>
      </c>
      <c r="N197" s="1662">
        <f t="shared" si="21"/>
        <v>7052800</v>
      </c>
      <c r="O197" s="1662">
        <f t="shared" si="22"/>
        <v>14.57</v>
      </c>
      <c r="P197" s="1662">
        <f t="shared" si="23"/>
        <v>2914.57</v>
      </c>
      <c r="Q197" s="1661">
        <f t="shared" si="24"/>
        <v>7088234</v>
      </c>
      <c r="R197" s="1661">
        <f t="shared" si="25"/>
        <v>35441</v>
      </c>
      <c r="S197" s="1661">
        <f t="shared" si="26"/>
        <v>7052793</v>
      </c>
      <c r="T197" s="1637" t="s">
        <v>335</v>
      </c>
    </row>
    <row r="198" spans="2:21" s="929" customFormat="1" ht="5.0999999999999996" customHeight="1">
      <c r="B198" s="1046"/>
      <c r="C198" s="1047"/>
      <c r="D198" s="1048"/>
      <c r="E198" s="1049"/>
      <c r="F198" s="1050"/>
      <c r="G198" s="1028"/>
      <c r="H198" s="1028"/>
      <c r="I198" s="1029"/>
      <c r="J198" s="1030"/>
      <c r="K198" s="943"/>
      <c r="L198" s="943"/>
      <c r="M198" s="941"/>
      <c r="N198" s="942"/>
      <c r="O198" s="942"/>
      <c r="P198" s="942"/>
      <c r="Q198" s="940"/>
      <c r="R198" s="940"/>
      <c r="S198" s="940"/>
      <c r="T198" s="1637"/>
    </row>
    <row r="199" spans="2:21" ht="35.1" customHeight="1">
      <c r="B199" s="2173" t="s">
        <v>203</v>
      </c>
      <c r="C199" s="2174"/>
      <c r="D199" s="2174"/>
      <c r="E199" s="2174"/>
      <c r="F199" s="2175"/>
      <c r="G199" s="1012">
        <f>SUM(G194:G198)</f>
        <v>31110</v>
      </c>
      <c r="H199" s="1012">
        <f>SUM(H194:H198)</f>
        <v>11670</v>
      </c>
      <c r="I199" s="1012">
        <f>SUM(I194:I198)</f>
        <v>19440</v>
      </c>
      <c r="J199" s="1012">
        <f>+K199/I199%</f>
        <v>5</v>
      </c>
      <c r="K199" s="1012">
        <f>SUM(K194:K198)</f>
        <v>972</v>
      </c>
      <c r="L199" s="1012">
        <f>SUM(L194:L198)</f>
        <v>18468</v>
      </c>
      <c r="M199" s="1012"/>
      <c r="N199" s="1012">
        <f>SUM(N194:N198)</f>
        <v>53557200</v>
      </c>
      <c r="O199" s="1012"/>
      <c r="P199" s="1012">
        <f>+Q199/L199</f>
        <v>2914.5699588477364</v>
      </c>
      <c r="Q199" s="1012">
        <f>SUM(Q194:Q198)</f>
        <v>53826278</v>
      </c>
      <c r="R199" s="1012">
        <f>SUM(R194:R198)</f>
        <v>269131</v>
      </c>
      <c r="S199" s="1012">
        <f>SUM(S194:S198)</f>
        <v>53557147</v>
      </c>
      <c r="T199" s="402"/>
      <c r="U199" s="212"/>
    </row>
    <row r="200" spans="2:21" ht="5.0999999999999996" customHeight="1">
      <c r="B200" s="457"/>
      <c r="C200" s="458"/>
      <c r="D200" s="458"/>
      <c r="E200" s="458"/>
      <c r="F200" s="458"/>
      <c r="G200" s="459"/>
      <c r="H200" s="459"/>
      <c r="I200" s="459"/>
      <c r="J200" s="459"/>
      <c r="K200" s="459"/>
      <c r="L200" s="459"/>
      <c r="M200" s="459"/>
      <c r="N200" s="459"/>
      <c r="O200" s="459"/>
      <c r="P200" s="459"/>
      <c r="Q200" s="818"/>
      <c r="R200" s="459"/>
      <c r="S200" s="459"/>
      <c r="T200" s="460"/>
      <c r="U200" s="212"/>
    </row>
    <row r="201" spans="2:21" ht="8.25" customHeight="1">
      <c r="B201" s="603"/>
      <c r="C201" s="458"/>
      <c r="D201" s="458"/>
      <c r="E201" s="458"/>
      <c r="F201" s="458"/>
      <c r="G201" s="459"/>
      <c r="H201" s="459"/>
      <c r="I201" s="459"/>
      <c r="J201" s="459"/>
      <c r="K201" s="459"/>
      <c r="L201" s="459"/>
      <c r="M201" s="459"/>
      <c r="N201" s="459"/>
      <c r="O201" s="459"/>
      <c r="P201" s="459"/>
      <c r="Q201" s="459"/>
      <c r="R201" s="459"/>
      <c r="S201" s="459"/>
      <c r="T201" s="460"/>
      <c r="U201" s="212"/>
    </row>
    <row r="202" spans="2:21" ht="15.75">
      <c r="B202" s="201"/>
      <c r="C202" s="205"/>
      <c r="D202" s="202"/>
      <c r="E202" s="202"/>
      <c r="F202" s="202"/>
      <c r="G202" s="202"/>
      <c r="H202" s="202"/>
      <c r="I202" s="202"/>
      <c r="J202" s="203"/>
      <c r="K202" s="203"/>
      <c r="L202" s="204"/>
      <c r="M202" s="202"/>
      <c r="N202" s="202"/>
      <c r="O202" s="202"/>
      <c r="P202" s="598"/>
      <c r="Q202" s="587" t="s">
        <v>1981</v>
      </c>
      <c r="R202" s="211"/>
      <c r="S202" s="208"/>
      <c r="T202" s="209"/>
      <c r="U202" s="212"/>
    </row>
    <row r="203" spans="2:21" ht="15.75">
      <c r="B203" s="241"/>
      <c r="C203" s="280" t="s">
        <v>80</v>
      </c>
      <c r="D203" s="227"/>
      <c r="E203" s="227"/>
      <c r="F203" s="227"/>
      <c r="G203" s="2044"/>
      <c r="H203" s="2044"/>
      <c r="I203" s="2044" t="s">
        <v>105</v>
      </c>
      <c r="J203" s="2044"/>
      <c r="K203" s="228"/>
      <c r="L203" s="2044"/>
      <c r="M203" s="2044" t="s">
        <v>106</v>
      </c>
      <c r="N203" s="2044"/>
      <c r="O203" s="227"/>
      <c r="P203" s="227"/>
      <c r="Q203" s="227" t="s">
        <v>81</v>
      </c>
      <c r="R203" s="227"/>
      <c r="S203" s="242"/>
      <c r="T203" s="243"/>
      <c r="U203" s="212"/>
    </row>
    <row r="204" spans="2:21" ht="14.25" customHeight="1">
      <c r="B204" s="241"/>
      <c r="C204" s="281"/>
      <c r="D204" s="229"/>
      <c r="E204" s="229"/>
      <c r="F204" s="229"/>
      <c r="G204" s="229"/>
      <c r="H204" s="229"/>
      <c r="I204" s="229"/>
      <c r="J204" s="229"/>
      <c r="K204" s="229"/>
      <c r="L204" s="229"/>
      <c r="M204" s="229"/>
      <c r="N204" s="229"/>
      <c r="O204" s="229"/>
      <c r="P204" s="229"/>
      <c r="Q204" s="229"/>
      <c r="R204" s="229"/>
      <c r="S204" s="242"/>
      <c r="T204" s="243"/>
      <c r="U204" s="212"/>
    </row>
    <row r="205" spans="2:21" ht="15.75">
      <c r="B205" s="241"/>
      <c r="C205" s="281"/>
      <c r="D205" s="229"/>
      <c r="E205" s="229"/>
      <c r="F205" s="229"/>
      <c r="G205" s="229"/>
      <c r="H205" s="229"/>
      <c r="I205" s="229"/>
      <c r="J205" s="229"/>
      <c r="K205" s="229"/>
      <c r="L205" s="229"/>
      <c r="M205" s="229"/>
      <c r="N205" s="229"/>
      <c r="O205" s="229"/>
      <c r="P205" s="229"/>
      <c r="Q205" s="229"/>
      <c r="R205" s="229"/>
      <c r="S205" s="242"/>
      <c r="T205" s="243"/>
      <c r="U205" s="212"/>
    </row>
    <row r="206" spans="2:21" ht="15.75">
      <c r="B206" s="241"/>
      <c r="C206" s="281"/>
      <c r="D206" s="229"/>
      <c r="E206" s="229"/>
      <c r="F206" s="229"/>
      <c r="G206" s="229"/>
      <c r="H206" s="229"/>
      <c r="I206" s="229"/>
      <c r="J206" s="229"/>
      <c r="K206" s="229"/>
      <c r="L206" s="229"/>
      <c r="M206" s="229"/>
      <c r="N206" s="229"/>
      <c r="O206" s="229"/>
      <c r="P206" s="229"/>
      <c r="Q206" s="229"/>
      <c r="R206" s="229"/>
      <c r="S206" s="242"/>
      <c r="T206" s="243"/>
      <c r="U206" s="212"/>
    </row>
    <row r="207" spans="2:21" ht="15.75">
      <c r="B207" s="241"/>
      <c r="C207" s="2041" t="s">
        <v>147</v>
      </c>
      <c r="D207" s="2041"/>
      <c r="E207" s="2041"/>
      <c r="F207" s="2041"/>
      <c r="G207" s="2045"/>
      <c r="H207" s="2045" t="s">
        <v>82</v>
      </c>
      <c r="I207" s="2041"/>
      <c r="J207" s="2045" t="s">
        <v>156</v>
      </c>
      <c r="K207" s="230"/>
      <c r="L207" s="2045"/>
      <c r="M207" s="2045" t="s">
        <v>161</v>
      </c>
      <c r="N207" s="2045"/>
      <c r="O207" s="2041"/>
      <c r="P207" s="2041"/>
      <c r="Q207" s="2041" t="s">
        <v>83</v>
      </c>
      <c r="R207" s="2041"/>
      <c r="S207" s="242"/>
      <c r="T207" s="243"/>
      <c r="U207" s="212"/>
    </row>
    <row r="208" spans="2:21" ht="9.9499999999999993" customHeight="1">
      <c r="B208" s="612"/>
      <c r="C208" s="2041"/>
      <c r="D208" s="2041"/>
      <c r="E208" s="2041"/>
      <c r="F208" s="2041"/>
      <c r="G208" s="2045"/>
      <c r="H208" s="2045"/>
      <c r="I208" s="2041"/>
      <c r="J208" s="2045"/>
      <c r="K208" s="230"/>
      <c r="L208" s="2045"/>
      <c r="M208" s="2045"/>
      <c r="N208" s="2045"/>
      <c r="O208" s="2041"/>
      <c r="P208" s="2041"/>
      <c r="Q208" s="2041"/>
      <c r="R208" s="2041"/>
      <c r="S208" s="242"/>
      <c r="T208" s="243"/>
      <c r="U208" s="212"/>
    </row>
    <row r="209" spans="1:21" customFormat="1" ht="15" customHeight="1">
      <c r="A209" s="865"/>
      <c r="B209" s="121" t="s">
        <v>418</v>
      </c>
      <c r="C209" s="284"/>
      <c r="D209" s="122"/>
      <c r="E209" s="122"/>
      <c r="F209" s="122"/>
      <c r="G209" s="122"/>
      <c r="H209" s="122"/>
      <c r="I209" s="122"/>
      <c r="J209" s="123"/>
      <c r="K209" s="122"/>
      <c r="L209" s="124"/>
      <c r="M209" s="122"/>
      <c r="N209" s="122"/>
      <c r="O209" s="122"/>
      <c r="P209" s="122"/>
      <c r="Q209" s="122"/>
      <c r="R209" s="125"/>
      <c r="S209" s="125"/>
      <c r="T209" s="126" t="s">
        <v>417</v>
      </c>
      <c r="U209" s="232"/>
    </row>
    <row r="211" spans="1:21" ht="27.95" customHeight="1">
      <c r="B211" s="2318"/>
      <c r="C211" s="2156"/>
      <c r="D211" s="2156"/>
      <c r="E211" s="2157"/>
      <c r="F211" s="2161" t="s">
        <v>146</v>
      </c>
      <c r="G211" s="2162"/>
      <c r="H211" s="2162"/>
      <c r="I211" s="2162"/>
      <c r="J211" s="2162"/>
      <c r="K211" s="2162"/>
      <c r="L211" s="2162"/>
      <c r="M211" s="2162"/>
      <c r="N211" s="2163"/>
      <c r="O211" s="407" t="s">
        <v>111</v>
      </c>
      <c r="P211" s="633" t="s">
        <v>1651</v>
      </c>
      <c r="Q211" s="408" t="s">
        <v>1611</v>
      </c>
      <c r="R211" s="160"/>
      <c r="S211" s="160"/>
      <c r="T211" s="161" t="s">
        <v>25</v>
      </c>
      <c r="U211" s="212"/>
    </row>
    <row r="212" spans="1:21" ht="27.75" customHeight="1">
      <c r="B212" s="2158"/>
      <c r="C212" s="2159"/>
      <c r="D212" s="2159"/>
      <c r="E212" s="2160"/>
      <c r="F212" s="2164" t="s">
        <v>416</v>
      </c>
      <c r="G212" s="2165"/>
      <c r="H212" s="2165"/>
      <c r="I212" s="2165"/>
      <c r="J212" s="2165"/>
      <c r="K212" s="2165"/>
      <c r="L212" s="2165"/>
      <c r="M212" s="2165"/>
      <c r="N212" s="2166"/>
      <c r="O212" s="409" t="s">
        <v>33</v>
      </c>
      <c r="P212" s="410" t="s">
        <v>58</v>
      </c>
      <c r="Q212" s="411"/>
      <c r="R212" s="162"/>
      <c r="S212" s="162"/>
      <c r="T212" s="163"/>
      <c r="U212" s="212"/>
    </row>
    <row r="213" spans="1:21" ht="3.75" customHeight="1">
      <c r="B213" s="457"/>
      <c r="C213" s="458"/>
      <c r="D213" s="458"/>
      <c r="E213" s="458"/>
      <c r="F213" s="458"/>
      <c r="G213" s="459"/>
      <c r="H213" s="459"/>
      <c r="I213" s="459"/>
      <c r="J213" s="459"/>
      <c r="K213" s="459"/>
      <c r="L213" s="459"/>
      <c r="M213" s="459"/>
      <c r="N213" s="459"/>
      <c r="O213" s="459"/>
      <c r="P213" s="459"/>
      <c r="Q213" s="818"/>
      <c r="R213" s="459"/>
      <c r="S213" s="459"/>
      <c r="T213" s="460"/>
      <c r="U213" s="212"/>
    </row>
    <row r="214" spans="1:21" ht="15.75">
      <c r="B214" s="164"/>
      <c r="C214" s="273" t="s">
        <v>59</v>
      </c>
      <c r="D214" s="15"/>
      <c r="E214" s="15" t="s">
        <v>60</v>
      </c>
      <c r="F214" s="165" t="s">
        <v>1461</v>
      </c>
      <c r="G214" s="15"/>
      <c r="H214" s="701"/>
      <c r="I214" s="358"/>
      <c r="J214" s="15"/>
      <c r="K214" s="344"/>
      <c r="L214" s="145"/>
      <c r="M214" s="153"/>
      <c r="N214" s="145"/>
      <c r="O214" s="247"/>
      <c r="P214" s="57" t="s">
        <v>61</v>
      </c>
      <c r="Q214" s="249" t="s">
        <v>1967</v>
      </c>
      <c r="R214" s="249"/>
      <c r="S214" s="216"/>
      <c r="T214" s="250"/>
      <c r="U214" s="212"/>
    </row>
    <row r="215" spans="1:21" ht="5.0999999999999996" customHeight="1">
      <c r="B215" s="168"/>
      <c r="C215" s="274"/>
      <c r="D215" s="15"/>
      <c r="E215" s="344"/>
      <c r="F215" s="170"/>
      <c r="G215" s="171"/>
      <c r="H215" s="170"/>
      <c r="I215" s="172"/>
      <c r="J215" s="169"/>
      <c r="K215" s="15"/>
      <c r="L215" s="173"/>
      <c r="M215" s="145"/>
      <c r="O215" s="145"/>
      <c r="P215" s="295"/>
      <c r="Q215" s="251"/>
      <c r="R215" s="251"/>
      <c r="S215" s="251"/>
      <c r="T215" s="250"/>
      <c r="U215" s="212"/>
    </row>
    <row r="216" spans="1:21" ht="15" customHeight="1">
      <c r="B216" s="2032" t="s">
        <v>26</v>
      </c>
      <c r="C216" s="275" t="s">
        <v>27</v>
      </c>
      <c r="D216" s="2028" t="s">
        <v>62</v>
      </c>
      <c r="E216" s="175" t="s">
        <v>28</v>
      </c>
      <c r="F216" s="2028" t="s">
        <v>29</v>
      </c>
      <c r="G216" s="174" t="s">
        <v>30</v>
      </c>
      <c r="H216" s="174" t="s">
        <v>30</v>
      </c>
      <c r="I216" s="176" t="s">
        <v>30</v>
      </c>
      <c r="J216" s="2171" t="s">
        <v>31</v>
      </c>
      <c r="K216" s="2172"/>
      <c r="L216" s="174" t="s">
        <v>30</v>
      </c>
      <c r="M216" s="176" t="s">
        <v>32</v>
      </c>
      <c r="N216" s="177" t="s">
        <v>8</v>
      </c>
      <c r="O216" s="2176" t="s">
        <v>182</v>
      </c>
      <c r="P216" s="2178" t="s">
        <v>181</v>
      </c>
      <c r="Q216" s="177" t="s">
        <v>8</v>
      </c>
      <c r="R216" s="2180" t="s">
        <v>44</v>
      </c>
      <c r="S216" s="178" t="s">
        <v>8</v>
      </c>
      <c r="T216" s="2030" t="s">
        <v>10</v>
      </c>
      <c r="U216" s="212"/>
    </row>
    <row r="217" spans="1:21">
      <c r="B217" s="2033"/>
      <c r="C217" s="276" t="s">
        <v>11</v>
      </c>
      <c r="D217" s="2029"/>
      <c r="E217" s="180" t="s">
        <v>12</v>
      </c>
      <c r="F217" s="2029"/>
      <c r="G217" s="180" t="s">
        <v>13</v>
      </c>
      <c r="H217" s="180" t="s">
        <v>14</v>
      </c>
      <c r="I217" s="181" t="s">
        <v>15</v>
      </c>
      <c r="J217" s="182" t="s">
        <v>16</v>
      </c>
      <c r="K217" s="183" t="s">
        <v>17</v>
      </c>
      <c r="L217" s="180" t="s">
        <v>18</v>
      </c>
      <c r="M217" s="184" t="s">
        <v>19</v>
      </c>
      <c r="N217" s="185" t="s">
        <v>177</v>
      </c>
      <c r="O217" s="2177"/>
      <c r="P217" s="2179"/>
      <c r="Q217" s="185" t="s">
        <v>22</v>
      </c>
      <c r="R217" s="2181"/>
      <c r="S217" s="186" t="s">
        <v>45</v>
      </c>
      <c r="T217" s="2031"/>
      <c r="U217" s="212"/>
    </row>
    <row r="218" spans="1:21" ht="15.75" thickBot="1">
      <c r="B218" s="187">
        <v>1</v>
      </c>
      <c r="C218" s="277">
        <v>2</v>
      </c>
      <c r="D218" s="189">
        <v>3</v>
      </c>
      <c r="E218" s="188">
        <v>4</v>
      </c>
      <c r="F218" s="188">
        <v>5</v>
      </c>
      <c r="G218" s="188">
        <v>6</v>
      </c>
      <c r="H218" s="188">
        <v>7</v>
      </c>
      <c r="I218" s="190" t="s">
        <v>63</v>
      </c>
      <c r="J218" s="191">
        <v>9</v>
      </c>
      <c r="K218" s="192" t="s">
        <v>64</v>
      </c>
      <c r="L218" s="191" t="s">
        <v>65</v>
      </c>
      <c r="M218" s="192">
        <v>12</v>
      </c>
      <c r="N218" s="193" t="s">
        <v>66</v>
      </c>
      <c r="O218" s="252" t="s">
        <v>176</v>
      </c>
      <c r="P218" s="193" t="s">
        <v>178</v>
      </c>
      <c r="Q218" s="193" t="s">
        <v>185</v>
      </c>
      <c r="R218" s="193" t="s">
        <v>183</v>
      </c>
      <c r="S218" s="193" t="s">
        <v>179</v>
      </c>
      <c r="T218" s="193">
        <v>18</v>
      </c>
      <c r="U218" s="212"/>
    </row>
    <row r="219" spans="1:21" s="929" customFormat="1" ht="35.1" customHeight="1" thickTop="1">
      <c r="B219" s="912">
        <v>1</v>
      </c>
      <c r="C219" s="1659" t="s">
        <v>1976</v>
      </c>
      <c r="D219" s="1659" t="s">
        <v>1632</v>
      </c>
      <c r="E219" s="1659" t="s">
        <v>1029</v>
      </c>
      <c r="F219" s="1659" t="s">
        <v>35</v>
      </c>
      <c r="G219" s="1660">
        <v>3680</v>
      </c>
      <c r="H219" s="1660">
        <v>1630</v>
      </c>
      <c r="I219" s="1661">
        <f t="shared" ref="I219:I220" si="27">+G219-H219</f>
        <v>2050</v>
      </c>
      <c r="J219" s="1661">
        <v>5</v>
      </c>
      <c r="K219" s="1661">
        <f t="shared" ref="K219:K220" si="28">I219*J219%</f>
        <v>102.5</v>
      </c>
      <c r="L219" s="1661">
        <f t="shared" ref="L219:L220" si="29">I219-K219</f>
        <v>1947.5</v>
      </c>
      <c r="M219" s="1662">
        <v>2900</v>
      </c>
      <c r="N219" s="1662">
        <f t="shared" ref="N219:N220" si="30">ROUND((L219*M219),0)</f>
        <v>5647750</v>
      </c>
      <c r="O219" s="1662">
        <f t="shared" ref="O219:O220" si="31">ROUND(M219*0.5025%,2)</f>
        <v>14.57</v>
      </c>
      <c r="P219" s="1662">
        <f t="shared" ref="P219:P220" si="32">M219+O219</f>
        <v>2914.57</v>
      </c>
      <c r="Q219" s="1661">
        <f t="shared" ref="Q219:Q220" si="33">ROUND((L219*+P219),0)</f>
        <v>5676125</v>
      </c>
      <c r="R219" s="1661">
        <f t="shared" ref="R219:R220" si="34">ROUND((Q219*0.5%),0)</f>
        <v>28381</v>
      </c>
      <c r="S219" s="1661">
        <f t="shared" ref="S219:S220" si="35">ROUND((Q219-R219),0)</f>
        <v>5647744</v>
      </c>
      <c r="T219" s="1637" t="s">
        <v>335</v>
      </c>
    </row>
    <row r="220" spans="1:21" s="929" customFormat="1" ht="35.1" customHeight="1">
      <c r="B220" s="912">
        <v>2</v>
      </c>
      <c r="C220" s="1659" t="s">
        <v>1980</v>
      </c>
      <c r="D220" s="1659" t="s">
        <v>1272</v>
      </c>
      <c r="E220" s="1659" t="s">
        <v>1703</v>
      </c>
      <c r="F220" s="1659" t="s">
        <v>35</v>
      </c>
      <c r="G220" s="1660">
        <v>4310</v>
      </c>
      <c r="H220" s="1660">
        <v>1740</v>
      </c>
      <c r="I220" s="1661">
        <f t="shared" si="27"/>
        <v>2570</v>
      </c>
      <c r="J220" s="1661">
        <v>5</v>
      </c>
      <c r="K220" s="1661">
        <f t="shared" si="28"/>
        <v>128.5</v>
      </c>
      <c r="L220" s="1661">
        <f t="shared" si="29"/>
        <v>2441.5</v>
      </c>
      <c r="M220" s="1662">
        <v>2900</v>
      </c>
      <c r="N220" s="1662">
        <f t="shared" si="30"/>
        <v>7080350</v>
      </c>
      <c r="O220" s="1662">
        <f t="shared" si="31"/>
        <v>14.57</v>
      </c>
      <c r="P220" s="1662">
        <f t="shared" si="32"/>
        <v>2914.57</v>
      </c>
      <c r="Q220" s="1661">
        <f t="shared" si="33"/>
        <v>7115923</v>
      </c>
      <c r="R220" s="1661">
        <f t="shared" si="34"/>
        <v>35580</v>
      </c>
      <c r="S220" s="1661">
        <f t="shared" si="35"/>
        <v>7080343</v>
      </c>
      <c r="T220" s="1637" t="s">
        <v>335</v>
      </c>
    </row>
    <row r="221" spans="1:21" s="929" customFormat="1" ht="5.0999999999999996" customHeight="1">
      <c r="B221" s="1046"/>
      <c r="C221" s="1047"/>
      <c r="D221" s="1048"/>
      <c r="E221" s="1049"/>
      <c r="F221" s="1050"/>
      <c r="G221" s="1028"/>
      <c r="H221" s="1028"/>
      <c r="I221" s="1029"/>
      <c r="J221" s="1030"/>
      <c r="K221" s="943"/>
      <c r="L221" s="943"/>
      <c r="M221" s="941"/>
      <c r="N221" s="942"/>
      <c r="O221" s="942"/>
      <c r="P221" s="942"/>
      <c r="Q221" s="940"/>
      <c r="R221" s="940"/>
      <c r="S221" s="940"/>
      <c r="T221" s="1637"/>
    </row>
    <row r="222" spans="1:21" ht="35.1" customHeight="1">
      <c r="B222" s="2173" t="s">
        <v>203</v>
      </c>
      <c r="C222" s="2174"/>
      <c r="D222" s="2174"/>
      <c r="E222" s="2174"/>
      <c r="F222" s="2175"/>
      <c r="G222" s="1012">
        <f>SUM(G219:G221)</f>
        <v>7990</v>
      </c>
      <c r="H222" s="1012">
        <f>SUM(H219:H221)</f>
        <v>3370</v>
      </c>
      <c r="I222" s="1012">
        <f>SUM(I219:I221)</f>
        <v>4620</v>
      </c>
      <c r="J222" s="1012">
        <f>+K222/I222%</f>
        <v>5</v>
      </c>
      <c r="K222" s="1012">
        <f>SUM(K219:K221)</f>
        <v>231</v>
      </c>
      <c r="L222" s="1012">
        <f>SUM(L219:L221)</f>
        <v>4389</v>
      </c>
      <c r="M222" s="1012"/>
      <c r="N222" s="1012">
        <f>SUM(N219:N221)</f>
        <v>12728100</v>
      </c>
      <c r="O222" s="1012"/>
      <c r="P222" s="1012">
        <f>+Q222/L222</f>
        <v>2914.5700615174301</v>
      </c>
      <c r="Q222" s="1012">
        <f>SUM(Q219:Q221)</f>
        <v>12792048</v>
      </c>
      <c r="R222" s="1012">
        <f>SUM(R219:R221)</f>
        <v>63961</v>
      </c>
      <c r="S222" s="1012">
        <f>SUM(S219:S221)</f>
        <v>12728087</v>
      </c>
      <c r="T222" s="402"/>
      <c r="U222" s="212"/>
    </row>
    <row r="223" spans="1:21" ht="5.0999999999999996" customHeight="1">
      <c r="B223" s="457"/>
      <c r="C223" s="458"/>
      <c r="D223" s="458"/>
      <c r="E223" s="458"/>
      <c r="F223" s="458"/>
      <c r="G223" s="459"/>
      <c r="H223" s="459"/>
      <c r="I223" s="459"/>
      <c r="J223" s="459"/>
      <c r="K223" s="459"/>
      <c r="L223" s="459"/>
      <c r="M223" s="459"/>
      <c r="N223" s="459"/>
      <c r="O223" s="459"/>
      <c r="P223" s="459"/>
      <c r="Q223" s="818"/>
      <c r="R223" s="459"/>
      <c r="S223" s="459"/>
      <c r="T223" s="460"/>
      <c r="U223" s="212"/>
    </row>
    <row r="224" spans="1:21" ht="8.25" customHeight="1">
      <c r="B224" s="603"/>
      <c r="C224" s="458"/>
      <c r="D224" s="458"/>
      <c r="E224" s="458"/>
      <c r="F224" s="458"/>
      <c r="G224" s="459"/>
      <c r="H224" s="459"/>
      <c r="I224" s="459"/>
      <c r="J224" s="459"/>
      <c r="K224" s="459"/>
      <c r="L224" s="459"/>
      <c r="M224" s="459"/>
      <c r="N224" s="459"/>
      <c r="O224" s="459"/>
      <c r="P224" s="459"/>
      <c r="Q224" s="459"/>
      <c r="R224" s="459"/>
      <c r="S224" s="459"/>
      <c r="T224" s="460"/>
      <c r="U224" s="212"/>
    </row>
    <row r="225" spans="1:21" ht="15.75">
      <c r="B225" s="201"/>
      <c r="C225" s="205"/>
      <c r="D225" s="202"/>
      <c r="E225" s="202"/>
      <c r="F225" s="202"/>
      <c r="G225" s="202"/>
      <c r="H225" s="202"/>
      <c r="I225" s="202"/>
      <c r="J225" s="203"/>
      <c r="K225" s="203"/>
      <c r="L225" s="204"/>
      <c r="M225" s="202"/>
      <c r="N225" s="202"/>
      <c r="O225" s="202"/>
      <c r="P225" s="598"/>
      <c r="Q225" s="587" t="s">
        <v>1968</v>
      </c>
      <c r="R225" s="211"/>
      <c r="S225" s="208"/>
      <c r="T225" s="209"/>
      <c r="U225" s="212"/>
    </row>
    <row r="226" spans="1:21" ht="15.75">
      <c r="B226" s="241"/>
      <c r="C226" s="280" t="s">
        <v>80</v>
      </c>
      <c r="D226" s="227"/>
      <c r="E226" s="227"/>
      <c r="F226" s="227"/>
      <c r="G226" s="2035"/>
      <c r="H226" s="2035"/>
      <c r="I226" s="2035" t="s">
        <v>105</v>
      </c>
      <c r="J226" s="2035"/>
      <c r="K226" s="228"/>
      <c r="L226" s="2035"/>
      <c r="M226" s="2035" t="s">
        <v>106</v>
      </c>
      <c r="N226" s="2035"/>
      <c r="O226" s="227"/>
      <c r="P226" s="227"/>
      <c r="Q226" s="227" t="s">
        <v>81</v>
      </c>
      <c r="R226" s="227"/>
      <c r="S226" s="242"/>
      <c r="T226" s="243"/>
      <c r="U226" s="212"/>
    </row>
    <row r="227" spans="1:21" ht="14.25" customHeight="1">
      <c r="B227" s="241"/>
      <c r="C227" s="281"/>
      <c r="D227" s="229"/>
      <c r="E227" s="229"/>
      <c r="F227" s="229"/>
      <c r="G227" s="229"/>
      <c r="H227" s="229"/>
      <c r="I227" s="229"/>
      <c r="J227" s="229"/>
      <c r="K227" s="229"/>
      <c r="L227" s="229"/>
      <c r="M227" s="229"/>
      <c r="N227" s="229"/>
      <c r="O227" s="229"/>
      <c r="P227" s="229"/>
      <c r="Q227" s="229"/>
      <c r="R227" s="229"/>
      <c r="S227" s="242"/>
      <c r="T227" s="243"/>
      <c r="U227" s="212"/>
    </row>
    <row r="228" spans="1:21" ht="15.75">
      <c r="B228" s="241"/>
      <c r="C228" s="281"/>
      <c r="D228" s="229"/>
      <c r="E228" s="229"/>
      <c r="F228" s="229"/>
      <c r="G228" s="229"/>
      <c r="H228" s="229"/>
      <c r="I228" s="229"/>
      <c r="J228" s="229"/>
      <c r="K228" s="229"/>
      <c r="L228" s="229"/>
      <c r="M228" s="229"/>
      <c r="N228" s="229"/>
      <c r="O228" s="229"/>
      <c r="P228" s="229"/>
      <c r="Q228" s="229"/>
      <c r="R228" s="229"/>
      <c r="S228" s="242"/>
      <c r="T228" s="243"/>
      <c r="U228" s="212"/>
    </row>
    <row r="229" spans="1:21" ht="15.75">
      <c r="B229" s="241"/>
      <c r="C229" s="281"/>
      <c r="D229" s="229"/>
      <c r="E229" s="229"/>
      <c r="F229" s="229"/>
      <c r="G229" s="229"/>
      <c r="H229" s="229"/>
      <c r="I229" s="229"/>
      <c r="J229" s="229"/>
      <c r="K229" s="229"/>
      <c r="L229" s="229"/>
      <c r="M229" s="229"/>
      <c r="N229" s="229"/>
      <c r="O229" s="229"/>
      <c r="P229" s="229"/>
      <c r="Q229" s="229"/>
      <c r="R229" s="229"/>
      <c r="S229" s="242"/>
      <c r="T229" s="243"/>
      <c r="U229" s="212"/>
    </row>
    <row r="230" spans="1:21" ht="15.75">
      <c r="B230" s="241"/>
      <c r="C230" s="2034" t="s">
        <v>147</v>
      </c>
      <c r="D230" s="2034"/>
      <c r="E230" s="2034"/>
      <c r="F230" s="2034"/>
      <c r="G230" s="2036"/>
      <c r="H230" s="2036" t="s">
        <v>82</v>
      </c>
      <c r="I230" s="2034"/>
      <c r="J230" s="2036" t="s">
        <v>156</v>
      </c>
      <c r="K230" s="230"/>
      <c r="L230" s="2036"/>
      <c r="M230" s="2036" t="s">
        <v>161</v>
      </c>
      <c r="N230" s="2036"/>
      <c r="O230" s="2034"/>
      <c r="P230" s="2034"/>
      <c r="Q230" s="2034" t="s">
        <v>83</v>
      </c>
      <c r="R230" s="2034"/>
      <c r="S230" s="242"/>
      <c r="T230" s="243"/>
      <c r="U230" s="212"/>
    </row>
    <row r="231" spans="1:21" ht="9.9499999999999993" customHeight="1">
      <c r="B231" s="612"/>
      <c r="C231" s="2034"/>
      <c r="D231" s="2034"/>
      <c r="E231" s="2034"/>
      <c r="F231" s="2034"/>
      <c r="G231" s="2036"/>
      <c r="H231" s="2036"/>
      <c r="I231" s="2034"/>
      <c r="J231" s="2036"/>
      <c r="K231" s="230"/>
      <c r="L231" s="2036"/>
      <c r="M231" s="2036"/>
      <c r="N231" s="2036"/>
      <c r="O231" s="2034"/>
      <c r="P231" s="2034"/>
      <c r="Q231" s="2034"/>
      <c r="R231" s="2034"/>
      <c r="S231" s="242"/>
      <c r="T231" s="243"/>
      <c r="U231" s="212"/>
    </row>
    <row r="232" spans="1:21" customFormat="1" ht="15" customHeight="1">
      <c r="A232" s="865"/>
      <c r="B232" s="121" t="s">
        <v>418</v>
      </c>
      <c r="C232" s="284"/>
      <c r="D232" s="122"/>
      <c r="E232" s="122"/>
      <c r="F232" s="122"/>
      <c r="G232" s="122"/>
      <c r="H232" s="122"/>
      <c r="I232" s="122"/>
      <c r="J232" s="123"/>
      <c r="K232" s="122"/>
      <c r="L232" s="124"/>
      <c r="M232" s="122"/>
      <c r="N232" s="122"/>
      <c r="O232" s="122"/>
      <c r="P232" s="122"/>
      <c r="Q232" s="122"/>
      <c r="R232" s="125"/>
      <c r="S232" s="125"/>
      <c r="T232" s="126" t="s">
        <v>417</v>
      </c>
      <c r="U232" s="232"/>
    </row>
    <row r="234" spans="1:21" ht="27.95" customHeight="1">
      <c r="B234" s="2318"/>
      <c r="C234" s="2156"/>
      <c r="D234" s="2156"/>
      <c r="E234" s="2157"/>
      <c r="F234" s="2161" t="s">
        <v>146</v>
      </c>
      <c r="G234" s="2162"/>
      <c r="H234" s="2162"/>
      <c r="I234" s="2162"/>
      <c r="J234" s="2162"/>
      <c r="K234" s="2162"/>
      <c r="L234" s="2162"/>
      <c r="M234" s="2162"/>
      <c r="N234" s="2163"/>
      <c r="O234" s="407" t="s">
        <v>111</v>
      </c>
      <c r="P234" s="633" t="s">
        <v>1589</v>
      </c>
      <c r="Q234" s="408" t="s">
        <v>1611</v>
      </c>
      <c r="R234" s="160"/>
      <c r="S234" s="160"/>
      <c r="T234" s="161" t="s">
        <v>25</v>
      </c>
      <c r="U234" s="212"/>
    </row>
    <row r="235" spans="1:21" ht="27.75" customHeight="1">
      <c r="B235" s="2158"/>
      <c r="C235" s="2159"/>
      <c r="D235" s="2159"/>
      <c r="E235" s="2160"/>
      <c r="F235" s="2164" t="s">
        <v>416</v>
      </c>
      <c r="G235" s="2165"/>
      <c r="H235" s="2165"/>
      <c r="I235" s="2165"/>
      <c r="J235" s="2165"/>
      <c r="K235" s="2165"/>
      <c r="L235" s="2165"/>
      <c r="M235" s="2165"/>
      <c r="N235" s="2166"/>
      <c r="O235" s="409" t="s">
        <v>33</v>
      </c>
      <c r="P235" s="410" t="s">
        <v>58</v>
      </c>
      <c r="Q235" s="411"/>
      <c r="R235" s="162"/>
      <c r="S235" s="162"/>
      <c r="T235" s="163"/>
      <c r="U235" s="212"/>
    </row>
    <row r="236" spans="1:21" ht="3.75" customHeight="1">
      <c r="B236" s="457"/>
      <c r="C236" s="458"/>
      <c r="D236" s="458"/>
      <c r="E236" s="458"/>
      <c r="F236" s="458"/>
      <c r="G236" s="459"/>
      <c r="H236" s="459"/>
      <c r="I236" s="459"/>
      <c r="J236" s="459"/>
      <c r="K236" s="459"/>
      <c r="L236" s="459"/>
      <c r="M236" s="459"/>
      <c r="N236" s="459"/>
      <c r="O236" s="459"/>
      <c r="P236" s="459"/>
      <c r="Q236" s="818"/>
      <c r="R236" s="459"/>
      <c r="S236" s="459"/>
      <c r="T236" s="460"/>
      <c r="U236" s="212"/>
    </row>
    <row r="237" spans="1:21" ht="15.75">
      <c r="B237" s="164"/>
      <c r="C237" s="273" t="s">
        <v>59</v>
      </c>
      <c r="D237" s="15"/>
      <c r="E237" s="15" t="s">
        <v>60</v>
      </c>
      <c r="F237" s="165" t="s">
        <v>1461</v>
      </c>
      <c r="G237" s="15"/>
      <c r="H237" s="701"/>
      <c r="I237" s="358"/>
      <c r="J237" s="15"/>
      <c r="K237" s="344"/>
      <c r="L237" s="145"/>
      <c r="M237" s="153"/>
      <c r="N237" s="145"/>
      <c r="O237" s="247"/>
      <c r="P237" s="57" t="s">
        <v>61</v>
      </c>
      <c r="Q237" s="249" t="s">
        <v>1959</v>
      </c>
      <c r="R237" s="249"/>
      <c r="S237" s="216"/>
      <c r="T237" s="250"/>
      <c r="U237" s="212"/>
    </row>
    <row r="238" spans="1:21" ht="5.0999999999999996" customHeight="1">
      <c r="B238" s="168"/>
      <c r="C238" s="274"/>
      <c r="D238" s="15"/>
      <c r="E238" s="344"/>
      <c r="F238" s="170"/>
      <c r="G238" s="171"/>
      <c r="H238" s="170"/>
      <c r="I238" s="172"/>
      <c r="J238" s="169"/>
      <c r="K238" s="15"/>
      <c r="L238" s="173"/>
      <c r="M238" s="145"/>
      <c r="O238" s="145"/>
      <c r="P238" s="295"/>
      <c r="Q238" s="251"/>
      <c r="R238" s="251"/>
      <c r="S238" s="251"/>
      <c r="T238" s="250"/>
      <c r="U238" s="212"/>
    </row>
    <row r="239" spans="1:21" ht="15" customHeight="1">
      <c r="B239" s="2017" t="s">
        <v>26</v>
      </c>
      <c r="C239" s="275" t="s">
        <v>27</v>
      </c>
      <c r="D239" s="2014" t="s">
        <v>62</v>
      </c>
      <c r="E239" s="175" t="s">
        <v>28</v>
      </c>
      <c r="F239" s="2014" t="s">
        <v>29</v>
      </c>
      <c r="G239" s="174" t="s">
        <v>30</v>
      </c>
      <c r="H239" s="174" t="s">
        <v>30</v>
      </c>
      <c r="I239" s="176" t="s">
        <v>30</v>
      </c>
      <c r="J239" s="2171" t="s">
        <v>31</v>
      </c>
      <c r="K239" s="2172"/>
      <c r="L239" s="174" t="s">
        <v>30</v>
      </c>
      <c r="M239" s="176" t="s">
        <v>32</v>
      </c>
      <c r="N239" s="177" t="s">
        <v>8</v>
      </c>
      <c r="O239" s="2176" t="s">
        <v>182</v>
      </c>
      <c r="P239" s="2178" t="s">
        <v>181</v>
      </c>
      <c r="Q239" s="177" t="s">
        <v>8</v>
      </c>
      <c r="R239" s="2180" t="s">
        <v>44</v>
      </c>
      <c r="S239" s="178" t="s">
        <v>8</v>
      </c>
      <c r="T239" s="2012" t="s">
        <v>10</v>
      </c>
      <c r="U239" s="212"/>
    </row>
    <row r="240" spans="1:21">
      <c r="B240" s="2018"/>
      <c r="C240" s="276" t="s">
        <v>11</v>
      </c>
      <c r="D240" s="2015"/>
      <c r="E240" s="180" t="s">
        <v>12</v>
      </c>
      <c r="F240" s="2015"/>
      <c r="G240" s="180" t="s">
        <v>13</v>
      </c>
      <c r="H240" s="180" t="s">
        <v>14</v>
      </c>
      <c r="I240" s="181" t="s">
        <v>15</v>
      </c>
      <c r="J240" s="182" t="s">
        <v>16</v>
      </c>
      <c r="K240" s="183" t="s">
        <v>17</v>
      </c>
      <c r="L240" s="180" t="s">
        <v>18</v>
      </c>
      <c r="M240" s="184" t="s">
        <v>19</v>
      </c>
      <c r="N240" s="185" t="s">
        <v>177</v>
      </c>
      <c r="O240" s="2177"/>
      <c r="P240" s="2179"/>
      <c r="Q240" s="185" t="s">
        <v>22</v>
      </c>
      <c r="R240" s="2181"/>
      <c r="S240" s="186" t="s">
        <v>45</v>
      </c>
      <c r="T240" s="2013"/>
      <c r="U240" s="212"/>
    </row>
    <row r="241" spans="1:21" ht="15.75" thickBot="1">
      <c r="B241" s="187">
        <v>1</v>
      </c>
      <c r="C241" s="277">
        <v>2</v>
      </c>
      <c r="D241" s="189">
        <v>3</v>
      </c>
      <c r="E241" s="188">
        <v>4</v>
      </c>
      <c r="F241" s="188">
        <v>5</v>
      </c>
      <c r="G241" s="188">
        <v>6</v>
      </c>
      <c r="H241" s="188">
        <v>7</v>
      </c>
      <c r="I241" s="190" t="s">
        <v>63</v>
      </c>
      <c r="J241" s="191">
        <v>9</v>
      </c>
      <c r="K241" s="192" t="s">
        <v>64</v>
      </c>
      <c r="L241" s="191" t="s">
        <v>65</v>
      </c>
      <c r="M241" s="192">
        <v>12</v>
      </c>
      <c r="N241" s="193" t="s">
        <v>66</v>
      </c>
      <c r="O241" s="252" t="s">
        <v>176</v>
      </c>
      <c r="P241" s="193" t="s">
        <v>178</v>
      </c>
      <c r="Q241" s="193" t="s">
        <v>185</v>
      </c>
      <c r="R241" s="193" t="s">
        <v>183</v>
      </c>
      <c r="S241" s="193" t="s">
        <v>179</v>
      </c>
      <c r="T241" s="193">
        <v>18</v>
      </c>
      <c r="U241" s="212"/>
    </row>
    <row r="242" spans="1:21" s="929" customFormat="1" ht="35.1" customHeight="1" thickTop="1">
      <c r="B242" s="912">
        <v>1</v>
      </c>
      <c r="C242" s="1659" t="s">
        <v>1962</v>
      </c>
      <c r="D242" s="1659" t="s">
        <v>1170</v>
      </c>
      <c r="E242" s="1659" t="s">
        <v>1645</v>
      </c>
      <c r="F242" s="1659" t="s">
        <v>35</v>
      </c>
      <c r="G242" s="1660">
        <v>3070</v>
      </c>
      <c r="H242" s="1660">
        <v>1550</v>
      </c>
      <c r="I242" s="1661">
        <f t="shared" ref="I242:I243" si="36">+G242-H242</f>
        <v>1520</v>
      </c>
      <c r="J242" s="1661">
        <v>5</v>
      </c>
      <c r="K242" s="1661">
        <f t="shared" ref="K242:K243" si="37">I242*J242%</f>
        <v>76</v>
      </c>
      <c r="L242" s="1661">
        <f t="shared" ref="L242:L243" si="38">I242-K242</f>
        <v>1444</v>
      </c>
      <c r="M242" s="1662">
        <v>2900</v>
      </c>
      <c r="N242" s="1662">
        <f t="shared" ref="N242:N243" si="39">ROUND((L242*M242),0)</f>
        <v>4187600</v>
      </c>
      <c r="O242" s="1662">
        <f t="shared" ref="O242:O243" si="40">ROUND(M242*0.5025%,2)</f>
        <v>14.57</v>
      </c>
      <c r="P242" s="1662">
        <f t="shared" ref="P242:P243" si="41">M242+O242</f>
        <v>2914.57</v>
      </c>
      <c r="Q242" s="1661">
        <f t="shared" ref="Q242:Q243" si="42">ROUND((L242*+P242),0)</f>
        <v>4208639</v>
      </c>
      <c r="R242" s="1661">
        <f t="shared" ref="R242:R243" si="43">ROUND((Q242*0.5%),0)</f>
        <v>21043</v>
      </c>
      <c r="S242" s="1661">
        <f t="shared" ref="S242:S243" si="44">ROUND((Q242-R242),0)</f>
        <v>4187596</v>
      </c>
      <c r="T242" s="1637" t="s">
        <v>335</v>
      </c>
    </row>
    <row r="243" spans="1:21" s="929" customFormat="1" ht="35.1" customHeight="1">
      <c r="B243" s="912">
        <v>2</v>
      </c>
      <c r="C243" s="1659" t="s">
        <v>1964</v>
      </c>
      <c r="D243" s="1659" t="s">
        <v>1721</v>
      </c>
      <c r="E243" s="1659" t="s">
        <v>1695</v>
      </c>
      <c r="F243" s="1659" t="s">
        <v>35</v>
      </c>
      <c r="G243" s="1660">
        <v>11730</v>
      </c>
      <c r="H243" s="1660">
        <v>4610</v>
      </c>
      <c r="I243" s="1661">
        <f t="shared" si="36"/>
        <v>7120</v>
      </c>
      <c r="J243" s="1661">
        <v>5</v>
      </c>
      <c r="K243" s="1661">
        <f t="shared" si="37"/>
        <v>356</v>
      </c>
      <c r="L243" s="1661">
        <f t="shared" si="38"/>
        <v>6764</v>
      </c>
      <c r="M243" s="1662">
        <v>2900</v>
      </c>
      <c r="N243" s="1662">
        <f t="shared" si="39"/>
        <v>19615600</v>
      </c>
      <c r="O243" s="1662">
        <f t="shared" si="40"/>
        <v>14.57</v>
      </c>
      <c r="P243" s="1662">
        <f t="shared" si="41"/>
        <v>2914.57</v>
      </c>
      <c r="Q243" s="1661">
        <f t="shared" si="42"/>
        <v>19714151</v>
      </c>
      <c r="R243" s="1661">
        <f t="shared" si="43"/>
        <v>98571</v>
      </c>
      <c r="S243" s="1661">
        <f t="shared" si="44"/>
        <v>19615580</v>
      </c>
      <c r="T243" s="1637" t="s">
        <v>335</v>
      </c>
    </row>
    <row r="244" spans="1:21" s="929" customFormat="1" ht="5.0999999999999996" customHeight="1">
      <c r="B244" s="1046"/>
      <c r="C244" s="1047"/>
      <c r="D244" s="1048"/>
      <c r="E244" s="1049"/>
      <c r="F244" s="1050"/>
      <c r="G244" s="1028"/>
      <c r="H244" s="1028"/>
      <c r="I244" s="1029"/>
      <c r="J244" s="1030"/>
      <c r="K244" s="943"/>
      <c r="L244" s="943"/>
      <c r="M244" s="941"/>
      <c r="N244" s="942"/>
      <c r="O244" s="942"/>
      <c r="P244" s="942"/>
      <c r="Q244" s="940"/>
      <c r="R244" s="940"/>
      <c r="S244" s="940"/>
      <c r="T244" s="1637"/>
    </row>
    <row r="245" spans="1:21" ht="35.1" customHeight="1">
      <c r="B245" s="2173" t="s">
        <v>203</v>
      </c>
      <c r="C245" s="2174"/>
      <c r="D245" s="2174"/>
      <c r="E245" s="2174"/>
      <c r="F245" s="2175"/>
      <c r="G245" s="1012">
        <f>SUM(G242:G244)</f>
        <v>14800</v>
      </c>
      <c r="H245" s="1012">
        <f>SUM(H242:H244)</f>
        <v>6160</v>
      </c>
      <c r="I245" s="1012">
        <f>SUM(I242:I244)</f>
        <v>8640</v>
      </c>
      <c r="J245" s="1012">
        <f>+K245/I245%</f>
        <v>5</v>
      </c>
      <c r="K245" s="1012">
        <f>SUM(K242:K244)</f>
        <v>432</v>
      </c>
      <c r="L245" s="1012">
        <f>SUM(L242:L244)</f>
        <v>8208</v>
      </c>
      <c r="M245" s="1012"/>
      <c r="N245" s="1012">
        <f>SUM(N242:N244)</f>
        <v>23803200</v>
      </c>
      <c r="O245" s="1012"/>
      <c r="P245" s="1012">
        <f>+Q245/L245</f>
        <v>2914.569931773879</v>
      </c>
      <c r="Q245" s="1012">
        <f>SUM(Q242:Q244)</f>
        <v>23922790</v>
      </c>
      <c r="R245" s="1012">
        <f>SUM(R242:R244)</f>
        <v>119614</v>
      </c>
      <c r="S245" s="1012">
        <f>SUM(S242:S244)</f>
        <v>23803176</v>
      </c>
      <c r="T245" s="402"/>
      <c r="U245" s="212"/>
    </row>
    <row r="246" spans="1:21" ht="5.0999999999999996" customHeight="1">
      <c r="B246" s="457"/>
      <c r="C246" s="458"/>
      <c r="D246" s="458"/>
      <c r="E246" s="458"/>
      <c r="F246" s="458"/>
      <c r="G246" s="459"/>
      <c r="H246" s="459"/>
      <c r="I246" s="459"/>
      <c r="J246" s="459"/>
      <c r="K246" s="459"/>
      <c r="L246" s="459"/>
      <c r="M246" s="459"/>
      <c r="N246" s="459"/>
      <c r="O246" s="459"/>
      <c r="P246" s="459"/>
      <c r="Q246" s="818"/>
      <c r="R246" s="459"/>
      <c r="S246" s="459"/>
      <c r="T246" s="460"/>
      <c r="U246" s="212"/>
    </row>
    <row r="247" spans="1:21" ht="8.25" customHeight="1">
      <c r="B247" s="603"/>
      <c r="C247" s="458"/>
      <c r="D247" s="458"/>
      <c r="E247" s="458"/>
      <c r="F247" s="458"/>
      <c r="G247" s="459"/>
      <c r="H247" s="459"/>
      <c r="I247" s="459"/>
      <c r="J247" s="459"/>
      <c r="K247" s="459"/>
      <c r="L247" s="459"/>
      <c r="M247" s="459"/>
      <c r="N247" s="459"/>
      <c r="O247" s="459"/>
      <c r="P247" s="459"/>
      <c r="Q247" s="459"/>
      <c r="R247" s="459"/>
      <c r="S247" s="459"/>
      <c r="T247" s="460"/>
      <c r="U247" s="212"/>
    </row>
    <row r="248" spans="1:21" ht="15.75">
      <c r="B248" s="201"/>
      <c r="C248" s="205"/>
      <c r="D248" s="202"/>
      <c r="E248" s="202"/>
      <c r="F248" s="202"/>
      <c r="G248" s="202"/>
      <c r="H248" s="202"/>
      <c r="I248" s="202"/>
      <c r="J248" s="203"/>
      <c r="K248" s="203"/>
      <c r="L248" s="204"/>
      <c r="M248" s="202"/>
      <c r="N248" s="202"/>
      <c r="O248" s="202"/>
      <c r="P248" s="598"/>
      <c r="Q248" s="587" t="s">
        <v>1960</v>
      </c>
      <c r="R248" s="211"/>
      <c r="S248" s="208"/>
      <c r="T248" s="209"/>
      <c r="U248" s="212"/>
    </row>
    <row r="249" spans="1:21" ht="15.75">
      <c r="B249" s="241"/>
      <c r="C249" s="280" t="s">
        <v>80</v>
      </c>
      <c r="D249" s="227"/>
      <c r="E249" s="227"/>
      <c r="F249" s="227"/>
      <c r="G249" s="2020"/>
      <c r="H249" s="2020"/>
      <c r="I249" s="2020" t="s">
        <v>105</v>
      </c>
      <c r="J249" s="2020"/>
      <c r="K249" s="228"/>
      <c r="L249" s="2020"/>
      <c r="M249" s="2020" t="s">
        <v>106</v>
      </c>
      <c r="N249" s="2020"/>
      <c r="O249" s="227"/>
      <c r="P249" s="227"/>
      <c r="Q249" s="227" t="s">
        <v>81</v>
      </c>
      <c r="R249" s="227"/>
      <c r="S249" s="242"/>
      <c r="T249" s="243"/>
      <c r="U249" s="212"/>
    </row>
    <row r="250" spans="1:21" ht="14.25" customHeight="1">
      <c r="B250" s="241"/>
      <c r="C250" s="281"/>
      <c r="D250" s="229"/>
      <c r="E250" s="229"/>
      <c r="F250" s="229"/>
      <c r="G250" s="229"/>
      <c r="H250" s="229"/>
      <c r="I250" s="229"/>
      <c r="J250" s="229"/>
      <c r="K250" s="229"/>
      <c r="L250" s="229"/>
      <c r="M250" s="229"/>
      <c r="N250" s="229"/>
      <c r="O250" s="229"/>
      <c r="P250" s="229"/>
      <c r="Q250" s="229"/>
      <c r="R250" s="229"/>
      <c r="S250" s="242"/>
      <c r="T250" s="243"/>
      <c r="U250" s="212"/>
    </row>
    <row r="251" spans="1:21" ht="15.75">
      <c r="B251" s="241"/>
      <c r="C251" s="281"/>
      <c r="D251" s="229"/>
      <c r="E251" s="229"/>
      <c r="F251" s="229"/>
      <c r="G251" s="229"/>
      <c r="H251" s="229"/>
      <c r="I251" s="229"/>
      <c r="J251" s="229"/>
      <c r="K251" s="229"/>
      <c r="L251" s="229"/>
      <c r="M251" s="229"/>
      <c r="N251" s="229"/>
      <c r="O251" s="229"/>
      <c r="P251" s="229"/>
      <c r="Q251" s="229"/>
      <c r="R251" s="229"/>
      <c r="S251" s="242"/>
      <c r="T251" s="243"/>
      <c r="U251" s="212"/>
    </row>
    <row r="252" spans="1:21" ht="15.75">
      <c r="B252" s="241"/>
      <c r="C252" s="281"/>
      <c r="D252" s="229"/>
      <c r="E252" s="229"/>
      <c r="F252" s="229"/>
      <c r="G252" s="229"/>
      <c r="H252" s="229"/>
      <c r="I252" s="229"/>
      <c r="J252" s="229"/>
      <c r="K252" s="229"/>
      <c r="L252" s="229"/>
      <c r="M252" s="229"/>
      <c r="N252" s="229"/>
      <c r="O252" s="229"/>
      <c r="P252" s="229"/>
      <c r="Q252" s="229"/>
      <c r="R252" s="229"/>
      <c r="S252" s="242"/>
      <c r="T252" s="243"/>
      <c r="U252" s="212"/>
    </row>
    <row r="253" spans="1:21" ht="15.75">
      <c r="B253" s="241"/>
      <c r="C253" s="2016" t="s">
        <v>147</v>
      </c>
      <c r="D253" s="2016"/>
      <c r="E253" s="2016"/>
      <c r="F253" s="2016"/>
      <c r="G253" s="2021"/>
      <c r="H253" s="2021" t="s">
        <v>82</v>
      </c>
      <c r="I253" s="2016"/>
      <c r="J253" s="2021" t="s">
        <v>156</v>
      </c>
      <c r="K253" s="230"/>
      <c r="L253" s="2021"/>
      <c r="M253" s="2021" t="s">
        <v>161</v>
      </c>
      <c r="N253" s="2021"/>
      <c r="O253" s="2016"/>
      <c r="P253" s="2016"/>
      <c r="Q253" s="2016" t="s">
        <v>83</v>
      </c>
      <c r="R253" s="2016"/>
      <c r="S253" s="242"/>
      <c r="T253" s="243"/>
      <c r="U253" s="212"/>
    </row>
    <row r="254" spans="1:21" ht="9.9499999999999993" customHeight="1">
      <c r="B254" s="612"/>
      <c r="C254" s="2016"/>
      <c r="D254" s="2016"/>
      <c r="E254" s="2016"/>
      <c r="F254" s="2016"/>
      <c r="G254" s="2021"/>
      <c r="H254" s="2021"/>
      <c r="I254" s="2016"/>
      <c r="J254" s="2021"/>
      <c r="K254" s="230"/>
      <c r="L254" s="2021"/>
      <c r="M254" s="2021"/>
      <c r="N254" s="2021"/>
      <c r="O254" s="2016"/>
      <c r="P254" s="2016"/>
      <c r="Q254" s="2016"/>
      <c r="R254" s="2016"/>
      <c r="S254" s="242"/>
      <c r="T254" s="243"/>
      <c r="U254" s="212"/>
    </row>
    <row r="255" spans="1:21" customFormat="1" ht="15" customHeight="1">
      <c r="A255" s="865"/>
      <c r="B255" s="121" t="s">
        <v>418</v>
      </c>
      <c r="C255" s="284"/>
      <c r="D255" s="122"/>
      <c r="E255" s="122"/>
      <c r="F255" s="122"/>
      <c r="G255" s="122"/>
      <c r="H255" s="122"/>
      <c r="I255" s="122"/>
      <c r="J255" s="123"/>
      <c r="K255" s="122"/>
      <c r="L255" s="124"/>
      <c r="M255" s="122"/>
      <c r="N255" s="122"/>
      <c r="O255" s="122"/>
      <c r="P255" s="122"/>
      <c r="Q255" s="122"/>
      <c r="R255" s="125"/>
      <c r="S255" s="125"/>
      <c r="T255" s="126" t="s">
        <v>417</v>
      </c>
      <c r="U255" s="232"/>
    </row>
    <row r="257" spans="2:21" ht="27.95" customHeight="1">
      <c r="B257" s="2318"/>
      <c r="C257" s="2156"/>
      <c r="D257" s="2156"/>
      <c r="E257" s="2157"/>
      <c r="F257" s="2161" t="s">
        <v>146</v>
      </c>
      <c r="G257" s="2162"/>
      <c r="H257" s="2162"/>
      <c r="I257" s="2162"/>
      <c r="J257" s="2162"/>
      <c r="K257" s="2162"/>
      <c r="L257" s="2162"/>
      <c r="M257" s="2162"/>
      <c r="N257" s="2163"/>
      <c r="O257" s="407" t="s">
        <v>111</v>
      </c>
      <c r="P257" s="633" t="s">
        <v>1652</v>
      </c>
      <c r="Q257" s="408" t="s">
        <v>1611</v>
      </c>
      <c r="R257" s="160"/>
      <c r="S257" s="160"/>
      <c r="T257" s="161" t="s">
        <v>25</v>
      </c>
      <c r="U257" s="212"/>
    </row>
    <row r="258" spans="2:21" ht="27.75" customHeight="1">
      <c r="B258" s="2158"/>
      <c r="C258" s="2159"/>
      <c r="D258" s="2159"/>
      <c r="E258" s="2160"/>
      <c r="F258" s="2164" t="s">
        <v>416</v>
      </c>
      <c r="G258" s="2165"/>
      <c r="H258" s="2165"/>
      <c r="I258" s="2165"/>
      <c r="J258" s="2165"/>
      <c r="K258" s="2165"/>
      <c r="L258" s="2165"/>
      <c r="M258" s="2165"/>
      <c r="N258" s="2166"/>
      <c r="O258" s="409" t="s">
        <v>33</v>
      </c>
      <c r="P258" s="410" t="s">
        <v>58</v>
      </c>
      <c r="Q258" s="411"/>
      <c r="R258" s="162"/>
      <c r="S258" s="162"/>
      <c r="T258" s="163"/>
      <c r="U258" s="212"/>
    </row>
    <row r="259" spans="2:21" ht="3.75" customHeight="1">
      <c r="B259" s="457"/>
      <c r="C259" s="458"/>
      <c r="D259" s="458"/>
      <c r="E259" s="458"/>
      <c r="F259" s="458"/>
      <c r="G259" s="459"/>
      <c r="H259" s="459"/>
      <c r="I259" s="459"/>
      <c r="J259" s="459"/>
      <c r="K259" s="459"/>
      <c r="L259" s="459"/>
      <c r="M259" s="459"/>
      <c r="N259" s="459"/>
      <c r="O259" s="459"/>
      <c r="P259" s="459"/>
      <c r="Q259" s="818"/>
      <c r="R259" s="459"/>
      <c r="S259" s="459"/>
      <c r="T259" s="460"/>
      <c r="U259" s="212"/>
    </row>
    <row r="260" spans="2:21" ht="15.75">
      <c r="B260" s="164"/>
      <c r="C260" s="273" t="s">
        <v>59</v>
      </c>
      <c r="D260" s="15"/>
      <c r="E260" s="15" t="s">
        <v>60</v>
      </c>
      <c r="F260" s="165" t="s">
        <v>1461</v>
      </c>
      <c r="G260" s="15"/>
      <c r="H260" s="701"/>
      <c r="I260" s="358"/>
      <c r="J260" s="15"/>
      <c r="K260" s="344"/>
      <c r="L260" s="145"/>
      <c r="M260" s="153"/>
      <c r="N260" s="145"/>
      <c r="O260" s="247"/>
      <c r="P260" s="57" t="s">
        <v>61</v>
      </c>
      <c r="Q260" s="249" t="s">
        <v>1936</v>
      </c>
      <c r="R260" s="249"/>
      <c r="S260" s="216"/>
      <c r="T260" s="250"/>
      <c r="U260" s="212"/>
    </row>
    <row r="261" spans="2:21" ht="5.0999999999999996" customHeight="1">
      <c r="B261" s="168"/>
      <c r="C261" s="274"/>
      <c r="D261" s="15"/>
      <c r="E261" s="344"/>
      <c r="F261" s="170"/>
      <c r="G261" s="171"/>
      <c r="H261" s="170"/>
      <c r="I261" s="172"/>
      <c r="J261" s="169"/>
      <c r="K261" s="15"/>
      <c r="L261" s="173"/>
      <c r="M261" s="145"/>
      <c r="O261" s="145"/>
      <c r="P261" s="295"/>
      <c r="Q261" s="251"/>
      <c r="R261" s="251"/>
      <c r="S261" s="251"/>
      <c r="T261" s="250"/>
      <c r="U261" s="212"/>
    </row>
    <row r="262" spans="2:21" ht="15" customHeight="1">
      <c r="B262" s="1998" t="s">
        <v>26</v>
      </c>
      <c r="C262" s="275" t="s">
        <v>27</v>
      </c>
      <c r="D262" s="1994" t="s">
        <v>62</v>
      </c>
      <c r="E262" s="175" t="s">
        <v>28</v>
      </c>
      <c r="F262" s="1994" t="s">
        <v>29</v>
      </c>
      <c r="G262" s="174" t="s">
        <v>30</v>
      </c>
      <c r="H262" s="174" t="s">
        <v>30</v>
      </c>
      <c r="I262" s="176" t="s">
        <v>30</v>
      </c>
      <c r="J262" s="2171" t="s">
        <v>31</v>
      </c>
      <c r="K262" s="2172"/>
      <c r="L262" s="174" t="s">
        <v>30</v>
      </c>
      <c r="M262" s="176" t="s">
        <v>32</v>
      </c>
      <c r="N262" s="177" t="s">
        <v>8</v>
      </c>
      <c r="O262" s="2176" t="s">
        <v>182</v>
      </c>
      <c r="P262" s="2178" t="s">
        <v>181</v>
      </c>
      <c r="Q262" s="177" t="s">
        <v>8</v>
      </c>
      <c r="R262" s="2180" t="s">
        <v>44</v>
      </c>
      <c r="S262" s="178" t="s">
        <v>8</v>
      </c>
      <c r="T262" s="1996" t="s">
        <v>10</v>
      </c>
      <c r="U262" s="212"/>
    </row>
    <row r="263" spans="2:21">
      <c r="B263" s="1999"/>
      <c r="C263" s="276" t="s">
        <v>11</v>
      </c>
      <c r="D263" s="1995"/>
      <c r="E263" s="180" t="s">
        <v>12</v>
      </c>
      <c r="F263" s="1995"/>
      <c r="G263" s="180" t="s">
        <v>13</v>
      </c>
      <c r="H263" s="180" t="s">
        <v>14</v>
      </c>
      <c r="I263" s="181" t="s">
        <v>15</v>
      </c>
      <c r="J263" s="182" t="s">
        <v>16</v>
      </c>
      <c r="K263" s="183" t="s">
        <v>17</v>
      </c>
      <c r="L263" s="180" t="s">
        <v>18</v>
      </c>
      <c r="M263" s="184" t="s">
        <v>19</v>
      </c>
      <c r="N263" s="185" t="s">
        <v>177</v>
      </c>
      <c r="O263" s="2177"/>
      <c r="P263" s="2179"/>
      <c r="Q263" s="185" t="s">
        <v>22</v>
      </c>
      <c r="R263" s="2181"/>
      <c r="S263" s="186" t="s">
        <v>45</v>
      </c>
      <c r="T263" s="1997"/>
      <c r="U263" s="212"/>
    </row>
    <row r="264" spans="2:21" ht="15.75" thickBot="1">
      <c r="B264" s="187">
        <v>1</v>
      </c>
      <c r="C264" s="277">
        <v>2</v>
      </c>
      <c r="D264" s="189">
        <v>3</v>
      </c>
      <c r="E264" s="188">
        <v>4</v>
      </c>
      <c r="F264" s="188">
        <v>5</v>
      </c>
      <c r="G264" s="188">
        <v>6</v>
      </c>
      <c r="H264" s="188">
        <v>7</v>
      </c>
      <c r="I264" s="190" t="s">
        <v>63</v>
      </c>
      <c r="J264" s="191">
        <v>9</v>
      </c>
      <c r="K264" s="192" t="s">
        <v>64</v>
      </c>
      <c r="L264" s="191" t="s">
        <v>65</v>
      </c>
      <c r="M264" s="192">
        <v>12</v>
      </c>
      <c r="N264" s="193" t="s">
        <v>66</v>
      </c>
      <c r="O264" s="252" t="s">
        <v>176</v>
      </c>
      <c r="P264" s="193" t="s">
        <v>178</v>
      </c>
      <c r="Q264" s="193" t="s">
        <v>185</v>
      </c>
      <c r="R264" s="193" t="s">
        <v>183</v>
      </c>
      <c r="S264" s="193" t="s">
        <v>179</v>
      </c>
      <c r="T264" s="193">
        <v>18</v>
      </c>
      <c r="U264" s="212"/>
    </row>
    <row r="265" spans="2:21" s="929" customFormat="1" ht="35.1" customHeight="1" thickTop="1">
      <c r="B265" s="912">
        <v>1</v>
      </c>
      <c r="C265" s="1659" t="s">
        <v>1938</v>
      </c>
      <c r="D265" s="1659" t="s">
        <v>943</v>
      </c>
      <c r="E265" s="1659" t="s">
        <v>1829</v>
      </c>
      <c r="F265" s="1659" t="s">
        <v>35</v>
      </c>
      <c r="G265" s="1660">
        <v>13120</v>
      </c>
      <c r="H265" s="1660">
        <v>4640</v>
      </c>
      <c r="I265" s="1661">
        <f t="shared" ref="I265:I266" si="45">+G265-H265</f>
        <v>8480</v>
      </c>
      <c r="J265" s="1661">
        <v>5</v>
      </c>
      <c r="K265" s="1661">
        <f t="shared" ref="K265:K266" si="46">I265*J265%</f>
        <v>424</v>
      </c>
      <c r="L265" s="1661">
        <f t="shared" ref="L265:L266" si="47">I265-K265</f>
        <v>8056</v>
      </c>
      <c r="M265" s="1662">
        <v>2900</v>
      </c>
      <c r="N265" s="1662">
        <f t="shared" ref="N265:N266" si="48">ROUND((L265*M265),0)</f>
        <v>23362400</v>
      </c>
      <c r="O265" s="1662">
        <f t="shared" ref="O265:O266" si="49">ROUND(M265*0.5025%,2)</f>
        <v>14.57</v>
      </c>
      <c r="P265" s="1662">
        <f t="shared" ref="P265:P266" si="50">M265+O265</f>
        <v>2914.57</v>
      </c>
      <c r="Q265" s="1661">
        <f t="shared" ref="Q265:Q266" si="51">ROUND((L265*+P265),0)</f>
        <v>23479776</v>
      </c>
      <c r="R265" s="1661">
        <f t="shared" ref="R265:R266" si="52">ROUND((Q265*0.5%),0)</f>
        <v>117399</v>
      </c>
      <c r="S265" s="1661">
        <f t="shared" ref="S265:S266" si="53">ROUND((Q265-R265),0)</f>
        <v>23362377</v>
      </c>
      <c r="T265" s="1637" t="s">
        <v>335</v>
      </c>
    </row>
    <row r="266" spans="2:21" s="929" customFormat="1" ht="35.1" customHeight="1">
      <c r="B266" s="912">
        <v>2</v>
      </c>
      <c r="C266" s="1659" t="s">
        <v>1952</v>
      </c>
      <c r="D266" s="1659" t="s">
        <v>1170</v>
      </c>
      <c r="E266" s="1659" t="s">
        <v>1645</v>
      </c>
      <c r="F266" s="1659" t="s">
        <v>35</v>
      </c>
      <c r="G266" s="1660">
        <v>4800</v>
      </c>
      <c r="H266" s="1660">
        <v>1590</v>
      </c>
      <c r="I266" s="1661">
        <f t="shared" si="45"/>
        <v>3210</v>
      </c>
      <c r="J266" s="1661">
        <v>5</v>
      </c>
      <c r="K266" s="1661">
        <f t="shared" si="46"/>
        <v>160.5</v>
      </c>
      <c r="L266" s="1661">
        <f t="shared" si="47"/>
        <v>3049.5</v>
      </c>
      <c r="M266" s="1662">
        <v>2900</v>
      </c>
      <c r="N266" s="1662">
        <f t="shared" si="48"/>
        <v>8843550</v>
      </c>
      <c r="O266" s="1662">
        <f t="shared" si="49"/>
        <v>14.57</v>
      </c>
      <c r="P266" s="1662">
        <f t="shared" si="50"/>
        <v>2914.57</v>
      </c>
      <c r="Q266" s="1661">
        <f t="shared" si="51"/>
        <v>8887981</v>
      </c>
      <c r="R266" s="1661">
        <f t="shared" si="52"/>
        <v>44440</v>
      </c>
      <c r="S266" s="1661">
        <f t="shared" si="53"/>
        <v>8843541</v>
      </c>
      <c r="T266" s="1637" t="s">
        <v>335</v>
      </c>
    </row>
    <row r="267" spans="2:21" s="929" customFormat="1" ht="5.0999999999999996" customHeight="1">
      <c r="B267" s="1046"/>
      <c r="C267" s="1047"/>
      <c r="D267" s="1048"/>
      <c r="E267" s="1049"/>
      <c r="F267" s="1050"/>
      <c r="G267" s="1028"/>
      <c r="H267" s="1028"/>
      <c r="I267" s="1029"/>
      <c r="J267" s="1030"/>
      <c r="K267" s="943"/>
      <c r="L267" s="943"/>
      <c r="M267" s="941"/>
      <c r="N267" s="942"/>
      <c r="O267" s="942"/>
      <c r="P267" s="942"/>
      <c r="Q267" s="940"/>
      <c r="R267" s="940"/>
      <c r="S267" s="940"/>
      <c r="T267" s="1637"/>
    </row>
    <row r="268" spans="2:21" ht="35.1" customHeight="1">
      <c r="B268" s="2173" t="s">
        <v>203</v>
      </c>
      <c r="C268" s="2174"/>
      <c r="D268" s="2174"/>
      <c r="E268" s="2174"/>
      <c r="F268" s="2175"/>
      <c r="G268" s="1012">
        <f>SUM(G265:G267)</f>
        <v>17920</v>
      </c>
      <c r="H268" s="1012">
        <f>SUM(H265:H267)</f>
        <v>6230</v>
      </c>
      <c r="I268" s="1012">
        <f>SUM(I265:I267)</f>
        <v>11690</v>
      </c>
      <c r="J268" s="1012">
        <f>+K268/I268%</f>
        <v>5</v>
      </c>
      <c r="K268" s="1012">
        <f>SUM(K265:K267)</f>
        <v>584.5</v>
      </c>
      <c r="L268" s="1012">
        <f>SUM(L265:L267)</f>
        <v>11105.5</v>
      </c>
      <c r="M268" s="1012"/>
      <c r="N268" s="1012">
        <f>SUM(N265:N267)</f>
        <v>32205950</v>
      </c>
      <c r="O268" s="1012"/>
      <c r="P268" s="1012">
        <f>+Q268/L268</f>
        <v>2914.5699878438613</v>
      </c>
      <c r="Q268" s="1012">
        <f>SUM(Q265:Q267)</f>
        <v>32367757</v>
      </c>
      <c r="R268" s="1012">
        <f>SUM(R265:R267)</f>
        <v>161839</v>
      </c>
      <c r="S268" s="1012">
        <f>SUM(S265:S267)</f>
        <v>32205918</v>
      </c>
      <c r="T268" s="402"/>
      <c r="U268" s="212"/>
    </row>
    <row r="269" spans="2:21" ht="5.0999999999999996" customHeight="1">
      <c r="B269" s="457"/>
      <c r="C269" s="458"/>
      <c r="D269" s="458"/>
      <c r="E269" s="458"/>
      <c r="F269" s="458"/>
      <c r="G269" s="459"/>
      <c r="H269" s="459"/>
      <c r="I269" s="459"/>
      <c r="J269" s="459"/>
      <c r="K269" s="459"/>
      <c r="L269" s="459"/>
      <c r="M269" s="459"/>
      <c r="N269" s="459"/>
      <c r="O269" s="459"/>
      <c r="P269" s="459"/>
      <c r="Q269" s="818"/>
      <c r="R269" s="459"/>
      <c r="S269" s="459"/>
      <c r="T269" s="460"/>
      <c r="U269" s="212"/>
    </row>
    <row r="270" spans="2:21" ht="8.25" customHeight="1">
      <c r="B270" s="603"/>
      <c r="C270" s="458"/>
      <c r="D270" s="458"/>
      <c r="E270" s="458"/>
      <c r="F270" s="458"/>
      <c r="G270" s="459"/>
      <c r="H270" s="459"/>
      <c r="I270" s="459"/>
      <c r="J270" s="459"/>
      <c r="K270" s="459"/>
      <c r="L270" s="459"/>
      <c r="M270" s="459"/>
      <c r="N270" s="459"/>
      <c r="O270" s="459"/>
      <c r="P270" s="459"/>
      <c r="Q270" s="459"/>
      <c r="R270" s="459"/>
      <c r="S270" s="459"/>
      <c r="T270" s="460"/>
      <c r="U270" s="212"/>
    </row>
    <row r="271" spans="2:21" ht="15.75">
      <c r="B271" s="201"/>
      <c r="C271" s="205"/>
      <c r="D271" s="202"/>
      <c r="E271" s="202"/>
      <c r="F271" s="202"/>
      <c r="G271" s="202"/>
      <c r="H271" s="202"/>
      <c r="I271" s="202"/>
      <c r="J271" s="203"/>
      <c r="K271" s="203"/>
      <c r="L271" s="204"/>
      <c r="M271" s="202"/>
      <c r="N271" s="202"/>
      <c r="O271" s="202"/>
      <c r="P271" s="598"/>
      <c r="Q271" s="587" t="s">
        <v>1935</v>
      </c>
      <c r="R271" s="211"/>
      <c r="S271" s="208"/>
      <c r="T271" s="209"/>
      <c r="U271" s="212"/>
    </row>
    <row r="272" spans="2:21" ht="15.75">
      <c r="B272" s="241"/>
      <c r="C272" s="280" t="s">
        <v>80</v>
      </c>
      <c r="D272" s="227"/>
      <c r="E272" s="227"/>
      <c r="F272" s="227"/>
      <c r="G272" s="2001"/>
      <c r="H272" s="2001"/>
      <c r="I272" s="2001" t="s">
        <v>105</v>
      </c>
      <c r="J272" s="2001"/>
      <c r="K272" s="228"/>
      <c r="L272" s="2001"/>
      <c r="M272" s="2001" t="s">
        <v>106</v>
      </c>
      <c r="N272" s="2001"/>
      <c r="O272" s="227"/>
      <c r="P272" s="227"/>
      <c r="Q272" s="227" t="s">
        <v>81</v>
      </c>
      <c r="R272" s="227"/>
      <c r="S272" s="242"/>
      <c r="T272" s="243"/>
      <c r="U272" s="212"/>
    </row>
    <row r="273" spans="1:21" ht="14.25" customHeight="1">
      <c r="B273" s="241"/>
      <c r="C273" s="281"/>
      <c r="D273" s="229"/>
      <c r="E273" s="229"/>
      <c r="F273" s="229"/>
      <c r="G273" s="229"/>
      <c r="H273" s="229"/>
      <c r="I273" s="229"/>
      <c r="J273" s="229"/>
      <c r="K273" s="229"/>
      <c r="L273" s="229"/>
      <c r="M273" s="229"/>
      <c r="N273" s="229"/>
      <c r="O273" s="229"/>
      <c r="P273" s="229"/>
      <c r="Q273" s="229"/>
      <c r="R273" s="229"/>
      <c r="S273" s="242"/>
      <c r="T273" s="243"/>
      <c r="U273" s="212"/>
    </row>
    <row r="274" spans="1:21" ht="15.75">
      <c r="B274" s="241"/>
      <c r="C274" s="281"/>
      <c r="D274" s="229"/>
      <c r="E274" s="229"/>
      <c r="F274" s="229"/>
      <c r="G274" s="229"/>
      <c r="H274" s="229"/>
      <c r="I274" s="229"/>
      <c r="J274" s="229"/>
      <c r="K274" s="229"/>
      <c r="L274" s="229"/>
      <c r="M274" s="229"/>
      <c r="N274" s="229"/>
      <c r="O274" s="229"/>
      <c r="P274" s="229"/>
      <c r="Q274" s="229"/>
      <c r="R274" s="229"/>
      <c r="S274" s="242"/>
      <c r="T274" s="243"/>
      <c r="U274" s="212"/>
    </row>
    <row r="275" spans="1:21" ht="15.75">
      <c r="B275" s="241"/>
      <c r="C275" s="281"/>
      <c r="D275" s="229"/>
      <c r="E275" s="229"/>
      <c r="F275" s="229"/>
      <c r="G275" s="229"/>
      <c r="H275" s="229"/>
      <c r="I275" s="229"/>
      <c r="J275" s="229"/>
      <c r="K275" s="229"/>
      <c r="L275" s="229"/>
      <c r="M275" s="229"/>
      <c r="N275" s="229"/>
      <c r="O275" s="229"/>
      <c r="P275" s="229"/>
      <c r="Q275" s="229"/>
      <c r="R275" s="229"/>
      <c r="S275" s="242"/>
      <c r="T275" s="243"/>
      <c r="U275" s="212"/>
    </row>
    <row r="276" spans="1:21" ht="15.75">
      <c r="B276" s="241"/>
      <c r="C276" s="2000" t="s">
        <v>147</v>
      </c>
      <c r="D276" s="2000"/>
      <c r="E276" s="2000"/>
      <c r="F276" s="2000"/>
      <c r="G276" s="2002"/>
      <c r="H276" s="2002" t="s">
        <v>82</v>
      </c>
      <c r="I276" s="2000"/>
      <c r="J276" s="2002" t="s">
        <v>156</v>
      </c>
      <c r="K276" s="230"/>
      <c r="L276" s="2002"/>
      <c r="M276" s="2002" t="s">
        <v>161</v>
      </c>
      <c r="N276" s="2002"/>
      <c r="O276" s="2000"/>
      <c r="P276" s="2000"/>
      <c r="Q276" s="2000" t="s">
        <v>83</v>
      </c>
      <c r="R276" s="2000"/>
      <c r="S276" s="242"/>
      <c r="T276" s="243"/>
      <c r="U276" s="212"/>
    </row>
    <row r="277" spans="1:21" ht="9.9499999999999993" customHeight="1">
      <c r="B277" s="612"/>
      <c r="C277" s="2000"/>
      <c r="D277" s="2000"/>
      <c r="E277" s="2000"/>
      <c r="F277" s="2000"/>
      <c r="G277" s="2002"/>
      <c r="H277" s="2002"/>
      <c r="I277" s="2000"/>
      <c r="J277" s="2002"/>
      <c r="K277" s="230"/>
      <c r="L277" s="2002"/>
      <c r="M277" s="2002"/>
      <c r="N277" s="2002"/>
      <c r="O277" s="2000"/>
      <c r="P277" s="2000"/>
      <c r="Q277" s="2000"/>
      <c r="R277" s="2000"/>
      <c r="S277" s="242"/>
      <c r="T277" s="243"/>
      <c r="U277" s="212"/>
    </row>
    <row r="278" spans="1:21" customFormat="1" ht="15" customHeight="1">
      <c r="A278" s="865"/>
      <c r="B278" s="121" t="s">
        <v>418</v>
      </c>
      <c r="C278" s="284"/>
      <c r="D278" s="122"/>
      <c r="E278" s="122"/>
      <c r="F278" s="122"/>
      <c r="G278" s="122"/>
      <c r="H278" s="122"/>
      <c r="I278" s="122"/>
      <c r="J278" s="123"/>
      <c r="K278" s="122"/>
      <c r="L278" s="124"/>
      <c r="M278" s="122"/>
      <c r="N278" s="122"/>
      <c r="O278" s="122"/>
      <c r="P278" s="122"/>
      <c r="Q278" s="122"/>
      <c r="R278" s="125"/>
      <c r="S278" s="125"/>
      <c r="T278" s="126" t="s">
        <v>417</v>
      </c>
      <c r="U278" s="232"/>
    </row>
    <row r="280" spans="1:21" ht="27.95" customHeight="1">
      <c r="B280" s="2318"/>
      <c r="C280" s="2156"/>
      <c r="D280" s="2156"/>
      <c r="E280" s="2157"/>
      <c r="F280" s="2161" t="s">
        <v>146</v>
      </c>
      <c r="G280" s="2162"/>
      <c r="H280" s="2162"/>
      <c r="I280" s="2162"/>
      <c r="J280" s="2162"/>
      <c r="K280" s="2162"/>
      <c r="L280" s="2162"/>
      <c r="M280" s="2162"/>
      <c r="N280" s="2163"/>
      <c r="O280" s="407" t="s">
        <v>111</v>
      </c>
      <c r="P280" s="633" t="s">
        <v>1588</v>
      </c>
      <c r="Q280" s="408" t="s">
        <v>1611</v>
      </c>
      <c r="R280" s="160"/>
      <c r="S280" s="160"/>
      <c r="T280" s="161" t="s">
        <v>25</v>
      </c>
      <c r="U280" s="212"/>
    </row>
    <row r="281" spans="1:21" ht="27.75" customHeight="1">
      <c r="B281" s="2158"/>
      <c r="C281" s="2159"/>
      <c r="D281" s="2159"/>
      <c r="E281" s="2160"/>
      <c r="F281" s="2164" t="s">
        <v>416</v>
      </c>
      <c r="G281" s="2165"/>
      <c r="H281" s="2165"/>
      <c r="I281" s="2165"/>
      <c r="J281" s="2165"/>
      <c r="K281" s="2165"/>
      <c r="L281" s="2165"/>
      <c r="M281" s="2165"/>
      <c r="N281" s="2166"/>
      <c r="O281" s="409" t="s">
        <v>33</v>
      </c>
      <c r="P281" s="410" t="s">
        <v>58</v>
      </c>
      <c r="Q281" s="411"/>
      <c r="R281" s="162"/>
      <c r="S281" s="162"/>
      <c r="T281" s="163"/>
      <c r="U281" s="212"/>
    </row>
    <row r="282" spans="1:21" ht="3.75" customHeight="1">
      <c r="B282" s="457"/>
      <c r="C282" s="458"/>
      <c r="D282" s="458"/>
      <c r="E282" s="458"/>
      <c r="F282" s="458"/>
      <c r="G282" s="459"/>
      <c r="H282" s="459"/>
      <c r="I282" s="459"/>
      <c r="J282" s="459"/>
      <c r="K282" s="459"/>
      <c r="L282" s="459"/>
      <c r="M282" s="459"/>
      <c r="N282" s="459"/>
      <c r="O282" s="459"/>
      <c r="P282" s="459"/>
      <c r="Q282" s="818"/>
      <c r="R282" s="459"/>
      <c r="S282" s="459"/>
      <c r="T282" s="460"/>
      <c r="U282" s="212"/>
    </row>
    <row r="283" spans="1:21" ht="15.75">
      <c r="B283" s="164"/>
      <c r="C283" s="273" t="s">
        <v>59</v>
      </c>
      <c r="D283" s="15"/>
      <c r="E283" s="15" t="s">
        <v>60</v>
      </c>
      <c r="F283" s="165" t="s">
        <v>1461</v>
      </c>
      <c r="G283" s="15"/>
      <c r="H283" s="701"/>
      <c r="I283" s="358"/>
      <c r="J283" s="15"/>
      <c r="K283" s="344"/>
      <c r="L283" s="145"/>
      <c r="M283" s="153"/>
      <c r="N283" s="145"/>
      <c r="O283" s="247"/>
      <c r="P283" s="57" t="s">
        <v>61</v>
      </c>
      <c r="Q283" s="249" t="s">
        <v>1863</v>
      </c>
      <c r="R283" s="249"/>
      <c r="S283" s="216"/>
      <c r="T283" s="250"/>
      <c r="U283" s="212"/>
    </row>
    <row r="284" spans="1:21" ht="5.0999999999999996" customHeight="1">
      <c r="B284" s="168"/>
      <c r="C284" s="274"/>
      <c r="D284" s="15"/>
      <c r="E284" s="344"/>
      <c r="F284" s="170"/>
      <c r="G284" s="171"/>
      <c r="H284" s="170"/>
      <c r="I284" s="172"/>
      <c r="J284" s="169"/>
      <c r="K284" s="15"/>
      <c r="L284" s="173"/>
      <c r="M284" s="145"/>
      <c r="O284" s="145"/>
      <c r="P284" s="295"/>
      <c r="Q284" s="251"/>
      <c r="R284" s="251"/>
      <c r="S284" s="251"/>
      <c r="T284" s="250"/>
      <c r="U284" s="212"/>
    </row>
    <row r="285" spans="1:21" ht="15" customHeight="1">
      <c r="B285" s="1936" t="s">
        <v>26</v>
      </c>
      <c r="C285" s="275" t="s">
        <v>27</v>
      </c>
      <c r="D285" s="1932" t="s">
        <v>62</v>
      </c>
      <c r="E285" s="175" t="s">
        <v>28</v>
      </c>
      <c r="F285" s="1932" t="s">
        <v>29</v>
      </c>
      <c r="G285" s="174" t="s">
        <v>30</v>
      </c>
      <c r="H285" s="174" t="s">
        <v>30</v>
      </c>
      <c r="I285" s="176" t="s">
        <v>30</v>
      </c>
      <c r="J285" s="2171" t="s">
        <v>31</v>
      </c>
      <c r="K285" s="2172"/>
      <c r="L285" s="174" t="s">
        <v>30</v>
      </c>
      <c r="M285" s="176" t="s">
        <v>32</v>
      </c>
      <c r="N285" s="177" t="s">
        <v>8</v>
      </c>
      <c r="O285" s="2176" t="s">
        <v>182</v>
      </c>
      <c r="P285" s="2178" t="s">
        <v>181</v>
      </c>
      <c r="Q285" s="177" t="s">
        <v>8</v>
      </c>
      <c r="R285" s="2180" t="s">
        <v>44</v>
      </c>
      <c r="S285" s="178" t="s">
        <v>8</v>
      </c>
      <c r="T285" s="1934" t="s">
        <v>10</v>
      </c>
      <c r="U285" s="212"/>
    </row>
    <row r="286" spans="1:21">
      <c r="B286" s="1937"/>
      <c r="C286" s="276" t="s">
        <v>11</v>
      </c>
      <c r="D286" s="1933"/>
      <c r="E286" s="180" t="s">
        <v>12</v>
      </c>
      <c r="F286" s="1933"/>
      <c r="G286" s="180" t="s">
        <v>13</v>
      </c>
      <c r="H286" s="180" t="s">
        <v>14</v>
      </c>
      <c r="I286" s="181" t="s">
        <v>15</v>
      </c>
      <c r="J286" s="182" t="s">
        <v>16</v>
      </c>
      <c r="K286" s="183" t="s">
        <v>17</v>
      </c>
      <c r="L286" s="180" t="s">
        <v>18</v>
      </c>
      <c r="M286" s="184" t="s">
        <v>19</v>
      </c>
      <c r="N286" s="185" t="s">
        <v>177</v>
      </c>
      <c r="O286" s="2177"/>
      <c r="P286" s="2179"/>
      <c r="Q286" s="185" t="s">
        <v>22</v>
      </c>
      <c r="R286" s="2181"/>
      <c r="S286" s="186" t="s">
        <v>45</v>
      </c>
      <c r="T286" s="1935"/>
      <c r="U286" s="212"/>
    </row>
    <row r="287" spans="1:21" ht="15.75" thickBot="1">
      <c r="B287" s="187">
        <v>1</v>
      </c>
      <c r="C287" s="277">
        <v>2</v>
      </c>
      <c r="D287" s="189">
        <v>3</v>
      </c>
      <c r="E287" s="188">
        <v>4</v>
      </c>
      <c r="F287" s="188">
        <v>5</v>
      </c>
      <c r="G287" s="188">
        <v>6</v>
      </c>
      <c r="H287" s="188">
        <v>7</v>
      </c>
      <c r="I287" s="190" t="s">
        <v>63</v>
      </c>
      <c r="J287" s="191">
        <v>9</v>
      </c>
      <c r="K287" s="192" t="s">
        <v>64</v>
      </c>
      <c r="L287" s="191" t="s">
        <v>65</v>
      </c>
      <c r="M287" s="192">
        <v>12</v>
      </c>
      <c r="N287" s="193" t="s">
        <v>66</v>
      </c>
      <c r="O287" s="252" t="s">
        <v>176</v>
      </c>
      <c r="P287" s="193" t="s">
        <v>178</v>
      </c>
      <c r="Q287" s="193" t="s">
        <v>185</v>
      </c>
      <c r="R287" s="193" t="s">
        <v>183</v>
      </c>
      <c r="S287" s="193" t="s">
        <v>179</v>
      </c>
      <c r="T287" s="193">
        <v>18</v>
      </c>
      <c r="U287" s="212"/>
    </row>
    <row r="288" spans="1:21" s="929" customFormat="1" ht="35.1" customHeight="1" thickTop="1">
      <c r="B288" s="912">
        <v>1</v>
      </c>
      <c r="C288" s="1658" t="s">
        <v>1877</v>
      </c>
      <c r="D288" s="1659" t="s">
        <v>943</v>
      </c>
      <c r="E288" s="1659" t="s">
        <v>1829</v>
      </c>
      <c r="F288" s="1659" t="s">
        <v>35</v>
      </c>
      <c r="G288" s="1660">
        <v>13960</v>
      </c>
      <c r="H288" s="1660">
        <v>4550</v>
      </c>
      <c r="I288" s="1661">
        <f t="shared" ref="I288" si="54">+G288-H288</f>
        <v>9410</v>
      </c>
      <c r="J288" s="1661">
        <v>5</v>
      </c>
      <c r="K288" s="1661">
        <f t="shared" ref="K288" si="55">I288*J288%</f>
        <v>470.5</v>
      </c>
      <c r="L288" s="1661">
        <f t="shared" ref="L288" si="56">I288-K288</f>
        <v>8939.5</v>
      </c>
      <c r="M288" s="1662">
        <v>2900</v>
      </c>
      <c r="N288" s="1662">
        <f t="shared" ref="N288" si="57">ROUND((L288*M288),0)</f>
        <v>25924550</v>
      </c>
      <c r="O288" s="1662">
        <f t="shared" ref="O288" si="58">ROUND(M288*0.5025%,2)</f>
        <v>14.57</v>
      </c>
      <c r="P288" s="1662">
        <f t="shared" ref="P288" si="59">M288+O288</f>
        <v>2914.57</v>
      </c>
      <c r="Q288" s="1661">
        <f t="shared" ref="Q288" si="60">ROUND((L288*+P288),0)</f>
        <v>26054799</v>
      </c>
      <c r="R288" s="1661">
        <f t="shared" ref="R288" si="61">ROUND((Q288*0.5%),0)</f>
        <v>130274</v>
      </c>
      <c r="S288" s="1661">
        <f t="shared" ref="S288" si="62">ROUND((Q288-R288),0)</f>
        <v>25924525</v>
      </c>
      <c r="T288" s="1637" t="s">
        <v>335</v>
      </c>
    </row>
    <row r="289" spans="1:21" s="929" customFormat="1" ht="5.0999999999999996" customHeight="1">
      <c r="B289" s="1046"/>
      <c r="C289" s="1047"/>
      <c r="D289" s="1048"/>
      <c r="E289" s="1049"/>
      <c r="F289" s="1050"/>
      <c r="G289" s="1028"/>
      <c r="H289" s="1028"/>
      <c r="I289" s="1029"/>
      <c r="J289" s="1030"/>
      <c r="K289" s="943"/>
      <c r="L289" s="943"/>
      <c r="M289" s="941"/>
      <c r="N289" s="942"/>
      <c r="O289" s="942"/>
      <c r="P289" s="942"/>
      <c r="Q289" s="940"/>
      <c r="R289" s="940"/>
      <c r="S289" s="940"/>
      <c r="T289" s="1637"/>
    </row>
    <row r="290" spans="1:21" ht="35.1" customHeight="1">
      <c r="B290" s="2173" t="s">
        <v>203</v>
      </c>
      <c r="C290" s="2174"/>
      <c r="D290" s="2174"/>
      <c r="E290" s="2174"/>
      <c r="F290" s="2175"/>
      <c r="G290" s="1012">
        <f>SUM(G288:G289)</f>
        <v>13960</v>
      </c>
      <c r="H290" s="1012">
        <f>SUM(H288:H289)</f>
        <v>4550</v>
      </c>
      <c r="I290" s="1012">
        <f>SUM(I288:I289)</f>
        <v>9410</v>
      </c>
      <c r="J290" s="1012">
        <f>+K290/I290%</f>
        <v>5</v>
      </c>
      <c r="K290" s="1012">
        <f>SUM(K288:K289)</f>
        <v>470.5</v>
      </c>
      <c r="L290" s="1012">
        <f>SUM(L288:L289)</f>
        <v>8939.5</v>
      </c>
      <c r="M290" s="1012"/>
      <c r="N290" s="1012">
        <f>SUM(N288:N289)</f>
        <v>25924550</v>
      </c>
      <c r="O290" s="1012"/>
      <c r="P290" s="1012">
        <f>+Q290/L290</f>
        <v>2914.5700542535938</v>
      </c>
      <c r="Q290" s="1012">
        <f>SUM(Q288:Q289)</f>
        <v>26054799</v>
      </c>
      <c r="R290" s="1012">
        <f>SUM(R288:R289)</f>
        <v>130274</v>
      </c>
      <c r="S290" s="1012">
        <f>SUM(S288:S289)</f>
        <v>25924525</v>
      </c>
      <c r="T290" s="402"/>
      <c r="U290" s="212"/>
    </row>
    <row r="291" spans="1:21" ht="5.0999999999999996" customHeight="1">
      <c r="B291" s="457"/>
      <c r="C291" s="458"/>
      <c r="D291" s="458"/>
      <c r="E291" s="458"/>
      <c r="F291" s="458"/>
      <c r="G291" s="459"/>
      <c r="H291" s="459"/>
      <c r="I291" s="459"/>
      <c r="J291" s="459"/>
      <c r="K291" s="459"/>
      <c r="L291" s="459"/>
      <c r="M291" s="459"/>
      <c r="N291" s="459"/>
      <c r="O291" s="459"/>
      <c r="P291" s="459"/>
      <c r="Q291" s="818"/>
      <c r="R291" s="459"/>
      <c r="S291" s="459"/>
      <c r="T291" s="460"/>
      <c r="U291" s="212"/>
    </row>
    <row r="292" spans="1:21" ht="8.25" customHeight="1">
      <c r="B292" s="603"/>
      <c r="C292" s="458"/>
      <c r="D292" s="458"/>
      <c r="E292" s="458"/>
      <c r="F292" s="458"/>
      <c r="G292" s="459"/>
      <c r="H292" s="459"/>
      <c r="I292" s="459"/>
      <c r="J292" s="459"/>
      <c r="K292" s="459"/>
      <c r="L292" s="459"/>
      <c r="M292" s="459"/>
      <c r="N292" s="459"/>
      <c r="O292" s="459"/>
      <c r="P292" s="459"/>
      <c r="Q292" s="459"/>
      <c r="R292" s="459"/>
      <c r="S292" s="459"/>
      <c r="T292" s="460"/>
      <c r="U292" s="212"/>
    </row>
    <row r="293" spans="1:21" ht="15.75">
      <c r="B293" s="201"/>
      <c r="C293" s="205"/>
      <c r="D293" s="202"/>
      <c r="E293" s="202"/>
      <c r="F293" s="202"/>
      <c r="G293" s="202"/>
      <c r="H293" s="202"/>
      <c r="I293" s="202"/>
      <c r="J293" s="203"/>
      <c r="K293" s="203"/>
      <c r="L293" s="204"/>
      <c r="M293" s="202"/>
      <c r="N293" s="202"/>
      <c r="O293" s="202"/>
      <c r="P293" s="598"/>
      <c r="Q293" s="587" t="s">
        <v>1864</v>
      </c>
      <c r="R293" s="211"/>
      <c r="S293" s="208"/>
      <c r="T293" s="209"/>
      <c r="U293" s="212"/>
    </row>
    <row r="294" spans="1:21" ht="15.75">
      <c r="B294" s="241"/>
      <c r="C294" s="280" t="s">
        <v>80</v>
      </c>
      <c r="D294" s="227"/>
      <c r="E294" s="227"/>
      <c r="F294" s="227"/>
      <c r="G294" s="1940"/>
      <c r="H294" s="1940"/>
      <c r="I294" s="1940" t="s">
        <v>105</v>
      </c>
      <c r="J294" s="1940"/>
      <c r="K294" s="228"/>
      <c r="L294" s="1940"/>
      <c r="M294" s="1940" t="s">
        <v>106</v>
      </c>
      <c r="N294" s="1940"/>
      <c r="O294" s="227"/>
      <c r="P294" s="227"/>
      <c r="Q294" s="227" t="s">
        <v>81</v>
      </c>
      <c r="R294" s="227"/>
      <c r="S294" s="242"/>
      <c r="T294" s="243"/>
      <c r="U294" s="212"/>
    </row>
    <row r="295" spans="1:21" ht="14.25" customHeight="1">
      <c r="B295" s="241"/>
      <c r="C295" s="281"/>
      <c r="D295" s="229"/>
      <c r="E295" s="229"/>
      <c r="F295" s="229"/>
      <c r="G295" s="229"/>
      <c r="H295" s="229"/>
      <c r="I295" s="229"/>
      <c r="J295" s="229"/>
      <c r="K295" s="229"/>
      <c r="L295" s="229"/>
      <c r="M295" s="229"/>
      <c r="N295" s="229"/>
      <c r="O295" s="229"/>
      <c r="P295" s="229"/>
      <c r="Q295" s="229"/>
      <c r="R295" s="229"/>
      <c r="S295" s="242"/>
      <c r="T295" s="243"/>
      <c r="U295" s="212"/>
    </row>
    <row r="296" spans="1:21" ht="15.75">
      <c r="B296" s="241"/>
      <c r="C296" s="281"/>
      <c r="D296" s="229"/>
      <c r="E296" s="229"/>
      <c r="F296" s="229"/>
      <c r="G296" s="229"/>
      <c r="H296" s="229"/>
      <c r="I296" s="229"/>
      <c r="J296" s="229"/>
      <c r="K296" s="229"/>
      <c r="L296" s="229"/>
      <c r="M296" s="229"/>
      <c r="N296" s="229"/>
      <c r="O296" s="229"/>
      <c r="P296" s="229"/>
      <c r="Q296" s="229"/>
      <c r="R296" s="229"/>
      <c r="S296" s="242"/>
      <c r="T296" s="243"/>
      <c r="U296" s="212"/>
    </row>
    <row r="297" spans="1:21" ht="15.75">
      <c r="B297" s="241"/>
      <c r="C297" s="281"/>
      <c r="D297" s="229"/>
      <c r="E297" s="229"/>
      <c r="F297" s="229"/>
      <c r="G297" s="229"/>
      <c r="H297" s="229"/>
      <c r="I297" s="229"/>
      <c r="J297" s="229"/>
      <c r="K297" s="229"/>
      <c r="L297" s="229"/>
      <c r="M297" s="229"/>
      <c r="N297" s="229"/>
      <c r="O297" s="229"/>
      <c r="P297" s="229"/>
      <c r="Q297" s="229"/>
      <c r="R297" s="229"/>
      <c r="S297" s="242"/>
      <c r="T297" s="243"/>
      <c r="U297" s="212"/>
    </row>
    <row r="298" spans="1:21" ht="15.75">
      <c r="B298" s="241"/>
      <c r="C298" s="1938" t="s">
        <v>147</v>
      </c>
      <c r="D298" s="1938"/>
      <c r="E298" s="1938"/>
      <c r="F298" s="1938"/>
      <c r="G298" s="1941"/>
      <c r="H298" s="1941" t="s">
        <v>82</v>
      </c>
      <c r="I298" s="1938"/>
      <c r="J298" s="1941" t="s">
        <v>156</v>
      </c>
      <c r="K298" s="230"/>
      <c r="L298" s="1941"/>
      <c r="M298" s="1941" t="s">
        <v>161</v>
      </c>
      <c r="N298" s="1941"/>
      <c r="O298" s="1938"/>
      <c r="P298" s="1938"/>
      <c r="Q298" s="1938" t="s">
        <v>83</v>
      </c>
      <c r="R298" s="1938"/>
      <c r="S298" s="242"/>
      <c r="T298" s="243"/>
      <c r="U298" s="212"/>
    </row>
    <row r="299" spans="1:21" ht="9.9499999999999993" customHeight="1">
      <c r="B299" s="612"/>
      <c r="C299" s="1938"/>
      <c r="D299" s="1938"/>
      <c r="E299" s="1938"/>
      <c r="F299" s="1938"/>
      <c r="G299" s="1941"/>
      <c r="H299" s="1941"/>
      <c r="I299" s="1938"/>
      <c r="J299" s="1941"/>
      <c r="K299" s="230"/>
      <c r="L299" s="1941"/>
      <c r="M299" s="1941"/>
      <c r="N299" s="1941"/>
      <c r="O299" s="1938"/>
      <c r="P299" s="1938"/>
      <c r="Q299" s="1938"/>
      <c r="R299" s="1938"/>
      <c r="S299" s="242"/>
      <c r="T299" s="243"/>
      <c r="U299" s="212"/>
    </row>
    <row r="300" spans="1:21" customFormat="1" ht="15" customHeight="1">
      <c r="A300" s="865"/>
      <c r="B300" s="121" t="s">
        <v>418</v>
      </c>
      <c r="C300" s="284"/>
      <c r="D300" s="122"/>
      <c r="E300" s="122"/>
      <c r="F300" s="122"/>
      <c r="G300" s="122"/>
      <c r="H300" s="122"/>
      <c r="I300" s="122"/>
      <c r="J300" s="123"/>
      <c r="K300" s="122"/>
      <c r="L300" s="124"/>
      <c r="M300" s="122"/>
      <c r="N300" s="122"/>
      <c r="O300" s="122"/>
      <c r="P300" s="122"/>
      <c r="Q300" s="122"/>
      <c r="R300" s="125"/>
      <c r="S300" s="125"/>
      <c r="T300" s="126" t="s">
        <v>417</v>
      </c>
      <c r="U300" s="232"/>
    </row>
    <row r="302" spans="1:21" ht="27.95" customHeight="1">
      <c r="B302" s="2318"/>
      <c r="C302" s="2156"/>
      <c r="D302" s="2156"/>
      <c r="E302" s="2157"/>
      <c r="F302" s="2161" t="s">
        <v>146</v>
      </c>
      <c r="G302" s="2162"/>
      <c r="H302" s="2162"/>
      <c r="I302" s="2162"/>
      <c r="J302" s="2162"/>
      <c r="K302" s="2162"/>
      <c r="L302" s="2162"/>
      <c r="M302" s="2162"/>
      <c r="N302" s="2163"/>
      <c r="O302" s="407" t="s">
        <v>111</v>
      </c>
      <c r="P302" s="633" t="s">
        <v>1763</v>
      </c>
      <c r="Q302" s="408" t="s">
        <v>1611</v>
      </c>
      <c r="R302" s="160"/>
      <c r="S302" s="160"/>
      <c r="T302" s="161" t="s">
        <v>25</v>
      </c>
      <c r="U302" s="212"/>
    </row>
    <row r="303" spans="1:21" ht="27.75" customHeight="1">
      <c r="B303" s="2158"/>
      <c r="C303" s="2159"/>
      <c r="D303" s="2159"/>
      <c r="E303" s="2160"/>
      <c r="F303" s="2164" t="s">
        <v>416</v>
      </c>
      <c r="G303" s="2165"/>
      <c r="H303" s="2165"/>
      <c r="I303" s="2165"/>
      <c r="J303" s="2165"/>
      <c r="K303" s="2165"/>
      <c r="L303" s="2165"/>
      <c r="M303" s="2165"/>
      <c r="N303" s="2166"/>
      <c r="O303" s="409" t="s">
        <v>33</v>
      </c>
      <c r="P303" s="410" t="s">
        <v>58</v>
      </c>
      <c r="Q303" s="411"/>
      <c r="R303" s="162"/>
      <c r="S303" s="162"/>
      <c r="T303" s="163"/>
      <c r="U303" s="212"/>
    </row>
    <row r="304" spans="1:21" ht="3.75" customHeight="1">
      <c r="B304" s="457"/>
      <c r="C304" s="458"/>
      <c r="D304" s="458"/>
      <c r="E304" s="458"/>
      <c r="F304" s="458"/>
      <c r="G304" s="459"/>
      <c r="H304" s="459"/>
      <c r="I304" s="459"/>
      <c r="J304" s="459"/>
      <c r="K304" s="459"/>
      <c r="L304" s="459"/>
      <c r="M304" s="459"/>
      <c r="N304" s="459"/>
      <c r="O304" s="459"/>
      <c r="P304" s="459"/>
      <c r="Q304" s="818"/>
      <c r="R304" s="459"/>
      <c r="S304" s="459"/>
      <c r="T304" s="460"/>
      <c r="U304" s="212"/>
    </row>
    <row r="305" spans="2:21" ht="15.75">
      <c r="B305" s="164"/>
      <c r="C305" s="273" t="s">
        <v>59</v>
      </c>
      <c r="D305" s="15"/>
      <c r="E305" s="15" t="s">
        <v>60</v>
      </c>
      <c r="F305" s="165" t="s">
        <v>1843</v>
      </c>
      <c r="G305" s="15"/>
      <c r="H305" s="701"/>
      <c r="I305" s="358"/>
      <c r="J305" s="15"/>
      <c r="K305" s="344"/>
      <c r="L305" s="145"/>
      <c r="M305" s="153"/>
      <c r="N305" s="145"/>
      <c r="O305" s="247"/>
      <c r="P305" s="57" t="s">
        <v>61</v>
      </c>
      <c r="Q305" s="249" t="s">
        <v>1838</v>
      </c>
      <c r="R305" s="249"/>
      <c r="S305" s="216"/>
      <c r="T305" s="250"/>
      <c r="U305" s="212"/>
    </row>
    <row r="306" spans="2:21" ht="5.0999999999999996" customHeight="1">
      <c r="B306" s="168"/>
      <c r="C306" s="274"/>
      <c r="D306" s="15"/>
      <c r="E306" s="344"/>
      <c r="F306" s="170"/>
      <c r="G306" s="171"/>
      <c r="H306" s="170"/>
      <c r="I306" s="172"/>
      <c r="J306" s="169"/>
      <c r="K306" s="15"/>
      <c r="L306" s="173"/>
      <c r="M306" s="145"/>
      <c r="O306" s="145"/>
      <c r="P306" s="295"/>
      <c r="Q306" s="251"/>
      <c r="R306" s="251"/>
      <c r="S306" s="251"/>
      <c r="T306" s="250"/>
      <c r="U306" s="212"/>
    </row>
    <row r="307" spans="2:21" ht="15" customHeight="1">
      <c r="B307" s="1927" t="s">
        <v>26</v>
      </c>
      <c r="C307" s="275" t="s">
        <v>27</v>
      </c>
      <c r="D307" s="1923" t="s">
        <v>62</v>
      </c>
      <c r="E307" s="175" t="s">
        <v>28</v>
      </c>
      <c r="F307" s="1923" t="s">
        <v>29</v>
      </c>
      <c r="G307" s="174" t="s">
        <v>30</v>
      </c>
      <c r="H307" s="174" t="s">
        <v>30</v>
      </c>
      <c r="I307" s="176" t="s">
        <v>30</v>
      </c>
      <c r="J307" s="2171" t="s">
        <v>31</v>
      </c>
      <c r="K307" s="2172"/>
      <c r="L307" s="174" t="s">
        <v>30</v>
      </c>
      <c r="M307" s="176" t="s">
        <v>32</v>
      </c>
      <c r="N307" s="177" t="s">
        <v>8</v>
      </c>
      <c r="O307" s="2176" t="s">
        <v>182</v>
      </c>
      <c r="P307" s="2178" t="s">
        <v>181</v>
      </c>
      <c r="Q307" s="177" t="s">
        <v>8</v>
      </c>
      <c r="R307" s="2180" t="s">
        <v>44</v>
      </c>
      <c r="S307" s="178" t="s">
        <v>8</v>
      </c>
      <c r="T307" s="1925" t="s">
        <v>10</v>
      </c>
      <c r="U307" s="212"/>
    </row>
    <row r="308" spans="2:21">
      <c r="B308" s="1928"/>
      <c r="C308" s="276" t="s">
        <v>11</v>
      </c>
      <c r="D308" s="1924"/>
      <c r="E308" s="180" t="s">
        <v>12</v>
      </c>
      <c r="F308" s="1924"/>
      <c r="G308" s="180" t="s">
        <v>13</v>
      </c>
      <c r="H308" s="180" t="s">
        <v>14</v>
      </c>
      <c r="I308" s="181" t="s">
        <v>15</v>
      </c>
      <c r="J308" s="182" t="s">
        <v>16</v>
      </c>
      <c r="K308" s="183" t="s">
        <v>17</v>
      </c>
      <c r="L308" s="180" t="s">
        <v>18</v>
      </c>
      <c r="M308" s="184" t="s">
        <v>19</v>
      </c>
      <c r="N308" s="185" t="s">
        <v>177</v>
      </c>
      <c r="O308" s="2177"/>
      <c r="P308" s="2179"/>
      <c r="Q308" s="185" t="s">
        <v>22</v>
      </c>
      <c r="R308" s="2181"/>
      <c r="S308" s="186" t="s">
        <v>45</v>
      </c>
      <c r="T308" s="1926"/>
      <c r="U308" s="212"/>
    </row>
    <row r="309" spans="2:21" ht="15.75" thickBot="1">
      <c r="B309" s="187">
        <v>1</v>
      </c>
      <c r="C309" s="277">
        <v>2</v>
      </c>
      <c r="D309" s="189">
        <v>3</v>
      </c>
      <c r="E309" s="188">
        <v>4</v>
      </c>
      <c r="F309" s="188">
        <v>5</v>
      </c>
      <c r="G309" s="188">
        <v>6</v>
      </c>
      <c r="H309" s="188">
        <v>7</v>
      </c>
      <c r="I309" s="190" t="s">
        <v>63</v>
      </c>
      <c r="J309" s="191">
        <v>9</v>
      </c>
      <c r="K309" s="192" t="s">
        <v>64</v>
      </c>
      <c r="L309" s="191" t="s">
        <v>65</v>
      </c>
      <c r="M309" s="192">
        <v>12</v>
      </c>
      <c r="N309" s="193" t="s">
        <v>66</v>
      </c>
      <c r="O309" s="252" t="s">
        <v>176</v>
      </c>
      <c r="P309" s="193" t="s">
        <v>178</v>
      </c>
      <c r="Q309" s="193" t="s">
        <v>185</v>
      </c>
      <c r="R309" s="193" t="s">
        <v>183</v>
      </c>
      <c r="S309" s="193" t="s">
        <v>179</v>
      </c>
      <c r="T309" s="193">
        <v>18</v>
      </c>
      <c r="U309" s="212"/>
    </row>
    <row r="310" spans="2:21" s="929" customFormat="1" ht="35.1" customHeight="1" thickTop="1">
      <c r="B310" s="912">
        <v>1</v>
      </c>
      <c r="C310" s="1658" t="s">
        <v>1849</v>
      </c>
      <c r="D310" s="1659" t="s">
        <v>76</v>
      </c>
      <c r="E310" s="1659" t="s">
        <v>75</v>
      </c>
      <c r="F310" s="1659" t="s">
        <v>35</v>
      </c>
      <c r="G310" s="1660">
        <v>7420</v>
      </c>
      <c r="H310" s="1660">
        <v>3850</v>
      </c>
      <c r="I310" s="1661">
        <f t="shared" ref="I310" si="63">+G310-H310</f>
        <v>3570</v>
      </c>
      <c r="J310" s="1661">
        <v>6</v>
      </c>
      <c r="K310" s="1661">
        <f t="shared" ref="K310" si="64">I310*J310%</f>
        <v>214.2</v>
      </c>
      <c r="L310" s="1661">
        <f t="shared" ref="L310" si="65">I310-K310</f>
        <v>3355.8</v>
      </c>
      <c r="M310" s="1662">
        <v>2950</v>
      </c>
      <c r="N310" s="1662">
        <f t="shared" ref="N310" si="66">ROUND((L310*M310),0)</f>
        <v>9899610</v>
      </c>
      <c r="O310" s="1662">
        <f t="shared" ref="O310" si="67">ROUND(M310*0.5025%,2)</f>
        <v>14.82</v>
      </c>
      <c r="P310" s="1662">
        <f t="shared" ref="P310" si="68">M310+O310</f>
        <v>2964.82</v>
      </c>
      <c r="Q310" s="1661">
        <f t="shared" ref="Q310" si="69">ROUND((L310*+P310),0)</f>
        <v>9949343</v>
      </c>
      <c r="R310" s="1661">
        <f t="shared" ref="R310" si="70">ROUND((Q310*0.5%),0)</f>
        <v>49747</v>
      </c>
      <c r="S310" s="1661">
        <f t="shared" ref="S310" si="71">ROUND((Q310-R310),0)</f>
        <v>9899596</v>
      </c>
      <c r="T310" s="1637" t="s">
        <v>77</v>
      </c>
    </row>
    <row r="311" spans="2:21" s="929" customFormat="1" ht="5.0999999999999996" customHeight="1">
      <c r="B311" s="1046"/>
      <c r="C311" s="1047"/>
      <c r="D311" s="1048"/>
      <c r="E311" s="1049"/>
      <c r="F311" s="1050"/>
      <c r="G311" s="1028"/>
      <c r="H311" s="1028"/>
      <c r="I311" s="1029"/>
      <c r="J311" s="1030"/>
      <c r="K311" s="943"/>
      <c r="L311" s="943"/>
      <c r="M311" s="941"/>
      <c r="N311" s="942"/>
      <c r="O311" s="942"/>
      <c r="P311" s="942"/>
      <c r="Q311" s="940"/>
      <c r="R311" s="940"/>
      <c r="S311" s="940"/>
      <c r="T311" s="1637"/>
    </row>
    <row r="312" spans="2:21" ht="35.1" customHeight="1">
      <c r="B312" s="2173" t="s">
        <v>203</v>
      </c>
      <c r="C312" s="2174"/>
      <c r="D312" s="2174"/>
      <c r="E312" s="2174"/>
      <c r="F312" s="2175"/>
      <c r="G312" s="1012">
        <f>SUM(G310:G311)</f>
        <v>7420</v>
      </c>
      <c r="H312" s="1012">
        <f>SUM(H310:H311)</f>
        <v>3850</v>
      </c>
      <c r="I312" s="1012">
        <f>SUM(I310:I311)</f>
        <v>3570</v>
      </c>
      <c r="J312" s="1012">
        <f>+K312/I312%</f>
        <v>5.9999999999999991</v>
      </c>
      <c r="K312" s="1012">
        <f>SUM(K310:K311)</f>
        <v>214.2</v>
      </c>
      <c r="L312" s="1012">
        <f>SUM(L310:L311)</f>
        <v>3355.8</v>
      </c>
      <c r="M312" s="1012"/>
      <c r="N312" s="1012">
        <f>SUM(N310:N311)</f>
        <v>9899610</v>
      </c>
      <c r="O312" s="1012"/>
      <c r="P312" s="1012">
        <f>+Q312/L312</f>
        <v>2964.8200131116273</v>
      </c>
      <c r="Q312" s="1012">
        <f>SUM(Q310:Q311)</f>
        <v>9949343</v>
      </c>
      <c r="R312" s="1012">
        <f>SUM(R310:R311)</f>
        <v>49747</v>
      </c>
      <c r="S312" s="1012">
        <f>SUM(S310:S311)</f>
        <v>9899596</v>
      </c>
      <c r="T312" s="402"/>
      <c r="U312" s="212"/>
    </row>
    <row r="313" spans="2:21" ht="5.0999999999999996" customHeight="1">
      <c r="B313" s="457"/>
      <c r="C313" s="458"/>
      <c r="D313" s="458"/>
      <c r="E313" s="458"/>
      <c r="F313" s="458"/>
      <c r="G313" s="459"/>
      <c r="H313" s="459"/>
      <c r="I313" s="459"/>
      <c r="J313" s="459"/>
      <c r="K313" s="459"/>
      <c r="L313" s="459"/>
      <c r="M313" s="459"/>
      <c r="N313" s="459"/>
      <c r="O313" s="459"/>
      <c r="P313" s="459"/>
      <c r="Q313" s="818"/>
      <c r="R313" s="459"/>
      <c r="S313" s="459"/>
      <c r="T313" s="460"/>
      <c r="U313" s="212"/>
    </row>
    <row r="314" spans="2:21" ht="8.25" customHeight="1">
      <c r="B314" s="603"/>
      <c r="C314" s="458"/>
      <c r="D314" s="458"/>
      <c r="E314" s="458"/>
      <c r="F314" s="458"/>
      <c r="G314" s="459"/>
      <c r="H314" s="459"/>
      <c r="I314" s="459"/>
      <c r="J314" s="459"/>
      <c r="K314" s="459"/>
      <c r="L314" s="459"/>
      <c r="M314" s="459"/>
      <c r="N314" s="459"/>
      <c r="O314" s="459"/>
      <c r="P314" s="459"/>
      <c r="Q314" s="459"/>
      <c r="R314" s="459"/>
      <c r="S314" s="459"/>
      <c r="T314" s="460"/>
      <c r="U314" s="212"/>
    </row>
    <row r="315" spans="2:21" ht="15.75">
      <c r="B315" s="201"/>
      <c r="C315" s="205"/>
      <c r="D315" s="202"/>
      <c r="E315" s="202"/>
      <c r="F315" s="202"/>
      <c r="G315" s="202"/>
      <c r="H315" s="202"/>
      <c r="I315" s="202"/>
      <c r="J315" s="203"/>
      <c r="K315" s="203"/>
      <c r="L315" s="204"/>
      <c r="M315" s="202"/>
      <c r="N315" s="202"/>
      <c r="O315" s="202"/>
      <c r="P315" s="598"/>
      <c r="Q315" s="587" t="s">
        <v>1839</v>
      </c>
      <c r="R315" s="211"/>
      <c r="S315" s="208"/>
      <c r="T315" s="209"/>
      <c r="U315" s="212"/>
    </row>
    <row r="316" spans="2:21" ht="15.75">
      <c r="B316" s="241"/>
      <c r="C316" s="280" t="s">
        <v>80</v>
      </c>
      <c r="D316" s="227"/>
      <c r="E316" s="227"/>
      <c r="F316" s="227"/>
      <c r="G316" s="1930"/>
      <c r="H316" s="1930"/>
      <c r="I316" s="1930" t="s">
        <v>105</v>
      </c>
      <c r="J316" s="1930"/>
      <c r="K316" s="228"/>
      <c r="L316" s="1930"/>
      <c r="M316" s="1930" t="s">
        <v>106</v>
      </c>
      <c r="N316" s="1930"/>
      <c r="O316" s="227"/>
      <c r="P316" s="227"/>
      <c r="Q316" s="227" t="s">
        <v>81</v>
      </c>
      <c r="R316" s="227"/>
      <c r="S316" s="242"/>
      <c r="T316" s="243"/>
      <c r="U316" s="212"/>
    </row>
    <row r="317" spans="2:21" ht="14.25" customHeight="1">
      <c r="B317" s="241"/>
      <c r="C317" s="281"/>
      <c r="D317" s="229"/>
      <c r="E317" s="229"/>
      <c r="F317" s="229"/>
      <c r="G317" s="229"/>
      <c r="H317" s="229"/>
      <c r="I317" s="229"/>
      <c r="J317" s="229"/>
      <c r="K317" s="229"/>
      <c r="L317" s="229"/>
      <c r="M317" s="229"/>
      <c r="N317" s="229"/>
      <c r="O317" s="229"/>
      <c r="P317" s="229"/>
      <c r="Q317" s="229"/>
      <c r="R317" s="229"/>
      <c r="S317" s="242"/>
      <c r="T317" s="243"/>
      <c r="U317" s="212"/>
    </row>
    <row r="318" spans="2:21" ht="15.75">
      <c r="B318" s="241"/>
      <c r="C318" s="281"/>
      <c r="D318" s="229"/>
      <c r="E318" s="229"/>
      <c r="F318" s="229"/>
      <c r="G318" s="229"/>
      <c r="H318" s="229"/>
      <c r="I318" s="229"/>
      <c r="J318" s="229"/>
      <c r="K318" s="229"/>
      <c r="L318" s="229"/>
      <c r="M318" s="229"/>
      <c r="N318" s="229"/>
      <c r="O318" s="229"/>
      <c r="P318" s="229"/>
      <c r="Q318" s="229"/>
      <c r="R318" s="229"/>
      <c r="S318" s="242"/>
      <c r="T318" s="243"/>
      <c r="U318" s="212"/>
    </row>
    <row r="319" spans="2:21" ht="15.75">
      <c r="B319" s="241"/>
      <c r="C319" s="281"/>
      <c r="D319" s="229"/>
      <c r="E319" s="229"/>
      <c r="F319" s="229"/>
      <c r="G319" s="229"/>
      <c r="H319" s="229"/>
      <c r="I319" s="229"/>
      <c r="J319" s="229"/>
      <c r="K319" s="229"/>
      <c r="L319" s="229"/>
      <c r="M319" s="229"/>
      <c r="N319" s="229"/>
      <c r="O319" s="229"/>
      <c r="P319" s="229"/>
      <c r="Q319" s="229"/>
      <c r="R319" s="229"/>
      <c r="S319" s="242"/>
      <c r="T319" s="243"/>
      <c r="U319" s="212"/>
    </row>
    <row r="320" spans="2:21" ht="15.75">
      <c r="B320" s="241"/>
      <c r="C320" s="1929" t="s">
        <v>147</v>
      </c>
      <c r="D320" s="1929"/>
      <c r="E320" s="1929"/>
      <c r="F320" s="1929"/>
      <c r="G320" s="1931"/>
      <c r="H320" s="1931" t="s">
        <v>82</v>
      </c>
      <c r="I320" s="1929"/>
      <c r="J320" s="1931" t="s">
        <v>156</v>
      </c>
      <c r="K320" s="230"/>
      <c r="L320" s="1931"/>
      <c r="M320" s="1931" t="s">
        <v>161</v>
      </c>
      <c r="N320" s="1931"/>
      <c r="O320" s="1929"/>
      <c r="P320" s="1929"/>
      <c r="Q320" s="1929" t="s">
        <v>83</v>
      </c>
      <c r="R320" s="1929"/>
      <c r="S320" s="242"/>
      <c r="T320" s="243"/>
      <c r="U320" s="212"/>
    </row>
    <row r="321" spans="1:21" ht="9.9499999999999993" customHeight="1">
      <c r="B321" s="612"/>
      <c r="C321" s="1929"/>
      <c r="D321" s="1929"/>
      <c r="E321" s="1929"/>
      <c r="F321" s="1929"/>
      <c r="G321" s="1931"/>
      <c r="H321" s="1931"/>
      <c r="I321" s="1929"/>
      <c r="J321" s="1931"/>
      <c r="K321" s="230"/>
      <c r="L321" s="1931"/>
      <c r="M321" s="1931"/>
      <c r="N321" s="1931"/>
      <c r="O321" s="1929"/>
      <c r="P321" s="1929"/>
      <c r="Q321" s="1929"/>
      <c r="R321" s="1929"/>
      <c r="S321" s="242"/>
      <c r="T321" s="243"/>
      <c r="U321" s="212"/>
    </row>
    <row r="322" spans="1:21" customFormat="1" ht="15" customHeight="1">
      <c r="A322" s="865"/>
      <c r="B322" s="121" t="s">
        <v>418</v>
      </c>
      <c r="C322" s="284"/>
      <c r="D322" s="122"/>
      <c r="E322" s="122"/>
      <c r="F322" s="122"/>
      <c r="G322" s="122"/>
      <c r="H322" s="122"/>
      <c r="I322" s="122"/>
      <c r="J322" s="123"/>
      <c r="K322" s="122"/>
      <c r="L322" s="124"/>
      <c r="M322" s="122"/>
      <c r="N322" s="122"/>
      <c r="O322" s="122"/>
      <c r="P322" s="122"/>
      <c r="Q322" s="122"/>
      <c r="R322" s="125"/>
      <c r="S322" s="125"/>
      <c r="T322" s="126" t="s">
        <v>417</v>
      </c>
      <c r="U322" s="232"/>
    </row>
    <row r="324" spans="1:21" ht="27.95" customHeight="1">
      <c r="B324" s="2318"/>
      <c r="C324" s="2156"/>
      <c r="D324" s="2156"/>
      <c r="E324" s="2157"/>
      <c r="F324" s="2161" t="s">
        <v>146</v>
      </c>
      <c r="G324" s="2162"/>
      <c r="H324" s="2162"/>
      <c r="I324" s="2162"/>
      <c r="J324" s="2162"/>
      <c r="K324" s="2162"/>
      <c r="L324" s="2162"/>
      <c r="M324" s="2162"/>
      <c r="N324" s="2163"/>
      <c r="O324" s="407" t="s">
        <v>111</v>
      </c>
      <c r="P324" s="633" t="s">
        <v>1734</v>
      </c>
      <c r="Q324" s="408" t="s">
        <v>1611</v>
      </c>
      <c r="R324" s="160"/>
      <c r="S324" s="160"/>
      <c r="T324" s="161" t="s">
        <v>25</v>
      </c>
      <c r="U324" s="212"/>
    </row>
    <row r="325" spans="1:21" ht="27.75" customHeight="1">
      <c r="B325" s="2158"/>
      <c r="C325" s="2159"/>
      <c r="D325" s="2159"/>
      <c r="E325" s="2160"/>
      <c r="F325" s="2164" t="s">
        <v>416</v>
      </c>
      <c r="G325" s="2165"/>
      <c r="H325" s="2165"/>
      <c r="I325" s="2165"/>
      <c r="J325" s="2165"/>
      <c r="K325" s="2165"/>
      <c r="L325" s="2165"/>
      <c r="M325" s="2165"/>
      <c r="N325" s="2166"/>
      <c r="O325" s="409" t="s">
        <v>33</v>
      </c>
      <c r="P325" s="410" t="s">
        <v>58</v>
      </c>
      <c r="Q325" s="411"/>
      <c r="R325" s="162"/>
      <c r="S325" s="162"/>
      <c r="T325" s="163"/>
      <c r="U325" s="212"/>
    </row>
    <row r="326" spans="1:21" ht="3.75" customHeight="1">
      <c r="B326" s="457"/>
      <c r="C326" s="458"/>
      <c r="D326" s="458"/>
      <c r="E326" s="458"/>
      <c r="F326" s="458"/>
      <c r="G326" s="459"/>
      <c r="H326" s="459"/>
      <c r="I326" s="459"/>
      <c r="J326" s="459"/>
      <c r="K326" s="459"/>
      <c r="L326" s="459"/>
      <c r="M326" s="459"/>
      <c r="N326" s="459"/>
      <c r="O326" s="459"/>
      <c r="P326" s="459"/>
      <c r="Q326" s="818"/>
      <c r="R326" s="459"/>
      <c r="S326" s="459"/>
      <c r="T326" s="460"/>
      <c r="U326" s="212"/>
    </row>
    <row r="327" spans="1:21" ht="15.75">
      <c r="B327" s="164"/>
      <c r="C327" s="273" t="s">
        <v>59</v>
      </c>
      <c r="D327" s="15"/>
      <c r="E327" s="15" t="s">
        <v>60</v>
      </c>
      <c r="F327" s="165" t="s">
        <v>1461</v>
      </c>
      <c r="G327" s="15"/>
      <c r="H327" s="701"/>
      <c r="I327" s="358"/>
      <c r="J327" s="15"/>
      <c r="K327" s="344"/>
      <c r="L327" s="145"/>
      <c r="M327" s="153"/>
      <c r="N327" s="145"/>
      <c r="O327" s="247"/>
      <c r="P327" s="57" t="s">
        <v>61</v>
      </c>
      <c r="Q327" s="249" t="s">
        <v>1807</v>
      </c>
      <c r="R327" s="249"/>
      <c r="S327" s="216"/>
      <c r="T327" s="250"/>
      <c r="U327" s="212"/>
    </row>
    <row r="328" spans="1:21" ht="5.0999999999999996" customHeight="1">
      <c r="B328" s="168"/>
      <c r="C328" s="274"/>
      <c r="D328" s="15"/>
      <c r="E328" s="344"/>
      <c r="F328" s="170"/>
      <c r="G328" s="171"/>
      <c r="H328" s="170"/>
      <c r="I328" s="172"/>
      <c r="J328" s="169"/>
      <c r="K328" s="15"/>
      <c r="L328" s="173"/>
      <c r="M328" s="145"/>
      <c r="O328" s="145"/>
      <c r="P328" s="295"/>
      <c r="Q328" s="251"/>
      <c r="R328" s="251"/>
      <c r="S328" s="251"/>
      <c r="T328" s="250"/>
      <c r="U328" s="212"/>
    </row>
    <row r="329" spans="1:21" ht="15" customHeight="1">
      <c r="B329" s="1918" t="s">
        <v>26</v>
      </c>
      <c r="C329" s="275" t="s">
        <v>27</v>
      </c>
      <c r="D329" s="1914" t="s">
        <v>62</v>
      </c>
      <c r="E329" s="175" t="s">
        <v>28</v>
      </c>
      <c r="F329" s="1914" t="s">
        <v>29</v>
      </c>
      <c r="G329" s="174" t="s">
        <v>30</v>
      </c>
      <c r="H329" s="174" t="s">
        <v>30</v>
      </c>
      <c r="I329" s="176" t="s">
        <v>30</v>
      </c>
      <c r="J329" s="2171" t="s">
        <v>31</v>
      </c>
      <c r="K329" s="2172"/>
      <c r="L329" s="174" t="s">
        <v>30</v>
      </c>
      <c r="M329" s="176" t="s">
        <v>32</v>
      </c>
      <c r="N329" s="177" t="s">
        <v>8</v>
      </c>
      <c r="O329" s="2176" t="s">
        <v>182</v>
      </c>
      <c r="P329" s="2178" t="s">
        <v>181</v>
      </c>
      <c r="Q329" s="177" t="s">
        <v>8</v>
      </c>
      <c r="R329" s="2180" t="s">
        <v>44</v>
      </c>
      <c r="S329" s="178" t="s">
        <v>8</v>
      </c>
      <c r="T329" s="1916" t="s">
        <v>10</v>
      </c>
      <c r="U329" s="212"/>
    </row>
    <row r="330" spans="1:21">
      <c r="B330" s="1919"/>
      <c r="C330" s="276" t="s">
        <v>11</v>
      </c>
      <c r="D330" s="1915"/>
      <c r="E330" s="180" t="s">
        <v>12</v>
      </c>
      <c r="F330" s="1915"/>
      <c r="G330" s="180" t="s">
        <v>13</v>
      </c>
      <c r="H330" s="180" t="s">
        <v>14</v>
      </c>
      <c r="I330" s="181" t="s">
        <v>15</v>
      </c>
      <c r="J330" s="182" t="s">
        <v>16</v>
      </c>
      <c r="K330" s="183" t="s">
        <v>17</v>
      </c>
      <c r="L330" s="180" t="s">
        <v>18</v>
      </c>
      <c r="M330" s="184" t="s">
        <v>19</v>
      </c>
      <c r="N330" s="185" t="s">
        <v>177</v>
      </c>
      <c r="O330" s="2177"/>
      <c r="P330" s="2179"/>
      <c r="Q330" s="185" t="s">
        <v>22</v>
      </c>
      <c r="R330" s="2181"/>
      <c r="S330" s="186" t="s">
        <v>45</v>
      </c>
      <c r="T330" s="1917"/>
      <c r="U330" s="212"/>
    </row>
    <row r="331" spans="1:21" ht="15.75" thickBot="1">
      <c r="B331" s="187">
        <v>1</v>
      </c>
      <c r="C331" s="277">
        <v>2</v>
      </c>
      <c r="D331" s="189">
        <v>3</v>
      </c>
      <c r="E331" s="188">
        <v>4</v>
      </c>
      <c r="F331" s="188">
        <v>5</v>
      </c>
      <c r="G331" s="188">
        <v>6</v>
      </c>
      <c r="H331" s="188">
        <v>7</v>
      </c>
      <c r="I331" s="190" t="s">
        <v>63</v>
      </c>
      <c r="J331" s="191">
        <v>9</v>
      </c>
      <c r="K331" s="192" t="s">
        <v>64</v>
      </c>
      <c r="L331" s="191" t="s">
        <v>65</v>
      </c>
      <c r="M331" s="192">
        <v>12</v>
      </c>
      <c r="N331" s="193" t="s">
        <v>66</v>
      </c>
      <c r="O331" s="252" t="s">
        <v>176</v>
      </c>
      <c r="P331" s="193" t="s">
        <v>178</v>
      </c>
      <c r="Q331" s="193" t="s">
        <v>185</v>
      </c>
      <c r="R331" s="193" t="s">
        <v>183</v>
      </c>
      <c r="S331" s="193" t="s">
        <v>179</v>
      </c>
      <c r="T331" s="193">
        <v>18</v>
      </c>
      <c r="U331" s="212"/>
    </row>
    <row r="332" spans="1:21" s="929" customFormat="1" ht="35.1" customHeight="1" thickTop="1">
      <c r="B332" s="912">
        <v>1</v>
      </c>
      <c r="C332" s="1658" t="s">
        <v>1828</v>
      </c>
      <c r="D332" s="1659" t="s">
        <v>943</v>
      </c>
      <c r="E332" s="1659" t="s">
        <v>1829</v>
      </c>
      <c r="F332" s="1659" t="s">
        <v>35</v>
      </c>
      <c r="G332" s="1660">
        <v>14270</v>
      </c>
      <c r="H332" s="1660">
        <v>4520</v>
      </c>
      <c r="I332" s="1661">
        <f t="shared" ref="I332:I334" si="72">+G332-H332</f>
        <v>9750</v>
      </c>
      <c r="J332" s="1661">
        <v>5</v>
      </c>
      <c r="K332" s="1661">
        <f t="shared" ref="K332:K334" si="73">I332*J332%</f>
        <v>487.5</v>
      </c>
      <c r="L332" s="1661">
        <f t="shared" ref="L332:L334" si="74">I332-K332</f>
        <v>9262.5</v>
      </c>
      <c r="M332" s="1662">
        <v>2900</v>
      </c>
      <c r="N332" s="1662">
        <f t="shared" ref="N332:N334" si="75">ROUND((L332*M332),0)</f>
        <v>26861250</v>
      </c>
      <c r="O332" s="1662">
        <f t="shared" ref="O332:O334" si="76">ROUND(M332*0.5025%,2)</f>
        <v>14.57</v>
      </c>
      <c r="P332" s="1662">
        <f t="shared" ref="P332:P334" si="77">M332+O332</f>
        <v>2914.57</v>
      </c>
      <c r="Q332" s="1661">
        <f t="shared" ref="Q332:Q334" si="78">ROUND((L332*+P332),0)</f>
        <v>26996205</v>
      </c>
      <c r="R332" s="1661">
        <f t="shared" ref="R332:R334" si="79">ROUND((Q332*0.5%),0)</f>
        <v>134981</v>
      </c>
      <c r="S332" s="1661">
        <f t="shared" ref="S332:S334" si="80">ROUND((Q332-R332),0)</f>
        <v>26861224</v>
      </c>
      <c r="T332" s="1637" t="s">
        <v>335</v>
      </c>
    </row>
    <row r="333" spans="1:21" s="929" customFormat="1" ht="35.1" customHeight="1">
      <c r="B333" s="912">
        <v>2</v>
      </c>
      <c r="C333" s="1658" t="s">
        <v>1830</v>
      </c>
      <c r="D333" s="1659" t="s">
        <v>1023</v>
      </c>
      <c r="E333" s="1659" t="s">
        <v>1085</v>
      </c>
      <c r="F333" s="1659" t="s">
        <v>35</v>
      </c>
      <c r="G333" s="1660">
        <v>12390</v>
      </c>
      <c r="H333" s="1660">
        <v>4470</v>
      </c>
      <c r="I333" s="1661">
        <f t="shared" si="72"/>
        <v>7920</v>
      </c>
      <c r="J333" s="1661">
        <v>5</v>
      </c>
      <c r="K333" s="1661">
        <f t="shared" si="73"/>
        <v>396</v>
      </c>
      <c r="L333" s="1661">
        <f t="shared" si="74"/>
        <v>7524</v>
      </c>
      <c r="M333" s="1662">
        <v>2900</v>
      </c>
      <c r="N333" s="1662">
        <f t="shared" si="75"/>
        <v>21819600</v>
      </c>
      <c r="O333" s="1662">
        <f t="shared" si="76"/>
        <v>14.57</v>
      </c>
      <c r="P333" s="1662">
        <f t="shared" si="77"/>
        <v>2914.57</v>
      </c>
      <c r="Q333" s="1661">
        <f t="shared" si="78"/>
        <v>21929225</v>
      </c>
      <c r="R333" s="1661">
        <f t="shared" si="79"/>
        <v>109646</v>
      </c>
      <c r="S333" s="1661">
        <f t="shared" si="80"/>
        <v>21819579</v>
      </c>
      <c r="T333" s="1637" t="s">
        <v>335</v>
      </c>
    </row>
    <row r="334" spans="1:21" s="929" customFormat="1" ht="35.1" customHeight="1">
      <c r="B334" s="912">
        <v>3</v>
      </c>
      <c r="C334" s="1658" t="s">
        <v>1831</v>
      </c>
      <c r="D334" s="1659" t="s">
        <v>405</v>
      </c>
      <c r="E334" s="1659" t="s">
        <v>406</v>
      </c>
      <c r="F334" s="1659" t="s">
        <v>35</v>
      </c>
      <c r="G334" s="1660">
        <v>10900</v>
      </c>
      <c r="H334" s="1660">
        <v>4250</v>
      </c>
      <c r="I334" s="1661">
        <f t="shared" si="72"/>
        <v>6650</v>
      </c>
      <c r="J334" s="1661">
        <v>5</v>
      </c>
      <c r="K334" s="1661">
        <f t="shared" si="73"/>
        <v>332.5</v>
      </c>
      <c r="L334" s="1661">
        <f t="shared" si="74"/>
        <v>6317.5</v>
      </c>
      <c r="M334" s="1662">
        <v>2900</v>
      </c>
      <c r="N334" s="1662">
        <f t="shared" si="75"/>
        <v>18320750</v>
      </c>
      <c r="O334" s="1662">
        <f t="shared" si="76"/>
        <v>14.57</v>
      </c>
      <c r="P334" s="1662">
        <f t="shared" si="77"/>
        <v>2914.57</v>
      </c>
      <c r="Q334" s="1661">
        <f t="shared" si="78"/>
        <v>18412796</v>
      </c>
      <c r="R334" s="1661">
        <f t="shared" si="79"/>
        <v>92064</v>
      </c>
      <c r="S334" s="1661">
        <f t="shared" si="80"/>
        <v>18320732</v>
      </c>
      <c r="T334" s="1637" t="s">
        <v>335</v>
      </c>
    </row>
    <row r="335" spans="1:21" s="929" customFormat="1" ht="5.0999999999999996" customHeight="1">
      <c r="B335" s="1046"/>
      <c r="C335" s="1047"/>
      <c r="D335" s="1048"/>
      <c r="E335" s="1049"/>
      <c r="F335" s="1050"/>
      <c r="G335" s="1028"/>
      <c r="H335" s="1028"/>
      <c r="I335" s="1029"/>
      <c r="J335" s="1030"/>
      <c r="K335" s="943"/>
      <c r="L335" s="943"/>
      <c r="M335" s="941"/>
      <c r="N335" s="942"/>
      <c r="O335" s="942"/>
      <c r="P335" s="942"/>
      <c r="Q335" s="940"/>
      <c r="R335" s="940"/>
      <c r="S335" s="940"/>
      <c r="T335" s="1637"/>
    </row>
    <row r="336" spans="1:21" ht="35.1" customHeight="1">
      <c r="B336" s="2173" t="s">
        <v>203</v>
      </c>
      <c r="C336" s="2174"/>
      <c r="D336" s="2174"/>
      <c r="E336" s="2174"/>
      <c r="F336" s="2175"/>
      <c r="G336" s="1012">
        <f>SUM(G332:G335)</f>
        <v>37560</v>
      </c>
      <c r="H336" s="1012">
        <f>SUM(H332:H335)</f>
        <v>13240</v>
      </c>
      <c r="I336" s="1012">
        <f>SUM(I332:I335)</f>
        <v>24320</v>
      </c>
      <c r="J336" s="1012">
        <f>+K336/I336%</f>
        <v>5</v>
      </c>
      <c r="K336" s="1012">
        <f>SUM(K332:K335)</f>
        <v>1216</v>
      </c>
      <c r="L336" s="1012">
        <f>SUM(L332:L335)</f>
        <v>23104</v>
      </c>
      <c r="M336" s="1012"/>
      <c r="N336" s="1012">
        <f>SUM(N332:N335)</f>
        <v>67001600</v>
      </c>
      <c r="O336" s="1012"/>
      <c r="P336" s="1012">
        <f>+Q336/L336</f>
        <v>2914.570031163435</v>
      </c>
      <c r="Q336" s="1012">
        <f>SUM(Q332:Q335)</f>
        <v>67338226</v>
      </c>
      <c r="R336" s="1012">
        <f>SUM(R332:R335)</f>
        <v>336691</v>
      </c>
      <c r="S336" s="1012">
        <f>SUM(S332:S335)</f>
        <v>67001535</v>
      </c>
      <c r="T336" s="402"/>
      <c r="U336" s="212"/>
    </row>
    <row r="337" spans="1:21" ht="5.0999999999999996" customHeight="1">
      <c r="B337" s="457"/>
      <c r="C337" s="458"/>
      <c r="D337" s="458"/>
      <c r="E337" s="458"/>
      <c r="F337" s="458"/>
      <c r="G337" s="459"/>
      <c r="H337" s="459"/>
      <c r="I337" s="459"/>
      <c r="J337" s="459"/>
      <c r="K337" s="459"/>
      <c r="L337" s="459"/>
      <c r="M337" s="459"/>
      <c r="N337" s="459"/>
      <c r="O337" s="459"/>
      <c r="P337" s="459"/>
      <c r="Q337" s="818"/>
      <c r="R337" s="459"/>
      <c r="S337" s="459"/>
      <c r="T337" s="460"/>
      <c r="U337" s="212"/>
    </row>
    <row r="338" spans="1:21" ht="8.25" customHeight="1">
      <c r="B338" s="603"/>
      <c r="C338" s="458"/>
      <c r="D338" s="458"/>
      <c r="E338" s="458"/>
      <c r="F338" s="458"/>
      <c r="G338" s="459"/>
      <c r="H338" s="459"/>
      <c r="I338" s="459"/>
      <c r="J338" s="459"/>
      <c r="K338" s="459"/>
      <c r="L338" s="459"/>
      <c r="M338" s="459"/>
      <c r="N338" s="459"/>
      <c r="O338" s="459"/>
      <c r="P338" s="459"/>
      <c r="Q338" s="459"/>
      <c r="R338" s="459"/>
      <c r="S338" s="459"/>
      <c r="T338" s="460"/>
      <c r="U338" s="212"/>
    </row>
    <row r="339" spans="1:21" ht="15.75">
      <c r="B339" s="201"/>
      <c r="C339" s="205"/>
      <c r="D339" s="202"/>
      <c r="E339" s="202"/>
      <c r="F339" s="202"/>
      <c r="G339" s="202"/>
      <c r="H339" s="202"/>
      <c r="I339" s="202"/>
      <c r="J339" s="203"/>
      <c r="K339" s="203"/>
      <c r="L339" s="204"/>
      <c r="M339" s="202"/>
      <c r="N339" s="202"/>
      <c r="O339" s="202"/>
      <c r="P339" s="598"/>
      <c r="Q339" s="587" t="s">
        <v>1808</v>
      </c>
      <c r="R339" s="211"/>
      <c r="S339" s="208"/>
      <c r="T339" s="209"/>
      <c r="U339" s="212"/>
    </row>
    <row r="340" spans="1:21" ht="15.75">
      <c r="B340" s="241"/>
      <c r="C340" s="280" t="s">
        <v>80</v>
      </c>
      <c r="D340" s="227"/>
      <c r="E340" s="227"/>
      <c r="F340" s="227"/>
      <c r="G340" s="1921"/>
      <c r="H340" s="1921"/>
      <c r="I340" s="1921" t="s">
        <v>105</v>
      </c>
      <c r="J340" s="1921"/>
      <c r="K340" s="228"/>
      <c r="L340" s="1921"/>
      <c r="M340" s="1921" t="s">
        <v>106</v>
      </c>
      <c r="N340" s="1921"/>
      <c r="O340" s="227"/>
      <c r="P340" s="227"/>
      <c r="Q340" s="227" t="s">
        <v>81</v>
      </c>
      <c r="R340" s="227"/>
      <c r="S340" s="242"/>
      <c r="T340" s="243"/>
      <c r="U340" s="212"/>
    </row>
    <row r="341" spans="1:21" ht="14.25" customHeight="1">
      <c r="B341" s="241"/>
      <c r="C341" s="281"/>
      <c r="D341" s="229"/>
      <c r="E341" s="229"/>
      <c r="F341" s="229"/>
      <c r="G341" s="229"/>
      <c r="H341" s="229"/>
      <c r="I341" s="229"/>
      <c r="J341" s="229"/>
      <c r="K341" s="229"/>
      <c r="L341" s="229"/>
      <c r="M341" s="229"/>
      <c r="N341" s="229"/>
      <c r="O341" s="229"/>
      <c r="P341" s="229"/>
      <c r="Q341" s="229"/>
      <c r="R341" s="229"/>
      <c r="S341" s="242"/>
      <c r="T341" s="243"/>
      <c r="U341" s="212"/>
    </row>
    <row r="342" spans="1:21" ht="15.75">
      <c r="B342" s="241"/>
      <c r="C342" s="281"/>
      <c r="D342" s="229"/>
      <c r="E342" s="229"/>
      <c r="F342" s="229"/>
      <c r="G342" s="229"/>
      <c r="H342" s="229"/>
      <c r="I342" s="229"/>
      <c r="J342" s="229"/>
      <c r="K342" s="229"/>
      <c r="L342" s="229"/>
      <c r="M342" s="229"/>
      <c r="N342" s="229"/>
      <c r="O342" s="229"/>
      <c r="P342" s="229"/>
      <c r="Q342" s="229"/>
      <c r="R342" s="229"/>
      <c r="S342" s="242"/>
      <c r="T342" s="243"/>
      <c r="U342" s="212"/>
    </row>
    <row r="343" spans="1:21" ht="15.75">
      <c r="B343" s="241"/>
      <c r="C343" s="281"/>
      <c r="D343" s="229"/>
      <c r="E343" s="229"/>
      <c r="F343" s="229"/>
      <c r="G343" s="229"/>
      <c r="H343" s="229"/>
      <c r="I343" s="229"/>
      <c r="J343" s="229"/>
      <c r="K343" s="229"/>
      <c r="L343" s="229"/>
      <c r="M343" s="229"/>
      <c r="N343" s="229"/>
      <c r="O343" s="229"/>
      <c r="P343" s="229"/>
      <c r="Q343" s="229"/>
      <c r="R343" s="229"/>
      <c r="S343" s="242"/>
      <c r="T343" s="243"/>
      <c r="U343" s="212"/>
    </row>
    <row r="344" spans="1:21" ht="15.75">
      <c r="B344" s="241"/>
      <c r="C344" s="1920" t="s">
        <v>147</v>
      </c>
      <c r="D344" s="1920"/>
      <c r="E344" s="1920"/>
      <c r="F344" s="1920"/>
      <c r="G344" s="1922"/>
      <c r="H344" s="1922" t="s">
        <v>82</v>
      </c>
      <c r="I344" s="1920"/>
      <c r="J344" s="1922" t="s">
        <v>156</v>
      </c>
      <c r="K344" s="230"/>
      <c r="L344" s="1922"/>
      <c r="M344" s="1922" t="s">
        <v>161</v>
      </c>
      <c r="N344" s="1922"/>
      <c r="O344" s="1920"/>
      <c r="P344" s="1920"/>
      <c r="Q344" s="1920" t="s">
        <v>83</v>
      </c>
      <c r="R344" s="1920"/>
      <c r="S344" s="242"/>
      <c r="T344" s="243"/>
      <c r="U344" s="212"/>
    </row>
    <row r="345" spans="1:21" ht="9.9499999999999993" customHeight="1">
      <c r="B345" s="612"/>
      <c r="C345" s="1920"/>
      <c r="D345" s="1920"/>
      <c r="E345" s="1920"/>
      <c r="F345" s="1920"/>
      <c r="G345" s="1922"/>
      <c r="H345" s="1922"/>
      <c r="I345" s="1920"/>
      <c r="J345" s="1922"/>
      <c r="K345" s="230"/>
      <c r="L345" s="1922"/>
      <c r="M345" s="1922"/>
      <c r="N345" s="1922"/>
      <c r="O345" s="1920"/>
      <c r="P345" s="1920"/>
      <c r="Q345" s="1920"/>
      <c r="R345" s="1920"/>
      <c r="S345" s="242"/>
      <c r="T345" s="243"/>
      <c r="U345" s="212"/>
    </row>
    <row r="346" spans="1:21" customFormat="1" ht="15" customHeight="1">
      <c r="A346" s="865"/>
      <c r="B346" s="121" t="s">
        <v>418</v>
      </c>
      <c r="C346" s="284"/>
      <c r="D346" s="122"/>
      <c r="E346" s="122"/>
      <c r="F346" s="122"/>
      <c r="G346" s="122"/>
      <c r="H346" s="122"/>
      <c r="I346" s="122"/>
      <c r="J346" s="123"/>
      <c r="K346" s="122"/>
      <c r="L346" s="124"/>
      <c r="M346" s="122"/>
      <c r="N346" s="122"/>
      <c r="O346" s="122"/>
      <c r="P346" s="122"/>
      <c r="Q346" s="122"/>
      <c r="R346" s="125"/>
      <c r="S346" s="125"/>
      <c r="T346" s="126" t="s">
        <v>417</v>
      </c>
      <c r="U346" s="232"/>
    </row>
    <row r="348" spans="1:21" ht="27.95" customHeight="1">
      <c r="B348" s="2318"/>
      <c r="C348" s="2156"/>
      <c r="D348" s="2156"/>
      <c r="E348" s="2157"/>
      <c r="F348" s="2161" t="s">
        <v>146</v>
      </c>
      <c r="G348" s="2162"/>
      <c r="H348" s="2162"/>
      <c r="I348" s="2162"/>
      <c r="J348" s="2162"/>
      <c r="K348" s="2162"/>
      <c r="L348" s="2162"/>
      <c r="M348" s="2162"/>
      <c r="N348" s="2163"/>
      <c r="O348" s="407" t="s">
        <v>111</v>
      </c>
      <c r="P348" s="633" t="s">
        <v>1656</v>
      </c>
      <c r="Q348" s="408" t="s">
        <v>1611</v>
      </c>
      <c r="R348" s="160"/>
      <c r="S348" s="160"/>
      <c r="T348" s="161" t="s">
        <v>25</v>
      </c>
      <c r="U348" s="212"/>
    </row>
    <row r="349" spans="1:21" ht="27.75" customHeight="1">
      <c r="B349" s="2158"/>
      <c r="C349" s="2159"/>
      <c r="D349" s="2159"/>
      <c r="E349" s="2160"/>
      <c r="F349" s="2164" t="s">
        <v>416</v>
      </c>
      <c r="G349" s="2165"/>
      <c r="H349" s="2165"/>
      <c r="I349" s="2165"/>
      <c r="J349" s="2165"/>
      <c r="K349" s="2165"/>
      <c r="L349" s="2165"/>
      <c r="M349" s="2165"/>
      <c r="N349" s="2166"/>
      <c r="O349" s="409" t="s">
        <v>33</v>
      </c>
      <c r="P349" s="410" t="s">
        <v>58</v>
      </c>
      <c r="Q349" s="411"/>
      <c r="R349" s="162"/>
      <c r="S349" s="162"/>
      <c r="T349" s="163"/>
      <c r="U349" s="212"/>
    </row>
    <row r="350" spans="1:21" ht="3.75" customHeight="1">
      <c r="B350" s="457"/>
      <c r="C350" s="458"/>
      <c r="D350" s="458"/>
      <c r="E350" s="458"/>
      <c r="F350" s="458"/>
      <c r="G350" s="459"/>
      <c r="H350" s="459"/>
      <c r="I350" s="459"/>
      <c r="J350" s="459"/>
      <c r="K350" s="459"/>
      <c r="L350" s="459"/>
      <c r="M350" s="459"/>
      <c r="N350" s="459"/>
      <c r="O350" s="459"/>
      <c r="P350" s="459"/>
      <c r="Q350" s="818"/>
      <c r="R350" s="459"/>
      <c r="S350" s="459"/>
      <c r="T350" s="460"/>
      <c r="U350" s="212"/>
    </row>
    <row r="351" spans="1:21" ht="15.75">
      <c r="B351" s="164"/>
      <c r="C351" s="273" t="s">
        <v>59</v>
      </c>
      <c r="D351" s="15"/>
      <c r="E351" s="15" t="s">
        <v>60</v>
      </c>
      <c r="F351" s="165" t="s">
        <v>1461</v>
      </c>
      <c r="G351" s="15"/>
      <c r="H351" s="701"/>
      <c r="I351" s="358"/>
      <c r="J351" s="15"/>
      <c r="K351" s="344"/>
      <c r="L351" s="145"/>
      <c r="M351" s="153"/>
      <c r="N351" s="145"/>
      <c r="O351" s="247"/>
      <c r="P351" s="57" t="s">
        <v>61</v>
      </c>
      <c r="Q351" s="249" t="s">
        <v>1784</v>
      </c>
      <c r="R351" s="249"/>
      <c r="S351" s="216"/>
      <c r="T351" s="250"/>
      <c r="U351" s="212"/>
    </row>
    <row r="352" spans="1:21" ht="5.0999999999999996" customHeight="1">
      <c r="B352" s="168"/>
      <c r="C352" s="274"/>
      <c r="D352" s="15"/>
      <c r="E352" s="344"/>
      <c r="F352" s="170"/>
      <c r="G352" s="171"/>
      <c r="H352" s="170"/>
      <c r="I352" s="172"/>
      <c r="J352" s="169"/>
      <c r="K352" s="15"/>
      <c r="L352" s="173"/>
      <c r="M352" s="145"/>
      <c r="O352" s="145"/>
      <c r="P352" s="295"/>
      <c r="Q352" s="251"/>
      <c r="R352" s="251"/>
      <c r="S352" s="251"/>
      <c r="T352" s="250"/>
      <c r="U352" s="212"/>
    </row>
    <row r="353" spans="2:21" ht="15" customHeight="1">
      <c r="B353" s="1894" t="s">
        <v>26</v>
      </c>
      <c r="C353" s="275" t="s">
        <v>27</v>
      </c>
      <c r="D353" s="1890" t="s">
        <v>62</v>
      </c>
      <c r="E353" s="175" t="s">
        <v>28</v>
      </c>
      <c r="F353" s="1890" t="s">
        <v>29</v>
      </c>
      <c r="G353" s="174" t="s">
        <v>30</v>
      </c>
      <c r="H353" s="174" t="s">
        <v>30</v>
      </c>
      <c r="I353" s="176" t="s">
        <v>30</v>
      </c>
      <c r="J353" s="2171" t="s">
        <v>31</v>
      </c>
      <c r="K353" s="2172"/>
      <c r="L353" s="174" t="s">
        <v>30</v>
      </c>
      <c r="M353" s="176" t="s">
        <v>32</v>
      </c>
      <c r="N353" s="177" t="s">
        <v>8</v>
      </c>
      <c r="O353" s="2176" t="s">
        <v>182</v>
      </c>
      <c r="P353" s="2178" t="s">
        <v>181</v>
      </c>
      <c r="Q353" s="177" t="s">
        <v>8</v>
      </c>
      <c r="R353" s="2180" t="s">
        <v>44</v>
      </c>
      <c r="S353" s="178" t="s">
        <v>8</v>
      </c>
      <c r="T353" s="1892" t="s">
        <v>10</v>
      </c>
      <c r="U353" s="212"/>
    </row>
    <row r="354" spans="2:21">
      <c r="B354" s="1895"/>
      <c r="C354" s="276" t="s">
        <v>11</v>
      </c>
      <c r="D354" s="1891"/>
      <c r="E354" s="180" t="s">
        <v>12</v>
      </c>
      <c r="F354" s="1891"/>
      <c r="G354" s="180" t="s">
        <v>13</v>
      </c>
      <c r="H354" s="180" t="s">
        <v>14</v>
      </c>
      <c r="I354" s="181" t="s">
        <v>15</v>
      </c>
      <c r="J354" s="182" t="s">
        <v>16</v>
      </c>
      <c r="K354" s="183" t="s">
        <v>17</v>
      </c>
      <c r="L354" s="180" t="s">
        <v>18</v>
      </c>
      <c r="M354" s="184" t="s">
        <v>19</v>
      </c>
      <c r="N354" s="185" t="s">
        <v>177</v>
      </c>
      <c r="O354" s="2177"/>
      <c r="P354" s="2179"/>
      <c r="Q354" s="185" t="s">
        <v>22</v>
      </c>
      <c r="R354" s="2181"/>
      <c r="S354" s="186" t="s">
        <v>45</v>
      </c>
      <c r="T354" s="1893"/>
      <c r="U354" s="212"/>
    </row>
    <row r="355" spans="2:21" ht="15.75" thickBot="1">
      <c r="B355" s="187">
        <v>1</v>
      </c>
      <c r="C355" s="277">
        <v>2</v>
      </c>
      <c r="D355" s="189">
        <v>3</v>
      </c>
      <c r="E355" s="188">
        <v>4</v>
      </c>
      <c r="F355" s="188">
        <v>5</v>
      </c>
      <c r="G355" s="188">
        <v>6</v>
      </c>
      <c r="H355" s="188">
        <v>7</v>
      </c>
      <c r="I355" s="190" t="s">
        <v>63</v>
      </c>
      <c r="J355" s="191">
        <v>9</v>
      </c>
      <c r="K355" s="192" t="s">
        <v>64</v>
      </c>
      <c r="L355" s="191" t="s">
        <v>65</v>
      </c>
      <c r="M355" s="192">
        <v>12</v>
      </c>
      <c r="N355" s="193" t="s">
        <v>66</v>
      </c>
      <c r="O355" s="252" t="s">
        <v>176</v>
      </c>
      <c r="P355" s="193" t="s">
        <v>178</v>
      </c>
      <c r="Q355" s="193" t="s">
        <v>185</v>
      </c>
      <c r="R355" s="193" t="s">
        <v>183</v>
      </c>
      <c r="S355" s="193" t="s">
        <v>179</v>
      </c>
      <c r="T355" s="193">
        <v>18</v>
      </c>
      <c r="U355" s="212"/>
    </row>
    <row r="356" spans="2:21" s="929" customFormat="1" ht="35.1" customHeight="1" thickTop="1">
      <c r="B356" s="912">
        <v>1</v>
      </c>
      <c r="C356" s="1658" t="s">
        <v>1792</v>
      </c>
      <c r="D356" s="1659" t="s">
        <v>405</v>
      </c>
      <c r="E356" s="1659" t="s">
        <v>406</v>
      </c>
      <c r="F356" s="1659" t="s">
        <v>35</v>
      </c>
      <c r="G356" s="1660">
        <v>11970</v>
      </c>
      <c r="H356" s="1660">
        <v>4240</v>
      </c>
      <c r="I356" s="1661">
        <f t="shared" ref="I356" si="81">+G356-H356</f>
        <v>7730</v>
      </c>
      <c r="J356" s="1661">
        <v>5</v>
      </c>
      <c r="K356" s="1661">
        <f t="shared" ref="K356" si="82">I356*J356%</f>
        <v>386.5</v>
      </c>
      <c r="L356" s="1661">
        <f t="shared" ref="L356" si="83">I356-K356</f>
        <v>7343.5</v>
      </c>
      <c r="M356" s="1662">
        <v>2900</v>
      </c>
      <c r="N356" s="1662">
        <f t="shared" ref="N356" si="84">ROUND((L356*M356),0)</f>
        <v>21296150</v>
      </c>
      <c r="O356" s="1662">
        <f t="shared" ref="O356" si="85">ROUND(M356*0.5025%,2)</f>
        <v>14.57</v>
      </c>
      <c r="P356" s="1662">
        <f t="shared" ref="P356" si="86">M356+O356</f>
        <v>2914.57</v>
      </c>
      <c r="Q356" s="1661">
        <f t="shared" ref="Q356" si="87">ROUND((L356*+P356),0)</f>
        <v>21403145</v>
      </c>
      <c r="R356" s="1661">
        <f t="shared" ref="R356" si="88">ROUND((Q356*0.5%),0)</f>
        <v>107016</v>
      </c>
      <c r="S356" s="1661">
        <f t="shared" ref="S356" si="89">ROUND((Q356-R356),0)</f>
        <v>21296129</v>
      </c>
      <c r="T356" s="1637" t="s">
        <v>335</v>
      </c>
    </row>
    <row r="357" spans="2:21" s="929" customFormat="1" ht="35.1" customHeight="1">
      <c r="B357" s="912">
        <v>2</v>
      </c>
      <c r="C357" s="1658" t="s">
        <v>1793</v>
      </c>
      <c r="D357" s="1659" t="s">
        <v>985</v>
      </c>
      <c r="E357" s="1659" t="s">
        <v>1648</v>
      </c>
      <c r="F357" s="1659" t="s">
        <v>35</v>
      </c>
      <c r="G357" s="1660">
        <v>13980</v>
      </c>
      <c r="H357" s="1660">
        <v>4450</v>
      </c>
      <c r="I357" s="1661">
        <f t="shared" ref="I357:I358" si="90">+G357-H357</f>
        <v>9530</v>
      </c>
      <c r="J357" s="1661">
        <v>5</v>
      </c>
      <c r="K357" s="1661">
        <f t="shared" ref="K357:K358" si="91">I357*J357%</f>
        <v>476.5</v>
      </c>
      <c r="L357" s="1661">
        <f t="shared" ref="L357:L358" si="92">I357-K357</f>
        <v>9053.5</v>
      </c>
      <c r="M357" s="1662">
        <v>2900</v>
      </c>
      <c r="N357" s="1662">
        <f t="shared" ref="N357:N358" si="93">ROUND((L357*M357),0)</f>
        <v>26255150</v>
      </c>
      <c r="O357" s="1662">
        <f t="shared" ref="O357:O358" si="94">ROUND(M357*0.5025%,2)</f>
        <v>14.57</v>
      </c>
      <c r="P357" s="1662">
        <f t="shared" ref="P357:P358" si="95">M357+O357</f>
        <v>2914.57</v>
      </c>
      <c r="Q357" s="1661">
        <f t="shared" ref="Q357:Q358" si="96">ROUND((L357*+P357),0)</f>
        <v>26387059</v>
      </c>
      <c r="R357" s="1661">
        <f t="shared" ref="R357:R358" si="97">ROUND((Q357*0.5%),0)</f>
        <v>131935</v>
      </c>
      <c r="S357" s="1661">
        <f t="shared" ref="S357:S358" si="98">ROUND((Q357-R357),0)</f>
        <v>26255124</v>
      </c>
      <c r="T357" s="1637" t="s">
        <v>335</v>
      </c>
    </row>
    <row r="358" spans="2:21" s="929" customFormat="1" ht="35.1" customHeight="1">
      <c r="B358" s="912">
        <v>3</v>
      </c>
      <c r="C358" s="1658" t="s">
        <v>1794</v>
      </c>
      <c r="D358" s="1659" t="s">
        <v>1272</v>
      </c>
      <c r="E358" s="1659" t="s">
        <v>934</v>
      </c>
      <c r="F358" s="1659" t="s">
        <v>35</v>
      </c>
      <c r="G358" s="1660">
        <v>10670</v>
      </c>
      <c r="H358" s="1660">
        <v>3880</v>
      </c>
      <c r="I358" s="1661">
        <f t="shared" si="90"/>
        <v>6790</v>
      </c>
      <c r="J358" s="1661">
        <v>5</v>
      </c>
      <c r="K358" s="1661">
        <f t="shared" si="91"/>
        <v>339.5</v>
      </c>
      <c r="L358" s="1661">
        <f t="shared" si="92"/>
        <v>6450.5</v>
      </c>
      <c r="M358" s="1662">
        <v>2900</v>
      </c>
      <c r="N358" s="1662">
        <f t="shared" si="93"/>
        <v>18706450</v>
      </c>
      <c r="O358" s="1662">
        <f t="shared" si="94"/>
        <v>14.57</v>
      </c>
      <c r="P358" s="1662">
        <f t="shared" si="95"/>
        <v>2914.57</v>
      </c>
      <c r="Q358" s="1661">
        <f t="shared" si="96"/>
        <v>18800434</v>
      </c>
      <c r="R358" s="1661">
        <f t="shared" si="97"/>
        <v>94002</v>
      </c>
      <c r="S358" s="1661">
        <f t="shared" si="98"/>
        <v>18706432</v>
      </c>
      <c r="T358" s="1637" t="s">
        <v>335</v>
      </c>
    </row>
    <row r="359" spans="2:21" s="929" customFormat="1" ht="5.0999999999999996" customHeight="1">
      <c r="B359" s="1046"/>
      <c r="C359" s="1047"/>
      <c r="D359" s="1048"/>
      <c r="E359" s="1049"/>
      <c r="F359" s="1050"/>
      <c r="G359" s="1028"/>
      <c r="H359" s="1028"/>
      <c r="I359" s="1029"/>
      <c r="J359" s="1030"/>
      <c r="K359" s="943"/>
      <c r="L359" s="943"/>
      <c r="M359" s="941"/>
      <c r="N359" s="942"/>
      <c r="O359" s="942"/>
      <c r="P359" s="942"/>
      <c r="Q359" s="940"/>
      <c r="R359" s="940"/>
      <c r="S359" s="940"/>
      <c r="T359" s="1637"/>
    </row>
    <row r="360" spans="2:21" ht="35.1" customHeight="1">
      <c r="B360" s="2173" t="s">
        <v>1428</v>
      </c>
      <c r="C360" s="2174"/>
      <c r="D360" s="2174"/>
      <c r="E360" s="2174"/>
      <c r="F360" s="2175"/>
      <c r="G360" s="1012">
        <f>SUM(G356:G359)</f>
        <v>36620</v>
      </c>
      <c r="H360" s="1012">
        <f>SUM(H356:H359)</f>
        <v>12570</v>
      </c>
      <c r="I360" s="1012">
        <f>SUM(I356:I359)</f>
        <v>24050</v>
      </c>
      <c r="J360" s="1012">
        <f>+K360/I360%</f>
        <v>5</v>
      </c>
      <c r="K360" s="1012">
        <f>SUM(K356:K359)</f>
        <v>1202.5</v>
      </c>
      <c r="L360" s="1012">
        <f>SUM(L356:L359)</f>
        <v>22847.5</v>
      </c>
      <c r="M360" s="1012"/>
      <c r="N360" s="1012">
        <f>SUM(N356:N359)</f>
        <v>66257750</v>
      </c>
      <c r="O360" s="1012"/>
      <c r="P360" s="1012">
        <f>+Q360/L360</f>
        <v>2914.569996717365</v>
      </c>
      <c r="Q360" s="1012">
        <f>SUM(Q356:Q359)</f>
        <v>66590638</v>
      </c>
      <c r="R360" s="1012">
        <f>SUM(R356:R359)</f>
        <v>332953</v>
      </c>
      <c r="S360" s="1012">
        <f>SUM(S356:S359)</f>
        <v>66257685</v>
      </c>
      <c r="T360" s="402"/>
      <c r="U360" s="212"/>
    </row>
    <row r="361" spans="2:21" ht="3.75" customHeight="1">
      <c r="B361" s="457"/>
      <c r="C361" s="458"/>
      <c r="D361" s="458"/>
      <c r="E361" s="458"/>
      <c r="F361" s="458"/>
      <c r="G361" s="459"/>
      <c r="H361" s="459"/>
      <c r="I361" s="459"/>
      <c r="J361" s="459"/>
      <c r="K361" s="459"/>
      <c r="L361" s="459"/>
      <c r="M361" s="459"/>
      <c r="N361" s="459"/>
      <c r="O361" s="459"/>
      <c r="P361" s="459"/>
      <c r="Q361" s="818"/>
      <c r="R361" s="459"/>
      <c r="S361" s="459"/>
      <c r="T361" s="460"/>
      <c r="U361" s="212"/>
    </row>
    <row r="362" spans="2:21" ht="15.75">
      <c r="B362" s="164"/>
      <c r="C362" s="273" t="s">
        <v>59</v>
      </c>
      <c r="D362" s="15"/>
      <c r="E362" s="15" t="s">
        <v>60</v>
      </c>
      <c r="F362" s="165" t="s">
        <v>1723</v>
      </c>
      <c r="G362" s="15"/>
      <c r="H362" s="701"/>
      <c r="I362" s="358"/>
      <c r="J362" s="15"/>
      <c r="K362" s="344"/>
      <c r="L362" s="145"/>
      <c r="M362" s="153"/>
      <c r="N362" s="145"/>
      <c r="O362" s="247"/>
      <c r="P362" s="57"/>
      <c r="Q362" s="249"/>
      <c r="R362" s="249"/>
      <c r="S362" s="216"/>
      <c r="T362" s="250"/>
      <c r="U362" s="212"/>
    </row>
    <row r="363" spans="2:21" ht="5.0999999999999996" customHeight="1">
      <c r="B363" s="168"/>
      <c r="C363" s="274"/>
      <c r="D363" s="15"/>
      <c r="E363" s="344"/>
      <c r="F363" s="170"/>
      <c r="G363" s="171"/>
      <c r="H363" s="170"/>
      <c r="I363" s="172"/>
      <c r="J363" s="169"/>
      <c r="K363" s="15"/>
      <c r="L363" s="173"/>
      <c r="M363" s="145"/>
      <c r="O363" s="145"/>
      <c r="P363" s="295"/>
      <c r="Q363" s="251"/>
      <c r="R363" s="251"/>
      <c r="S363" s="251"/>
      <c r="T363" s="250"/>
      <c r="U363" s="212"/>
    </row>
    <row r="364" spans="2:21" ht="15" customHeight="1">
      <c r="B364" s="1912" t="s">
        <v>26</v>
      </c>
      <c r="C364" s="275" t="s">
        <v>27</v>
      </c>
      <c r="D364" s="1910" t="s">
        <v>62</v>
      </c>
      <c r="E364" s="175" t="s">
        <v>28</v>
      </c>
      <c r="F364" s="1910" t="s">
        <v>29</v>
      </c>
      <c r="G364" s="174" t="s">
        <v>30</v>
      </c>
      <c r="H364" s="174" t="s">
        <v>30</v>
      </c>
      <c r="I364" s="176" t="s">
        <v>30</v>
      </c>
      <c r="J364" s="2171" t="s">
        <v>31</v>
      </c>
      <c r="K364" s="2172"/>
      <c r="L364" s="174" t="s">
        <v>30</v>
      </c>
      <c r="M364" s="176" t="s">
        <v>32</v>
      </c>
      <c r="N364" s="177" t="s">
        <v>8</v>
      </c>
      <c r="O364" s="2176" t="s">
        <v>182</v>
      </c>
      <c r="P364" s="2178" t="s">
        <v>181</v>
      </c>
      <c r="Q364" s="177" t="s">
        <v>8</v>
      </c>
      <c r="R364" s="2180" t="s">
        <v>44</v>
      </c>
      <c r="S364" s="178" t="s">
        <v>8</v>
      </c>
      <c r="T364" s="1908" t="s">
        <v>10</v>
      </c>
      <c r="U364" s="212"/>
    </row>
    <row r="365" spans="2:21">
      <c r="B365" s="1913"/>
      <c r="C365" s="276" t="s">
        <v>11</v>
      </c>
      <c r="D365" s="1911"/>
      <c r="E365" s="180" t="s">
        <v>12</v>
      </c>
      <c r="F365" s="1911"/>
      <c r="G365" s="180" t="s">
        <v>13</v>
      </c>
      <c r="H365" s="180" t="s">
        <v>14</v>
      </c>
      <c r="I365" s="181" t="s">
        <v>15</v>
      </c>
      <c r="J365" s="182" t="s">
        <v>16</v>
      </c>
      <c r="K365" s="183" t="s">
        <v>17</v>
      </c>
      <c r="L365" s="180" t="s">
        <v>18</v>
      </c>
      <c r="M365" s="184" t="s">
        <v>19</v>
      </c>
      <c r="N365" s="185" t="s">
        <v>177</v>
      </c>
      <c r="O365" s="2177"/>
      <c r="P365" s="2179"/>
      <c r="Q365" s="185" t="s">
        <v>22</v>
      </c>
      <c r="R365" s="2181"/>
      <c r="S365" s="186" t="s">
        <v>45</v>
      </c>
      <c r="T365" s="1909"/>
      <c r="U365" s="212"/>
    </row>
    <row r="366" spans="2:21" ht="15.75" thickBot="1">
      <c r="B366" s="187">
        <v>1</v>
      </c>
      <c r="C366" s="277">
        <v>2</v>
      </c>
      <c r="D366" s="189">
        <v>3</v>
      </c>
      <c r="E366" s="188">
        <v>4</v>
      </c>
      <c r="F366" s="188">
        <v>5</v>
      </c>
      <c r="G366" s="188">
        <v>6</v>
      </c>
      <c r="H366" s="188">
        <v>7</v>
      </c>
      <c r="I366" s="190" t="s">
        <v>63</v>
      </c>
      <c r="J366" s="191">
        <v>9</v>
      </c>
      <c r="K366" s="192" t="s">
        <v>64</v>
      </c>
      <c r="L366" s="191" t="s">
        <v>65</v>
      </c>
      <c r="M366" s="192">
        <v>12</v>
      </c>
      <c r="N366" s="193" t="s">
        <v>66</v>
      </c>
      <c r="O366" s="252" t="s">
        <v>176</v>
      </c>
      <c r="P366" s="193" t="s">
        <v>178</v>
      </c>
      <c r="Q366" s="193" t="s">
        <v>185</v>
      </c>
      <c r="R366" s="193" t="s">
        <v>183</v>
      </c>
      <c r="S366" s="193" t="s">
        <v>179</v>
      </c>
      <c r="T366" s="193">
        <v>18</v>
      </c>
      <c r="U366" s="212"/>
    </row>
    <row r="367" spans="2:21" s="929" customFormat="1" ht="35.1" customHeight="1" thickTop="1">
      <c r="B367" s="912">
        <v>1</v>
      </c>
      <c r="C367" s="1658" t="s">
        <v>1791</v>
      </c>
      <c r="D367" s="1659" t="s">
        <v>148</v>
      </c>
      <c r="E367" s="1659" t="s">
        <v>1254</v>
      </c>
      <c r="F367" s="1659" t="s">
        <v>35</v>
      </c>
      <c r="G367" s="1660">
        <v>8740</v>
      </c>
      <c r="H367" s="1660">
        <v>3850</v>
      </c>
      <c r="I367" s="1661">
        <f t="shared" ref="I367" si="99">+G367-H367</f>
        <v>4890</v>
      </c>
      <c r="J367" s="1661">
        <v>6</v>
      </c>
      <c r="K367" s="1661">
        <f t="shared" ref="K367" si="100">I367*J367%</f>
        <v>293.39999999999998</v>
      </c>
      <c r="L367" s="1661">
        <f t="shared" ref="L367" si="101">I367-K367</f>
        <v>4596.6000000000004</v>
      </c>
      <c r="M367" s="1662">
        <v>2850</v>
      </c>
      <c r="N367" s="1662">
        <f t="shared" ref="N367" si="102">ROUND((L367*M367),0)</f>
        <v>13100310</v>
      </c>
      <c r="O367" s="1662">
        <f t="shared" ref="O367" si="103">ROUND(M367*0.5025%,2)</f>
        <v>14.32</v>
      </c>
      <c r="P367" s="1662">
        <f t="shared" ref="P367" si="104">M367+O367</f>
        <v>2864.32</v>
      </c>
      <c r="Q367" s="1661">
        <f t="shared" ref="Q367" si="105">ROUND((L367*+P367),0)</f>
        <v>13166133</v>
      </c>
      <c r="R367" s="1661">
        <f t="shared" ref="R367" si="106">ROUND((Q367*0.5%),0)</f>
        <v>65831</v>
      </c>
      <c r="S367" s="1661">
        <f t="shared" ref="S367" si="107">ROUND((Q367-R367),0)</f>
        <v>13100302</v>
      </c>
      <c r="T367" s="1637" t="s">
        <v>77</v>
      </c>
    </row>
    <row r="368" spans="2:21" s="929" customFormat="1" ht="5.0999999999999996" customHeight="1">
      <c r="B368" s="1046"/>
      <c r="C368" s="1047"/>
      <c r="D368" s="1048"/>
      <c r="E368" s="1049"/>
      <c r="F368" s="1050"/>
      <c r="G368" s="1028"/>
      <c r="H368" s="1028"/>
      <c r="I368" s="1029"/>
      <c r="J368" s="1030"/>
      <c r="K368" s="943"/>
      <c r="L368" s="943"/>
      <c r="M368" s="941"/>
      <c r="N368" s="942"/>
      <c r="O368" s="942"/>
      <c r="P368" s="942"/>
      <c r="Q368" s="940"/>
      <c r="R368" s="940"/>
      <c r="S368" s="940"/>
      <c r="T368" s="1637"/>
    </row>
    <row r="369" spans="2:21" ht="35.1" customHeight="1">
      <c r="B369" s="2173" t="s">
        <v>1429</v>
      </c>
      <c r="C369" s="2174"/>
      <c r="D369" s="2174"/>
      <c r="E369" s="2174"/>
      <c r="F369" s="2175"/>
      <c r="G369" s="1012">
        <f>SUM(G367:G368)</f>
        <v>8740</v>
      </c>
      <c r="H369" s="1012">
        <f>SUM(H367:H368)</f>
        <v>3850</v>
      </c>
      <c r="I369" s="1012">
        <f>SUM(I367:I368)</f>
        <v>4890</v>
      </c>
      <c r="J369" s="1012">
        <f>+K369/I369%</f>
        <v>6</v>
      </c>
      <c r="K369" s="1012">
        <f>SUM(K367:K368)</f>
        <v>293.39999999999998</v>
      </c>
      <c r="L369" s="1012">
        <f>SUM(L367:L368)</f>
        <v>4596.6000000000004</v>
      </c>
      <c r="M369" s="1012"/>
      <c r="N369" s="1012">
        <f>SUM(N367:N368)</f>
        <v>13100310</v>
      </c>
      <c r="O369" s="1012"/>
      <c r="P369" s="1012">
        <f>+Q369/L369</f>
        <v>2864.3199321237435</v>
      </c>
      <c r="Q369" s="1012">
        <f>SUM(Q367:Q368)</f>
        <v>13166133</v>
      </c>
      <c r="R369" s="1012">
        <f>SUM(R367:R368)</f>
        <v>65831</v>
      </c>
      <c r="S369" s="1012">
        <f>SUM(S367:S368)</f>
        <v>13100302</v>
      </c>
      <c r="T369" s="402"/>
      <c r="U369" s="212"/>
    </row>
    <row r="370" spans="2:21" ht="3.75" customHeight="1">
      <c r="B370" s="457"/>
      <c r="C370" s="458"/>
      <c r="D370" s="458"/>
      <c r="E370" s="458"/>
      <c r="F370" s="458"/>
      <c r="G370" s="459"/>
      <c r="H370" s="459"/>
      <c r="I370" s="459"/>
      <c r="J370" s="459"/>
      <c r="K370" s="459"/>
      <c r="L370" s="459"/>
      <c r="M370" s="459"/>
      <c r="N370" s="459"/>
      <c r="O370" s="459"/>
      <c r="P370" s="459"/>
      <c r="Q370" s="818"/>
      <c r="R370" s="459"/>
      <c r="S370" s="459"/>
      <c r="T370" s="460"/>
      <c r="U370" s="212"/>
    </row>
    <row r="371" spans="2:21" ht="15.75">
      <c r="B371" s="164"/>
      <c r="C371" s="273" t="s">
        <v>59</v>
      </c>
      <c r="D371" s="15"/>
      <c r="E371" s="15" t="s">
        <v>60</v>
      </c>
      <c r="F371" s="165" t="s">
        <v>1804</v>
      </c>
      <c r="G371" s="15"/>
      <c r="H371" s="701"/>
      <c r="I371" s="358"/>
      <c r="J371" s="15"/>
      <c r="K371" s="344"/>
      <c r="L371" s="145"/>
      <c r="M371" s="153"/>
      <c r="N371" s="145"/>
      <c r="O371" s="247"/>
      <c r="P371" s="57"/>
      <c r="Q371" s="249"/>
      <c r="R371" s="249"/>
      <c r="S371" s="216"/>
      <c r="T371" s="250"/>
      <c r="U371" s="212"/>
    </row>
    <row r="372" spans="2:21" ht="5.0999999999999996" customHeight="1">
      <c r="B372" s="168"/>
      <c r="C372" s="274"/>
      <c r="D372" s="15"/>
      <c r="E372" s="344"/>
      <c r="F372" s="170"/>
      <c r="G372" s="171"/>
      <c r="H372" s="170"/>
      <c r="I372" s="172"/>
      <c r="J372" s="169"/>
      <c r="K372" s="15"/>
      <c r="L372" s="173"/>
      <c r="M372" s="145"/>
      <c r="O372" s="145"/>
      <c r="P372" s="295"/>
      <c r="Q372" s="251"/>
      <c r="R372" s="251"/>
      <c r="S372" s="251"/>
      <c r="T372" s="250"/>
      <c r="U372" s="212"/>
    </row>
    <row r="373" spans="2:21" ht="15" customHeight="1">
      <c r="B373" s="1918" t="s">
        <v>26</v>
      </c>
      <c r="C373" s="275" t="s">
        <v>27</v>
      </c>
      <c r="D373" s="1914" t="s">
        <v>62</v>
      </c>
      <c r="E373" s="175" t="s">
        <v>28</v>
      </c>
      <c r="F373" s="1914" t="s">
        <v>29</v>
      </c>
      <c r="G373" s="174" t="s">
        <v>30</v>
      </c>
      <c r="H373" s="174" t="s">
        <v>30</v>
      </c>
      <c r="I373" s="176" t="s">
        <v>30</v>
      </c>
      <c r="J373" s="2171" t="s">
        <v>31</v>
      </c>
      <c r="K373" s="2172"/>
      <c r="L373" s="174" t="s">
        <v>30</v>
      </c>
      <c r="M373" s="176" t="s">
        <v>32</v>
      </c>
      <c r="N373" s="177" t="s">
        <v>8</v>
      </c>
      <c r="O373" s="2176" t="s">
        <v>182</v>
      </c>
      <c r="P373" s="2178" t="s">
        <v>181</v>
      </c>
      <c r="Q373" s="177" t="s">
        <v>8</v>
      </c>
      <c r="R373" s="2180" t="s">
        <v>44</v>
      </c>
      <c r="S373" s="178" t="s">
        <v>8</v>
      </c>
      <c r="T373" s="1916" t="s">
        <v>10</v>
      </c>
      <c r="U373" s="212"/>
    </row>
    <row r="374" spans="2:21">
      <c r="B374" s="1919"/>
      <c r="C374" s="276" t="s">
        <v>11</v>
      </c>
      <c r="D374" s="1915"/>
      <c r="E374" s="180" t="s">
        <v>12</v>
      </c>
      <c r="F374" s="1915"/>
      <c r="G374" s="180" t="s">
        <v>13</v>
      </c>
      <c r="H374" s="180" t="s">
        <v>14</v>
      </c>
      <c r="I374" s="181" t="s">
        <v>15</v>
      </c>
      <c r="J374" s="182" t="s">
        <v>16</v>
      </c>
      <c r="K374" s="183" t="s">
        <v>17</v>
      </c>
      <c r="L374" s="180" t="s">
        <v>18</v>
      </c>
      <c r="M374" s="184" t="s">
        <v>19</v>
      </c>
      <c r="N374" s="185" t="s">
        <v>177</v>
      </c>
      <c r="O374" s="2177"/>
      <c r="P374" s="2179"/>
      <c r="Q374" s="185" t="s">
        <v>22</v>
      </c>
      <c r="R374" s="2181"/>
      <c r="S374" s="186" t="s">
        <v>45</v>
      </c>
      <c r="T374" s="1917"/>
      <c r="U374" s="212"/>
    </row>
    <row r="375" spans="2:21" ht="15.75" thickBot="1">
      <c r="B375" s="187">
        <v>1</v>
      </c>
      <c r="C375" s="277">
        <v>2</v>
      </c>
      <c r="D375" s="189">
        <v>3</v>
      </c>
      <c r="E375" s="188">
        <v>4</v>
      </c>
      <c r="F375" s="188">
        <v>5</v>
      </c>
      <c r="G375" s="188">
        <v>6</v>
      </c>
      <c r="H375" s="188">
        <v>7</v>
      </c>
      <c r="I375" s="190" t="s">
        <v>63</v>
      </c>
      <c r="J375" s="191">
        <v>9</v>
      </c>
      <c r="K375" s="192" t="s">
        <v>64</v>
      </c>
      <c r="L375" s="191" t="s">
        <v>65</v>
      </c>
      <c r="M375" s="192">
        <v>12</v>
      </c>
      <c r="N375" s="193" t="s">
        <v>66</v>
      </c>
      <c r="O375" s="252" t="s">
        <v>176</v>
      </c>
      <c r="P375" s="193" t="s">
        <v>178</v>
      </c>
      <c r="Q375" s="193" t="s">
        <v>185</v>
      </c>
      <c r="R375" s="193" t="s">
        <v>183</v>
      </c>
      <c r="S375" s="193" t="s">
        <v>179</v>
      </c>
      <c r="T375" s="193">
        <v>18</v>
      </c>
      <c r="U375" s="212"/>
    </row>
    <row r="376" spans="2:21" s="929" customFormat="1" ht="35.1" customHeight="1" thickTop="1">
      <c r="B376" s="912">
        <v>1</v>
      </c>
      <c r="C376" s="1658" t="s">
        <v>1805</v>
      </c>
      <c r="D376" s="1659" t="s">
        <v>116</v>
      </c>
      <c r="E376" s="1659" t="s">
        <v>1252</v>
      </c>
      <c r="F376" s="1659" t="s">
        <v>35</v>
      </c>
      <c r="G376" s="1660">
        <v>9140</v>
      </c>
      <c r="H376" s="1660">
        <v>3890</v>
      </c>
      <c r="I376" s="1661">
        <f t="shared" ref="I376" si="108">+G376-H376</f>
        <v>5250</v>
      </c>
      <c r="J376" s="1661">
        <v>6</v>
      </c>
      <c r="K376" s="1661">
        <f t="shared" ref="K376" si="109">I376*J376%</f>
        <v>315</v>
      </c>
      <c r="L376" s="1661">
        <f t="shared" ref="L376" si="110">I376-K376</f>
        <v>4935</v>
      </c>
      <c r="M376" s="1662">
        <v>2850</v>
      </c>
      <c r="N376" s="1662">
        <f t="shared" ref="N376" si="111">ROUND((L376*M376),0)</f>
        <v>14064750</v>
      </c>
      <c r="O376" s="1662">
        <f t="shared" ref="O376" si="112">ROUND(M376*0.5025%,2)</f>
        <v>14.32</v>
      </c>
      <c r="P376" s="1662">
        <f t="shared" ref="P376" si="113">M376+O376</f>
        <v>2864.32</v>
      </c>
      <c r="Q376" s="1661">
        <f t="shared" ref="Q376" si="114">ROUND((L376*+P376),0)</f>
        <v>14135419</v>
      </c>
      <c r="R376" s="1661">
        <f t="shared" ref="R376" si="115">ROUND((Q376*0.5%),0)</f>
        <v>70677</v>
      </c>
      <c r="S376" s="1661">
        <f t="shared" ref="S376" si="116">ROUND((Q376-R376),0)</f>
        <v>14064742</v>
      </c>
      <c r="T376" s="1637" t="s">
        <v>77</v>
      </c>
    </row>
    <row r="377" spans="2:21" s="929" customFormat="1" ht="35.1" customHeight="1">
      <c r="B377" s="912">
        <v>2</v>
      </c>
      <c r="C377" s="1658" t="s">
        <v>1806</v>
      </c>
      <c r="D377" s="1659" t="s">
        <v>336</v>
      </c>
      <c r="E377" s="1659" t="s">
        <v>1255</v>
      </c>
      <c r="F377" s="1659" t="s">
        <v>35</v>
      </c>
      <c r="G377" s="1660">
        <v>5960</v>
      </c>
      <c r="H377" s="1660">
        <v>3900</v>
      </c>
      <c r="I377" s="1661">
        <f t="shared" ref="I377" si="117">+G377-H377</f>
        <v>2060</v>
      </c>
      <c r="J377" s="1661">
        <v>6</v>
      </c>
      <c r="K377" s="1661">
        <f t="shared" ref="K377" si="118">I377*J377%</f>
        <v>123.6</v>
      </c>
      <c r="L377" s="1661">
        <f t="shared" ref="L377" si="119">I377-K377</f>
        <v>1936.4</v>
      </c>
      <c r="M377" s="1662">
        <v>2850</v>
      </c>
      <c r="N377" s="1662">
        <f t="shared" ref="N377" si="120">ROUND((L377*M377),0)</f>
        <v>5518740</v>
      </c>
      <c r="O377" s="1662">
        <f t="shared" ref="O377" si="121">ROUND(M377*0.5025%,2)</f>
        <v>14.32</v>
      </c>
      <c r="P377" s="1662">
        <f t="shared" ref="P377" si="122">M377+O377</f>
        <v>2864.32</v>
      </c>
      <c r="Q377" s="1661">
        <f t="shared" ref="Q377" si="123">ROUND((L377*+P377),0)</f>
        <v>5546469</v>
      </c>
      <c r="R377" s="1661">
        <f t="shared" ref="R377" si="124">ROUND((Q377*0.5%),0)</f>
        <v>27732</v>
      </c>
      <c r="S377" s="1661">
        <f t="shared" ref="S377" si="125">ROUND((Q377-R377),0)</f>
        <v>5518737</v>
      </c>
      <c r="T377" s="1637" t="s">
        <v>77</v>
      </c>
    </row>
    <row r="378" spans="2:21" s="929" customFormat="1" ht="5.0999999999999996" customHeight="1">
      <c r="B378" s="1046"/>
      <c r="C378" s="1047"/>
      <c r="D378" s="1048"/>
      <c r="E378" s="1049"/>
      <c r="F378" s="1050"/>
      <c r="G378" s="1028"/>
      <c r="H378" s="1028"/>
      <c r="I378" s="1029"/>
      <c r="J378" s="1030"/>
      <c r="K378" s="943"/>
      <c r="L378" s="943"/>
      <c r="M378" s="941"/>
      <c r="N378" s="942"/>
      <c r="O378" s="942"/>
      <c r="P378" s="942"/>
      <c r="Q378" s="940"/>
      <c r="R378" s="940"/>
      <c r="S378" s="940"/>
      <c r="T378" s="1637"/>
    </row>
    <row r="379" spans="2:21" ht="35.1" customHeight="1">
      <c r="B379" s="2173" t="s">
        <v>1623</v>
      </c>
      <c r="C379" s="2174"/>
      <c r="D379" s="2174"/>
      <c r="E379" s="2174"/>
      <c r="F379" s="2175"/>
      <c r="G379" s="1012">
        <f>SUM(G376:G378)</f>
        <v>15100</v>
      </c>
      <c r="H379" s="1012">
        <f>SUM(H376:H378)</f>
        <v>7790</v>
      </c>
      <c r="I379" s="1012">
        <f>SUM(I376:I378)</f>
        <v>7310</v>
      </c>
      <c r="J379" s="1012">
        <f>+K379/I379%</f>
        <v>6.0000000000000009</v>
      </c>
      <c r="K379" s="1012">
        <f>SUM(K376:K378)</f>
        <v>438.6</v>
      </c>
      <c r="L379" s="1012">
        <f>SUM(L376:L378)</f>
        <v>6871.4</v>
      </c>
      <c r="M379" s="1012"/>
      <c r="N379" s="1012">
        <f>SUM(N376:N378)</f>
        <v>19583490</v>
      </c>
      <c r="O379" s="1012"/>
      <c r="P379" s="1012">
        <f>+Q379/L379</f>
        <v>2864.319934802224</v>
      </c>
      <c r="Q379" s="1012">
        <f>SUM(Q376:Q378)</f>
        <v>19681888</v>
      </c>
      <c r="R379" s="1012">
        <f>SUM(R376:R378)</f>
        <v>98409</v>
      </c>
      <c r="S379" s="1012">
        <f>SUM(S376:S378)</f>
        <v>19583479</v>
      </c>
      <c r="T379" s="402"/>
      <c r="U379" s="212"/>
    </row>
    <row r="380" spans="2:21" ht="35.1" customHeight="1">
      <c r="B380" s="2173" t="s">
        <v>1507</v>
      </c>
      <c r="C380" s="2174"/>
      <c r="D380" s="2174"/>
      <c r="E380" s="2174"/>
      <c r="F380" s="2175"/>
      <c r="G380" s="1012">
        <f>SUM(G379+G369+G360)</f>
        <v>60460</v>
      </c>
      <c r="H380" s="1012">
        <f t="shared" ref="H380:S380" si="126">SUM(H379+H369+H360)</f>
        <v>24210</v>
      </c>
      <c r="I380" s="1012">
        <f>SUM(I379+I369+I360)</f>
        <v>36250</v>
      </c>
      <c r="J380" s="1012">
        <f>+K380/I380%</f>
        <v>5.336551724137931</v>
      </c>
      <c r="K380" s="1012">
        <f t="shared" si="126"/>
        <v>1934.5</v>
      </c>
      <c r="L380" s="1012">
        <f t="shared" si="126"/>
        <v>34315.5</v>
      </c>
      <c r="M380" s="1012"/>
      <c r="N380" s="1012">
        <f t="shared" si="126"/>
        <v>98941550</v>
      </c>
      <c r="O380" s="1012"/>
      <c r="P380" s="1012">
        <f>+Q380/L380</f>
        <v>2897.7767772580905</v>
      </c>
      <c r="Q380" s="1012">
        <f t="shared" si="126"/>
        <v>99438659</v>
      </c>
      <c r="R380" s="1012">
        <f t="shared" si="126"/>
        <v>497193</v>
      </c>
      <c r="S380" s="1012">
        <f t="shared" si="126"/>
        <v>98941466</v>
      </c>
      <c r="T380" s="402"/>
      <c r="U380" s="212"/>
    </row>
    <row r="381" spans="2:21" ht="5.0999999999999996" customHeight="1">
      <c r="B381" s="457"/>
      <c r="C381" s="458"/>
      <c r="D381" s="458"/>
      <c r="E381" s="458"/>
      <c r="F381" s="458"/>
      <c r="G381" s="459"/>
      <c r="H381" s="459"/>
      <c r="I381" s="459"/>
      <c r="J381" s="459"/>
      <c r="K381" s="459"/>
      <c r="L381" s="459"/>
      <c r="M381" s="459"/>
      <c r="N381" s="459"/>
      <c r="O381" s="459"/>
      <c r="P381" s="459"/>
      <c r="Q381" s="818"/>
      <c r="R381" s="459"/>
      <c r="S381" s="459"/>
      <c r="T381" s="460"/>
      <c r="U381" s="212"/>
    </row>
    <row r="382" spans="2:21" ht="8.25" customHeight="1">
      <c r="B382" s="603"/>
      <c r="C382" s="458"/>
      <c r="D382" s="458"/>
      <c r="E382" s="458"/>
      <c r="F382" s="458"/>
      <c r="G382" s="459"/>
      <c r="H382" s="459"/>
      <c r="I382" s="459"/>
      <c r="J382" s="459"/>
      <c r="K382" s="459"/>
      <c r="L382" s="459"/>
      <c r="M382" s="459"/>
      <c r="N382" s="459"/>
      <c r="O382" s="459"/>
      <c r="P382" s="459"/>
      <c r="Q382" s="459"/>
      <c r="R382" s="459"/>
      <c r="S382" s="459"/>
      <c r="T382" s="460"/>
      <c r="U382" s="212"/>
    </row>
    <row r="383" spans="2:21" ht="15.75">
      <c r="B383" s="201"/>
      <c r="C383" s="205"/>
      <c r="D383" s="202"/>
      <c r="E383" s="202"/>
      <c r="F383" s="202"/>
      <c r="G383" s="202"/>
      <c r="H383" s="202"/>
      <c r="I383" s="202"/>
      <c r="J383" s="203"/>
      <c r="K383" s="203"/>
      <c r="L383" s="204"/>
      <c r="M383" s="202"/>
      <c r="N383" s="202"/>
      <c r="O383" s="202"/>
      <c r="P383" s="598"/>
      <c r="Q383" s="587" t="s">
        <v>1785</v>
      </c>
      <c r="R383" s="211"/>
      <c r="S383" s="208"/>
      <c r="T383" s="209"/>
      <c r="U383" s="212"/>
    </row>
    <row r="384" spans="2:21" ht="15.75">
      <c r="B384" s="241"/>
      <c r="C384" s="280" t="s">
        <v>80</v>
      </c>
      <c r="D384" s="227"/>
      <c r="E384" s="227"/>
      <c r="F384" s="227"/>
      <c r="G384" s="1897"/>
      <c r="H384" s="1897"/>
      <c r="I384" s="1897" t="s">
        <v>105</v>
      </c>
      <c r="J384" s="1897"/>
      <c r="K384" s="228"/>
      <c r="L384" s="1897"/>
      <c r="M384" s="1897" t="s">
        <v>106</v>
      </c>
      <c r="N384" s="1897"/>
      <c r="O384" s="227"/>
      <c r="P384" s="227"/>
      <c r="Q384" s="227" t="s">
        <v>81</v>
      </c>
      <c r="R384" s="227"/>
      <c r="S384" s="242"/>
      <c r="T384" s="243"/>
      <c r="U384" s="212"/>
    </row>
    <row r="385" spans="1:21" ht="14.25" customHeight="1">
      <c r="B385" s="241"/>
      <c r="C385" s="281"/>
      <c r="D385" s="229"/>
      <c r="E385" s="229"/>
      <c r="F385" s="229"/>
      <c r="G385" s="229"/>
      <c r="H385" s="229"/>
      <c r="I385" s="229"/>
      <c r="J385" s="229"/>
      <c r="K385" s="229"/>
      <c r="L385" s="229"/>
      <c r="M385" s="229"/>
      <c r="N385" s="229"/>
      <c r="O385" s="229"/>
      <c r="P385" s="229"/>
      <c r="Q385" s="229"/>
      <c r="R385" s="229"/>
      <c r="S385" s="242"/>
      <c r="T385" s="243"/>
      <c r="U385" s="212"/>
    </row>
    <row r="386" spans="1:21" ht="15.75">
      <c r="B386" s="241"/>
      <c r="C386" s="281"/>
      <c r="D386" s="229"/>
      <c r="E386" s="229"/>
      <c r="F386" s="229"/>
      <c r="G386" s="229"/>
      <c r="H386" s="229"/>
      <c r="I386" s="229"/>
      <c r="J386" s="229"/>
      <c r="K386" s="229"/>
      <c r="L386" s="229"/>
      <c r="M386" s="229"/>
      <c r="N386" s="229"/>
      <c r="O386" s="229"/>
      <c r="P386" s="229"/>
      <c r="Q386" s="229"/>
      <c r="R386" s="229"/>
      <c r="S386" s="242"/>
      <c r="T386" s="243"/>
      <c r="U386" s="212"/>
    </row>
    <row r="387" spans="1:21" ht="15.75">
      <c r="B387" s="241"/>
      <c r="C387" s="281"/>
      <c r="D387" s="229"/>
      <c r="E387" s="229"/>
      <c r="F387" s="229"/>
      <c r="G387" s="229"/>
      <c r="H387" s="229"/>
      <c r="I387" s="229"/>
      <c r="J387" s="229"/>
      <c r="K387" s="229"/>
      <c r="L387" s="229"/>
      <c r="M387" s="229"/>
      <c r="N387" s="229"/>
      <c r="O387" s="229"/>
      <c r="P387" s="229"/>
      <c r="Q387" s="229"/>
      <c r="R387" s="229"/>
      <c r="S387" s="242"/>
      <c r="T387" s="243"/>
      <c r="U387" s="212"/>
    </row>
    <row r="388" spans="1:21" ht="15.75">
      <c r="B388" s="241"/>
      <c r="C388" s="1896" t="s">
        <v>147</v>
      </c>
      <c r="D388" s="1896"/>
      <c r="E388" s="1896"/>
      <c r="F388" s="1896"/>
      <c r="G388" s="1898"/>
      <c r="H388" s="1898" t="s">
        <v>82</v>
      </c>
      <c r="I388" s="1896"/>
      <c r="J388" s="1898" t="s">
        <v>156</v>
      </c>
      <c r="K388" s="230"/>
      <c r="L388" s="1898"/>
      <c r="M388" s="1898" t="s">
        <v>161</v>
      </c>
      <c r="N388" s="1898"/>
      <c r="O388" s="1896"/>
      <c r="P388" s="1896"/>
      <c r="Q388" s="1896" t="s">
        <v>83</v>
      </c>
      <c r="R388" s="1896"/>
      <c r="S388" s="242"/>
      <c r="T388" s="243"/>
      <c r="U388" s="212"/>
    </row>
    <row r="389" spans="1:21" ht="9.9499999999999993" customHeight="1">
      <c r="B389" s="612"/>
      <c r="C389" s="1896"/>
      <c r="D389" s="1896"/>
      <c r="E389" s="1896"/>
      <c r="F389" s="1896"/>
      <c r="G389" s="1898"/>
      <c r="H389" s="1898"/>
      <c r="I389" s="1896"/>
      <c r="J389" s="1898"/>
      <c r="K389" s="230"/>
      <c r="L389" s="1898"/>
      <c r="M389" s="1898"/>
      <c r="N389" s="1898"/>
      <c r="O389" s="1896"/>
      <c r="P389" s="1896"/>
      <c r="Q389" s="1896"/>
      <c r="R389" s="1896"/>
      <c r="S389" s="242"/>
      <c r="T389" s="243"/>
      <c r="U389" s="212"/>
    </row>
    <row r="390" spans="1:21" customFormat="1" ht="15" customHeight="1">
      <c r="A390" s="865"/>
      <c r="B390" s="121" t="s">
        <v>418</v>
      </c>
      <c r="C390" s="284"/>
      <c r="D390" s="122"/>
      <c r="E390" s="122"/>
      <c r="F390" s="122"/>
      <c r="G390" s="122"/>
      <c r="H390" s="122"/>
      <c r="I390" s="122"/>
      <c r="J390" s="123"/>
      <c r="K390" s="122"/>
      <c r="L390" s="124"/>
      <c r="M390" s="122"/>
      <c r="N390" s="122"/>
      <c r="O390" s="122"/>
      <c r="P390" s="122"/>
      <c r="Q390" s="122"/>
      <c r="R390" s="125"/>
      <c r="S390" s="125"/>
      <c r="T390" s="126" t="s">
        <v>417</v>
      </c>
      <c r="U390" s="232"/>
    </row>
    <row r="392" spans="1:21" ht="27.95" customHeight="1">
      <c r="B392" s="2318"/>
      <c r="C392" s="2156"/>
      <c r="D392" s="2156"/>
      <c r="E392" s="2157"/>
      <c r="F392" s="2161" t="s">
        <v>146</v>
      </c>
      <c r="G392" s="2162"/>
      <c r="H392" s="2162"/>
      <c r="I392" s="2162"/>
      <c r="J392" s="2162"/>
      <c r="K392" s="2162"/>
      <c r="L392" s="2162"/>
      <c r="M392" s="2162"/>
      <c r="N392" s="2163"/>
      <c r="O392" s="407" t="s">
        <v>111</v>
      </c>
      <c r="P392" s="633" t="s">
        <v>1586</v>
      </c>
      <c r="Q392" s="408" t="s">
        <v>1611</v>
      </c>
      <c r="R392" s="160"/>
      <c r="S392" s="160"/>
      <c r="T392" s="161" t="s">
        <v>25</v>
      </c>
      <c r="U392" s="212"/>
    </row>
    <row r="393" spans="1:21" ht="27.75" customHeight="1">
      <c r="B393" s="2158"/>
      <c r="C393" s="2159"/>
      <c r="D393" s="2159"/>
      <c r="E393" s="2160"/>
      <c r="F393" s="2164" t="s">
        <v>416</v>
      </c>
      <c r="G393" s="2165"/>
      <c r="H393" s="2165"/>
      <c r="I393" s="2165"/>
      <c r="J393" s="2165"/>
      <c r="K393" s="2165"/>
      <c r="L393" s="2165"/>
      <c r="M393" s="2165"/>
      <c r="N393" s="2166"/>
      <c r="O393" s="409" t="s">
        <v>33</v>
      </c>
      <c r="P393" s="410" t="s">
        <v>58</v>
      </c>
      <c r="Q393" s="411"/>
      <c r="R393" s="162"/>
      <c r="S393" s="162"/>
      <c r="T393" s="163"/>
      <c r="U393" s="212"/>
    </row>
    <row r="394" spans="1:21" ht="3.75" customHeight="1">
      <c r="B394" s="457"/>
      <c r="C394" s="458"/>
      <c r="D394" s="458"/>
      <c r="E394" s="458"/>
      <c r="F394" s="458"/>
      <c r="G394" s="459"/>
      <c r="H394" s="459"/>
      <c r="I394" s="459"/>
      <c r="J394" s="459"/>
      <c r="K394" s="459"/>
      <c r="L394" s="459"/>
      <c r="M394" s="459"/>
      <c r="N394" s="459"/>
      <c r="O394" s="459"/>
      <c r="P394" s="459"/>
      <c r="Q394" s="818"/>
      <c r="R394" s="459"/>
      <c r="S394" s="459"/>
      <c r="T394" s="460"/>
      <c r="U394" s="212"/>
    </row>
    <row r="395" spans="1:21" ht="15.75">
      <c r="B395" s="164"/>
      <c r="C395" s="273" t="s">
        <v>59</v>
      </c>
      <c r="D395" s="15"/>
      <c r="E395" s="15" t="s">
        <v>60</v>
      </c>
      <c r="F395" s="165" t="s">
        <v>1461</v>
      </c>
      <c r="G395" s="15"/>
      <c r="H395" s="701"/>
      <c r="I395" s="358"/>
      <c r="J395" s="15"/>
      <c r="K395" s="344"/>
      <c r="L395" s="145"/>
      <c r="M395" s="153"/>
      <c r="N395" s="145"/>
      <c r="O395" s="247"/>
      <c r="P395" s="57" t="s">
        <v>61</v>
      </c>
      <c r="Q395" s="249" t="s">
        <v>1731</v>
      </c>
      <c r="R395" s="249"/>
      <c r="S395" s="216"/>
      <c r="T395" s="250"/>
      <c r="U395" s="212"/>
    </row>
    <row r="396" spans="1:21" ht="5.0999999999999996" customHeight="1">
      <c r="B396" s="168"/>
      <c r="C396" s="274"/>
      <c r="D396" s="15"/>
      <c r="E396" s="344"/>
      <c r="F396" s="170"/>
      <c r="G396" s="171"/>
      <c r="H396" s="170"/>
      <c r="I396" s="172"/>
      <c r="J396" s="169"/>
      <c r="K396" s="15"/>
      <c r="L396" s="173"/>
      <c r="M396" s="145"/>
      <c r="O396" s="145"/>
      <c r="P396" s="295"/>
      <c r="Q396" s="251"/>
      <c r="R396" s="251"/>
      <c r="S396" s="251"/>
      <c r="T396" s="250"/>
      <c r="U396" s="212"/>
    </row>
    <row r="397" spans="1:21" ht="15" customHeight="1">
      <c r="B397" s="1885" t="s">
        <v>26</v>
      </c>
      <c r="C397" s="275" t="s">
        <v>27</v>
      </c>
      <c r="D397" s="1881" t="s">
        <v>62</v>
      </c>
      <c r="E397" s="175" t="s">
        <v>28</v>
      </c>
      <c r="F397" s="1881" t="s">
        <v>29</v>
      </c>
      <c r="G397" s="174" t="s">
        <v>30</v>
      </c>
      <c r="H397" s="174" t="s">
        <v>30</v>
      </c>
      <c r="I397" s="176" t="s">
        <v>30</v>
      </c>
      <c r="J397" s="2171" t="s">
        <v>31</v>
      </c>
      <c r="K397" s="2172"/>
      <c r="L397" s="174" t="s">
        <v>30</v>
      </c>
      <c r="M397" s="176" t="s">
        <v>32</v>
      </c>
      <c r="N397" s="177" t="s">
        <v>8</v>
      </c>
      <c r="O397" s="2176" t="s">
        <v>182</v>
      </c>
      <c r="P397" s="2178" t="s">
        <v>181</v>
      </c>
      <c r="Q397" s="177" t="s">
        <v>8</v>
      </c>
      <c r="R397" s="2180" t="s">
        <v>44</v>
      </c>
      <c r="S397" s="178" t="s">
        <v>8</v>
      </c>
      <c r="T397" s="1883" t="s">
        <v>10</v>
      </c>
      <c r="U397" s="212"/>
    </row>
    <row r="398" spans="1:21">
      <c r="B398" s="1886"/>
      <c r="C398" s="276" t="s">
        <v>11</v>
      </c>
      <c r="D398" s="1882"/>
      <c r="E398" s="180" t="s">
        <v>12</v>
      </c>
      <c r="F398" s="1882"/>
      <c r="G398" s="180" t="s">
        <v>13</v>
      </c>
      <c r="H398" s="180" t="s">
        <v>14</v>
      </c>
      <c r="I398" s="181" t="s">
        <v>15</v>
      </c>
      <c r="J398" s="182" t="s">
        <v>16</v>
      </c>
      <c r="K398" s="183" t="s">
        <v>17</v>
      </c>
      <c r="L398" s="180" t="s">
        <v>18</v>
      </c>
      <c r="M398" s="184" t="s">
        <v>19</v>
      </c>
      <c r="N398" s="185" t="s">
        <v>177</v>
      </c>
      <c r="O398" s="2177"/>
      <c r="P398" s="2179"/>
      <c r="Q398" s="185" t="s">
        <v>22</v>
      </c>
      <c r="R398" s="2181"/>
      <c r="S398" s="186" t="s">
        <v>45</v>
      </c>
      <c r="T398" s="1884"/>
      <c r="U398" s="212"/>
    </row>
    <row r="399" spans="1:21" ht="15.75" thickBot="1">
      <c r="B399" s="187">
        <v>1</v>
      </c>
      <c r="C399" s="277">
        <v>2</v>
      </c>
      <c r="D399" s="189">
        <v>3</v>
      </c>
      <c r="E399" s="188">
        <v>4</v>
      </c>
      <c r="F399" s="188">
        <v>5</v>
      </c>
      <c r="G399" s="188">
        <v>6</v>
      </c>
      <c r="H399" s="188">
        <v>7</v>
      </c>
      <c r="I399" s="190" t="s">
        <v>63</v>
      </c>
      <c r="J399" s="191">
        <v>9</v>
      </c>
      <c r="K399" s="192" t="s">
        <v>64</v>
      </c>
      <c r="L399" s="191" t="s">
        <v>65</v>
      </c>
      <c r="M399" s="192">
        <v>12</v>
      </c>
      <c r="N399" s="193" t="s">
        <v>66</v>
      </c>
      <c r="O399" s="252" t="s">
        <v>176</v>
      </c>
      <c r="P399" s="193" t="s">
        <v>178</v>
      </c>
      <c r="Q399" s="193" t="s">
        <v>185</v>
      </c>
      <c r="R399" s="193" t="s">
        <v>183</v>
      </c>
      <c r="S399" s="193" t="s">
        <v>179</v>
      </c>
      <c r="T399" s="193">
        <v>18</v>
      </c>
      <c r="U399" s="212"/>
    </row>
    <row r="400" spans="1:21" s="929" customFormat="1" ht="35.1" customHeight="1" thickTop="1">
      <c r="B400" s="912">
        <v>1</v>
      </c>
      <c r="C400" s="1658" t="s">
        <v>1749</v>
      </c>
      <c r="D400" s="1659" t="s">
        <v>1272</v>
      </c>
      <c r="E400" s="1659" t="s">
        <v>1648</v>
      </c>
      <c r="F400" s="1659" t="s">
        <v>35</v>
      </c>
      <c r="G400" s="1660">
        <v>13110</v>
      </c>
      <c r="H400" s="1660">
        <v>4480</v>
      </c>
      <c r="I400" s="1661">
        <f t="shared" ref="I400" si="127">+G400-H400</f>
        <v>8630</v>
      </c>
      <c r="J400" s="1661">
        <v>5</v>
      </c>
      <c r="K400" s="1661">
        <f t="shared" ref="K400" si="128">I400*J400%</f>
        <v>431.5</v>
      </c>
      <c r="L400" s="1661">
        <f t="shared" ref="L400" si="129">I400-K400</f>
        <v>8198.5</v>
      </c>
      <c r="M400" s="1662">
        <v>2900</v>
      </c>
      <c r="N400" s="1662">
        <f t="shared" ref="N400" si="130">ROUND((L400*M400),0)</f>
        <v>23775650</v>
      </c>
      <c r="O400" s="1662">
        <f t="shared" ref="O400" si="131">ROUND(M400*0.5025%,2)</f>
        <v>14.57</v>
      </c>
      <c r="P400" s="1662">
        <f t="shared" ref="P400" si="132">M400+O400</f>
        <v>2914.57</v>
      </c>
      <c r="Q400" s="1661">
        <f t="shared" ref="Q400" si="133">ROUND((L400*+P400),0)</f>
        <v>23895102</v>
      </c>
      <c r="R400" s="1661">
        <f t="shared" ref="R400" si="134">ROUND((Q400*0.5%),0)</f>
        <v>119476</v>
      </c>
      <c r="S400" s="1661">
        <f t="shared" ref="S400" si="135">ROUND((Q400-R400),0)</f>
        <v>23775626</v>
      </c>
      <c r="T400" s="1637" t="s">
        <v>335</v>
      </c>
    </row>
    <row r="401" spans="1:21" s="929" customFormat="1" ht="5.0999999999999996" customHeight="1">
      <c r="B401" s="1046"/>
      <c r="C401" s="1047"/>
      <c r="D401" s="1048"/>
      <c r="E401" s="1049"/>
      <c r="F401" s="1050"/>
      <c r="G401" s="1028"/>
      <c r="H401" s="1028"/>
      <c r="I401" s="1029"/>
      <c r="J401" s="1030"/>
      <c r="K401" s="943"/>
      <c r="L401" s="943"/>
      <c r="M401" s="941"/>
      <c r="N401" s="942"/>
      <c r="O401" s="942"/>
      <c r="P401" s="942"/>
      <c r="Q401" s="940"/>
      <c r="R401" s="940"/>
      <c r="S401" s="940"/>
      <c r="T401" s="1637"/>
    </row>
    <row r="402" spans="1:21" ht="35.1" customHeight="1">
      <c r="B402" s="2173" t="s">
        <v>203</v>
      </c>
      <c r="C402" s="2174"/>
      <c r="D402" s="2174"/>
      <c r="E402" s="2174"/>
      <c r="F402" s="2175"/>
      <c r="G402" s="1012">
        <f>SUM(G400:G401)</f>
        <v>13110</v>
      </c>
      <c r="H402" s="1012">
        <f>SUM(H400:H401)</f>
        <v>4480</v>
      </c>
      <c r="I402" s="1012">
        <f>SUM(I400:I401)</f>
        <v>8630</v>
      </c>
      <c r="J402" s="1012">
        <f>+K402/I402%</f>
        <v>5</v>
      </c>
      <c r="K402" s="1012">
        <f>SUM(K400:K401)</f>
        <v>431.5</v>
      </c>
      <c r="L402" s="1012">
        <f>SUM(L400:L401)</f>
        <v>8198.5</v>
      </c>
      <c r="M402" s="1012"/>
      <c r="N402" s="1012">
        <f>SUM(N400:N401)</f>
        <v>23775650</v>
      </c>
      <c r="O402" s="1012"/>
      <c r="P402" s="1012">
        <f>+Q402/L402</f>
        <v>2914.569982313838</v>
      </c>
      <c r="Q402" s="1012">
        <f>SUM(Q400:Q401)</f>
        <v>23895102</v>
      </c>
      <c r="R402" s="1012">
        <f>SUM(R400:R401)</f>
        <v>119476</v>
      </c>
      <c r="S402" s="1012">
        <f>SUM(S400:S401)</f>
        <v>23775626</v>
      </c>
      <c r="T402" s="402"/>
      <c r="U402" s="212"/>
    </row>
    <row r="403" spans="1:21" ht="5.0999999999999996" customHeight="1">
      <c r="B403" s="457"/>
      <c r="C403" s="458"/>
      <c r="D403" s="458"/>
      <c r="E403" s="458"/>
      <c r="F403" s="458"/>
      <c r="G403" s="459"/>
      <c r="H403" s="459"/>
      <c r="I403" s="459"/>
      <c r="J403" s="459"/>
      <c r="K403" s="459"/>
      <c r="L403" s="459"/>
      <c r="M403" s="459"/>
      <c r="N403" s="459"/>
      <c r="O403" s="459"/>
      <c r="P403" s="459"/>
      <c r="Q403" s="818"/>
      <c r="R403" s="459"/>
      <c r="S403" s="459"/>
      <c r="T403" s="460"/>
      <c r="U403" s="212"/>
    </row>
    <row r="404" spans="1:21" ht="8.25" customHeight="1">
      <c r="B404" s="603"/>
      <c r="C404" s="458"/>
      <c r="D404" s="458"/>
      <c r="E404" s="458"/>
      <c r="F404" s="458"/>
      <c r="G404" s="459"/>
      <c r="H404" s="459"/>
      <c r="I404" s="459"/>
      <c r="J404" s="459"/>
      <c r="K404" s="459"/>
      <c r="L404" s="459"/>
      <c r="M404" s="459"/>
      <c r="N404" s="459"/>
      <c r="O404" s="459"/>
      <c r="P404" s="459"/>
      <c r="Q404" s="459"/>
      <c r="R404" s="459"/>
      <c r="S404" s="459"/>
      <c r="T404" s="460"/>
      <c r="U404" s="212"/>
    </row>
    <row r="405" spans="1:21" ht="15.75">
      <c r="B405" s="201"/>
      <c r="C405" s="205"/>
      <c r="D405" s="202"/>
      <c r="E405" s="202"/>
      <c r="F405" s="202"/>
      <c r="G405" s="202"/>
      <c r="H405" s="202"/>
      <c r="I405" s="202"/>
      <c r="J405" s="203"/>
      <c r="K405" s="203"/>
      <c r="L405" s="204"/>
      <c r="M405" s="202"/>
      <c r="N405" s="202"/>
      <c r="O405" s="202"/>
      <c r="P405" s="598"/>
      <c r="Q405" s="587" t="s">
        <v>1732</v>
      </c>
      <c r="R405" s="211"/>
      <c r="S405" s="208"/>
      <c r="T405" s="209"/>
      <c r="U405" s="212"/>
    </row>
    <row r="406" spans="1:21" ht="15.75">
      <c r="B406" s="241"/>
      <c r="C406" s="280" t="s">
        <v>80</v>
      </c>
      <c r="D406" s="227"/>
      <c r="E406" s="227"/>
      <c r="F406" s="227"/>
      <c r="G406" s="1888"/>
      <c r="H406" s="1888"/>
      <c r="I406" s="1888" t="s">
        <v>105</v>
      </c>
      <c r="J406" s="1888"/>
      <c r="K406" s="228"/>
      <c r="L406" s="1888"/>
      <c r="M406" s="1888" t="s">
        <v>106</v>
      </c>
      <c r="N406" s="1888"/>
      <c r="O406" s="227"/>
      <c r="P406" s="227"/>
      <c r="Q406" s="227" t="s">
        <v>81</v>
      </c>
      <c r="R406" s="227"/>
      <c r="S406" s="242"/>
      <c r="T406" s="243"/>
      <c r="U406" s="212"/>
    </row>
    <row r="407" spans="1:21" ht="14.25" customHeight="1">
      <c r="B407" s="241"/>
      <c r="C407" s="281"/>
      <c r="D407" s="229"/>
      <c r="E407" s="229"/>
      <c r="F407" s="229"/>
      <c r="G407" s="229"/>
      <c r="H407" s="229"/>
      <c r="I407" s="229"/>
      <c r="J407" s="229"/>
      <c r="K407" s="229"/>
      <c r="L407" s="229"/>
      <c r="M407" s="229"/>
      <c r="N407" s="229"/>
      <c r="O407" s="229"/>
      <c r="P407" s="229"/>
      <c r="Q407" s="229"/>
      <c r="R407" s="229"/>
      <c r="S407" s="242"/>
      <c r="T407" s="243"/>
      <c r="U407" s="212"/>
    </row>
    <row r="408" spans="1:21" ht="15.75">
      <c r="B408" s="241"/>
      <c r="C408" s="281"/>
      <c r="D408" s="229"/>
      <c r="E408" s="229"/>
      <c r="F408" s="229"/>
      <c r="G408" s="229"/>
      <c r="H408" s="229"/>
      <c r="I408" s="229"/>
      <c r="J408" s="229"/>
      <c r="K408" s="229"/>
      <c r="L408" s="229"/>
      <c r="M408" s="229"/>
      <c r="N408" s="229"/>
      <c r="O408" s="229"/>
      <c r="P408" s="229"/>
      <c r="Q408" s="229"/>
      <c r="R408" s="229"/>
      <c r="S408" s="242"/>
      <c r="T408" s="243"/>
      <c r="U408" s="212"/>
    </row>
    <row r="409" spans="1:21" ht="15.75">
      <c r="B409" s="241"/>
      <c r="C409" s="281"/>
      <c r="D409" s="229"/>
      <c r="E409" s="229"/>
      <c r="F409" s="229"/>
      <c r="G409" s="229"/>
      <c r="H409" s="229"/>
      <c r="I409" s="229"/>
      <c r="J409" s="229"/>
      <c r="K409" s="229"/>
      <c r="L409" s="229"/>
      <c r="M409" s="229"/>
      <c r="N409" s="229"/>
      <c r="O409" s="229"/>
      <c r="P409" s="229"/>
      <c r="Q409" s="229"/>
      <c r="R409" s="229"/>
      <c r="S409" s="242"/>
      <c r="T409" s="243"/>
      <c r="U409" s="212"/>
    </row>
    <row r="410" spans="1:21" ht="15.75">
      <c r="B410" s="241"/>
      <c r="C410" s="1887" t="s">
        <v>147</v>
      </c>
      <c r="D410" s="1887"/>
      <c r="E410" s="1887"/>
      <c r="F410" s="1887"/>
      <c r="G410" s="1889"/>
      <c r="H410" s="1889" t="s">
        <v>82</v>
      </c>
      <c r="I410" s="1887"/>
      <c r="J410" s="1889" t="s">
        <v>156</v>
      </c>
      <c r="K410" s="230"/>
      <c r="L410" s="1889"/>
      <c r="M410" s="1889" t="s">
        <v>161</v>
      </c>
      <c r="N410" s="1889"/>
      <c r="O410" s="1887"/>
      <c r="P410" s="1887"/>
      <c r="Q410" s="1887" t="s">
        <v>83</v>
      </c>
      <c r="R410" s="1887"/>
      <c r="S410" s="242"/>
      <c r="T410" s="243"/>
      <c r="U410" s="212"/>
    </row>
    <row r="411" spans="1:21" ht="9.9499999999999993" customHeight="1">
      <c r="B411" s="612"/>
      <c r="C411" s="1887"/>
      <c r="D411" s="1887"/>
      <c r="E411" s="1887"/>
      <c r="F411" s="1887"/>
      <c r="G411" s="1889"/>
      <c r="H411" s="1889"/>
      <c r="I411" s="1887"/>
      <c r="J411" s="1889"/>
      <c r="K411" s="230"/>
      <c r="L411" s="1889"/>
      <c r="M411" s="1889"/>
      <c r="N411" s="1889"/>
      <c r="O411" s="1887"/>
      <c r="P411" s="1887"/>
      <c r="Q411" s="1887"/>
      <c r="R411" s="1887"/>
      <c r="S411" s="242"/>
      <c r="T411" s="243"/>
      <c r="U411" s="212"/>
    </row>
    <row r="412" spans="1:21" customFormat="1" ht="15" customHeight="1">
      <c r="A412" s="865"/>
      <c r="B412" s="121" t="s">
        <v>418</v>
      </c>
      <c r="C412" s="284"/>
      <c r="D412" s="122"/>
      <c r="E412" s="122"/>
      <c r="F412" s="122"/>
      <c r="G412" s="122"/>
      <c r="H412" s="122"/>
      <c r="I412" s="122"/>
      <c r="J412" s="123"/>
      <c r="K412" s="122"/>
      <c r="L412" s="124"/>
      <c r="M412" s="122"/>
      <c r="N412" s="122"/>
      <c r="O412" s="122"/>
      <c r="P412" s="122"/>
      <c r="Q412" s="122"/>
      <c r="R412" s="125"/>
      <c r="S412" s="125"/>
      <c r="T412" s="126" t="s">
        <v>417</v>
      </c>
      <c r="U412" s="232"/>
    </row>
    <row r="414" spans="1:21" ht="27.95" customHeight="1">
      <c r="B414" s="2318"/>
      <c r="C414" s="2156"/>
      <c r="D414" s="2156"/>
      <c r="E414" s="2157"/>
      <c r="F414" s="2161" t="s">
        <v>146</v>
      </c>
      <c r="G414" s="2162"/>
      <c r="H414" s="2162"/>
      <c r="I414" s="2162"/>
      <c r="J414" s="2162"/>
      <c r="K414" s="2162"/>
      <c r="L414" s="2162"/>
      <c r="M414" s="2162"/>
      <c r="N414" s="2163"/>
      <c r="O414" s="407" t="s">
        <v>111</v>
      </c>
      <c r="P414" s="633" t="s">
        <v>1679</v>
      </c>
      <c r="Q414" s="408" t="s">
        <v>1611</v>
      </c>
      <c r="R414" s="160"/>
      <c r="S414" s="160"/>
      <c r="T414" s="161" t="s">
        <v>25</v>
      </c>
      <c r="U414" s="212"/>
    </row>
    <row r="415" spans="1:21" ht="27.75" customHeight="1">
      <c r="B415" s="2158"/>
      <c r="C415" s="2159"/>
      <c r="D415" s="2159"/>
      <c r="E415" s="2160"/>
      <c r="F415" s="2164" t="s">
        <v>416</v>
      </c>
      <c r="G415" s="2165"/>
      <c r="H415" s="2165"/>
      <c r="I415" s="2165"/>
      <c r="J415" s="2165"/>
      <c r="K415" s="2165"/>
      <c r="L415" s="2165"/>
      <c r="M415" s="2165"/>
      <c r="N415" s="2166"/>
      <c r="O415" s="409" t="s">
        <v>33</v>
      </c>
      <c r="P415" s="410" t="s">
        <v>58</v>
      </c>
      <c r="Q415" s="411"/>
      <c r="R415" s="162"/>
      <c r="S415" s="162"/>
      <c r="T415" s="163"/>
      <c r="U415" s="212"/>
    </row>
    <row r="416" spans="1:21" ht="3.75" customHeight="1">
      <c r="B416" s="457"/>
      <c r="C416" s="458"/>
      <c r="D416" s="458"/>
      <c r="E416" s="458"/>
      <c r="F416" s="458"/>
      <c r="G416" s="459"/>
      <c r="H416" s="459"/>
      <c r="I416" s="459"/>
      <c r="J416" s="459"/>
      <c r="K416" s="459"/>
      <c r="L416" s="459"/>
      <c r="M416" s="459"/>
      <c r="N416" s="459"/>
      <c r="O416" s="459"/>
      <c r="P416" s="459"/>
      <c r="Q416" s="818"/>
      <c r="R416" s="459"/>
      <c r="S416" s="459"/>
      <c r="T416" s="460"/>
      <c r="U416" s="212"/>
    </row>
    <row r="417" spans="2:21" ht="15.75">
      <c r="B417" s="164"/>
      <c r="C417" s="273" t="s">
        <v>59</v>
      </c>
      <c r="D417" s="15"/>
      <c r="E417" s="15" t="s">
        <v>60</v>
      </c>
      <c r="F417" s="165" t="s">
        <v>1461</v>
      </c>
      <c r="G417" s="15"/>
      <c r="H417" s="701"/>
      <c r="I417" s="358"/>
      <c r="J417" s="15"/>
      <c r="K417" s="344"/>
      <c r="L417" s="145"/>
      <c r="M417" s="153"/>
      <c r="N417" s="145"/>
      <c r="O417" s="247"/>
      <c r="P417" s="57" t="s">
        <v>61</v>
      </c>
      <c r="Q417" s="249" t="s">
        <v>1704</v>
      </c>
      <c r="R417" s="249"/>
      <c r="S417" s="216"/>
      <c r="T417" s="250"/>
      <c r="U417" s="212"/>
    </row>
    <row r="418" spans="2:21" ht="5.0999999999999996" customHeight="1">
      <c r="B418" s="168"/>
      <c r="C418" s="274"/>
      <c r="D418" s="15"/>
      <c r="E418" s="344"/>
      <c r="F418" s="170"/>
      <c r="G418" s="171"/>
      <c r="H418" s="170"/>
      <c r="I418" s="172"/>
      <c r="J418" s="169"/>
      <c r="K418" s="15"/>
      <c r="L418" s="173"/>
      <c r="M418" s="145"/>
      <c r="O418" s="145"/>
      <c r="P418" s="295"/>
      <c r="Q418" s="251"/>
      <c r="R418" s="251"/>
      <c r="S418" s="251"/>
      <c r="T418" s="250"/>
      <c r="U418" s="212"/>
    </row>
    <row r="419" spans="2:21" ht="15" customHeight="1">
      <c r="B419" s="1869" t="s">
        <v>26</v>
      </c>
      <c r="C419" s="275" t="s">
        <v>27</v>
      </c>
      <c r="D419" s="1865" t="s">
        <v>62</v>
      </c>
      <c r="E419" s="175" t="s">
        <v>28</v>
      </c>
      <c r="F419" s="1865" t="s">
        <v>29</v>
      </c>
      <c r="G419" s="174" t="s">
        <v>30</v>
      </c>
      <c r="H419" s="174" t="s">
        <v>30</v>
      </c>
      <c r="I419" s="176" t="s">
        <v>30</v>
      </c>
      <c r="J419" s="2171" t="s">
        <v>31</v>
      </c>
      <c r="K419" s="2172"/>
      <c r="L419" s="174" t="s">
        <v>30</v>
      </c>
      <c r="M419" s="176" t="s">
        <v>32</v>
      </c>
      <c r="N419" s="177" t="s">
        <v>8</v>
      </c>
      <c r="O419" s="2176" t="s">
        <v>182</v>
      </c>
      <c r="P419" s="2178" t="s">
        <v>181</v>
      </c>
      <c r="Q419" s="177" t="s">
        <v>8</v>
      </c>
      <c r="R419" s="2180" t="s">
        <v>44</v>
      </c>
      <c r="S419" s="178" t="s">
        <v>8</v>
      </c>
      <c r="T419" s="1867" t="s">
        <v>10</v>
      </c>
      <c r="U419" s="212"/>
    </row>
    <row r="420" spans="2:21">
      <c r="B420" s="1870"/>
      <c r="C420" s="276" t="s">
        <v>11</v>
      </c>
      <c r="D420" s="1866"/>
      <c r="E420" s="180" t="s">
        <v>12</v>
      </c>
      <c r="F420" s="1866"/>
      <c r="G420" s="180" t="s">
        <v>13</v>
      </c>
      <c r="H420" s="180" t="s">
        <v>14</v>
      </c>
      <c r="I420" s="181" t="s">
        <v>15</v>
      </c>
      <c r="J420" s="182" t="s">
        <v>16</v>
      </c>
      <c r="K420" s="183" t="s">
        <v>17</v>
      </c>
      <c r="L420" s="180" t="s">
        <v>18</v>
      </c>
      <c r="M420" s="184" t="s">
        <v>19</v>
      </c>
      <c r="N420" s="185" t="s">
        <v>177</v>
      </c>
      <c r="O420" s="2177"/>
      <c r="P420" s="2179"/>
      <c r="Q420" s="185" t="s">
        <v>22</v>
      </c>
      <c r="R420" s="2181"/>
      <c r="S420" s="186" t="s">
        <v>45</v>
      </c>
      <c r="T420" s="1868"/>
      <c r="U420" s="212"/>
    </row>
    <row r="421" spans="2:21" ht="15.75" thickBot="1">
      <c r="B421" s="187">
        <v>1</v>
      </c>
      <c r="C421" s="277">
        <v>2</v>
      </c>
      <c r="D421" s="189">
        <v>3</v>
      </c>
      <c r="E421" s="188">
        <v>4</v>
      </c>
      <c r="F421" s="188">
        <v>5</v>
      </c>
      <c r="G421" s="188">
        <v>6</v>
      </c>
      <c r="H421" s="188">
        <v>7</v>
      </c>
      <c r="I421" s="190" t="s">
        <v>63</v>
      </c>
      <c r="J421" s="191">
        <v>9</v>
      </c>
      <c r="K421" s="192" t="s">
        <v>64</v>
      </c>
      <c r="L421" s="191" t="s">
        <v>65</v>
      </c>
      <c r="M421" s="192">
        <v>12</v>
      </c>
      <c r="N421" s="193" t="s">
        <v>66</v>
      </c>
      <c r="O421" s="252" t="s">
        <v>176</v>
      </c>
      <c r="P421" s="193" t="s">
        <v>178</v>
      </c>
      <c r="Q421" s="193" t="s">
        <v>185</v>
      </c>
      <c r="R421" s="193" t="s">
        <v>183</v>
      </c>
      <c r="S421" s="193" t="s">
        <v>179</v>
      </c>
      <c r="T421" s="193">
        <v>18</v>
      </c>
      <c r="U421" s="212"/>
    </row>
    <row r="422" spans="2:21" s="929" customFormat="1" ht="35.1" customHeight="1" thickTop="1">
      <c r="B422" s="912">
        <v>1</v>
      </c>
      <c r="C422" s="1658" t="s">
        <v>1718</v>
      </c>
      <c r="D422" s="1659" t="s">
        <v>1272</v>
      </c>
      <c r="E422" s="1659" t="s">
        <v>934</v>
      </c>
      <c r="F422" s="1659" t="s">
        <v>35</v>
      </c>
      <c r="G422" s="1660">
        <v>9130</v>
      </c>
      <c r="H422" s="1660">
        <v>3880</v>
      </c>
      <c r="I422" s="1661">
        <f t="shared" ref="I422" si="136">+G422-H422</f>
        <v>5250</v>
      </c>
      <c r="J422" s="1661">
        <v>5</v>
      </c>
      <c r="K422" s="1661">
        <f t="shared" ref="K422" si="137">I422*J422%</f>
        <v>262.5</v>
      </c>
      <c r="L422" s="1661">
        <f t="shared" ref="L422" si="138">I422-K422</f>
        <v>4987.5</v>
      </c>
      <c r="M422" s="1662">
        <v>2900</v>
      </c>
      <c r="N422" s="1662">
        <f t="shared" ref="N422" si="139">ROUND((L422*M422),0)</f>
        <v>14463750</v>
      </c>
      <c r="O422" s="1662">
        <f t="shared" ref="O422" si="140">ROUND(M422*0.5025%,2)</f>
        <v>14.57</v>
      </c>
      <c r="P422" s="1662">
        <f t="shared" ref="P422" si="141">M422+O422</f>
        <v>2914.57</v>
      </c>
      <c r="Q422" s="1661">
        <f t="shared" ref="Q422" si="142">ROUND((L422*+P422),0)</f>
        <v>14536418</v>
      </c>
      <c r="R422" s="1661">
        <f t="shared" ref="R422" si="143">ROUND((Q422*0.5%),0)</f>
        <v>72682</v>
      </c>
      <c r="S422" s="1661">
        <f t="shared" ref="S422" si="144">ROUND((Q422-R422),0)</f>
        <v>14463736</v>
      </c>
      <c r="T422" s="1637" t="s">
        <v>386</v>
      </c>
    </row>
    <row r="423" spans="2:21" s="929" customFormat="1" ht="35.1" customHeight="1">
      <c r="B423" s="912">
        <v>2</v>
      </c>
      <c r="C423" s="1658" t="s">
        <v>1719</v>
      </c>
      <c r="D423" s="1659" t="s">
        <v>205</v>
      </c>
      <c r="E423" s="1659" t="s">
        <v>965</v>
      </c>
      <c r="F423" s="1659" t="s">
        <v>35</v>
      </c>
      <c r="G423" s="1660">
        <v>7960</v>
      </c>
      <c r="H423" s="1660">
        <v>4410</v>
      </c>
      <c r="I423" s="1661">
        <f t="shared" ref="I423:I424" si="145">+G423-H423</f>
        <v>3550</v>
      </c>
      <c r="J423" s="1661">
        <v>5</v>
      </c>
      <c r="K423" s="1661">
        <f t="shared" ref="K423:K424" si="146">I423*J423%</f>
        <v>177.5</v>
      </c>
      <c r="L423" s="1661">
        <f t="shared" ref="L423:L424" si="147">I423-K423</f>
        <v>3372.5</v>
      </c>
      <c r="M423" s="1662">
        <v>2900</v>
      </c>
      <c r="N423" s="1662">
        <f t="shared" ref="N423:N424" si="148">ROUND((L423*M423),0)</f>
        <v>9780250</v>
      </c>
      <c r="O423" s="1662">
        <f t="shared" ref="O423:O424" si="149">ROUND(M423*0.5025%,2)</f>
        <v>14.57</v>
      </c>
      <c r="P423" s="1662">
        <f t="shared" ref="P423:P424" si="150">M423+O423</f>
        <v>2914.57</v>
      </c>
      <c r="Q423" s="1661">
        <f t="shared" ref="Q423:Q424" si="151">ROUND((L423*+P423),0)</f>
        <v>9829387</v>
      </c>
      <c r="R423" s="1661">
        <f t="shared" ref="R423:R424" si="152">ROUND((Q423*0.5%),0)</f>
        <v>49147</v>
      </c>
      <c r="S423" s="1661">
        <f t="shared" ref="S423:S424" si="153">ROUND((Q423-R423),0)</f>
        <v>9780240</v>
      </c>
      <c r="T423" s="1637" t="s">
        <v>386</v>
      </c>
    </row>
    <row r="424" spans="2:21" s="929" customFormat="1" ht="35.1" customHeight="1">
      <c r="B424" s="912">
        <v>3</v>
      </c>
      <c r="C424" s="1658" t="s">
        <v>1720</v>
      </c>
      <c r="D424" s="1659" t="s">
        <v>1721</v>
      </c>
      <c r="E424" s="1659" t="s">
        <v>1722</v>
      </c>
      <c r="F424" s="1659" t="s">
        <v>35</v>
      </c>
      <c r="G424" s="1660">
        <v>4000</v>
      </c>
      <c r="H424" s="1660">
        <v>1280</v>
      </c>
      <c r="I424" s="1661">
        <f t="shared" si="145"/>
        <v>2720</v>
      </c>
      <c r="J424" s="1661">
        <v>5</v>
      </c>
      <c r="K424" s="1661">
        <f t="shared" si="146"/>
        <v>136</v>
      </c>
      <c r="L424" s="1661">
        <f t="shared" si="147"/>
        <v>2584</v>
      </c>
      <c r="M424" s="1662">
        <v>2900</v>
      </c>
      <c r="N424" s="1662">
        <f t="shared" si="148"/>
        <v>7493600</v>
      </c>
      <c r="O424" s="1662">
        <f t="shared" si="149"/>
        <v>14.57</v>
      </c>
      <c r="P424" s="1662">
        <f t="shared" si="150"/>
        <v>2914.57</v>
      </c>
      <c r="Q424" s="1661">
        <f t="shared" si="151"/>
        <v>7531249</v>
      </c>
      <c r="R424" s="1661">
        <f t="shared" si="152"/>
        <v>37656</v>
      </c>
      <c r="S424" s="1661">
        <f t="shared" si="153"/>
        <v>7493593</v>
      </c>
      <c r="T424" s="1637" t="s">
        <v>335</v>
      </c>
    </row>
    <row r="425" spans="2:21" s="929" customFormat="1" ht="5.0999999999999996" customHeight="1">
      <c r="B425" s="1046"/>
      <c r="C425" s="1047"/>
      <c r="D425" s="1048"/>
      <c r="E425" s="1049"/>
      <c r="F425" s="1050"/>
      <c r="G425" s="1028"/>
      <c r="H425" s="1028"/>
      <c r="I425" s="1029"/>
      <c r="J425" s="1030"/>
      <c r="K425" s="943"/>
      <c r="L425" s="943"/>
      <c r="M425" s="941"/>
      <c r="N425" s="942"/>
      <c r="O425" s="942"/>
      <c r="P425" s="942"/>
      <c r="Q425" s="940"/>
      <c r="R425" s="940"/>
      <c r="S425" s="940"/>
      <c r="T425" s="1637"/>
    </row>
    <row r="426" spans="2:21" ht="35.1" customHeight="1">
      <c r="B426" s="2173" t="s">
        <v>1428</v>
      </c>
      <c r="C426" s="2174"/>
      <c r="D426" s="2174"/>
      <c r="E426" s="2174"/>
      <c r="F426" s="2175"/>
      <c r="G426" s="1012">
        <f>SUM(G422:G425)</f>
        <v>21090</v>
      </c>
      <c r="H426" s="1012">
        <f>SUM(H422:H425)</f>
        <v>9570</v>
      </c>
      <c r="I426" s="1012">
        <f>SUM(I422:I425)</f>
        <v>11520</v>
      </c>
      <c r="J426" s="1012">
        <f>+K426/I426%</f>
        <v>5</v>
      </c>
      <c r="K426" s="1012">
        <f>SUM(K422:K425)</f>
        <v>576</v>
      </c>
      <c r="L426" s="1012">
        <f>SUM(L422:L425)</f>
        <v>10944</v>
      </c>
      <c r="M426" s="1012"/>
      <c r="N426" s="1012">
        <f>SUM(N422:N425)</f>
        <v>31737600</v>
      </c>
      <c r="O426" s="1012"/>
      <c r="P426" s="1012">
        <f>+Q426/L426</f>
        <v>2914.5699926900584</v>
      </c>
      <c r="Q426" s="1012">
        <f>SUM(Q422:Q425)</f>
        <v>31897054</v>
      </c>
      <c r="R426" s="1012">
        <f>SUM(R422:R425)</f>
        <v>159485</v>
      </c>
      <c r="S426" s="1012">
        <f>SUM(S422:S425)</f>
        <v>31737569</v>
      </c>
      <c r="T426" s="402"/>
      <c r="U426" s="212"/>
    </row>
    <row r="427" spans="2:21" ht="3.75" customHeight="1">
      <c r="B427" s="457"/>
      <c r="C427" s="458"/>
      <c r="D427" s="458"/>
      <c r="E427" s="458"/>
      <c r="F427" s="458"/>
      <c r="G427" s="459"/>
      <c r="H427" s="459"/>
      <c r="I427" s="459"/>
      <c r="J427" s="459"/>
      <c r="K427" s="459"/>
      <c r="L427" s="459"/>
      <c r="M427" s="459"/>
      <c r="N427" s="459"/>
      <c r="O427" s="459"/>
      <c r="P427" s="459"/>
      <c r="Q427" s="818"/>
      <c r="R427" s="459"/>
      <c r="S427" s="459"/>
      <c r="T427" s="460"/>
      <c r="U427" s="212"/>
    </row>
    <row r="428" spans="2:21" ht="15.75">
      <c r="B428" s="164"/>
      <c r="C428" s="273" t="s">
        <v>59</v>
      </c>
      <c r="D428" s="15"/>
      <c r="E428" s="15" t="s">
        <v>60</v>
      </c>
      <c r="F428" s="165" t="s">
        <v>1723</v>
      </c>
      <c r="G428" s="15"/>
      <c r="H428" s="701"/>
      <c r="I428" s="358"/>
      <c r="J428" s="15"/>
      <c r="K428" s="344"/>
      <c r="L428" s="145"/>
      <c r="M428" s="153"/>
      <c r="N428" s="145"/>
      <c r="O428" s="247"/>
      <c r="P428" s="57"/>
      <c r="Q428" s="249"/>
      <c r="R428" s="249"/>
      <c r="S428" s="216"/>
      <c r="T428" s="250"/>
      <c r="U428" s="212"/>
    </row>
    <row r="429" spans="2:21" ht="5.0999999999999996" customHeight="1">
      <c r="B429" s="168"/>
      <c r="C429" s="274"/>
      <c r="D429" s="15"/>
      <c r="E429" s="344"/>
      <c r="F429" s="170"/>
      <c r="G429" s="171"/>
      <c r="H429" s="170"/>
      <c r="I429" s="172"/>
      <c r="J429" s="169"/>
      <c r="K429" s="15"/>
      <c r="L429" s="173"/>
      <c r="M429" s="145"/>
      <c r="O429" s="145"/>
      <c r="P429" s="295"/>
      <c r="Q429" s="251"/>
      <c r="R429" s="251"/>
      <c r="S429" s="251"/>
      <c r="T429" s="250"/>
      <c r="U429" s="212"/>
    </row>
    <row r="430" spans="2:21" ht="15" customHeight="1">
      <c r="B430" s="1879" t="s">
        <v>26</v>
      </c>
      <c r="C430" s="275" t="s">
        <v>27</v>
      </c>
      <c r="D430" s="1877" t="s">
        <v>62</v>
      </c>
      <c r="E430" s="175" t="s">
        <v>28</v>
      </c>
      <c r="F430" s="1877" t="s">
        <v>29</v>
      </c>
      <c r="G430" s="174" t="s">
        <v>30</v>
      </c>
      <c r="H430" s="174" t="s">
        <v>30</v>
      </c>
      <c r="I430" s="176" t="s">
        <v>30</v>
      </c>
      <c r="J430" s="2171" t="s">
        <v>31</v>
      </c>
      <c r="K430" s="2172"/>
      <c r="L430" s="174" t="s">
        <v>30</v>
      </c>
      <c r="M430" s="176" t="s">
        <v>32</v>
      </c>
      <c r="N430" s="177" t="s">
        <v>8</v>
      </c>
      <c r="O430" s="2176" t="s">
        <v>182</v>
      </c>
      <c r="P430" s="2178" t="s">
        <v>181</v>
      </c>
      <c r="Q430" s="177" t="s">
        <v>8</v>
      </c>
      <c r="R430" s="2180" t="s">
        <v>44</v>
      </c>
      <c r="S430" s="178" t="s">
        <v>8</v>
      </c>
      <c r="T430" s="1875" t="s">
        <v>10</v>
      </c>
      <c r="U430" s="212"/>
    </row>
    <row r="431" spans="2:21">
      <c r="B431" s="1880"/>
      <c r="C431" s="276" t="s">
        <v>11</v>
      </c>
      <c r="D431" s="1878"/>
      <c r="E431" s="180" t="s">
        <v>12</v>
      </c>
      <c r="F431" s="1878"/>
      <c r="G431" s="180" t="s">
        <v>13</v>
      </c>
      <c r="H431" s="180" t="s">
        <v>14</v>
      </c>
      <c r="I431" s="181" t="s">
        <v>15</v>
      </c>
      <c r="J431" s="182" t="s">
        <v>16</v>
      </c>
      <c r="K431" s="183" t="s">
        <v>17</v>
      </c>
      <c r="L431" s="180" t="s">
        <v>18</v>
      </c>
      <c r="M431" s="184" t="s">
        <v>19</v>
      </c>
      <c r="N431" s="185" t="s">
        <v>177</v>
      </c>
      <c r="O431" s="2177"/>
      <c r="P431" s="2179"/>
      <c r="Q431" s="185" t="s">
        <v>22</v>
      </c>
      <c r="R431" s="2181"/>
      <c r="S431" s="186" t="s">
        <v>45</v>
      </c>
      <c r="T431" s="1876"/>
      <c r="U431" s="212"/>
    </row>
    <row r="432" spans="2:21" ht="15.75" thickBot="1">
      <c r="B432" s="187">
        <v>1</v>
      </c>
      <c r="C432" s="277">
        <v>2</v>
      </c>
      <c r="D432" s="189">
        <v>3</v>
      </c>
      <c r="E432" s="188">
        <v>4</v>
      </c>
      <c r="F432" s="188">
        <v>5</v>
      </c>
      <c r="G432" s="188">
        <v>6</v>
      </c>
      <c r="H432" s="188">
        <v>7</v>
      </c>
      <c r="I432" s="190" t="s">
        <v>63</v>
      </c>
      <c r="J432" s="191">
        <v>9</v>
      </c>
      <c r="K432" s="192" t="s">
        <v>64</v>
      </c>
      <c r="L432" s="191" t="s">
        <v>65</v>
      </c>
      <c r="M432" s="192">
        <v>12</v>
      </c>
      <c r="N432" s="193" t="s">
        <v>66</v>
      </c>
      <c r="O432" s="252" t="s">
        <v>176</v>
      </c>
      <c r="P432" s="193" t="s">
        <v>178</v>
      </c>
      <c r="Q432" s="193" t="s">
        <v>185</v>
      </c>
      <c r="R432" s="193" t="s">
        <v>183</v>
      </c>
      <c r="S432" s="193" t="s">
        <v>179</v>
      </c>
      <c r="T432" s="193">
        <v>18</v>
      </c>
      <c r="U432" s="212"/>
    </row>
    <row r="433" spans="1:21" s="929" customFormat="1" ht="35.1" customHeight="1" thickTop="1">
      <c r="B433" s="912">
        <v>1</v>
      </c>
      <c r="C433" s="1658" t="s">
        <v>1724</v>
      </c>
      <c r="D433" s="1659" t="s">
        <v>378</v>
      </c>
      <c r="E433" s="1659" t="s">
        <v>70</v>
      </c>
      <c r="F433" s="1659" t="s">
        <v>35</v>
      </c>
      <c r="G433" s="1660">
        <v>8570</v>
      </c>
      <c r="H433" s="1660">
        <v>3960</v>
      </c>
      <c r="I433" s="1661">
        <f t="shared" ref="I433" si="154">+G433-H433</f>
        <v>4610</v>
      </c>
      <c r="J433" s="1661">
        <v>6</v>
      </c>
      <c r="K433" s="1661">
        <f t="shared" ref="K433" si="155">I433*J433%</f>
        <v>276.59999999999997</v>
      </c>
      <c r="L433" s="1661">
        <f t="shared" ref="L433" si="156">I433-K433</f>
        <v>4333.3999999999996</v>
      </c>
      <c r="M433" s="1662">
        <v>2850</v>
      </c>
      <c r="N433" s="1662">
        <f t="shared" ref="N433" si="157">ROUND((L433*M433),0)</f>
        <v>12350190</v>
      </c>
      <c r="O433" s="1662">
        <f t="shared" ref="O433" si="158">ROUND(M433*0.5025%,2)</f>
        <v>14.32</v>
      </c>
      <c r="P433" s="1662">
        <f t="shared" ref="P433" si="159">M433+O433</f>
        <v>2864.32</v>
      </c>
      <c r="Q433" s="1661">
        <f t="shared" ref="Q433" si="160">ROUND((L433*+P433),0)</f>
        <v>12412244</v>
      </c>
      <c r="R433" s="1661">
        <f t="shared" ref="R433" si="161">ROUND((Q433*0.5%),0)</f>
        <v>62061</v>
      </c>
      <c r="S433" s="1661">
        <f t="shared" ref="S433" si="162">ROUND((Q433-R433),0)</f>
        <v>12350183</v>
      </c>
      <c r="T433" s="1637" t="s">
        <v>77</v>
      </c>
    </row>
    <row r="434" spans="1:21" s="929" customFormat="1" ht="5.0999999999999996" customHeight="1">
      <c r="B434" s="1046"/>
      <c r="C434" s="1047"/>
      <c r="D434" s="1048"/>
      <c r="E434" s="1049"/>
      <c r="F434" s="1050"/>
      <c r="G434" s="1028"/>
      <c r="H434" s="1028"/>
      <c r="I434" s="1029"/>
      <c r="J434" s="1030"/>
      <c r="K434" s="943"/>
      <c r="L434" s="943"/>
      <c r="M434" s="941"/>
      <c r="N434" s="942"/>
      <c r="O434" s="942"/>
      <c r="P434" s="942"/>
      <c r="Q434" s="940"/>
      <c r="R434" s="940"/>
      <c r="S434" s="940"/>
      <c r="T434" s="1637"/>
    </row>
    <row r="435" spans="1:21" ht="35.1" customHeight="1">
      <c r="B435" s="2173" t="s">
        <v>1429</v>
      </c>
      <c r="C435" s="2174"/>
      <c r="D435" s="2174"/>
      <c r="E435" s="2174"/>
      <c r="F435" s="2175"/>
      <c r="G435" s="1012">
        <f>SUM(G433:G434)</f>
        <v>8570</v>
      </c>
      <c r="H435" s="1012">
        <f>SUM(H433:H434)</f>
        <v>3960</v>
      </c>
      <c r="I435" s="1012">
        <f>SUM(I433:I434)</f>
        <v>4610</v>
      </c>
      <c r="J435" s="1012">
        <f>+K435/I435%</f>
        <v>5.9999999999999991</v>
      </c>
      <c r="K435" s="1012">
        <f>SUM(K433:K434)</f>
        <v>276.59999999999997</v>
      </c>
      <c r="L435" s="1012">
        <f>SUM(L433:L434)</f>
        <v>4333.3999999999996</v>
      </c>
      <c r="M435" s="1012"/>
      <c r="N435" s="1012">
        <f>SUM(N433:N434)</f>
        <v>12350190</v>
      </c>
      <c r="O435" s="1012"/>
      <c r="P435" s="1012">
        <f>+Q435/L435</f>
        <v>2864.3199335394843</v>
      </c>
      <c r="Q435" s="1012">
        <f>SUM(Q433:Q434)</f>
        <v>12412244</v>
      </c>
      <c r="R435" s="1012">
        <f>SUM(R433:R434)</f>
        <v>62061</v>
      </c>
      <c r="S435" s="1012">
        <f>SUM(S433:S434)</f>
        <v>12350183</v>
      </c>
      <c r="T435" s="402"/>
      <c r="U435" s="212"/>
    </row>
    <row r="436" spans="1:21" ht="35.1" customHeight="1">
      <c r="B436" s="2173" t="s">
        <v>637</v>
      </c>
      <c r="C436" s="2174"/>
      <c r="D436" s="2174"/>
      <c r="E436" s="2174"/>
      <c r="F436" s="2175"/>
      <c r="G436" s="1012">
        <f>SUM(G435+G426)</f>
        <v>29660</v>
      </c>
      <c r="H436" s="1012">
        <f t="shared" ref="H436:S436" si="163">SUM(H435+H426)</f>
        <v>13530</v>
      </c>
      <c r="I436" s="1012">
        <f t="shared" si="163"/>
        <v>16130</v>
      </c>
      <c r="J436" s="1012">
        <f>+K436/I436%</f>
        <v>5.2858028518288895</v>
      </c>
      <c r="K436" s="1012">
        <f t="shared" si="163"/>
        <v>852.59999999999991</v>
      </c>
      <c r="L436" s="1012">
        <f t="shared" si="163"/>
        <v>15277.4</v>
      </c>
      <c r="M436" s="1012"/>
      <c r="N436" s="1012">
        <f t="shared" si="163"/>
        <v>44087790</v>
      </c>
      <c r="O436" s="1012"/>
      <c r="P436" s="1012">
        <f>+Q436/L436</f>
        <v>2900.3166769214658</v>
      </c>
      <c r="Q436" s="1012">
        <f t="shared" si="163"/>
        <v>44309298</v>
      </c>
      <c r="R436" s="1012">
        <f t="shared" si="163"/>
        <v>221546</v>
      </c>
      <c r="S436" s="1012">
        <f t="shared" si="163"/>
        <v>44087752</v>
      </c>
      <c r="T436" s="402"/>
      <c r="U436" s="212"/>
    </row>
    <row r="437" spans="1:21" ht="5.0999999999999996" customHeight="1">
      <c r="B437" s="457"/>
      <c r="C437" s="458"/>
      <c r="D437" s="458"/>
      <c r="E437" s="458"/>
      <c r="F437" s="458"/>
      <c r="G437" s="459"/>
      <c r="H437" s="459"/>
      <c r="I437" s="459"/>
      <c r="J437" s="459"/>
      <c r="K437" s="459"/>
      <c r="L437" s="459"/>
      <c r="M437" s="459"/>
      <c r="N437" s="459"/>
      <c r="O437" s="459"/>
      <c r="P437" s="459"/>
      <c r="Q437" s="818"/>
      <c r="R437" s="459"/>
      <c r="S437" s="459"/>
      <c r="T437" s="460"/>
      <c r="U437" s="212"/>
    </row>
    <row r="438" spans="1:21" ht="8.25" customHeight="1">
      <c r="B438" s="603"/>
      <c r="C438" s="458"/>
      <c r="D438" s="458"/>
      <c r="E438" s="458"/>
      <c r="F438" s="458"/>
      <c r="G438" s="459"/>
      <c r="H438" s="459"/>
      <c r="I438" s="459"/>
      <c r="J438" s="459"/>
      <c r="K438" s="459"/>
      <c r="L438" s="459"/>
      <c r="M438" s="459"/>
      <c r="N438" s="459"/>
      <c r="O438" s="459"/>
      <c r="P438" s="459"/>
      <c r="Q438" s="459"/>
      <c r="R438" s="459"/>
      <c r="S438" s="459"/>
      <c r="T438" s="460"/>
      <c r="U438" s="212"/>
    </row>
    <row r="439" spans="1:21" ht="15.75">
      <c r="B439" s="201"/>
      <c r="C439" s="205"/>
      <c r="D439" s="202"/>
      <c r="E439" s="202"/>
      <c r="F439" s="202"/>
      <c r="G439" s="202"/>
      <c r="H439" s="202"/>
      <c r="I439" s="202"/>
      <c r="J439" s="203"/>
      <c r="K439" s="203"/>
      <c r="L439" s="204"/>
      <c r="M439" s="202"/>
      <c r="N439" s="202"/>
      <c r="O439" s="202"/>
      <c r="P439" s="598"/>
      <c r="Q439" s="587" t="s">
        <v>1705</v>
      </c>
      <c r="R439" s="211"/>
      <c r="S439" s="208"/>
      <c r="T439" s="209"/>
      <c r="U439" s="212"/>
    </row>
    <row r="440" spans="1:21" ht="15.75">
      <c r="B440" s="241"/>
      <c r="C440" s="280" t="s">
        <v>80</v>
      </c>
      <c r="D440" s="227"/>
      <c r="E440" s="227"/>
      <c r="F440" s="227"/>
      <c r="G440" s="1873"/>
      <c r="H440" s="1873"/>
      <c r="I440" s="1873" t="s">
        <v>105</v>
      </c>
      <c r="J440" s="1873"/>
      <c r="K440" s="228"/>
      <c r="L440" s="1873"/>
      <c r="M440" s="1873" t="s">
        <v>106</v>
      </c>
      <c r="N440" s="1873"/>
      <c r="O440" s="227"/>
      <c r="P440" s="227"/>
      <c r="Q440" s="227" t="s">
        <v>81</v>
      </c>
      <c r="R440" s="227"/>
      <c r="S440" s="242"/>
      <c r="T440" s="243"/>
      <c r="U440" s="212"/>
    </row>
    <row r="441" spans="1:21" ht="14.25" customHeight="1">
      <c r="B441" s="241"/>
      <c r="C441" s="281"/>
      <c r="D441" s="229"/>
      <c r="E441" s="229"/>
      <c r="F441" s="229"/>
      <c r="G441" s="229"/>
      <c r="H441" s="229"/>
      <c r="I441" s="229"/>
      <c r="J441" s="229"/>
      <c r="K441" s="229"/>
      <c r="L441" s="229"/>
      <c r="M441" s="229"/>
      <c r="N441" s="229"/>
      <c r="O441" s="229"/>
      <c r="P441" s="229"/>
      <c r="Q441" s="229"/>
      <c r="R441" s="229"/>
      <c r="S441" s="242"/>
      <c r="T441" s="243"/>
      <c r="U441" s="212"/>
    </row>
    <row r="442" spans="1:21" ht="15.75">
      <c r="B442" s="241"/>
      <c r="C442" s="281"/>
      <c r="D442" s="229"/>
      <c r="E442" s="229"/>
      <c r="F442" s="229"/>
      <c r="G442" s="229"/>
      <c r="H442" s="229"/>
      <c r="I442" s="229"/>
      <c r="J442" s="229"/>
      <c r="K442" s="229"/>
      <c r="L442" s="229"/>
      <c r="M442" s="229"/>
      <c r="N442" s="229"/>
      <c r="O442" s="229"/>
      <c r="P442" s="229"/>
      <c r="Q442" s="229"/>
      <c r="R442" s="229"/>
      <c r="S442" s="242"/>
      <c r="T442" s="243"/>
      <c r="U442" s="212"/>
    </row>
    <row r="443" spans="1:21" ht="15.75">
      <c r="B443" s="241"/>
      <c r="C443" s="281"/>
      <c r="D443" s="229"/>
      <c r="E443" s="229"/>
      <c r="F443" s="229"/>
      <c r="G443" s="229"/>
      <c r="H443" s="229"/>
      <c r="I443" s="229"/>
      <c r="J443" s="229"/>
      <c r="K443" s="229"/>
      <c r="L443" s="229"/>
      <c r="M443" s="229"/>
      <c r="N443" s="229"/>
      <c r="O443" s="229"/>
      <c r="P443" s="229"/>
      <c r="Q443" s="229"/>
      <c r="R443" s="229"/>
      <c r="S443" s="242"/>
      <c r="T443" s="243"/>
      <c r="U443" s="212"/>
    </row>
    <row r="444" spans="1:21" ht="15.75">
      <c r="B444" s="241"/>
      <c r="C444" s="1871" t="s">
        <v>147</v>
      </c>
      <c r="D444" s="1871"/>
      <c r="E444" s="1871"/>
      <c r="F444" s="1871"/>
      <c r="G444" s="1874"/>
      <c r="H444" s="1874" t="s">
        <v>82</v>
      </c>
      <c r="I444" s="1871"/>
      <c r="J444" s="1874" t="s">
        <v>156</v>
      </c>
      <c r="K444" s="230"/>
      <c r="L444" s="1874"/>
      <c r="M444" s="1874" t="s">
        <v>161</v>
      </c>
      <c r="N444" s="1874"/>
      <c r="O444" s="1871"/>
      <c r="P444" s="1871"/>
      <c r="Q444" s="1871" t="s">
        <v>83</v>
      </c>
      <c r="R444" s="1871"/>
      <c r="S444" s="242"/>
      <c r="T444" s="243"/>
      <c r="U444" s="212"/>
    </row>
    <row r="445" spans="1:21" ht="9.9499999999999993" customHeight="1">
      <c r="B445" s="612"/>
      <c r="C445" s="1871"/>
      <c r="D445" s="1871"/>
      <c r="E445" s="1871"/>
      <c r="F445" s="1871"/>
      <c r="G445" s="1874"/>
      <c r="H445" s="1874"/>
      <c r="I445" s="1871"/>
      <c r="J445" s="1874"/>
      <c r="K445" s="230"/>
      <c r="L445" s="1874"/>
      <c r="M445" s="1874"/>
      <c r="N445" s="1874"/>
      <c r="O445" s="1871"/>
      <c r="P445" s="1871"/>
      <c r="Q445" s="1871"/>
      <c r="R445" s="1871"/>
      <c r="S445" s="242"/>
      <c r="T445" s="243"/>
      <c r="U445" s="212"/>
    </row>
    <row r="446" spans="1:21" customFormat="1" ht="15" customHeight="1">
      <c r="A446" s="865"/>
      <c r="B446" s="121" t="s">
        <v>418</v>
      </c>
      <c r="C446" s="284"/>
      <c r="D446" s="122"/>
      <c r="E446" s="122"/>
      <c r="F446" s="122"/>
      <c r="G446" s="122"/>
      <c r="H446" s="122"/>
      <c r="I446" s="122"/>
      <c r="J446" s="123"/>
      <c r="K446" s="122"/>
      <c r="L446" s="124"/>
      <c r="M446" s="122"/>
      <c r="N446" s="122"/>
      <c r="O446" s="122"/>
      <c r="P446" s="122"/>
      <c r="Q446" s="122"/>
      <c r="R446" s="125"/>
      <c r="S446" s="125"/>
      <c r="T446" s="126" t="s">
        <v>417</v>
      </c>
      <c r="U446" s="232"/>
    </row>
    <row r="448" spans="1:21" ht="27.95" customHeight="1">
      <c r="B448" s="2318"/>
      <c r="C448" s="2156"/>
      <c r="D448" s="2156"/>
      <c r="E448" s="2157"/>
      <c r="F448" s="2161" t="s">
        <v>146</v>
      </c>
      <c r="G448" s="2162"/>
      <c r="H448" s="2162"/>
      <c r="I448" s="2162"/>
      <c r="J448" s="2162"/>
      <c r="K448" s="2162"/>
      <c r="L448" s="2162"/>
      <c r="M448" s="2162"/>
      <c r="N448" s="2163"/>
      <c r="O448" s="407" t="s">
        <v>111</v>
      </c>
      <c r="P448" s="1051" t="s">
        <v>1655</v>
      </c>
      <c r="Q448" s="408" t="s">
        <v>1611</v>
      </c>
      <c r="R448" s="160"/>
      <c r="S448" s="160"/>
      <c r="T448" s="161" t="s">
        <v>25</v>
      </c>
      <c r="U448" s="212"/>
    </row>
    <row r="449" spans="2:21" ht="27.75" customHeight="1">
      <c r="B449" s="2158"/>
      <c r="C449" s="2159"/>
      <c r="D449" s="2159"/>
      <c r="E449" s="2160"/>
      <c r="F449" s="2164" t="s">
        <v>416</v>
      </c>
      <c r="G449" s="2165"/>
      <c r="H449" s="2165"/>
      <c r="I449" s="2165"/>
      <c r="J449" s="2165"/>
      <c r="K449" s="2165"/>
      <c r="L449" s="2165"/>
      <c r="M449" s="2165"/>
      <c r="N449" s="2166"/>
      <c r="O449" s="409" t="s">
        <v>33</v>
      </c>
      <c r="P449" s="410" t="s">
        <v>58</v>
      </c>
      <c r="Q449" s="411"/>
      <c r="R449" s="162"/>
      <c r="S449" s="162"/>
      <c r="T449" s="163"/>
      <c r="U449" s="212"/>
    </row>
    <row r="450" spans="2:21" ht="5.0999999999999996" customHeight="1">
      <c r="B450" s="457"/>
      <c r="C450" s="458"/>
      <c r="D450" s="458"/>
      <c r="E450" s="458"/>
      <c r="F450" s="458"/>
      <c r="G450" s="459"/>
      <c r="H450" s="459"/>
      <c r="I450" s="459"/>
      <c r="J450" s="459"/>
      <c r="K450" s="459"/>
      <c r="L450" s="459"/>
      <c r="M450" s="459"/>
      <c r="N450" s="459"/>
      <c r="O450" s="459"/>
      <c r="P450" s="459"/>
      <c r="Q450" s="818"/>
      <c r="R450" s="459"/>
      <c r="S450" s="459"/>
      <c r="T450" s="460"/>
      <c r="U450" s="212"/>
    </row>
    <row r="451" spans="2:21" ht="15.75">
      <c r="B451" s="164"/>
      <c r="C451" s="273" t="s">
        <v>59</v>
      </c>
      <c r="D451" s="15"/>
      <c r="E451" s="15" t="s">
        <v>60</v>
      </c>
      <c r="F451" s="165" t="s">
        <v>1461</v>
      </c>
      <c r="G451" s="15"/>
      <c r="H451" s="701"/>
      <c r="I451" s="358"/>
      <c r="J451" s="15"/>
      <c r="K451" s="344"/>
      <c r="L451" s="145"/>
      <c r="M451" s="153"/>
      <c r="N451" s="145"/>
      <c r="O451" s="247"/>
      <c r="P451" s="57" t="s">
        <v>61</v>
      </c>
      <c r="Q451" s="249" t="s">
        <v>1675</v>
      </c>
      <c r="R451" s="249"/>
      <c r="S451" s="216"/>
      <c r="T451" s="250"/>
      <c r="U451" s="212"/>
    </row>
    <row r="452" spans="2:21" ht="5.0999999999999996" customHeight="1">
      <c r="B452" s="168"/>
      <c r="C452" s="274"/>
      <c r="D452" s="15"/>
      <c r="E452" s="344"/>
      <c r="F452" s="170"/>
      <c r="G452" s="171"/>
      <c r="H452" s="170"/>
      <c r="I452" s="172"/>
      <c r="J452" s="169"/>
      <c r="K452" s="15"/>
      <c r="L452" s="173"/>
      <c r="M452" s="145"/>
      <c r="O452" s="145"/>
      <c r="P452" s="295"/>
      <c r="Q452" s="251"/>
      <c r="R452" s="251"/>
      <c r="S452" s="251"/>
      <c r="T452" s="250"/>
      <c r="U452" s="212"/>
    </row>
    <row r="453" spans="2:21" ht="15" customHeight="1">
      <c r="B453" s="1858" t="s">
        <v>26</v>
      </c>
      <c r="C453" s="275" t="s">
        <v>27</v>
      </c>
      <c r="D453" s="1855" t="s">
        <v>62</v>
      </c>
      <c r="E453" s="175" t="s">
        <v>28</v>
      </c>
      <c r="F453" s="1855" t="s">
        <v>29</v>
      </c>
      <c r="G453" s="174" t="s">
        <v>30</v>
      </c>
      <c r="H453" s="174" t="s">
        <v>30</v>
      </c>
      <c r="I453" s="176" t="s">
        <v>30</v>
      </c>
      <c r="J453" s="2171" t="s">
        <v>31</v>
      </c>
      <c r="K453" s="2172"/>
      <c r="L453" s="174" t="s">
        <v>30</v>
      </c>
      <c r="M453" s="176" t="s">
        <v>32</v>
      </c>
      <c r="N453" s="177" t="s">
        <v>8</v>
      </c>
      <c r="O453" s="2176" t="s">
        <v>182</v>
      </c>
      <c r="P453" s="2178" t="s">
        <v>181</v>
      </c>
      <c r="Q453" s="177" t="s">
        <v>8</v>
      </c>
      <c r="R453" s="2180" t="s">
        <v>44</v>
      </c>
      <c r="S453" s="178" t="s">
        <v>8</v>
      </c>
      <c r="T453" s="1853" t="s">
        <v>10</v>
      </c>
      <c r="U453" s="212"/>
    </row>
    <row r="454" spans="2:21">
      <c r="B454" s="1859"/>
      <c r="C454" s="276" t="s">
        <v>11</v>
      </c>
      <c r="D454" s="1856"/>
      <c r="E454" s="180" t="s">
        <v>12</v>
      </c>
      <c r="F454" s="1856"/>
      <c r="G454" s="180" t="s">
        <v>13</v>
      </c>
      <c r="H454" s="180" t="s">
        <v>14</v>
      </c>
      <c r="I454" s="181" t="s">
        <v>15</v>
      </c>
      <c r="J454" s="182" t="s">
        <v>16</v>
      </c>
      <c r="K454" s="183" t="s">
        <v>17</v>
      </c>
      <c r="L454" s="180" t="s">
        <v>18</v>
      </c>
      <c r="M454" s="184" t="s">
        <v>19</v>
      </c>
      <c r="N454" s="185" t="s">
        <v>177</v>
      </c>
      <c r="O454" s="2177"/>
      <c r="P454" s="2179"/>
      <c r="Q454" s="185" t="s">
        <v>22</v>
      </c>
      <c r="R454" s="2181"/>
      <c r="S454" s="186" t="s">
        <v>45</v>
      </c>
      <c r="T454" s="1854"/>
      <c r="U454" s="212"/>
    </row>
    <row r="455" spans="2:21" ht="15.75" thickBot="1">
      <c r="B455" s="187">
        <v>1</v>
      </c>
      <c r="C455" s="277">
        <v>2</v>
      </c>
      <c r="D455" s="189">
        <v>3</v>
      </c>
      <c r="E455" s="188">
        <v>4</v>
      </c>
      <c r="F455" s="188">
        <v>5</v>
      </c>
      <c r="G455" s="188">
        <v>6</v>
      </c>
      <c r="H455" s="188">
        <v>7</v>
      </c>
      <c r="I455" s="190" t="s">
        <v>63</v>
      </c>
      <c r="J455" s="191">
        <v>9</v>
      </c>
      <c r="K455" s="192" t="s">
        <v>64</v>
      </c>
      <c r="L455" s="191" t="s">
        <v>65</v>
      </c>
      <c r="M455" s="192">
        <v>12</v>
      </c>
      <c r="N455" s="193" t="s">
        <v>66</v>
      </c>
      <c r="O455" s="252" t="s">
        <v>176</v>
      </c>
      <c r="P455" s="193" t="s">
        <v>178</v>
      </c>
      <c r="Q455" s="193" t="s">
        <v>185</v>
      </c>
      <c r="R455" s="193" t="s">
        <v>183</v>
      </c>
      <c r="S455" s="193" t="s">
        <v>179</v>
      </c>
      <c r="T455" s="193">
        <v>18</v>
      </c>
      <c r="U455" s="212"/>
    </row>
    <row r="456" spans="2:21" s="929" customFormat="1" ht="35.1" customHeight="1" thickTop="1">
      <c r="B456" s="912">
        <v>1</v>
      </c>
      <c r="C456" s="1658" t="s">
        <v>1688</v>
      </c>
      <c r="D456" s="1659" t="s">
        <v>985</v>
      </c>
      <c r="E456" s="1659" t="s">
        <v>1648</v>
      </c>
      <c r="F456" s="1659" t="s">
        <v>35</v>
      </c>
      <c r="G456" s="1660">
        <v>12500</v>
      </c>
      <c r="H456" s="1660">
        <v>4440</v>
      </c>
      <c r="I456" s="1661">
        <f t="shared" ref="I456" si="164">+G456-H456</f>
        <v>8060</v>
      </c>
      <c r="J456" s="1661">
        <v>5</v>
      </c>
      <c r="K456" s="1661">
        <f t="shared" ref="K456" si="165">I456*J456%</f>
        <v>403</v>
      </c>
      <c r="L456" s="1661">
        <f t="shared" ref="L456" si="166">I456-K456</f>
        <v>7657</v>
      </c>
      <c r="M456" s="1662">
        <v>2900</v>
      </c>
      <c r="N456" s="1662">
        <f t="shared" ref="N456" si="167">ROUND((L456*M456),0)</f>
        <v>22205300</v>
      </c>
      <c r="O456" s="1662">
        <f t="shared" ref="O456" si="168">ROUND(M456*0.5025%,2)</f>
        <v>14.57</v>
      </c>
      <c r="P456" s="1662">
        <f t="shared" ref="P456" si="169">M456+O456</f>
        <v>2914.57</v>
      </c>
      <c r="Q456" s="1661">
        <f t="shared" ref="Q456" si="170">ROUND((L456*+P456),0)</f>
        <v>22316862</v>
      </c>
      <c r="R456" s="1661">
        <f t="shared" ref="R456" si="171">ROUND((Q456*0.5%),0)</f>
        <v>111584</v>
      </c>
      <c r="S456" s="1661">
        <f t="shared" ref="S456" si="172">ROUND((Q456-R456),0)</f>
        <v>22205278</v>
      </c>
      <c r="T456" s="1637" t="s">
        <v>386</v>
      </c>
    </row>
    <row r="457" spans="2:21" s="929" customFormat="1" ht="5.0999999999999996" customHeight="1">
      <c r="B457" s="1046"/>
      <c r="C457" s="1047"/>
      <c r="D457" s="1048"/>
      <c r="E457" s="1049"/>
      <c r="F457" s="1050"/>
      <c r="G457" s="1028"/>
      <c r="H457" s="1028"/>
      <c r="I457" s="1029"/>
      <c r="J457" s="1030"/>
      <c r="K457" s="943"/>
      <c r="L457" s="943"/>
      <c r="M457" s="941"/>
      <c r="N457" s="942"/>
      <c r="O457" s="942"/>
      <c r="P457" s="942"/>
      <c r="Q457" s="940"/>
      <c r="R457" s="940"/>
      <c r="S457" s="940"/>
      <c r="T457" s="1637"/>
    </row>
    <row r="458" spans="2:21" ht="35.1" customHeight="1">
      <c r="B458" s="2173" t="s">
        <v>203</v>
      </c>
      <c r="C458" s="2174"/>
      <c r="D458" s="2174"/>
      <c r="E458" s="2174"/>
      <c r="F458" s="2175"/>
      <c r="G458" s="1012">
        <f>SUM(G456:G457)</f>
        <v>12500</v>
      </c>
      <c r="H458" s="1012">
        <f>SUM(H456:H457)</f>
        <v>4440</v>
      </c>
      <c r="I458" s="1012">
        <f>SUM(I456:I457)</f>
        <v>8060</v>
      </c>
      <c r="J458" s="1012">
        <f>+K458/I458%</f>
        <v>5</v>
      </c>
      <c r="K458" s="1012">
        <f>SUM(K456:K457)</f>
        <v>403</v>
      </c>
      <c r="L458" s="1012">
        <f>SUM(L456:L457)</f>
        <v>7657</v>
      </c>
      <c r="M458" s="1012"/>
      <c r="N458" s="1012">
        <f>SUM(N456:N457)</f>
        <v>22205300</v>
      </c>
      <c r="O458" s="1012"/>
      <c r="P458" s="1012">
        <f>+Q458/L458</f>
        <v>2914.5699360062686</v>
      </c>
      <c r="Q458" s="1012">
        <f>SUM(Q456:Q457)</f>
        <v>22316862</v>
      </c>
      <c r="R458" s="1012">
        <f>SUM(R456:R457)</f>
        <v>111584</v>
      </c>
      <c r="S458" s="1012">
        <f>SUM(S456:S457)</f>
        <v>22205278</v>
      </c>
      <c r="T458" s="402"/>
      <c r="U458" s="212"/>
    </row>
    <row r="459" spans="2:21" ht="5.0999999999999996" customHeight="1">
      <c r="B459" s="457"/>
      <c r="C459" s="458"/>
      <c r="D459" s="458"/>
      <c r="E459" s="458"/>
      <c r="F459" s="458"/>
      <c r="G459" s="459"/>
      <c r="H459" s="459"/>
      <c r="I459" s="459"/>
      <c r="J459" s="459"/>
      <c r="K459" s="459"/>
      <c r="L459" s="459"/>
      <c r="M459" s="459"/>
      <c r="N459" s="459"/>
      <c r="O459" s="459"/>
      <c r="P459" s="459"/>
      <c r="Q459" s="818"/>
      <c r="R459" s="459"/>
      <c r="S459" s="459"/>
      <c r="T459" s="460"/>
      <c r="U459" s="212"/>
    </row>
    <row r="460" spans="2:21" ht="8.25" customHeight="1">
      <c r="B460" s="603"/>
      <c r="C460" s="458"/>
      <c r="D460" s="458"/>
      <c r="E460" s="458"/>
      <c r="F460" s="458"/>
      <c r="G460" s="459"/>
      <c r="H460" s="459"/>
      <c r="I460" s="459"/>
      <c r="J460" s="459"/>
      <c r="K460" s="459"/>
      <c r="L460" s="459"/>
      <c r="M460" s="459"/>
      <c r="N460" s="459"/>
      <c r="O460" s="459"/>
      <c r="P460" s="459"/>
      <c r="Q460" s="459"/>
      <c r="R460" s="459"/>
      <c r="S460" s="459"/>
      <c r="T460" s="460"/>
      <c r="U460" s="212"/>
    </row>
    <row r="461" spans="2:21" ht="15.75">
      <c r="B461" s="201"/>
      <c r="C461" s="205"/>
      <c r="D461" s="202"/>
      <c r="E461" s="202"/>
      <c r="F461" s="202"/>
      <c r="G461" s="202"/>
      <c r="H461" s="202"/>
      <c r="I461" s="202"/>
      <c r="J461" s="203"/>
      <c r="K461" s="203"/>
      <c r="L461" s="204"/>
      <c r="M461" s="202"/>
      <c r="N461" s="202"/>
      <c r="O461" s="202"/>
      <c r="P461" s="598"/>
      <c r="Q461" s="587" t="s">
        <v>1676</v>
      </c>
      <c r="R461" s="211"/>
      <c r="S461" s="208"/>
      <c r="T461" s="209"/>
      <c r="U461" s="212"/>
    </row>
    <row r="462" spans="2:21" ht="15.75">
      <c r="B462" s="241"/>
      <c r="C462" s="280" t="s">
        <v>80</v>
      </c>
      <c r="D462" s="227"/>
      <c r="E462" s="227"/>
      <c r="F462" s="227"/>
      <c r="G462" s="1860"/>
      <c r="H462" s="1860"/>
      <c r="I462" s="1860" t="s">
        <v>105</v>
      </c>
      <c r="J462" s="1860"/>
      <c r="K462" s="228"/>
      <c r="L462" s="1860"/>
      <c r="M462" s="1860" t="s">
        <v>106</v>
      </c>
      <c r="N462" s="1860"/>
      <c r="O462" s="227"/>
      <c r="P462" s="227"/>
      <c r="Q462" s="227" t="s">
        <v>81</v>
      </c>
      <c r="R462" s="227"/>
      <c r="S462" s="242"/>
      <c r="T462" s="243"/>
      <c r="U462" s="212"/>
    </row>
    <row r="463" spans="2:21" ht="14.25" customHeight="1">
      <c r="B463" s="241"/>
      <c r="C463" s="281"/>
      <c r="D463" s="229"/>
      <c r="E463" s="229"/>
      <c r="F463" s="229"/>
      <c r="G463" s="229"/>
      <c r="H463" s="229"/>
      <c r="I463" s="229"/>
      <c r="J463" s="229"/>
      <c r="K463" s="229"/>
      <c r="L463" s="229"/>
      <c r="M463" s="229"/>
      <c r="N463" s="229"/>
      <c r="O463" s="229"/>
      <c r="P463" s="229"/>
      <c r="Q463" s="229"/>
      <c r="R463" s="229"/>
      <c r="S463" s="242"/>
      <c r="T463" s="243"/>
      <c r="U463" s="212"/>
    </row>
    <row r="464" spans="2:21" ht="15.75">
      <c r="B464" s="241"/>
      <c r="C464" s="281"/>
      <c r="D464" s="229"/>
      <c r="E464" s="229"/>
      <c r="F464" s="229"/>
      <c r="G464" s="229"/>
      <c r="H464" s="229"/>
      <c r="I464" s="229"/>
      <c r="J464" s="229"/>
      <c r="K464" s="229"/>
      <c r="L464" s="229"/>
      <c r="M464" s="229"/>
      <c r="N464" s="229"/>
      <c r="O464" s="229"/>
      <c r="P464" s="229"/>
      <c r="Q464" s="229"/>
      <c r="R464" s="229"/>
      <c r="S464" s="242"/>
      <c r="T464" s="243"/>
      <c r="U464" s="212"/>
    </row>
    <row r="465" spans="1:21" ht="15.75">
      <c r="B465" s="241"/>
      <c r="C465" s="281"/>
      <c r="D465" s="229"/>
      <c r="E465" s="229"/>
      <c r="F465" s="229"/>
      <c r="G465" s="229"/>
      <c r="H465" s="229"/>
      <c r="I465" s="229"/>
      <c r="J465" s="229"/>
      <c r="K465" s="229"/>
      <c r="L465" s="229"/>
      <c r="M465" s="229"/>
      <c r="N465" s="229"/>
      <c r="O465" s="229"/>
      <c r="P465" s="229"/>
      <c r="Q465" s="229"/>
      <c r="R465" s="229"/>
      <c r="S465" s="242"/>
      <c r="T465" s="243"/>
      <c r="U465" s="212"/>
    </row>
    <row r="466" spans="1:21" ht="15.75">
      <c r="B466" s="241"/>
      <c r="C466" s="1857" t="s">
        <v>147</v>
      </c>
      <c r="D466" s="1857"/>
      <c r="E466" s="1857"/>
      <c r="F466" s="1857"/>
      <c r="G466" s="1861"/>
      <c r="H466" s="1861" t="s">
        <v>82</v>
      </c>
      <c r="I466" s="1857"/>
      <c r="J466" s="1861" t="s">
        <v>156</v>
      </c>
      <c r="K466" s="230"/>
      <c r="L466" s="1861"/>
      <c r="M466" s="1861" t="s">
        <v>161</v>
      </c>
      <c r="N466" s="1861"/>
      <c r="O466" s="1857"/>
      <c r="P466" s="1857"/>
      <c r="Q466" s="1857" t="s">
        <v>83</v>
      </c>
      <c r="R466" s="1857"/>
      <c r="S466" s="242"/>
      <c r="T466" s="243"/>
      <c r="U466" s="212"/>
    </row>
    <row r="467" spans="1:21" ht="9.9499999999999993" customHeight="1">
      <c r="B467" s="612"/>
      <c r="C467" s="1857"/>
      <c r="D467" s="1857"/>
      <c r="E467" s="1857"/>
      <c r="F467" s="1857"/>
      <c r="G467" s="1861"/>
      <c r="H467" s="1861"/>
      <c r="I467" s="1857"/>
      <c r="J467" s="1861"/>
      <c r="K467" s="230"/>
      <c r="L467" s="1861"/>
      <c r="M467" s="1861"/>
      <c r="N467" s="1861"/>
      <c r="O467" s="1857"/>
      <c r="P467" s="1857"/>
      <c r="Q467" s="1857"/>
      <c r="R467" s="1857"/>
      <c r="S467" s="242"/>
      <c r="T467" s="243"/>
      <c r="U467" s="212"/>
    </row>
    <row r="468" spans="1:21" customFormat="1" ht="15" customHeight="1">
      <c r="A468" s="865"/>
      <c r="B468" s="121" t="s">
        <v>418</v>
      </c>
      <c r="C468" s="284"/>
      <c r="D468" s="122"/>
      <c r="E468" s="122"/>
      <c r="F468" s="122"/>
      <c r="G468" s="122"/>
      <c r="H468" s="122"/>
      <c r="I468" s="122"/>
      <c r="J468" s="123"/>
      <c r="K468" s="122"/>
      <c r="L468" s="124"/>
      <c r="M468" s="122"/>
      <c r="N468" s="122"/>
      <c r="O468" s="122"/>
      <c r="P468" s="122"/>
      <c r="Q468" s="122"/>
      <c r="R468" s="125"/>
      <c r="S468" s="125"/>
      <c r="T468" s="126" t="s">
        <v>417</v>
      </c>
      <c r="U468" s="232"/>
    </row>
    <row r="470" spans="1:21" ht="27.95" customHeight="1">
      <c r="B470" s="2318"/>
      <c r="C470" s="2156"/>
      <c r="D470" s="2156"/>
      <c r="E470" s="2157"/>
      <c r="F470" s="2161" t="s">
        <v>146</v>
      </c>
      <c r="G470" s="2162"/>
      <c r="H470" s="2162"/>
      <c r="I470" s="2162"/>
      <c r="J470" s="2162"/>
      <c r="K470" s="2162"/>
      <c r="L470" s="2162"/>
      <c r="M470" s="2162"/>
      <c r="N470" s="2163"/>
      <c r="O470" s="407" t="s">
        <v>111</v>
      </c>
      <c r="P470" s="633" t="s">
        <v>1584</v>
      </c>
      <c r="Q470" s="408" t="s">
        <v>1611</v>
      </c>
      <c r="R470" s="160"/>
      <c r="S470" s="160"/>
      <c r="T470" s="161" t="s">
        <v>25</v>
      </c>
      <c r="U470" s="212"/>
    </row>
    <row r="471" spans="1:21" ht="27.75" customHeight="1">
      <c r="B471" s="2158"/>
      <c r="C471" s="2159"/>
      <c r="D471" s="2159"/>
      <c r="E471" s="2160"/>
      <c r="F471" s="2164" t="s">
        <v>416</v>
      </c>
      <c r="G471" s="2165"/>
      <c r="H471" s="2165"/>
      <c r="I471" s="2165"/>
      <c r="J471" s="2165"/>
      <c r="K471" s="2165"/>
      <c r="L471" s="2165"/>
      <c r="M471" s="2165"/>
      <c r="N471" s="2166"/>
      <c r="O471" s="409" t="s">
        <v>33</v>
      </c>
      <c r="P471" s="410" t="s">
        <v>58</v>
      </c>
      <c r="Q471" s="411"/>
      <c r="R471" s="162"/>
      <c r="S471" s="162"/>
      <c r="T471" s="163"/>
      <c r="U471" s="212"/>
    </row>
    <row r="472" spans="1:21" ht="5.0999999999999996" customHeight="1">
      <c r="B472" s="457"/>
      <c r="C472" s="458"/>
      <c r="D472" s="458"/>
      <c r="E472" s="458"/>
      <c r="F472" s="458"/>
      <c r="G472" s="459"/>
      <c r="H472" s="459"/>
      <c r="I472" s="459"/>
      <c r="J472" s="459"/>
      <c r="K472" s="459"/>
      <c r="L472" s="459"/>
      <c r="M472" s="459"/>
      <c r="N472" s="459"/>
      <c r="O472" s="459"/>
      <c r="P472" s="459"/>
      <c r="Q472" s="818"/>
      <c r="R472" s="459"/>
      <c r="S472" s="459"/>
      <c r="T472" s="460"/>
      <c r="U472" s="212"/>
    </row>
    <row r="473" spans="1:21" ht="15.75">
      <c r="B473" s="164"/>
      <c r="C473" s="273" t="s">
        <v>59</v>
      </c>
      <c r="D473" s="15"/>
      <c r="E473" s="15" t="s">
        <v>60</v>
      </c>
      <c r="F473" s="165" t="s">
        <v>1461</v>
      </c>
      <c r="G473" s="15"/>
      <c r="H473" s="701" t="s">
        <v>857</v>
      </c>
      <c r="I473" s="358"/>
      <c r="J473" s="15"/>
      <c r="K473" s="344"/>
      <c r="L473" s="145"/>
      <c r="M473" s="153"/>
      <c r="N473" s="145"/>
      <c r="O473" s="247"/>
      <c r="P473" s="57" t="s">
        <v>61</v>
      </c>
      <c r="Q473" s="249" t="s">
        <v>1649</v>
      </c>
      <c r="R473" s="249"/>
      <c r="S473" s="216"/>
      <c r="T473" s="250"/>
      <c r="U473" s="212"/>
    </row>
    <row r="474" spans="1:21" ht="5.0999999999999996" customHeight="1">
      <c r="B474" s="168"/>
      <c r="C474" s="274"/>
      <c r="D474" s="15"/>
      <c r="E474" s="344"/>
      <c r="F474" s="170"/>
      <c r="G474" s="171"/>
      <c r="H474" s="170"/>
      <c r="I474" s="172"/>
      <c r="J474" s="169"/>
      <c r="K474" s="15"/>
      <c r="L474" s="173"/>
      <c r="M474" s="145"/>
      <c r="O474" s="145"/>
      <c r="P474" s="295"/>
      <c r="Q474" s="251"/>
      <c r="R474" s="251"/>
      <c r="S474" s="251"/>
      <c r="T474" s="250"/>
      <c r="U474" s="212"/>
    </row>
    <row r="475" spans="1:21" ht="15" customHeight="1">
      <c r="B475" s="1849" t="s">
        <v>26</v>
      </c>
      <c r="C475" s="275" t="s">
        <v>27</v>
      </c>
      <c r="D475" s="1846" t="s">
        <v>62</v>
      </c>
      <c r="E475" s="175" t="s">
        <v>28</v>
      </c>
      <c r="F475" s="1846" t="s">
        <v>29</v>
      </c>
      <c r="G475" s="174" t="s">
        <v>30</v>
      </c>
      <c r="H475" s="174" t="s">
        <v>30</v>
      </c>
      <c r="I475" s="176" t="s">
        <v>30</v>
      </c>
      <c r="J475" s="2171" t="s">
        <v>31</v>
      </c>
      <c r="K475" s="2172"/>
      <c r="L475" s="174" t="s">
        <v>30</v>
      </c>
      <c r="M475" s="176" t="s">
        <v>32</v>
      </c>
      <c r="N475" s="177" t="s">
        <v>8</v>
      </c>
      <c r="O475" s="2176" t="s">
        <v>182</v>
      </c>
      <c r="P475" s="2178" t="s">
        <v>181</v>
      </c>
      <c r="Q475" s="177" t="s">
        <v>8</v>
      </c>
      <c r="R475" s="2180" t="s">
        <v>44</v>
      </c>
      <c r="S475" s="178" t="s">
        <v>8</v>
      </c>
      <c r="T475" s="1844" t="s">
        <v>10</v>
      </c>
      <c r="U475" s="212"/>
    </row>
    <row r="476" spans="1:21">
      <c r="B476" s="1850"/>
      <c r="C476" s="276" t="s">
        <v>11</v>
      </c>
      <c r="D476" s="1847"/>
      <c r="E476" s="180" t="s">
        <v>12</v>
      </c>
      <c r="F476" s="1847"/>
      <c r="G476" s="180" t="s">
        <v>13</v>
      </c>
      <c r="H476" s="180" t="s">
        <v>14</v>
      </c>
      <c r="I476" s="181" t="s">
        <v>15</v>
      </c>
      <c r="J476" s="182" t="s">
        <v>16</v>
      </c>
      <c r="K476" s="183" t="s">
        <v>17</v>
      </c>
      <c r="L476" s="180" t="s">
        <v>18</v>
      </c>
      <c r="M476" s="184" t="s">
        <v>19</v>
      </c>
      <c r="N476" s="185" t="s">
        <v>177</v>
      </c>
      <c r="O476" s="2177"/>
      <c r="P476" s="2179"/>
      <c r="Q476" s="185" t="s">
        <v>22</v>
      </c>
      <c r="R476" s="2181"/>
      <c r="S476" s="186" t="s">
        <v>45</v>
      </c>
      <c r="T476" s="1845"/>
      <c r="U476" s="212"/>
    </row>
    <row r="477" spans="1:21" ht="15.75" thickBot="1">
      <c r="B477" s="187">
        <v>1</v>
      </c>
      <c r="C477" s="277">
        <v>2</v>
      </c>
      <c r="D477" s="189">
        <v>3</v>
      </c>
      <c r="E477" s="188">
        <v>4</v>
      </c>
      <c r="F477" s="188">
        <v>5</v>
      </c>
      <c r="G477" s="188">
        <v>6</v>
      </c>
      <c r="H477" s="188">
        <v>7</v>
      </c>
      <c r="I477" s="190" t="s">
        <v>63</v>
      </c>
      <c r="J477" s="191">
        <v>9</v>
      </c>
      <c r="K477" s="192" t="s">
        <v>64</v>
      </c>
      <c r="L477" s="191" t="s">
        <v>65</v>
      </c>
      <c r="M477" s="192">
        <v>12</v>
      </c>
      <c r="N477" s="193" t="s">
        <v>66</v>
      </c>
      <c r="O477" s="252" t="s">
        <v>176</v>
      </c>
      <c r="P477" s="193" t="s">
        <v>178</v>
      </c>
      <c r="Q477" s="193" t="s">
        <v>185</v>
      </c>
      <c r="R477" s="193" t="s">
        <v>183</v>
      </c>
      <c r="S477" s="193" t="s">
        <v>179</v>
      </c>
      <c r="T477" s="193">
        <v>18</v>
      </c>
      <c r="U477" s="212"/>
    </row>
    <row r="478" spans="1:21" s="929" customFormat="1" ht="35.1" customHeight="1" thickTop="1">
      <c r="B478" s="912">
        <v>1</v>
      </c>
      <c r="C478" s="1658" t="s">
        <v>1673</v>
      </c>
      <c r="D478" s="1659" t="s">
        <v>1042</v>
      </c>
      <c r="E478" s="1659" t="s">
        <v>1674</v>
      </c>
      <c r="F478" s="1659" t="s">
        <v>35</v>
      </c>
      <c r="G478" s="1660">
        <v>12930</v>
      </c>
      <c r="H478" s="1660">
        <v>4300</v>
      </c>
      <c r="I478" s="1661">
        <f t="shared" ref="I478" si="173">+G478-H478</f>
        <v>8630</v>
      </c>
      <c r="J478" s="1661">
        <v>5</v>
      </c>
      <c r="K478" s="1661">
        <f t="shared" ref="K478" si="174">I478*J478%</f>
        <v>431.5</v>
      </c>
      <c r="L478" s="1661">
        <f t="shared" ref="L478" si="175">I478-K478</f>
        <v>8198.5</v>
      </c>
      <c r="M478" s="1662">
        <v>2900</v>
      </c>
      <c r="N478" s="1662">
        <f t="shared" ref="N478" si="176">ROUND((L478*M478),0)</f>
        <v>23775650</v>
      </c>
      <c r="O478" s="1662">
        <f t="shared" ref="O478" si="177">ROUND(M478*0.5025%,2)</f>
        <v>14.57</v>
      </c>
      <c r="P478" s="1662">
        <f t="shared" ref="P478" si="178">M478+O478</f>
        <v>2914.57</v>
      </c>
      <c r="Q478" s="1661">
        <f t="shared" ref="Q478" si="179">ROUND((L478*+P478),0)</f>
        <v>23895102</v>
      </c>
      <c r="R478" s="1661">
        <f t="shared" ref="R478" si="180">ROUND((Q478*0.5%),0)</f>
        <v>119476</v>
      </c>
      <c r="S478" s="1661">
        <f t="shared" ref="S478" si="181">ROUND((Q478-R478),0)</f>
        <v>23775626</v>
      </c>
      <c r="T478" s="1637" t="s">
        <v>412</v>
      </c>
    </row>
    <row r="479" spans="1:21" s="929" customFormat="1" ht="5.0999999999999996" customHeight="1">
      <c r="B479" s="1046"/>
      <c r="C479" s="1047"/>
      <c r="D479" s="1048"/>
      <c r="E479" s="1049"/>
      <c r="F479" s="1050"/>
      <c r="G479" s="1028"/>
      <c r="H479" s="1028"/>
      <c r="I479" s="1029"/>
      <c r="J479" s="1030"/>
      <c r="K479" s="943"/>
      <c r="L479" s="943"/>
      <c r="M479" s="941"/>
      <c r="N479" s="942"/>
      <c r="O479" s="942"/>
      <c r="P479" s="942"/>
      <c r="Q479" s="940"/>
      <c r="R479" s="940"/>
      <c r="S479" s="940"/>
      <c r="T479" s="1637"/>
    </row>
    <row r="480" spans="1:21" ht="35.1" customHeight="1">
      <c r="B480" s="2173" t="s">
        <v>203</v>
      </c>
      <c r="C480" s="2174"/>
      <c r="D480" s="2174"/>
      <c r="E480" s="2174"/>
      <c r="F480" s="2175"/>
      <c r="G480" s="1012">
        <f>SUM(G478:G479)</f>
        <v>12930</v>
      </c>
      <c r="H480" s="1012">
        <f>SUM(H478:H479)</f>
        <v>4300</v>
      </c>
      <c r="I480" s="1012">
        <f>SUM(I478:I479)</f>
        <v>8630</v>
      </c>
      <c r="J480" s="1012">
        <f>+K480/I480%</f>
        <v>5</v>
      </c>
      <c r="K480" s="1012">
        <f>SUM(K478:K479)</f>
        <v>431.5</v>
      </c>
      <c r="L480" s="1012">
        <f>SUM(L478:L479)</f>
        <v>8198.5</v>
      </c>
      <c r="M480" s="1012"/>
      <c r="N480" s="1012">
        <f>SUM(N478:N479)</f>
        <v>23775650</v>
      </c>
      <c r="O480" s="1012"/>
      <c r="P480" s="1012">
        <f>+Q480/L480</f>
        <v>2914.569982313838</v>
      </c>
      <c r="Q480" s="1012">
        <f>SUM(Q478:Q479)</f>
        <v>23895102</v>
      </c>
      <c r="R480" s="1012">
        <f>SUM(R478:R479)</f>
        <v>119476</v>
      </c>
      <c r="S480" s="1012">
        <f>SUM(S478:S479)</f>
        <v>23775626</v>
      </c>
      <c r="T480" s="402"/>
      <c r="U480" s="212"/>
    </row>
    <row r="481" spans="1:21" ht="5.0999999999999996" hidden="1" customHeight="1">
      <c r="B481" s="457"/>
      <c r="C481" s="458"/>
      <c r="D481" s="458"/>
      <c r="E481" s="458"/>
      <c r="F481" s="458"/>
      <c r="G481" s="459"/>
      <c r="H481" s="459"/>
      <c r="I481" s="459"/>
      <c r="J481" s="459"/>
      <c r="K481" s="459"/>
      <c r="L481" s="459"/>
      <c r="M481" s="459"/>
      <c r="N481" s="459"/>
      <c r="O481" s="459"/>
      <c r="P481" s="459"/>
      <c r="Q481" s="818"/>
      <c r="R481" s="459"/>
      <c r="S481" s="459"/>
      <c r="T481" s="460"/>
      <c r="U481" s="212"/>
    </row>
    <row r="482" spans="1:21" ht="8.25" hidden="1" customHeight="1">
      <c r="B482" s="603"/>
      <c r="C482" s="458"/>
      <c r="D482" s="458"/>
      <c r="E482" s="458"/>
      <c r="F482" s="458"/>
      <c r="G482" s="459"/>
      <c r="H482" s="459"/>
      <c r="I482" s="459"/>
      <c r="J482" s="459"/>
      <c r="K482" s="459"/>
      <c r="L482" s="459"/>
      <c r="M482" s="459"/>
      <c r="N482" s="459"/>
      <c r="O482" s="459"/>
      <c r="P482" s="459"/>
      <c r="Q482" s="459"/>
      <c r="R482" s="459"/>
      <c r="S482" s="459"/>
      <c r="T482" s="460"/>
      <c r="U482" s="212"/>
    </row>
    <row r="483" spans="1:21" ht="15.75" hidden="1">
      <c r="B483" s="201"/>
      <c r="C483" s="205"/>
      <c r="D483" s="202"/>
      <c r="E483" s="202"/>
      <c r="F483" s="202"/>
      <c r="G483" s="202"/>
      <c r="H483" s="202"/>
      <c r="I483" s="202"/>
      <c r="J483" s="203"/>
      <c r="K483" s="203"/>
      <c r="L483" s="204"/>
      <c r="M483" s="202"/>
      <c r="N483" s="202"/>
      <c r="O483" s="202"/>
      <c r="P483" s="598"/>
      <c r="Q483" s="587" t="s">
        <v>1650</v>
      </c>
      <c r="R483" s="211"/>
      <c r="S483" s="208"/>
      <c r="T483" s="209"/>
      <c r="U483" s="212"/>
    </row>
    <row r="484" spans="1:21" ht="15.75" hidden="1">
      <c r="B484" s="241"/>
      <c r="C484" s="280" t="s">
        <v>80</v>
      </c>
      <c r="D484" s="227"/>
      <c r="E484" s="227"/>
      <c r="F484" s="227"/>
      <c r="G484" s="1863"/>
      <c r="H484" s="1863"/>
      <c r="I484" s="1863" t="s">
        <v>105</v>
      </c>
      <c r="J484" s="1863"/>
      <c r="K484" s="228"/>
      <c r="L484" s="1863"/>
      <c r="M484" s="1863" t="s">
        <v>106</v>
      </c>
      <c r="N484" s="1863"/>
      <c r="O484" s="227"/>
      <c r="P484" s="227"/>
      <c r="Q484" s="227" t="s">
        <v>81</v>
      </c>
      <c r="R484" s="227"/>
      <c r="S484" s="242"/>
      <c r="T484" s="243"/>
      <c r="U484" s="212"/>
    </row>
    <row r="485" spans="1:21" ht="14.25" hidden="1" customHeight="1">
      <c r="B485" s="241"/>
      <c r="C485" s="281"/>
      <c r="D485" s="229"/>
      <c r="E485" s="229"/>
      <c r="F485" s="229"/>
      <c r="G485" s="229"/>
      <c r="H485" s="229"/>
      <c r="I485" s="229"/>
      <c r="J485" s="229"/>
      <c r="K485" s="229"/>
      <c r="L485" s="229"/>
      <c r="M485" s="229"/>
      <c r="N485" s="229"/>
      <c r="O485" s="229"/>
      <c r="P485" s="229"/>
      <c r="Q485" s="229"/>
      <c r="R485" s="229"/>
      <c r="S485" s="242"/>
      <c r="T485" s="243"/>
      <c r="U485" s="212"/>
    </row>
    <row r="486" spans="1:21" ht="15.75" hidden="1">
      <c r="B486" s="241"/>
      <c r="C486" s="281"/>
      <c r="D486" s="229"/>
      <c r="E486" s="229"/>
      <c r="F486" s="229"/>
      <c r="G486" s="229"/>
      <c r="H486" s="229"/>
      <c r="I486" s="229"/>
      <c r="J486" s="229"/>
      <c r="K486" s="229"/>
      <c r="L486" s="229"/>
      <c r="M486" s="229"/>
      <c r="N486" s="229"/>
      <c r="O486" s="229"/>
      <c r="P486" s="229"/>
      <c r="Q486" s="229"/>
      <c r="R486" s="229"/>
      <c r="S486" s="242"/>
      <c r="T486" s="243"/>
      <c r="U486" s="212"/>
    </row>
    <row r="487" spans="1:21" ht="15.75" hidden="1">
      <c r="B487" s="241"/>
      <c r="C487" s="281"/>
      <c r="D487" s="229"/>
      <c r="E487" s="229"/>
      <c r="F487" s="229"/>
      <c r="G487" s="229"/>
      <c r="H487" s="229"/>
      <c r="I487" s="229"/>
      <c r="J487" s="229"/>
      <c r="K487" s="229"/>
      <c r="L487" s="229"/>
      <c r="M487" s="229"/>
      <c r="N487" s="229"/>
      <c r="O487" s="229"/>
      <c r="P487" s="229"/>
      <c r="Q487" s="229"/>
      <c r="R487" s="229"/>
      <c r="S487" s="242"/>
      <c r="T487" s="243"/>
      <c r="U487" s="212"/>
    </row>
    <row r="488" spans="1:21" ht="15.75" hidden="1">
      <c r="B488" s="241"/>
      <c r="C488" s="1862" t="s">
        <v>147</v>
      </c>
      <c r="D488" s="1862"/>
      <c r="E488" s="1862"/>
      <c r="F488" s="1862"/>
      <c r="G488" s="1864"/>
      <c r="H488" s="1864" t="s">
        <v>82</v>
      </c>
      <c r="I488" s="1862"/>
      <c r="J488" s="1864" t="s">
        <v>156</v>
      </c>
      <c r="K488" s="230"/>
      <c r="L488" s="1864"/>
      <c r="M488" s="1864" t="s">
        <v>161</v>
      </c>
      <c r="N488" s="1864"/>
      <c r="O488" s="1862"/>
      <c r="P488" s="1862"/>
      <c r="Q488" s="1862" t="s">
        <v>83</v>
      </c>
      <c r="R488" s="1862"/>
      <c r="S488" s="242"/>
      <c r="T488" s="243"/>
      <c r="U488" s="212"/>
    </row>
    <row r="489" spans="1:21" ht="9.9499999999999993" hidden="1" customHeight="1">
      <c r="B489" s="612"/>
      <c r="C489" s="1862"/>
      <c r="D489" s="1862"/>
      <c r="E489" s="1862"/>
      <c r="F489" s="1862"/>
      <c r="G489" s="1864"/>
      <c r="H489" s="1864"/>
      <c r="I489" s="1862"/>
      <c r="J489" s="1864"/>
      <c r="K489" s="230"/>
      <c r="L489" s="1864"/>
      <c r="M489" s="1864"/>
      <c r="N489" s="1864"/>
      <c r="O489" s="1862"/>
      <c r="P489" s="1862"/>
      <c r="Q489" s="1862"/>
      <c r="R489" s="1862"/>
      <c r="S489" s="242"/>
      <c r="T489" s="243"/>
      <c r="U489" s="212"/>
    </row>
    <row r="490" spans="1:21" customFormat="1" ht="15" hidden="1" customHeight="1">
      <c r="A490" s="865"/>
      <c r="B490" s="121" t="s">
        <v>418</v>
      </c>
      <c r="C490" s="284"/>
      <c r="D490" s="122"/>
      <c r="E490" s="122"/>
      <c r="F490" s="122"/>
      <c r="G490" s="122"/>
      <c r="H490" s="122"/>
      <c r="I490" s="122"/>
      <c r="J490" s="123"/>
      <c r="K490" s="122"/>
      <c r="L490" s="124"/>
      <c r="M490" s="122"/>
      <c r="N490" s="122"/>
      <c r="O490" s="122"/>
      <c r="P490" s="122"/>
      <c r="Q490" s="122"/>
      <c r="R490" s="125"/>
      <c r="S490" s="125"/>
      <c r="T490" s="126" t="s">
        <v>417</v>
      </c>
      <c r="U490" s="232"/>
    </row>
    <row r="491" spans="1:21" hidden="1"/>
    <row r="492" spans="1:21" ht="27.95" hidden="1" customHeight="1">
      <c r="B492" s="2318"/>
      <c r="C492" s="2156"/>
      <c r="D492" s="2156"/>
      <c r="E492" s="2157"/>
      <c r="F492" s="2161" t="s">
        <v>146</v>
      </c>
      <c r="G492" s="2162"/>
      <c r="H492" s="2162"/>
      <c r="I492" s="2162"/>
      <c r="J492" s="2162"/>
      <c r="K492" s="2162"/>
      <c r="L492" s="2162"/>
      <c r="M492" s="2162"/>
      <c r="N492" s="2163"/>
      <c r="O492" s="407" t="s">
        <v>111</v>
      </c>
      <c r="P492" s="633" t="s">
        <v>1578</v>
      </c>
      <c r="Q492" s="408" t="s">
        <v>1611</v>
      </c>
      <c r="R492" s="160"/>
      <c r="S492" s="160"/>
      <c r="T492" s="161" t="s">
        <v>25</v>
      </c>
      <c r="U492" s="212"/>
    </row>
    <row r="493" spans="1:21" ht="27.75" hidden="1" customHeight="1">
      <c r="B493" s="2158"/>
      <c r="C493" s="2159"/>
      <c r="D493" s="2159"/>
      <c r="E493" s="2160"/>
      <c r="F493" s="2164" t="s">
        <v>416</v>
      </c>
      <c r="G493" s="2165"/>
      <c r="H493" s="2165"/>
      <c r="I493" s="2165"/>
      <c r="J493" s="2165"/>
      <c r="K493" s="2165"/>
      <c r="L493" s="2165"/>
      <c r="M493" s="2165"/>
      <c r="N493" s="2166"/>
      <c r="O493" s="409" t="s">
        <v>33</v>
      </c>
      <c r="P493" s="410" t="s">
        <v>58</v>
      </c>
      <c r="Q493" s="411"/>
      <c r="R493" s="162"/>
      <c r="S493" s="162"/>
      <c r="T493" s="163"/>
      <c r="U493" s="212"/>
    </row>
    <row r="494" spans="1:21" ht="5.0999999999999996" customHeight="1">
      <c r="B494" s="457"/>
      <c r="C494" s="458"/>
      <c r="D494" s="458"/>
      <c r="E494" s="458"/>
      <c r="F494" s="458"/>
      <c r="G494" s="459"/>
      <c r="H494" s="459"/>
      <c r="I494" s="459"/>
      <c r="J494" s="459"/>
      <c r="K494" s="459"/>
      <c r="L494" s="459"/>
      <c r="M494" s="459"/>
      <c r="N494" s="459"/>
      <c r="O494" s="459"/>
      <c r="P494" s="459"/>
      <c r="Q494" s="818"/>
      <c r="R494" s="459"/>
      <c r="S494" s="459"/>
      <c r="T494" s="460"/>
      <c r="U494" s="212"/>
    </row>
    <row r="495" spans="1:21" ht="15.75">
      <c r="B495" s="164"/>
      <c r="C495" s="273" t="s">
        <v>59</v>
      </c>
      <c r="D495" s="15"/>
      <c r="E495" s="15" t="s">
        <v>60</v>
      </c>
      <c r="F495" s="165" t="s">
        <v>1461</v>
      </c>
      <c r="G495" s="15"/>
      <c r="H495" s="701"/>
      <c r="I495" s="358"/>
      <c r="J495" s="15"/>
      <c r="K495" s="344"/>
      <c r="L495" s="145"/>
      <c r="M495" s="153"/>
      <c r="N495" s="145"/>
      <c r="O495" s="247"/>
      <c r="P495" s="57" t="s">
        <v>61</v>
      </c>
      <c r="Q495" s="249" t="s">
        <v>1614</v>
      </c>
      <c r="R495" s="249"/>
      <c r="S495" s="216"/>
      <c r="T495" s="250"/>
      <c r="U495" s="212"/>
    </row>
    <row r="496" spans="1:21" ht="5.0999999999999996" customHeight="1">
      <c r="B496" s="168"/>
      <c r="C496" s="274"/>
      <c r="D496" s="15"/>
      <c r="E496" s="344"/>
      <c r="F496" s="170"/>
      <c r="G496" s="171"/>
      <c r="H496" s="170"/>
      <c r="I496" s="172"/>
      <c r="J496" s="169"/>
      <c r="K496" s="15"/>
      <c r="L496" s="173"/>
      <c r="M496" s="145"/>
      <c r="O496" s="145"/>
      <c r="P496" s="295"/>
      <c r="Q496" s="251"/>
      <c r="R496" s="251"/>
      <c r="S496" s="251"/>
      <c r="T496" s="250"/>
      <c r="U496" s="212"/>
    </row>
    <row r="497" spans="2:21" ht="15" customHeight="1">
      <c r="B497" s="1802" t="s">
        <v>26</v>
      </c>
      <c r="C497" s="275" t="s">
        <v>27</v>
      </c>
      <c r="D497" s="1798" t="s">
        <v>62</v>
      </c>
      <c r="E497" s="175" t="s">
        <v>28</v>
      </c>
      <c r="F497" s="1798" t="s">
        <v>29</v>
      </c>
      <c r="G497" s="174" t="s">
        <v>30</v>
      </c>
      <c r="H497" s="174" t="s">
        <v>30</v>
      </c>
      <c r="I497" s="176" t="s">
        <v>30</v>
      </c>
      <c r="J497" s="2171" t="s">
        <v>31</v>
      </c>
      <c r="K497" s="2172"/>
      <c r="L497" s="174" t="s">
        <v>30</v>
      </c>
      <c r="M497" s="176" t="s">
        <v>32</v>
      </c>
      <c r="N497" s="177" t="s">
        <v>8</v>
      </c>
      <c r="O497" s="2176" t="s">
        <v>182</v>
      </c>
      <c r="P497" s="2178" t="s">
        <v>181</v>
      </c>
      <c r="Q497" s="177" t="s">
        <v>8</v>
      </c>
      <c r="R497" s="2180" t="s">
        <v>44</v>
      </c>
      <c r="S497" s="178" t="s">
        <v>8</v>
      </c>
      <c r="T497" s="1800" t="s">
        <v>10</v>
      </c>
      <c r="U497" s="212"/>
    </row>
    <row r="498" spans="2:21">
      <c r="B498" s="1803"/>
      <c r="C498" s="276" t="s">
        <v>11</v>
      </c>
      <c r="D498" s="1799"/>
      <c r="E498" s="180" t="s">
        <v>12</v>
      </c>
      <c r="F498" s="1799"/>
      <c r="G498" s="180" t="s">
        <v>13</v>
      </c>
      <c r="H498" s="180" t="s">
        <v>14</v>
      </c>
      <c r="I498" s="181" t="s">
        <v>15</v>
      </c>
      <c r="J498" s="182" t="s">
        <v>16</v>
      </c>
      <c r="K498" s="183" t="s">
        <v>17</v>
      </c>
      <c r="L498" s="180" t="s">
        <v>18</v>
      </c>
      <c r="M498" s="184" t="s">
        <v>19</v>
      </c>
      <c r="N498" s="185" t="s">
        <v>177</v>
      </c>
      <c r="O498" s="2177"/>
      <c r="P498" s="2179"/>
      <c r="Q498" s="185" t="s">
        <v>22</v>
      </c>
      <c r="R498" s="2181"/>
      <c r="S498" s="186" t="s">
        <v>45</v>
      </c>
      <c r="T498" s="1801"/>
      <c r="U498" s="212"/>
    </row>
    <row r="499" spans="2:21" ht="15.75" thickBot="1">
      <c r="B499" s="187">
        <v>1</v>
      </c>
      <c r="C499" s="277">
        <v>2</v>
      </c>
      <c r="D499" s="189">
        <v>3</v>
      </c>
      <c r="E499" s="188">
        <v>4</v>
      </c>
      <c r="F499" s="188">
        <v>5</v>
      </c>
      <c r="G499" s="188">
        <v>6</v>
      </c>
      <c r="H499" s="188">
        <v>7</v>
      </c>
      <c r="I499" s="190" t="s">
        <v>63</v>
      </c>
      <c r="J499" s="191">
        <v>9</v>
      </c>
      <c r="K499" s="192" t="s">
        <v>64</v>
      </c>
      <c r="L499" s="191" t="s">
        <v>65</v>
      </c>
      <c r="M499" s="192">
        <v>12</v>
      </c>
      <c r="N499" s="193" t="s">
        <v>66</v>
      </c>
      <c r="O499" s="252" t="s">
        <v>176</v>
      </c>
      <c r="P499" s="193" t="s">
        <v>178</v>
      </c>
      <c r="Q499" s="193" t="s">
        <v>185</v>
      </c>
      <c r="R499" s="193" t="s">
        <v>183</v>
      </c>
      <c r="S499" s="193" t="s">
        <v>179</v>
      </c>
      <c r="T499" s="193">
        <v>18</v>
      </c>
      <c r="U499" s="212"/>
    </row>
    <row r="500" spans="2:21" s="929" customFormat="1" ht="35.1" customHeight="1" thickTop="1">
      <c r="B500" s="912">
        <v>1</v>
      </c>
      <c r="C500" s="1658" t="s">
        <v>1647</v>
      </c>
      <c r="D500" s="1659" t="s">
        <v>985</v>
      </c>
      <c r="E500" s="1659" t="s">
        <v>1648</v>
      </c>
      <c r="F500" s="1659" t="s">
        <v>35</v>
      </c>
      <c r="G500" s="1660">
        <v>13950</v>
      </c>
      <c r="H500" s="1660">
        <v>4430</v>
      </c>
      <c r="I500" s="1661">
        <f t="shared" ref="I500:I501" si="182">+G500-H500</f>
        <v>9520</v>
      </c>
      <c r="J500" s="1661">
        <v>5</v>
      </c>
      <c r="K500" s="1661">
        <f t="shared" ref="K500:K501" si="183">I500*J500%</f>
        <v>476</v>
      </c>
      <c r="L500" s="1661">
        <f t="shared" ref="L500:L501" si="184">I500-K500</f>
        <v>9044</v>
      </c>
      <c r="M500" s="1662">
        <v>2900</v>
      </c>
      <c r="N500" s="1662">
        <f t="shared" ref="N500:N501" si="185">ROUND((L500*M500),0)</f>
        <v>26227600</v>
      </c>
      <c r="O500" s="1662">
        <f t="shared" ref="O500:O501" si="186">ROUND(M500*0.5025%,2)</f>
        <v>14.57</v>
      </c>
      <c r="P500" s="1662">
        <f t="shared" ref="P500:P501" si="187">M500+O500</f>
        <v>2914.57</v>
      </c>
      <c r="Q500" s="1661">
        <f t="shared" ref="Q500:Q501" si="188">ROUND((L500*+P500),0)</f>
        <v>26359371</v>
      </c>
      <c r="R500" s="1661">
        <f t="shared" ref="R500:R501" si="189">ROUND((Q500*0.5%),0)</f>
        <v>131797</v>
      </c>
      <c r="S500" s="1661">
        <f t="shared" ref="S500:S501" si="190">ROUND((Q500-R500),0)</f>
        <v>26227574</v>
      </c>
      <c r="T500" s="1637" t="s">
        <v>412</v>
      </c>
    </row>
    <row r="501" spans="2:21" s="929" customFormat="1" ht="35.1" customHeight="1">
      <c r="B501" s="912">
        <v>2</v>
      </c>
      <c r="C501" s="1658" t="s">
        <v>1644</v>
      </c>
      <c r="D501" s="1659" t="s">
        <v>1170</v>
      </c>
      <c r="E501" s="1659" t="s">
        <v>1645</v>
      </c>
      <c r="F501" s="1659" t="s">
        <v>35</v>
      </c>
      <c r="G501" s="1660">
        <v>3750</v>
      </c>
      <c r="H501" s="1660">
        <v>1530</v>
      </c>
      <c r="I501" s="1661">
        <f t="shared" si="182"/>
        <v>2220</v>
      </c>
      <c r="J501" s="1661">
        <v>5</v>
      </c>
      <c r="K501" s="1661">
        <f t="shared" si="183"/>
        <v>111</v>
      </c>
      <c r="L501" s="1661">
        <f t="shared" si="184"/>
        <v>2109</v>
      </c>
      <c r="M501" s="1662">
        <v>2900</v>
      </c>
      <c r="N501" s="1662">
        <f t="shared" si="185"/>
        <v>6116100</v>
      </c>
      <c r="O501" s="1662">
        <f t="shared" si="186"/>
        <v>14.57</v>
      </c>
      <c r="P501" s="1662">
        <f t="shared" si="187"/>
        <v>2914.57</v>
      </c>
      <c r="Q501" s="1661">
        <f t="shared" si="188"/>
        <v>6146828</v>
      </c>
      <c r="R501" s="1661">
        <f t="shared" si="189"/>
        <v>30734</v>
      </c>
      <c r="S501" s="1661">
        <f t="shared" si="190"/>
        <v>6116094</v>
      </c>
      <c r="T501" s="1637" t="s">
        <v>412</v>
      </c>
    </row>
    <row r="502" spans="2:21" s="929" customFormat="1" ht="5.0999999999999996" customHeight="1">
      <c r="B502" s="1046"/>
      <c r="C502" s="1047"/>
      <c r="D502" s="1048"/>
      <c r="E502" s="1049"/>
      <c r="F502" s="1050"/>
      <c r="G502" s="1028"/>
      <c r="H502" s="1028"/>
      <c r="I502" s="1029"/>
      <c r="J502" s="1030"/>
      <c r="K502" s="943"/>
      <c r="L502" s="943"/>
      <c r="M502" s="941"/>
      <c r="N502" s="942"/>
      <c r="O502" s="942"/>
      <c r="P502" s="942"/>
      <c r="Q502" s="940"/>
      <c r="R502" s="940"/>
      <c r="S502" s="940"/>
      <c r="T502" s="1637"/>
    </row>
    <row r="503" spans="2:21" ht="35.1" customHeight="1">
      <c r="B503" s="2173" t="s">
        <v>203</v>
      </c>
      <c r="C503" s="2174"/>
      <c r="D503" s="2174"/>
      <c r="E503" s="2174"/>
      <c r="F503" s="2175"/>
      <c r="G503" s="1012">
        <f>SUM(G500:G502)</f>
        <v>17700</v>
      </c>
      <c r="H503" s="1012">
        <f t="shared" ref="H503:I503" si="191">SUM(H500:H502)</f>
        <v>5960</v>
      </c>
      <c r="I503" s="1012">
        <f t="shared" si="191"/>
        <v>11740</v>
      </c>
      <c r="J503" s="1012">
        <f>+K503/I503%</f>
        <v>5</v>
      </c>
      <c r="K503" s="1012">
        <f t="shared" ref="K503:L503" si="192">SUM(K500:K502)</f>
        <v>587</v>
      </c>
      <c r="L503" s="1012">
        <f t="shared" si="192"/>
        <v>11153</v>
      </c>
      <c r="M503" s="1012"/>
      <c r="N503" s="1012">
        <f>SUM(N500:N502)</f>
        <v>32343700</v>
      </c>
      <c r="O503" s="1012"/>
      <c r="P503" s="1012">
        <f>+Q503/L503</f>
        <v>2914.5699811709856</v>
      </c>
      <c r="Q503" s="1012">
        <f t="shared" ref="Q503:S503" si="193">SUM(Q500:Q502)</f>
        <v>32506199</v>
      </c>
      <c r="R503" s="1012">
        <f t="shared" si="193"/>
        <v>162531</v>
      </c>
      <c r="S503" s="1012">
        <f t="shared" si="193"/>
        <v>32343668</v>
      </c>
      <c r="T503" s="402"/>
      <c r="U503" s="212"/>
    </row>
    <row r="504" spans="2:21" ht="5.0999999999999996" customHeight="1">
      <c r="B504" s="457"/>
      <c r="C504" s="458"/>
      <c r="D504" s="458"/>
      <c r="E504" s="458"/>
      <c r="F504" s="458"/>
      <c r="G504" s="459"/>
      <c r="H504" s="459"/>
      <c r="I504" s="459"/>
      <c r="J504" s="459"/>
      <c r="K504" s="459"/>
      <c r="L504" s="459"/>
      <c r="M504" s="459"/>
      <c r="N504" s="459"/>
      <c r="O504" s="459"/>
      <c r="P504" s="459"/>
      <c r="Q504" s="818"/>
      <c r="R504" s="459"/>
      <c r="S504" s="459"/>
      <c r="T504" s="460"/>
      <c r="U504" s="212"/>
    </row>
    <row r="505" spans="2:21" ht="8.25" hidden="1" customHeight="1">
      <c r="B505" s="603"/>
      <c r="C505" s="458"/>
      <c r="D505" s="458"/>
      <c r="E505" s="458"/>
      <c r="F505" s="458"/>
      <c r="G505" s="459"/>
      <c r="H505" s="459"/>
      <c r="I505" s="459"/>
      <c r="J505" s="459"/>
      <c r="K505" s="459"/>
      <c r="L505" s="459"/>
      <c r="M505" s="459"/>
      <c r="N505" s="459"/>
      <c r="O505" s="459"/>
      <c r="P505" s="459"/>
      <c r="Q505" s="459"/>
      <c r="R505" s="459"/>
      <c r="S505" s="459"/>
      <c r="T505" s="460"/>
      <c r="U505" s="212"/>
    </row>
    <row r="506" spans="2:21" ht="15.75" hidden="1">
      <c r="B506" s="201"/>
      <c r="C506" s="205"/>
      <c r="D506" s="202"/>
      <c r="E506" s="202"/>
      <c r="F506" s="202"/>
      <c r="G506" s="202"/>
      <c r="H506" s="202"/>
      <c r="I506" s="202"/>
      <c r="J506" s="203"/>
      <c r="K506" s="203"/>
      <c r="L506" s="204"/>
      <c r="M506" s="202"/>
      <c r="N506" s="202"/>
      <c r="O506" s="202"/>
      <c r="P506" s="598"/>
      <c r="Q506" s="587" t="s">
        <v>1615</v>
      </c>
      <c r="R506" s="211"/>
      <c r="S506" s="208"/>
      <c r="T506" s="209"/>
      <c r="U506" s="212"/>
    </row>
    <row r="507" spans="2:21" ht="15.75" hidden="1">
      <c r="B507" s="241"/>
      <c r="C507" s="280" t="s">
        <v>80</v>
      </c>
      <c r="D507" s="227"/>
      <c r="E507" s="227"/>
      <c r="F507" s="227"/>
      <c r="G507" s="1805"/>
      <c r="H507" s="1805"/>
      <c r="I507" s="1805" t="s">
        <v>105</v>
      </c>
      <c r="J507" s="1805"/>
      <c r="K507" s="228"/>
      <c r="L507" s="1805"/>
      <c r="M507" s="1805" t="s">
        <v>106</v>
      </c>
      <c r="N507" s="1805"/>
      <c r="O507" s="227"/>
      <c r="P507" s="227"/>
      <c r="Q507" s="227" t="s">
        <v>81</v>
      </c>
      <c r="R507" s="227"/>
      <c r="S507" s="242"/>
      <c r="T507" s="243"/>
      <c r="U507" s="212"/>
    </row>
    <row r="508" spans="2:21" ht="14.25" hidden="1" customHeight="1">
      <c r="B508" s="241"/>
      <c r="C508" s="281"/>
      <c r="D508" s="229"/>
      <c r="E508" s="229"/>
      <c r="F508" s="229"/>
      <c r="G508" s="229"/>
      <c r="H508" s="229"/>
      <c r="I508" s="229"/>
      <c r="J508" s="229"/>
      <c r="K508" s="229"/>
      <c r="L508" s="229"/>
      <c r="M508" s="229"/>
      <c r="N508" s="229"/>
      <c r="O508" s="229"/>
      <c r="P508" s="229"/>
      <c r="Q508" s="229"/>
      <c r="R508" s="229"/>
      <c r="S508" s="242"/>
      <c r="T508" s="243"/>
      <c r="U508" s="212"/>
    </row>
    <row r="509" spans="2:21" ht="15.75" hidden="1">
      <c r="B509" s="241"/>
      <c r="C509" s="281"/>
      <c r="D509" s="229"/>
      <c r="E509" s="229"/>
      <c r="F509" s="229"/>
      <c r="G509" s="229"/>
      <c r="H509" s="229"/>
      <c r="I509" s="229"/>
      <c r="J509" s="229"/>
      <c r="K509" s="229"/>
      <c r="L509" s="229"/>
      <c r="M509" s="229"/>
      <c r="N509" s="229"/>
      <c r="O509" s="229"/>
      <c r="P509" s="229"/>
      <c r="Q509" s="229"/>
      <c r="R509" s="229"/>
      <c r="S509" s="242"/>
      <c r="T509" s="243"/>
      <c r="U509" s="212"/>
    </row>
    <row r="510" spans="2:21" ht="15.75" hidden="1">
      <c r="B510" s="241"/>
      <c r="C510" s="281"/>
      <c r="D510" s="229"/>
      <c r="E510" s="229"/>
      <c r="F510" s="229"/>
      <c r="G510" s="229"/>
      <c r="H510" s="229"/>
      <c r="I510" s="229"/>
      <c r="J510" s="229"/>
      <c r="K510" s="229"/>
      <c r="L510" s="229"/>
      <c r="M510" s="229"/>
      <c r="N510" s="229"/>
      <c r="O510" s="229"/>
      <c r="P510" s="229"/>
      <c r="Q510" s="229"/>
      <c r="R510" s="229"/>
      <c r="S510" s="242"/>
      <c r="T510" s="243"/>
      <c r="U510" s="212"/>
    </row>
    <row r="511" spans="2:21" ht="15.75" hidden="1">
      <c r="B511" s="241"/>
      <c r="C511" s="1804" t="s">
        <v>147</v>
      </c>
      <c r="D511" s="1804"/>
      <c r="E511" s="1804"/>
      <c r="F511" s="1804"/>
      <c r="G511" s="1806"/>
      <c r="H511" s="1806" t="s">
        <v>82</v>
      </c>
      <c r="I511" s="1804"/>
      <c r="J511" s="1806" t="s">
        <v>156</v>
      </c>
      <c r="K511" s="230"/>
      <c r="L511" s="1806"/>
      <c r="M511" s="1806" t="s">
        <v>161</v>
      </c>
      <c r="N511" s="1806"/>
      <c r="O511" s="1804"/>
      <c r="P511" s="1804"/>
      <c r="Q511" s="1804" t="s">
        <v>83</v>
      </c>
      <c r="R511" s="1804"/>
      <c r="S511" s="242"/>
      <c r="T511" s="243"/>
      <c r="U511" s="212"/>
    </row>
    <row r="512" spans="2:21" ht="9.9499999999999993" hidden="1" customHeight="1">
      <c r="B512" s="612"/>
      <c r="C512" s="1804"/>
      <c r="D512" s="1804"/>
      <c r="E512" s="1804"/>
      <c r="F512" s="1804"/>
      <c r="G512" s="1806"/>
      <c r="H512" s="1806"/>
      <c r="I512" s="1804"/>
      <c r="J512" s="1806"/>
      <c r="K512" s="230"/>
      <c r="L512" s="1806"/>
      <c r="M512" s="1806"/>
      <c r="N512" s="1806"/>
      <c r="O512" s="1804"/>
      <c r="P512" s="1804"/>
      <c r="Q512" s="1804"/>
      <c r="R512" s="1804"/>
      <c r="S512" s="242"/>
      <c r="T512" s="243"/>
      <c r="U512" s="212"/>
    </row>
    <row r="513" spans="1:21" customFormat="1" ht="15" hidden="1" customHeight="1">
      <c r="A513" s="865"/>
      <c r="B513" s="121" t="s">
        <v>418</v>
      </c>
      <c r="C513" s="284"/>
      <c r="D513" s="122"/>
      <c r="E513" s="122"/>
      <c r="F513" s="122"/>
      <c r="G513" s="122"/>
      <c r="H513" s="122"/>
      <c r="I513" s="122"/>
      <c r="J513" s="123"/>
      <c r="K513" s="122"/>
      <c r="L513" s="124"/>
      <c r="M513" s="122"/>
      <c r="N513" s="122"/>
      <c r="O513" s="122"/>
      <c r="P513" s="122"/>
      <c r="Q513" s="122"/>
      <c r="R513" s="125"/>
      <c r="S513" s="125"/>
      <c r="T513" s="126" t="s">
        <v>417</v>
      </c>
      <c r="U513" s="232"/>
    </row>
    <row r="514" spans="1:21" hidden="1"/>
  </sheetData>
  <sortState ref="B10:T11">
    <sortCondition ref="C10:C11"/>
  </sortState>
  <mergeCells count="185">
    <mergeCell ref="B2:E3"/>
    <mergeCell ref="F2:N2"/>
    <mergeCell ref="F3:N3"/>
    <mergeCell ref="J7:K7"/>
    <mergeCell ref="O7:O8"/>
    <mergeCell ref="P7:P8"/>
    <mergeCell ref="R7:R8"/>
    <mergeCell ref="B14:F14"/>
    <mergeCell ref="B26:E27"/>
    <mergeCell ref="F26:N26"/>
    <mergeCell ref="F27:N27"/>
    <mergeCell ref="J31:K31"/>
    <mergeCell ref="O31:O32"/>
    <mergeCell ref="P31:P32"/>
    <mergeCell ref="R31:R32"/>
    <mergeCell ref="B38:F38"/>
    <mergeCell ref="B50:E51"/>
    <mergeCell ref="F50:N50"/>
    <mergeCell ref="F51:N51"/>
    <mergeCell ref="P100:P101"/>
    <mergeCell ref="R100:R101"/>
    <mergeCell ref="J55:K55"/>
    <mergeCell ref="O55:O56"/>
    <mergeCell ref="P55:P56"/>
    <mergeCell ref="R55:R56"/>
    <mergeCell ref="B61:F61"/>
    <mergeCell ref="B73:E74"/>
    <mergeCell ref="F73:N73"/>
    <mergeCell ref="F74:N74"/>
    <mergeCell ref="J78:K78"/>
    <mergeCell ref="O78:O79"/>
    <mergeCell ref="P78:P79"/>
    <mergeCell ref="R78:R79"/>
    <mergeCell ref="F164:N164"/>
    <mergeCell ref="J168:K168"/>
    <mergeCell ref="O168:O169"/>
    <mergeCell ref="B83:F83"/>
    <mergeCell ref="B95:E96"/>
    <mergeCell ref="F95:N95"/>
    <mergeCell ref="F96:N96"/>
    <mergeCell ref="J100:K100"/>
    <mergeCell ref="O100:O101"/>
    <mergeCell ref="B106:F106"/>
    <mergeCell ref="J307:K307"/>
    <mergeCell ref="O307:O308"/>
    <mergeCell ref="P397:P398"/>
    <mergeCell ref="R397:R398"/>
    <mergeCell ref="O397:O398"/>
    <mergeCell ref="B380:F380"/>
    <mergeCell ref="B324:E325"/>
    <mergeCell ref="F324:N324"/>
    <mergeCell ref="B199:F199"/>
    <mergeCell ref="P307:P308"/>
    <mergeCell ref="R307:R308"/>
    <mergeCell ref="B312:F312"/>
    <mergeCell ref="F325:N325"/>
    <mergeCell ref="J329:K329"/>
    <mergeCell ref="O329:O330"/>
    <mergeCell ref="P329:P330"/>
    <mergeCell ref="R329:R330"/>
    <mergeCell ref="B336:F336"/>
    <mergeCell ref="P353:P354"/>
    <mergeCell ref="R353:R354"/>
    <mergeCell ref="P364:P365"/>
    <mergeCell ref="R364:R365"/>
    <mergeCell ref="P373:P374"/>
    <mergeCell ref="R373:R374"/>
    <mergeCell ref="B348:E349"/>
    <mergeCell ref="F348:N348"/>
    <mergeCell ref="F349:N349"/>
    <mergeCell ref="J353:K353"/>
    <mergeCell ref="B360:F360"/>
    <mergeCell ref="J373:K373"/>
    <mergeCell ref="O353:O354"/>
    <mergeCell ref="O364:O365"/>
    <mergeCell ref="B369:F369"/>
    <mergeCell ref="O373:O374"/>
    <mergeCell ref="F449:N449"/>
    <mergeCell ref="J453:K453"/>
    <mergeCell ref="O453:O454"/>
    <mergeCell ref="B436:F436"/>
    <mergeCell ref="J430:K430"/>
    <mergeCell ref="O430:O431"/>
    <mergeCell ref="B426:F426"/>
    <mergeCell ref="B414:E415"/>
    <mergeCell ref="F414:N414"/>
    <mergeCell ref="F415:N415"/>
    <mergeCell ref="J419:K419"/>
    <mergeCell ref="O419:O420"/>
    <mergeCell ref="P430:P431"/>
    <mergeCell ref="R430:R431"/>
    <mergeCell ref="P497:P498"/>
    <mergeCell ref="R497:R498"/>
    <mergeCell ref="B503:F503"/>
    <mergeCell ref="B492:E493"/>
    <mergeCell ref="F492:N492"/>
    <mergeCell ref="F493:N493"/>
    <mergeCell ref="J497:K497"/>
    <mergeCell ref="O497:O498"/>
    <mergeCell ref="P475:P476"/>
    <mergeCell ref="R475:R476"/>
    <mergeCell ref="B480:F480"/>
    <mergeCell ref="B470:E471"/>
    <mergeCell ref="F470:N470"/>
    <mergeCell ref="F471:N471"/>
    <mergeCell ref="J475:K475"/>
    <mergeCell ref="O475:O476"/>
    <mergeCell ref="P453:P454"/>
    <mergeCell ref="R453:R454"/>
    <mergeCell ref="B435:F435"/>
    <mergeCell ref="B458:F458"/>
    <mergeCell ref="B448:E449"/>
    <mergeCell ref="F448:N448"/>
    <mergeCell ref="P419:P420"/>
    <mergeCell ref="R419:R420"/>
    <mergeCell ref="B402:F402"/>
    <mergeCell ref="J397:K397"/>
    <mergeCell ref="B379:F379"/>
    <mergeCell ref="B392:E393"/>
    <mergeCell ref="F392:N392"/>
    <mergeCell ref="F393:N393"/>
    <mergeCell ref="J364:K364"/>
    <mergeCell ref="B302:E303"/>
    <mergeCell ref="F302:N302"/>
    <mergeCell ref="F303:N303"/>
    <mergeCell ref="B234:E235"/>
    <mergeCell ref="F234:N234"/>
    <mergeCell ref="F235:N235"/>
    <mergeCell ref="J239:K239"/>
    <mergeCell ref="O239:O240"/>
    <mergeCell ref="P239:P240"/>
    <mergeCell ref="P285:P286"/>
    <mergeCell ref="B257:E258"/>
    <mergeCell ref="F257:N257"/>
    <mergeCell ref="F258:N258"/>
    <mergeCell ref="J262:K262"/>
    <mergeCell ref="O262:O263"/>
    <mergeCell ref="R285:R286"/>
    <mergeCell ref="B290:F290"/>
    <mergeCell ref="B280:E281"/>
    <mergeCell ref="F280:N280"/>
    <mergeCell ref="B186:E187"/>
    <mergeCell ref="F186:N186"/>
    <mergeCell ref="F187:N187"/>
    <mergeCell ref="F281:N281"/>
    <mergeCell ref="J285:K285"/>
    <mergeCell ref="O285:O286"/>
    <mergeCell ref="P262:P263"/>
    <mergeCell ref="J191:K191"/>
    <mergeCell ref="O191:O192"/>
    <mergeCell ref="P191:P192"/>
    <mergeCell ref="R262:R263"/>
    <mergeCell ref="B268:F268"/>
    <mergeCell ref="B211:E212"/>
    <mergeCell ref="F211:N211"/>
    <mergeCell ref="F212:N212"/>
    <mergeCell ref="J216:K216"/>
    <mergeCell ref="O216:O217"/>
    <mergeCell ref="P216:P217"/>
    <mergeCell ref="R216:R217"/>
    <mergeCell ref="B222:F222"/>
    <mergeCell ref="R239:R240"/>
    <mergeCell ref="B245:F245"/>
    <mergeCell ref="F119:N119"/>
    <mergeCell ref="J123:K123"/>
    <mergeCell ref="O123:O124"/>
    <mergeCell ref="P123:P124"/>
    <mergeCell ref="R123:R124"/>
    <mergeCell ref="B128:F128"/>
    <mergeCell ref="B140:E141"/>
    <mergeCell ref="F140:N140"/>
    <mergeCell ref="F141:N141"/>
    <mergeCell ref="B118:E119"/>
    <mergeCell ref="F118:N118"/>
    <mergeCell ref="R191:R192"/>
    <mergeCell ref="R168:R169"/>
    <mergeCell ref="B174:F174"/>
    <mergeCell ref="P168:P169"/>
    <mergeCell ref="J145:K145"/>
    <mergeCell ref="O145:O146"/>
    <mergeCell ref="P145:P146"/>
    <mergeCell ref="R145:R146"/>
    <mergeCell ref="B151:F151"/>
    <mergeCell ref="B163:E164"/>
    <mergeCell ref="F163:N163"/>
  </mergeCells>
  <pageMargins left="0.21" right="3.937007874015748E-2" top="0.51181102362204722" bottom="3.937007874015748E-2" header="0.51181102362204722" footer="0.51181102362204722"/>
  <pageSetup paperSize="9" scale="63" orientation="landscape" horizontalDpi="4294967294" verticalDpi="180" r:id="rId1"/>
  <headerFooter alignWithMargins="0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>
  <sheetPr codeName="Sheet52" enableFormatConditionsCalculation="0"/>
  <dimension ref="B2:U644"/>
  <sheetViews>
    <sheetView topLeftCell="A19" workbookViewId="0">
      <selection activeCell="U79" sqref="U79"/>
    </sheetView>
  </sheetViews>
  <sheetFormatPr defaultRowHeight="15"/>
  <cols>
    <col min="1" max="1" width="1.85546875" style="212" customWidth="1"/>
    <col min="2" max="2" width="5" style="212" customWidth="1"/>
    <col min="3" max="3" width="8.28515625" style="213" customWidth="1"/>
    <col min="4" max="4" width="10" style="212" customWidth="1"/>
    <col min="5" max="5" width="11.5703125" style="212" customWidth="1"/>
    <col min="6" max="6" width="8.28515625" style="212" customWidth="1"/>
    <col min="7" max="7" width="14" style="212" customWidth="1"/>
    <col min="8" max="8" width="13" style="212" customWidth="1"/>
    <col min="9" max="9" width="13.28515625" style="212" customWidth="1"/>
    <col min="10" max="10" width="7.140625" style="212" customWidth="1"/>
    <col min="11" max="11" width="11.28515625" style="212" customWidth="1"/>
    <col min="12" max="12" width="12.7109375" style="212" customWidth="1"/>
    <col min="13" max="13" width="11.140625" style="212" customWidth="1"/>
    <col min="14" max="14" width="18" style="212" customWidth="1"/>
    <col min="15" max="15" width="8.85546875" style="212" customWidth="1"/>
    <col min="16" max="16" width="13.28515625" style="212" customWidth="1"/>
    <col min="17" max="17" width="17.7109375" style="212" customWidth="1"/>
    <col min="18" max="18" width="14.7109375" style="212" customWidth="1"/>
    <col min="19" max="19" width="17.7109375" style="212" customWidth="1"/>
    <col min="20" max="20" width="9" style="212" customWidth="1"/>
    <col min="21" max="21" width="9.140625" style="218"/>
    <col min="22" max="22" width="9.140625" style="212" customWidth="1"/>
    <col min="23" max="16384" width="9.140625" style="212"/>
  </cols>
  <sheetData>
    <row r="2" spans="2:21" ht="27.95" customHeight="1">
      <c r="B2" s="2155" t="s">
        <v>159</v>
      </c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407" t="s">
        <v>111</v>
      </c>
      <c r="P2" s="1051" t="s">
        <v>1242</v>
      </c>
      <c r="Q2" s="408" t="s">
        <v>953</v>
      </c>
      <c r="R2" s="160"/>
      <c r="S2" s="160"/>
      <c r="T2" s="161" t="s">
        <v>25</v>
      </c>
      <c r="U2" s="212"/>
    </row>
    <row r="3" spans="2:21" ht="27.95" customHeight="1">
      <c r="B3" s="2158"/>
      <c r="C3" s="2159"/>
      <c r="D3" s="2159"/>
      <c r="E3" s="2160"/>
      <c r="F3" s="2164" t="s">
        <v>416</v>
      </c>
      <c r="G3" s="2165"/>
      <c r="H3" s="2165"/>
      <c r="I3" s="2165"/>
      <c r="J3" s="2165"/>
      <c r="K3" s="2165"/>
      <c r="L3" s="2165"/>
      <c r="M3" s="2165"/>
      <c r="N3" s="2166"/>
      <c r="O3" s="409" t="s">
        <v>33</v>
      </c>
      <c r="P3" s="410" t="s">
        <v>58</v>
      </c>
      <c r="Q3" s="411"/>
      <c r="R3" s="162"/>
      <c r="S3" s="162"/>
      <c r="T3" s="163"/>
      <c r="U3" s="212"/>
    </row>
    <row r="4" spans="2:21" ht="9.9499999999999993" customHeight="1">
      <c r="B4" s="457"/>
      <c r="C4" s="458"/>
      <c r="D4" s="458"/>
      <c r="E4" s="458"/>
      <c r="F4" s="458"/>
      <c r="G4" s="459"/>
      <c r="H4" s="459"/>
      <c r="I4" s="459"/>
      <c r="J4" s="459"/>
      <c r="K4" s="459"/>
      <c r="L4" s="459"/>
      <c r="M4" s="459"/>
      <c r="N4" s="459"/>
      <c r="O4" s="459"/>
      <c r="P4" s="459"/>
      <c r="Q4" s="818"/>
      <c r="R4" s="459"/>
      <c r="S4" s="459"/>
      <c r="T4" s="460"/>
      <c r="U4" s="212"/>
    </row>
    <row r="5" spans="2:21" ht="15.75">
      <c r="B5" s="164"/>
      <c r="C5" s="273" t="s">
        <v>59</v>
      </c>
      <c r="D5" s="15"/>
      <c r="E5" s="15" t="s">
        <v>60</v>
      </c>
      <c r="F5" s="165" t="s">
        <v>365</v>
      </c>
      <c r="G5" s="15"/>
      <c r="H5" s="701"/>
      <c r="I5" s="358"/>
      <c r="J5" s="15"/>
      <c r="K5" s="344"/>
      <c r="L5" s="145"/>
      <c r="M5" s="153"/>
      <c r="N5" s="145"/>
      <c r="O5" s="247"/>
      <c r="P5" s="57" t="s">
        <v>61</v>
      </c>
      <c r="Q5" s="249" t="s">
        <v>1240</v>
      </c>
      <c r="R5" s="249"/>
      <c r="S5" s="216"/>
      <c r="T5" s="250"/>
      <c r="U5" s="212"/>
    </row>
    <row r="6" spans="2:21" ht="9.9499999999999993" customHeight="1">
      <c r="B6" s="168"/>
      <c r="C6" s="274"/>
      <c r="D6" s="15"/>
      <c r="E6" s="344"/>
      <c r="F6" s="170"/>
      <c r="G6" s="171"/>
      <c r="H6" s="170"/>
      <c r="I6" s="172"/>
      <c r="J6" s="169"/>
      <c r="K6" s="15"/>
      <c r="L6" s="173"/>
      <c r="M6" s="145"/>
      <c r="O6" s="145"/>
      <c r="P6" s="295"/>
      <c r="Q6" s="251"/>
      <c r="R6" s="251"/>
      <c r="S6" s="251"/>
      <c r="T6" s="250"/>
      <c r="U6" s="212"/>
    </row>
    <row r="7" spans="2:21" ht="15" customHeight="1">
      <c r="B7" s="1223" t="s">
        <v>26</v>
      </c>
      <c r="C7" s="275" t="s">
        <v>27</v>
      </c>
      <c r="D7" s="1219" t="s">
        <v>62</v>
      </c>
      <c r="E7" s="175" t="s">
        <v>28</v>
      </c>
      <c r="F7" s="121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1221" t="s">
        <v>10</v>
      </c>
      <c r="U7" s="212"/>
    </row>
    <row r="8" spans="2:21">
      <c r="B8" s="1224"/>
      <c r="C8" s="276" t="s">
        <v>11</v>
      </c>
      <c r="D8" s="1220"/>
      <c r="E8" s="180" t="s">
        <v>12</v>
      </c>
      <c r="F8" s="122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1222"/>
      <c r="U8" s="212"/>
    </row>
    <row r="9" spans="2:21" ht="15.75" thickBot="1">
      <c r="B9" s="187">
        <v>1</v>
      </c>
      <c r="C9" s="277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185</v>
      </c>
      <c r="R9" s="193" t="s">
        <v>183</v>
      </c>
      <c r="S9" s="193" t="s">
        <v>179</v>
      </c>
      <c r="T9" s="193">
        <v>18</v>
      </c>
      <c r="U9" s="212"/>
    </row>
    <row r="10" spans="2:21" s="929" customFormat="1" ht="24.95" customHeight="1" thickTop="1">
      <c r="B10" s="965">
        <v>1</v>
      </c>
      <c r="C10" s="966"/>
      <c r="D10" s="1052" t="s">
        <v>1073</v>
      </c>
      <c r="E10" s="1053" t="s">
        <v>999</v>
      </c>
      <c r="F10" s="1054" t="s">
        <v>35</v>
      </c>
      <c r="G10" s="1055"/>
      <c r="H10" s="1055"/>
      <c r="I10" s="1060">
        <f t="shared" ref="I10:I21" si="0">+G10-H10</f>
        <v>0</v>
      </c>
      <c r="J10" s="976"/>
      <c r="K10" s="1056">
        <f t="shared" ref="K10:K21" si="1">I10*J10%</f>
        <v>0</v>
      </c>
      <c r="L10" s="1056">
        <f t="shared" ref="L10:L21" si="2">I10-K10</f>
        <v>0</v>
      </c>
      <c r="M10" s="978">
        <v>1400</v>
      </c>
      <c r="N10" s="967">
        <f t="shared" ref="N10:N21" si="3">ROUND((L10*M10),0)</f>
        <v>0</v>
      </c>
      <c r="O10" s="967">
        <f t="shared" ref="O10:O21" si="4">ROUND(M10*0.5025%,2)</f>
        <v>7.04</v>
      </c>
      <c r="P10" s="967">
        <f t="shared" ref="P10:P21" si="5">M10+O10</f>
        <v>1407.04</v>
      </c>
      <c r="Q10" s="968">
        <f t="shared" ref="Q10:Q21" si="6">ROUND((L10*+P10),0)</f>
        <v>0</v>
      </c>
      <c r="R10" s="968">
        <f t="shared" ref="R10:R21" si="7">ROUND((Q10*0.5%),0)</f>
        <v>0</v>
      </c>
      <c r="S10" s="968">
        <f t="shared" ref="S10:S21" si="8">ROUND((Q10-R10),0)</f>
        <v>0</v>
      </c>
      <c r="T10" s="923" t="s">
        <v>386</v>
      </c>
    </row>
    <row r="11" spans="2:21" s="929" customFormat="1" ht="24.95" customHeight="1">
      <c r="B11" s="944">
        <v>2</v>
      </c>
      <c r="C11" s="901"/>
      <c r="D11" s="1057" t="s">
        <v>1011</v>
      </c>
      <c r="E11" s="1058" t="s">
        <v>1208</v>
      </c>
      <c r="F11" s="1059" t="s">
        <v>35</v>
      </c>
      <c r="G11" s="974"/>
      <c r="H11" s="974"/>
      <c r="I11" s="975">
        <f t="shared" si="0"/>
        <v>0</v>
      </c>
      <c r="J11" s="976"/>
      <c r="K11" s="977">
        <f t="shared" si="1"/>
        <v>0</v>
      </c>
      <c r="L11" s="977">
        <f t="shared" si="2"/>
        <v>0</v>
      </c>
      <c r="M11" s="978">
        <v>1400</v>
      </c>
      <c r="N11" s="932">
        <f t="shared" si="3"/>
        <v>0</v>
      </c>
      <c r="O11" s="932">
        <f t="shared" si="4"/>
        <v>7.04</v>
      </c>
      <c r="P11" s="932">
        <f t="shared" si="5"/>
        <v>1407.04</v>
      </c>
      <c r="Q11" s="933">
        <f t="shared" si="6"/>
        <v>0</v>
      </c>
      <c r="R11" s="933">
        <f t="shared" si="7"/>
        <v>0</v>
      </c>
      <c r="S11" s="933">
        <f t="shared" si="8"/>
        <v>0</v>
      </c>
      <c r="T11" s="923" t="s">
        <v>380</v>
      </c>
    </row>
    <row r="12" spans="2:21" s="929" customFormat="1" ht="24.95" customHeight="1">
      <c r="B12" s="944">
        <v>3</v>
      </c>
      <c r="C12" s="901"/>
      <c r="D12" s="1057" t="s">
        <v>998</v>
      </c>
      <c r="E12" s="1058" t="s">
        <v>1039</v>
      </c>
      <c r="F12" s="1059" t="s">
        <v>35</v>
      </c>
      <c r="G12" s="974"/>
      <c r="H12" s="974"/>
      <c r="I12" s="975">
        <f t="shared" si="0"/>
        <v>0</v>
      </c>
      <c r="J12" s="976"/>
      <c r="K12" s="977">
        <f t="shared" si="1"/>
        <v>0</v>
      </c>
      <c r="L12" s="977">
        <f t="shared" si="2"/>
        <v>0</v>
      </c>
      <c r="M12" s="978">
        <v>1400</v>
      </c>
      <c r="N12" s="932">
        <f t="shared" si="3"/>
        <v>0</v>
      </c>
      <c r="O12" s="932">
        <f t="shared" si="4"/>
        <v>7.04</v>
      </c>
      <c r="P12" s="932">
        <f t="shared" si="5"/>
        <v>1407.04</v>
      </c>
      <c r="Q12" s="933">
        <f t="shared" si="6"/>
        <v>0</v>
      </c>
      <c r="R12" s="933">
        <f t="shared" si="7"/>
        <v>0</v>
      </c>
      <c r="S12" s="933">
        <f t="shared" si="8"/>
        <v>0</v>
      </c>
      <c r="T12" s="923" t="s">
        <v>386</v>
      </c>
    </row>
    <row r="13" spans="2:21" s="929" customFormat="1" ht="24.95" customHeight="1">
      <c r="B13" s="944">
        <v>4</v>
      </c>
      <c r="C13" s="901"/>
      <c r="D13" s="1057" t="s">
        <v>405</v>
      </c>
      <c r="E13" s="1058" t="s">
        <v>406</v>
      </c>
      <c r="F13" s="1059" t="s">
        <v>35</v>
      </c>
      <c r="G13" s="974"/>
      <c r="H13" s="974"/>
      <c r="I13" s="975">
        <f t="shared" si="0"/>
        <v>0</v>
      </c>
      <c r="J13" s="976"/>
      <c r="K13" s="977">
        <f t="shared" si="1"/>
        <v>0</v>
      </c>
      <c r="L13" s="977">
        <f t="shared" si="2"/>
        <v>0</v>
      </c>
      <c r="M13" s="978">
        <v>1400</v>
      </c>
      <c r="N13" s="932">
        <f t="shared" si="3"/>
        <v>0</v>
      </c>
      <c r="O13" s="932">
        <f t="shared" si="4"/>
        <v>7.04</v>
      </c>
      <c r="P13" s="932">
        <f t="shared" si="5"/>
        <v>1407.04</v>
      </c>
      <c r="Q13" s="933">
        <f t="shared" si="6"/>
        <v>0</v>
      </c>
      <c r="R13" s="933">
        <f t="shared" si="7"/>
        <v>0</v>
      </c>
      <c r="S13" s="933">
        <f t="shared" si="8"/>
        <v>0</v>
      </c>
      <c r="T13" s="923" t="s">
        <v>380</v>
      </c>
    </row>
    <row r="14" spans="2:21" s="929" customFormat="1" ht="24.95" customHeight="1">
      <c r="B14" s="944">
        <v>5</v>
      </c>
      <c r="C14" s="901"/>
      <c r="D14" s="1057" t="s">
        <v>943</v>
      </c>
      <c r="E14" s="1058" t="s">
        <v>944</v>
      </c>
      <c r="F14" s="1059" t="s">
        <v>35</v>
      </c>
      <c r="G14" s="974"/>
      <c r="H14" s="974"/>
      <c r="I14" s="975">
        <f t="shared" si="0"/>
        <v>0</v>
      </c>
      <c r="J14" s="976"/>
      <c r="K14" s="977">
        <f t="shared" si="1"/>
        <v>0</v>
      </c>
      <c r="L14" s="977">
        <f t="shared" si="2"/>
        <v>0</v>
      </c>
      <c r="M14" s="978">
        <v>1400</v>
      </c>
      <c r="N14" s="932">
        <f t="shared" si="3"/>
        <v>0</v>
      </c>
      <c r="O14" s="932">
        <f t="shared" si="4"/>
        <v>7.04</v>
      </c>
      <c r="P14" s="932">
        <f t="shared" si="5"/>
        <v>1407.04</v>
      </c>
      <c r="Q14" s="933">
        <f t="shared" si="6"/>
        <v>0</v>
      </c>
      <c r="R14" s="933">
        <f t="shared" si="7"/>
        <v>0</v>
      </c>
      <c r="S14" s="933">
        <f t="shared" si="8"/>
        <v>0</v>
      </c>
      <c r="T14" s="923" t="s">
        <v>380</v>
      </c>
    </row>
    <row r="15" spans="2:21" s="929" customFormat="1" ht="24.95" customHeight="1">
      <c r="B15" s="944">
        <v>6</v>
      </c>
      <c r="C15" s="901"/>
      <c r="D15" s="1057" t="s">
        <v>1023</v>
      </c>
      <c r="E15" s="1058" t="s">
        <v>1085</v>
      </c>
      <c r="F15" s="1059" t="s">
        <v>35</v>
      </c>
      <c r="G15" s="974"/>
      <c r="H15" s="974"/>
      <c r="I15" s="975">
        <f t="shared" si="0"/>
        <v>0</v>
      </c>
      <c r="J15" s="976"/>
      <c r="K15" s="977">
        <f t="shared" si="1"/>
        <v>0</v>
      </c>
      <c r="L15" s="977">
        <f t="shared" si="2"/>
        <v>0</v>
      </c>
      <c r="M15" s="978">
        <v>1400</v>
      </c>
      <c r="N15" s="932">
        <f t="shared" si="3"/>
        <v>0</v>
      </c>
      <c r="O15" s="932">
        <f t="shared" si="4"/>
        <v>7.04</v>
      </c>
      <c r="P15" s="932">
        <f t="shared" si="5"/>
        <v>1407.04</v>
      </c>
      <c r="Q15" s="933">
        <f t="shared" si="6"/>
        <v>0</v>
      </c>
      <c r="R15" s="933">
        <f t="shared" si="7"/>
        <v>0</v>
      </c>
      <c r="S15" s="933">
        <f t="shared" si="8"/>
        <v>0</v>
      </c>
      <c r="T15" s="923" t="s">
        <v>380</v>
      </c>
    </row>
    <row r="16" spans="2:21" s="929" customFormat="1" ht="24.95" customHeight="1">
      <c r="B16" s="944">
        <v>7</v>
      </c>
      <c r="C16" s="901"/>
      <c r="D16" s="1057" t="s">
        <v>963</v>
      </c>
      <c r="E16" s="1058" t="s">
        <v>947</v>
      </c>
      <c r="F16" s="1059" t="s">
        <v>35</v>
      </c>
      <c r="G16" s="974"/>
      <c r="H16" s="974"/>
      <c r="I16" s="975">
        <f t="shared" si="0"/>
        <v>0</v>
      </c>
      <c r="J16" s="976"/>
      <c r="K16" s="977">
        <f t="shared" si="1"/>
        <v>0</v>
      </c>
      <c r="L16" s="977">
        <f t="shared" si="2"/>
        <v>0</v>
      </c>
      <c r="M16" s="978">
        <v>1400</v>
      </c>
      <c r="N16" s="932">
        <f t="shared" si="3"/>
        <v>0</v>
      </c>
      <c r="O16" s="932">
        <f t="shared" si="4"/>
        <v>7.04</v>
      </c>
      <c r="P16" s="932">
        <f t="shared" si="5"/>
        <v>1407.04</v>
      </c>
      <c r="Q16" s="933">
        <f t="shared" si="6"/>
        <v>0</v>
      </c>
      <c r="R16" s="933">
        <f t="shared" si="7"/>
        <v>0</v>
      </c>
      <c r="S16" s="933">
        <f t="shared" si="8"/>
        <v>0</v>
      </c>
      <c r="T16" s="923" t="s">
        <v>386</v>
      </c>
    </row>
    <row r="17" spans="2:21" s="929" customFormat="1" ht="24.95" customHeight="1">
      <c r="B17" s="944">
        <v>8</v>
      </c>
      <c r="C17" s="901"/>
      <c r="D17" s="1057" t="s">
        <v>985</v>
      </c>
      <c r="E17" s="1058" t="s">
        <v>986</v>
      </c>
      <c r="F17" s="1059" t="s">
        <v>35</v>
      </c>
      <c r="G17" s="974"/>
      <c r="H17" s="974"/>
      <c r="I17" s="975">
        <f t="shared" si="0"/>
        <v>0</v>
      </c>
      <c r="J17" s="976"/>
      <c r="K17" s="977">
        <f t="shared" si="1"/>
        <v>0</v>
      </c>
      <c r="L17" s="977">
        <f t="shared" si="2"/>
        <v>0</v>
      </c>
      <c r="M17" s="978">
        <v>1400</v>
      </c>
      <c r="N17" s="932">
        <f t="shared" si="3"/>
        <v>0</v>
      </c>
      <c r="O17" s="932">
        <f t="shared" si="4"/>
        <v>7.04</v>
      </c>
      <c r="P17" s="932">
        <f t="shared" si="5"/>
        <v>1407.04</v>
      </c>
      <c r="Q17" s="933">
        <f t="shared" si="6"/>
        <v>0</v>
      </c>
      <c r="R17" s="933">
        <f t="shared" si="7"/>
        <v>0</v>
      </c>
      <c r="S17" s="933">
        <f t="shared" si="8"/>
        <v>0</v>
      </c>
      <c r="T17" s="923" t="s">
        <v>380</v>
      </c>
    </row>
    <row r="18" spans="2:21" s="929" customFormat="1" ht="24.95" customHeight="1">
      <c r="B18" s="944">
        <v>9</v>
      </c>
      <c r="C18" s="901"/>
      <c r="D18" s="1057" t="s">
        <v>933</v>
      </c>
      <c r="E18" s="1058" t="s">
        <v>934</v>
      </c>
      <c r="F18" s="1059" t="s">
        <v>35</v>
      </c>
      <c r="G18" s="974"/>
      <c r="H18" s="974"/>
      <c r="I18" s="975">
        <f t="shared" si="0"/>
        <v>0</v>
      </c>
      <c r="J18" s="976"/>
      <c r="K18" s="977">
        <f t="shared" si="1"/>
        <v>0</v>
      </c>
      <c r="L18" s="977">
        <f t="shared" si="2"/>
        <v>0</v>
      </c>
      <c r="M18" s="978">
        <v>1400</v>
      </c>
      <c r="N18" s="932">
        <f t="shared" si="3"/>
        <v>0</v>
      </c>
      <c r="O18" s="932">
        <f t="shared" si="4"/>
        <v>7.04</v>
      </c>
      <c r="P18" s="932">
        <f t="shared" si="5"/>
        <v>1407.04</v>
      </c>
      <c r="Q18" s="933">
        <f t="shared" si="6"/>
        <v>0</v>
      </c>
      <c r="R18" s="933">
        <f t="shared" si="7"/>
        <v>0</v>
      </c>
      <c r="S18" s="933">
        <f t="shared" si="8"/>
        <v>0</v>
      </c>
      <c r="T18" s="923" t="s">
        <v>380</v>
      </c>
    </row>
    <row r="19" spans="2:21" s="929" customFormat="1" ht="24.95" customHeight="1">
      <c r="B19" s="944">
        <v>10</v>
      </c>
      <c r="C19" s="901"/>
      <c r="D19" s="1057" t="s">
        <v>1204</v>
      </c>
      <c r="E19" s="1058" t="s">
        <v>1205</v>
      </c>
      <c r="F19" s="1059" t="s">
        <v>35</v>
      </c>
      <c r="G19" s="974"/>
      <c r="H19" s="974"/>
      <c r="I19" s="975">
        <f t="shared" si="0"/>
        <v>0</v>
      </c>
      <c r="J19" s="976"/>
      <c r="K19" s="977">
        <f t="shared" si="1"/>
        <v>0</v>
      </c>
      <c r="L19" s="977">
        <f t="shared" si="2"/>
        <v>0</v>
      </c>
      <c r="M19" s="978">
        <v>1400</v>
      </c>
      <c r="N19" s="932">
        <f t="shared" si="3"/>
        <v>0</v>
      </c>
      <c r="O19" s="932">
        <f t="shared" si="4"/>
        <v>7.04</v>
      </c>
      <c r="P19" s="932">
        <f t="shared" si="5"/>
        <v>1407.04</v>
      </c>
      <c r="Q19" s="933">
        <f t="shared" si="6"/>
        <v>0</v>
      </c>
      <c r="R19" s="933">
        <f t="shared" si="7"/>
        <v>0</v>
      </c>
      <c r="S19" s="933">
        <f t="shared" si="8"/>
        <v>0</v>
      </c>
      <c r="T19" s="923" t="s">
        <v>380</v>
      </c>
    </row>
    <row r="20" spans="2:21" s="929" customFormat="1" ht="24.95" customHeight="1">
      <c r="B20" s="944">
        <v>11</v>
      </c>
      <c r="C20" s="901"/>
      <c r="D20" s="1057" t="s">
        <v>205</v>
      </c>
      <c r="E20" s="1058" t="s">
        <v>961</v>
      </c>
      <c r="F20" s="1059" t="s">
        <v>35</v>
      </c>
      <c r="G20" s="974"/>
      <c r="H20" s="974"/>
      <c r="I20" s="975">
        <f t="shared" si="0"/>
        <v>0</v>
      </c>
      <c r="J20" s="976"/>
      <c r="K20" s="977">
        <f t="shared" si="1"/>
        <v>0</v>
      </c>
      <c r="L20" s="977">
        <f t="shared" si="2"/>
        <v>0</v>
      </c>
      <c r="M20" s="978">
        <v>1400</v>
      </c>
      <c r="N20" s="932">
        <f t="shared" si="3"/>
        <v>0</v>
      </c>
      <c r="O20" s="932">
        <f t="shared" si="4"/>
        <v>7.04</v>
      </c>
      <c r="P20" s="932">
        <f t="shared" si="5"/>
        <v>1407.04</v>
      </c>
      <c r="Q20" s="933">
        <f t="shared" si="6"/>
        <v>0</v>
      </c>
      <c r="R20" s="933">
        <f t="shared" si="7"/>
        <v>0</v>
      </c>
      <c r="S20" s="933">
        <f t="shared" si="8"/>
        <v>0</v>
      </c>
      <c r="T20" s="923" t="s">
        <v>380</v>
      </c>
    </row>
    <row r="21" spans="2:21" s="929" customFormat="1" ht="24.95" customHeight="1">
      <c r="B21" s="944">
        <v>12</v>
      </c>
      <c r="C21" s="901"/>
      <c r="D21" s="1057" t="s">
        <v>651</v>
      </c>
      <c r="E21" s="1058" t="s">
        <v>652</v>
      </c>
      <c r="F21" s="1059" t="s">
        <v>35</v>
      </c>
      <c r="G21" s="974"/>
      <c r="H21" s="974"/>
      <c r="I21" s="975">
        <f t="shared" si="0"/>
        <v>0</v>
      </c>
      <c r="J21" s="976"/>
      <c r="K21" s="977">
        <f t="shared" si="1"/>
        <v>0</v>
      </c>
      <c r="L21" s="977">
        <f t="shared" si="2"/>
        <v>0</v>
      </c>
      <c r="M21" s="978">
        <v>1400</v>
      </c>
      <c r="N21" s="932">
        <f t="shared" si="3"/>
        <v>0</v>
      </c>
      <c r="O21" s="932">
        <f t="shared" si="4"/>
        <v>7.04</v>
      </c>
      <c r="P21" s="932">
        <f t="shared" si="5"/>
        <v>1407.04</v>
      </c>
      <c r="Q21" s="933">
        <f t="shared" si="6"/>
        <v>0</v>
      </c>
      <c r="R21" s="933">
        <f t="shared" si="7"/>
        <v>0</v>
      </c>
      <c r="S21" s="933">
        <f t="shared" si="8"/>
        <v>0</v>
      </c>
      <c r="T21" s="923" t="s">
        <v>946</v>
      </c>
    </row>
    <row r="22" spans="2:21" s="929" customFormat="1" ht="5.0999999999999996" customHeight="1">
      <c r="B22" s="1046"/>
      <c r="C22" s="1047"/>
      <c r="D22" s="1048"/>
      <c r="E22" s="1049"/>
      <c r="F22" s="1050"/>
      <c r="G22" s="1028"/>
      <c r="H22" s="1028"/>
      <c r="I22" s="1029"/>
      <c r="J22" s="1030"/>
      <c r="K22" s="943"/>
      <c r="L22" s="943"/>
      <c r="M22" s="941"/>
      <c r="N22" s="942"/>
      <c r="O22" s="942"/>
      <c r="P22" s="942"/>
      <c r="Q22" s="940"/>
      <c r="R22" s="940"/>
      <c r="S22" s="940"/>
      <c r="T22" s="923"/>
    </row>
    <row r="23" spans="2:21" ht="24.95" customHeight="1">
      <c r="B23" s="2173" t="s">
        <v>204</v>
      </c>
      <c r="C23" s="2174"/>
      <c r="D23" s="2174"/>
      <c r="E23" s="2174"/>
      <c r="F23" s="2175"/>
      <c r="G23" s="402">
        <f>SUM(G10:G22)</f>
        <v>0</v>
      </c>
      <c r="H23" s="402">
        <f>SUM(H10:H22)</f>
        <v>0</v>
      </c>
      <c r="I23" s="402">
        <f>SUM(I10:I22)</f>
        <v>0</v>
      </c>
      <c r="J23" s="402" t="e">
        <f>+K23/I23%</f>
        <v>#DIV/0!</v>
      </c>
      <c r="K23" s="402">
        <f>SUM(K10:K22)</f>
        <v>0</v>
      </c>
      <c r="L23" s="406">
        <f>SUM(L10:L22)</f>
        <v>0</v>
      </c>
      <c r="M23" s="402"/>
      <c r="N23" s="402">
        <f>SUM(N10:N22)</f>
        <v>0</v>
      </c>
      <c r="O23" s="402"/>
      <c r="P23" s="402" t="e">
        <f>+Q23/L23</f>
        <v>#DIV/0!</v>
      </c>
      <c r="Q23" s="402">
        <f>SUM(Q10:Q22)</f>
        <v>0</v>
      </c>
      <c r="R23" s="402">
        <f>SUM(R10:R22)</f>
        <v>0</v>
      </c>
      <c r="S23" s="402">
        <f>SUM(S10:S22)</f>
        <v>0</v>
      </c>
      <c r="T23" s="402"/>
      <c r="U23" s="212"/>
    </row>
    <row r="24" spans="2:21" ht="5.0999999999999996" customHeight="1">
      <c r="B24" s="603"/>
      <c r="C24" s="458"/>
      <c r="D24" s="458"/>
      <c r="E24" s="458"/>
      <c r="F24" s="458"/>
      <c r="G24" s="597"/>
      <c r="H24" s="597"/>
      <c r="I24" s="597"/>
      <c r="J24" s="597"/>
      <c r="K24" s="597"/>
      <c r="L24" s="459"/>
      <c r="M24" s="597"/>
      <c r="N24" s="597"/>
      <c r="O24" s="597"/>
      <c r="P24" s="597"/>
      <c r="Q24" s="597"/>
      <c r="R24" s="597"/>
      <c r="S24" s="597"/>
      <c r="T24" s="460"/>
      <c r="U24" s="212"/>
    </row>
    <row r="25" spans="2:21" ht="15.75">
      <c r="B25" s="164"/>
      <c r="C25" s="273" t="s">
        <v>59</v>
      </c>
      <c r="D25" s="15"/>
      <c r="E25" s="15" t="s">
        <v>60</v>
      </c>
      <c r="F25" s="165" t="s">
        <v>1237</v>
      </c>
      <c r="G25" s="15"/>
      <c r="H25" s="701"/>
      <c r="I25" s="358"/>
      <c r="J25" s="15"/>
      <c r="K25" s="344"/>
      <c r="L25" s="145"/>
      <c r="M25" s="153"/>
      <c r="N25" s="145"/>
      <c r="O25" s="247"/>
      <c r="P25" s="57"/>
      <c r="Q25" s="249"/>
      <c r="R25" s="249"/>
      <c r="S25" s="216"/>
      <c r="T25" s="250"/>
      <c r="U25" s="212"/>
    </row>
    <row r="26" spans="2:21" ht="9.9499999999999993" customHeight="1">
      <c r="B26" s="168"/>
      <c r="C26" s="274"/>
      <c r="D26" s="15"/>
      <c r="E26" s="344"/>
      <c r="F26" s="170"/>
      <c r="G26" s="171"/>
      <c r="H26" s="170"/>
      <c r="I26" s="172"/>
      <c r="J26" s="169"/>
      <c r="K26" s="15"/>
      <c r="L26" s="173"/>
      <c r="M26" s="145"/>
      <c r="O26" s="145"/>
      <c r="P26" s="295"/>
      <c r="Q26" s="251"/>
      <c r="R26" s="251"/>
      <c r="S26" s="251"/>
      <c r="T26" s="250"/>
      <c r="U26" s="212"/>
    </row>
    <row r="27" spans="2:21" ht="15" customHeight="1">
      <c r="B27" s="1223" t="s">
        <v>26</v>
      </c>
      <c r="C27" s="275" t="s">
        <v>27</v>
      </c>
      <c r="D27" s="1219" t="s">
        <v>62</v>
      </c>
      <c r="E27" s="175" t="s">
        <v>28</v>
      </c>
      <c r="F27" s="1219" t="s">
        <v>29</v>
      </c>
      <c r="G27" s="174" t="s">
        <v>30</v>
      </c>
      <c r="H27" s="174" t="s">
        <v>30</v>
      </c>
      <c r="I27" s="176" t="s">
        <v>30</v>
      </c>
      <c r="J27" s="2171" t="s">
        <v>31</v>
      </c>
      <c r="K27" s="2172"/>
      <c r="L27" s="174" t="s">
        <v>30</v>
      </c>
      <c r="M27" s="176" t="s">
        <v>32</v>
      </c>
      <c r="N27" s="177" t="s">
        <v>8</v>
      </c>
      <c r="O27" s="2176" t="s">
        <v>182</v>
      </c>
      <c r="P27" s="2178" t="s">
        <v>181</v>
      </c>
      <c r="Q27" s="177" t="s">
        <v>8</v>
      </c>
      <c r="R27" s="2180" t="s">
        <v>44</v>
      </c>
      <c r="S27" s="178" t="s">
        <v>8</v>
      </c>
      <c r="T27" s="1221" t="s">
        <v>10</v>
      </c>
      <c r="U27" s="212"/>
    </row>
    <row r="28" spans="2:21">
      <c r="B28" s="1224"/>
      <c r="C28" s="276" t="s">
        <v>11</v>
      </c>
      <c r="D28" s="1220"/>
      <c r="E28" s="180" t="s">
        <v>12</v>
      </c>
      <c r="F28" s="1220"/>
      <c r="G28" s="180" t="s">
        <v>13</v>
      </c>
      <c r="H28" s="180" t="s">
        <v>14</v>
      </c>
      <c r="I28" s="181" t="s">
        <v>15</v>
      </c>
      <c r="J28" s="182" t="s">
        <v>16</v>
      </c>
      <c r="K28" s="183" t="s">
        <v>17</v>
      </c>
      <c r="L28" s="180" t="s">
        <v>18</v>
      </c>
      <c r="M28" s="184" t="s">
        <v>19</v>
      </c>
      <c r="N28" s="185" t="s">
        <v>177</v>
      </c>
      <c r="O28" s="2177"/>
      <c r="P28" s="2179"/>
      <c r="Q28" s="185" t="s">
        <v>22</v>
      </c>
      <c r="R28" s="2181"/>
      <c r="S28" s="186" t="s">
        <v>45</v>
      </c>
      <c r="T28" s="1222"/>
      <c r="U28" s="212"/>
    </row>
    <row r="29" spans="2:21" ht="15.75" thickBot="1">
      <c r="B29" s="187">
        <v>1</v>
      </c>
      <c r="C29" s="277">
        <v>2</v>
      </c>
      <c r="D29" s="189">
        <v>3</v>
      </c>
      <c r="E29" s="188">
        <v>4</v>
      </c>
      <c r="F29" s="188">
        <v>5</v>
      </c>
      <c r="G29" s="188">
        <v>6</v>
      </c>
      <c r="H29" s="188">
        <v>7</v>
      </c>
      <c r="I29" s="190" t="s">
        <v>63</v>
      </c>
      <c r="J29" s="191">
        <v>9</v>
      </c>
      <c r="K29" s="192" t="s">
        <v>64</v>
      </c>
      <c r="L29" s="191" t="s">
        <v>65</v>
      </c>
      <c r="M29" s="192">
        <v>12</v>
      </c>
      <c r="N29" s="193" t="s">
        <v>66</v>
      </c>
      <c r="O29" s="252" t="s">
        <v>176</v>
      </c>
      <c r="P29" s="193" t="s">
        <v>178</v>
      </c>
      <c r="Q29" s="193" t="s">
        <v>185</v>
      </c>
      <c r="R29" s="193" t="s">
        <v>183</v>
      </c>
      <c r="S29" s="193" t="s">
        <v>179</v>
      </c>
      <c r="T29" s="193">
        <v>18</v>
      </c>
      <c r="U29" s="212"/>
    </row>
    <row r="30" spans="2:21" s="929" customFormat="1" ht="24.95" customHeight="1" thickTop="1">
      <c r="B30" s="965">
        <v>1</v>
      </c>
      <c r="C30" s="966"/>
      <c r="D30" s="1052" t="s">
        <v>151</v>
      </c>
      <c r="E30" s="1053" t="s">
        <v>87</v>
      </c>
      <c r="F30" s="1054" t="s">
        <v>35</v>
      </c>
      <c r="G30" s="1055"/>
      <c r="H30" s="1055"/>
      <c r="I30" s="1060">
        <f>+G30-H30</f>
        <v>0</v>
      </c>
      <c r="J30" s="976"/>
      <c r="K30" s="1056">
        <f>I30*J30%</f>
        <v>0</v>
      </c>
      <c r="L30" s="1056">
        <f>I30-K30</f>
        <v>0</v>
      </c>
      <c r="M30" s="978">
        <v>1400</v>
      </c>
      <c r="N30" s="967">
        <f>ROUND((L30*M30),0)</f>
        <v>0</v>
      </c>
      <c r="O30" s="967">
        <f>ROUND(M30*0.5025%,2)</f>
        <v>7.04</v>
      </c>
      <c r="P30" s="967">
        <f>M30+O30</f>
        <v>1407.04</v>
      </c>
      <c r="Q30" s="968">
        <f>ROUND((L30*+P30),0)</f>
        <v>0</v>
      </c>
      <c r="R30" s="968">
        <f>ROUND((Q30*0.5%),0)</f>
        <v>0</v>
      </c>
      <c r="S30" s="968">
        <f>ROUND((Q30-R30),0)</f>
        <v>0</v>
      </c>
      <c r="T30" s="923" t="s">
        <v>77</v>
      </c>
    </row>
    <row r="31" spans="2:21" s="929" customFormat="1" ht="24.95" customHeight="1">
      <c r="B31" s="944">
        <v>2</v>
      </c>
      <c r="C31" s="901"/>
      <c r="D31" s="1057" t="s">
        <v>149</v>
      </c>
      <c r="E31" s="1058" t="s">
        <v>92</v>
      </c>
      <c r="F31" s="1059" t="s">
        <v>35</v>
      </c>
      <c r="G31" s="974"/>
      <c r="H31" s="974"/>
      <c r="I31" s="975">
        <f>+G31-H31</f>
        <v>0</v>
      </c>
      <c r="J31" s="976"/>
      <c r="K31" s="977">
        <f>I31*J31%</f>
        <v>0</v>
      </c>
      <c r="L31" s="977">
        <f>I31-K31</f>
        <v>0</v>
      </c>
      <c r="M31" s="978">
        <v>1400</v>
      </c>
      <c r="N31" s="932">
        <f>ROUND((L31*M31),0)</f>
        <v>0</v>
      </c>
      <c r="O31" s="932">
        <f>ROUND(M31*0.5025%,2)</f>
        <v>7.04</v>
      </c>
      <c r="P31" s="932">
        <f>M31+O31</f>
        <v>1407.04</v>
      </c>
      <c r="Q31" s="933">
        <f>ROUND((L31*+P31),0)</f>
        <v>0</v>
      </c>
      <c r="R31" s="933">
        <f>ROUND((Q31*0.5%),0)</f>
        <v>0</v>
      </c>
      <c r="S31" s="933">
        <f>ROUND((Q31-R31),0)</f>
        <v>0</v>
      </c>
      <c r="T31" s="923" t="s">
        <v>77</v>
      </c>
    </row>
    <row r="32" spans="2:21" s="929" customFormat="1" ht="5.0999999999999996" customHeight="1">
      <c r="B32" s="1046"/>
      <c r="C32" s="1047"/>
      <c r="D32" s="1048"/>
      <c r="E32" s="1049"/>
      <c r="F32" s="1050"/>
      <c r="G32" s="1028"/>
      <c r="H32" s="1028"/>
      <c r="I32" s="1029"/>
      <c r="J32" s="1030"/>
      <c r="K32" s="943"/>
      <c r="L32" s="943"/>
      <c r="M32" s="941"/>
      <c r="N32" s="942"/>
      <c r="O32" s="942"/>
      <c r="P32" s="942"/>
      <c r="Q32" s="940"/>
      <c r="R32" s="940"/>
      <c r="S32" s="940"/>
      <c r="T32" s="923"/>
    </row>
    <row r="33" spans="2:21" ht="24.95" customHeight="1">
      <c r="B33" s="2173" t="s">
        <v>202</v>
      </c>
      <c r="C33" s="2174"/>
      <c r="D33" s="2174"/>
      <c r="E33" s="2174"/>
      <c r="F33" s="2175"/>
      <c r="G33" s="402">
        <f>SUM(G30:G32)</f>
        <v>0</v>
      </c>
      <c r="H33" s="402">
        <f>SUM(H30:H32)</f>
        <v>0</v>
      </c>
      <c r="I33" s="402">
        <f>SUM(I30:I32)</f>
        <v>0</v>
      </c>
      <c r="J33" s="402" t="e">
        <f>+K33/I33%</f>
        <v>#DIV/0!</v>
      </c>
      <c r="K33" s="402">
        <f>SUM(K30:K32)</f>
        <v>0</v>
      </c>
      <c r="L33" s="406">
        <f>SUM(L30:L32)</f>
        <v>0</v>
      </c>
      <c r="M33" s="402"/>
      <c r="N33" s="402">
        <f>SUM(N30:N32)</f>
        <v>0</v>
      </c>
      <c r="O33" s="402"/>
      <c r="P33" s="402" t="e">
        <f>+Q33/L33</f>
        <v>#DIV/0!</v>
      </c>
      <c r="Q33" s="402">
        <f>SUM(Q30:Q32)</f>
        <v>0</v>
      </c>
      <c r="R33" s="402">
        <f>SUM(R30:R32)</f>
        <v>0</v>
      </c>
      <c r="S33" s="402">
        <f>SUM(S30:S32)</f>
        <v>0</v>
      </c>
      <c r="T33" s="402"/>
      <c r="U33" s="212"/>
    </row>
    <row r="34" spans="2:21" ht="24.95" customHeight="1">
      <c r="B34" s="2173" t="s">
        <v>637</v>
      </c>
      <c r="C34" s="2174"/>
      <c r="D34" s="2174"/>
      <c r="E34" s="2174"/>
      <c r="F34" s="2175"/>
      <c r="G34" s="402">
        <f>SUM(G33+G23)</f>
        <v>0</v>
      </c>
      <c r="H34" s="402">
        <f>SUM(H33+H23)</f>
        <v>0</v>
      </c>
      <c r="I34" s="402">
        <f>SUM(I33+I23)</f>
        <v>0</v>
      </c>
      <c r="J34" s="402" t="e">
        <f>+K34/I34%</f>
        <v>#DIV/0!</v>
      </c>
      <c r="K34" s="402">
        <f>SUM(K33+K23)</f>
        <v>0</v>
      </c>
      <c r="L34" s="402">
        <f>SUM(L33+L23)</f>
        <v>0</v>
      </c>
      <c r="M34" s="402"/>
      <c r="N34" s="402">
        <f>SUM(N33+N23)</f>
        <v>0</v>
      </c>
      <c r="O34" s="402"/>
      <c r="P34" s="402" t="e">
        <f>+Q34/L34</f>
        <v>#DIV/0!</v>
      </c>
      <c r="Q34" s="402">
        <f>SUM(Q33+Q23)</f>
        <v>0</v>
      </c>
      <c r="R34" s="402">
        <f>SUM(R33+R23)</f>
        <v>0</v>
      </c>
      <c r="S34" s="402">
        <f>SUM(S33+S23)</f>
        <v>0</v>
      </c>
      <c r="T34" s="402"/>
      <c r="U34" s="212"/>
    </row>
    <row r="35" spans="2:21">
      <c r="B35" s="603"/>
      <c r="C35" s="458"/>
      <c r="D35" s="458"/>
      <c r="E35" s="458"/>
      <c r="F35" s="458"/>
      <c r="G35" s="459"/>
      <c r="H35" s="459"/>
      <c r="I35" s="459"/>
      <c r="J35" s="459"/>
      <c r="K35" s="459"/>
      <c r="L35" s="459"/>
      <c r="M35" s="459"/>
      <c r="N35" s="459"/>
      <c r="O35" s="459"/>
      <c r="P35" s="459"/>
      <c r="Q35" s="459"/>
      <c r="R35" s="459"/>
      <c r="S35" s="459"/>
      <c r="T35" s="460"/>
      <c r="U35" s="212"/>
    </row>
    <row r="36" spans="2:21" ht="15.75">
      <c r="B36" s="201"/>
      <c r="C36" s="205"/>
      <c r="D36" s="202"/>
      <c r="E36" s="202"/>
      <c r="F36" s="202"/>
      <c r="G36" s="202"/>
      <c r="H36" s="202"/>
      <c r="I36" s="202"/>
      <c r="J36" s="203"/>
      <c r="K36" s="203"/>
      <c r="L36" s="204"/>
      <c r="M36" s="202"/>
      <c r="N36" s="202"/>
      <c r="O36" s="202"/>
      <c r="P36" s="598"/>
      <c r="Q36" s="211" t="s">
        <v>1241</v>
      </c>
      <c r="R36" s="211"/>
      <c r="S36" s="208"/>
      <c r="T36" s="209"/>
      <c r="U36" s="212"/>
    </row>
    <row r="37" spans="2:21" ht="15.75">
      <c r="B37" s="241"/>
      <c r="C37" s="280" t="s">
        <v>80</v>
      </c>
      <c r="D37" s="227"/>
      <c r="E37" s="227"/>
      <c r="F37" s="227"/>
      <c r="G37" s="1226"/>
      <c r="H37" s="1226"/>
      <c r="I37" s="1226" t="s">
        <v>105</v>
      </c>
      <c r="J37" s="1226"/>
      <c r="K37" s="228"/>
      <c r="L37" s="1226"/>
      <c r="M37" s="1226" t="s">
        <v>106</v>
      </c>
      <c r="N37" s="1226"/>
      <c r="O37" s="227"/>
      <c r="P37" s="227"/>
      <c r="Q37" s="227" t="s">
        <v>81</v>
      </c>
      <c r="R37" s="227"/>
      <c r="S37" s="242"/>
      <c r="T37" s="243"/>
      <c r="U37" s="212"/>
    </row>
    <row r="38" spans="2:21" ht="12" customHeight="1">
      <c r="B38" s="241"/>
      <c r="C38" s="281"/>
      <c r="D38" s="229"/>
      <c r="E38" s="229"/>
      <c r="F38" s="229"/>
      <c r="G38" s="229"/>
      <c r="H38" s="229"/>
      <c r="I38" s="229"/>
      <c r="J38" s="229"/>
      <c r="K38" s="229"/>
      <c r="L38" s="229"/>
      <c r="M38" s="229"/>
      <c r="N38" s="229"/>
      <c r="O38" s="229"/>
      <c r="P38" s="229"/>
      <c r="Q38" s="229"/>
      <c r="R38" s="229"/>
      <c r="S38" s="242"/>
      <c r="T38" s="243"/>
      <c r="U38" s="212"/>
    </row>
    <row r="39" spans="2:21" ht="9.75" customHeight="1">
      <c r="B39" s="241"/>
      <c r="C39" s="281"/>
      <c r="D39" s="229"/>
      <c r="E39" s="229"/>
      <c r="F39" s="229"/>
      <c r="G39" s="229"/>
      <c r="H39" s="229"/>
      <c r="I39" s="229"/>
      <c r="J39" s="229"/>
      <c r="K39" s="229"/>
      <c r="L39" s="229"/>
      <c r="M39" s="229"/>
      <c r="N39" s="229"/>
      <c r="O39" s="229"/>
      <c r="P39" s="229"/>
      <c r="Q39" s="229"/>
      <c r="R39" s="229"/>
      <c r="S39" s="242"/>
      <c r="T39" s="243"/>
      <c r="U39" s="212"/>
    </row>
    <row r="40" spans="2:21" ht="15.75">
      <c r="B40" s="241"/>
      <c r="C40" s="281"/>
      <c r="D40" s="229"/>
      <c r="E40" s="229"/>
      <c r="F40" s="229"/>
      <c r="G40" s="229"/>
      <c r="H40" s="229"/>
      <c r="I40" s="229"/>
      <c r="J40" s="229"/>
      <c r="K40" s="229"/>
      <c r="L40" s="229"/>
      <c r="M40" s="229"/>
      <c r="N40" s="229"/>
      <c r="O40" s="229"/>
      <c r="P40" s="229"/>
      <c r="Q40" s="229"/>
      <c r="R40" s="229"/>
      <c r="S40" s="242"/>
      <c r="T40" s="243"/>
      <c r="U40" s="212"/>
    </row>
    <row r="41" spans="2:21" ht="15.75">
      <c r="B41" s="241"/>
      <c r="C41" s="281"/>
      <c r="D41" s="229"/>
      <c r="E41" s="229"/>
      <c r="F41" s="229"/>
      <c r="G41" s="229"/>
      <c r="H41" s="229"/>
      <c r="I41" s="229"/>
      <c r="J41" s="229"/>
      <c r="K41" s="229"/>
      <c r="L41" s="229"/>
      <c r="M41" s="229"/>
      <c r="N41" s="229"/>
      <c r="O41" s="229"/>
      <c r="P41" s="229"/>
      <c r="Q41" s="229"/>
      <c r="R41" s="229"/>
      <c r="S41" s="242"/>
      <c r="T41" s="243"/>
      <c r="U41" s="212"/>
    </row>
    <row r="42" spans="2:21" ht="15.75">
      <c r="B42" s="241"/>
      <c r="C42" s="1225" t="s">
        <v>147</v>
      </c>
      <c r="D42" s="1225"/>
      <c r="E42" s="1225"/>
      <c r="F42" s="1225"/>
      <c r="G42" s="1227"/>
      <c r="H42" s="1227" t="s">
        <v>82</v>
      </c>
      <c r="I42" s="1225"/>
      <c r="J42" s="1227" t="s">
        <v>156</v>
      </c>
      <c r="K42" s="230"/>
      <c r="L42" s="1227"/>
      <c r="M42" s="1227" t="s">
        <v>161</v>
      </c>
      <c r="N42" s="1227"/>
      <c r="O42" s="1225"/>
      <c r="P42" s="1225"/>
      <c r="Q42" s="1225" t="s">
        <v>83</v>
      </c>
      <c r="R42" s="1225"/>
      <c r="S42" s="242"/>
      <c r="T42" s="243"/>
      <c r="U42" s="212"/>
    </row>
    <row r="43" spans="2:21" ht="15.75">
      <c r="B43" s="612"/>
      <c r="C43" s="1225"/>
      <c r="D43" s="1225"/>
      <c r="E43" s="1225"/>
      <c r="F43" s="1225"/>
      <c r="G43" s="1227"/>
      <c r="H43" s="1227"/>
      <c r="I43" s="1225"/>
      <c r="J43" s="1227"/>
      <c r="K43" s="230"/>
      <c r="L43" s="1227"/>
      <c r="M43" s="1227"/>
      <c r="N43" s="1227"/>
      <c r="O43" s="1225"/>
      <c r="P43" s="1225"/>
      <c r="Q43" s="1225"/>
      <c r="R43" s="1225"/>
      <c r="S43" s="242"/>
      <c r="T43" s="243"/>
      <c r="U43" s="212"/>
    </row>
    <row r="44" spans="2:21" customFormat="1" ht="15" customHeight="1">
      <c r="B44" s="121" t="s">
        <v>418</v>
      </c>
      <c r="C44" s="284"/>
      <c r="D44" s="122"/>
      <c r="E44" s="122"/>
      <c r="F44" s="122"/>
      <c r="G44" s="122"/>
      <c r="H44" s="122"/>
      <c r="I44" s="122"/>
      <c r="J44" s="123"/>
      <c r="K44" s="122"/>
      <c r="L44" s="124"/>
      <c r="M44" s="122"/>
      <c r="N44" s="122"/>
      <c r="O44" s="122"/>
      <c r="P44" s="122"/>
      <c r="Q44" s="122"/>
      <c r="R44" s="125"/>
      <c r="S44" s="125"/>
      <c r="T44" s="126" t="s">
        <v>417</v>
      </c>
      <c r="U44" s="232"/>
    </row>
    <row r="46" spans="2:21" ht="27.95" customHeight="1">
      <c r="B46" s="2155" t="s">
        <v>159</v>
      </c>
      <c r="C46" s="2156"/>
      <c r="D46" s="2156"/>
      <c r="E46" s="2157"/>
      <c r="F46" s="2161" t="s">
        <v>146</v>
      </c>
      <c r="G46" s="2162"/>
      <c r="H46" s="2162"/>
      <c r="I46" s="2162"/>
      <c r="J46" s="2162"/>
      <c r="K46" s="2162"/>
      <c r="L46" s="2162"/>
      <c r="M46" s="2162"/>
      <c r="N46" s="2163"/>
      <c r="O46" s="407" t="s">
        <v>111</v>
      </c>
      <c r="P46" s="633" t="s">
        <v>1223</v>
      </c>
      <c r="Q46" s="408" t="s">
        <v>953</v>
      </c>
      <c r="R46" s="160"/>
      <c r="S46" s="160"/>
      <c r="T46" s="161" t="s">
        <v>25</v>
      </c>
      <c r="U46" s="212"/>
    </row>
    <row r="47" spans="2:21" ht="27.95" customHeight="1">
      <c r="B47" s="2158"/>
      <c r="C47" s="2159"/>
      <c r="D47" s="2159"/>
      <c r="E47" s="2160"/>
      <c r="F47" s="2164" t="s">
        <v>416</v>
      </c>
      <c r="G47" s="2165"/>
      <c r="H47" s="2165"/>
      <c r="I47" s="2165"/>
      <c r="J47" s="2165"/>
      <c r="K47" s="2165"/>
      <c r="L47" s="2165"/>
      <c r="M47" s="2165"/>
      <c r="N47" s="2166"/>
      <c r="O47" s="409" t="s">
        <v>33</v>
      </c>
      <c r="P47" s="410" t="s">
        <v>58</v>
      </c>
      <c r="Q47" s="411"/>
      <c r="R47" s="162"/>
      <c r="S47" s="162"/>
      <c r="T47" s="163"/>
      <c r="U47" s="212"/>
    </row>
    <row r="48" spans="2:21" ht="9.9499999999999993" customHeight="1">
      <c r="B48" s="457"/>
      <c r="C48" s="458"/>
      <c r="D48" s="458"/>
      <c r="E48" s="458"/>
      <c r="F48" s="458"/>
      <c r="G48" s="459"/>
      <c r="H48" s="459"/>
      <c r="I48" s="459"/>
      <c r="J48" s="459"/>
      <c r="K48" s="459"/>
      <c r="L48" s="459"/>
      <c r="M48" s="459"/>
      <c r="N48" s="459"/>
      <c r="O48" s="459"/>
      <c r="P48" s="459"/>
      <c r="Q48" s="818"/>
      <c r="R48" s="459"/>
      <c r="S48" s="459"/>
      <c r="T48" s="460"/>
      <c r="U48" s="212"/>
    </row>
    <row r="49" spans="2:21" ht="15.75">
      <c r="B49" s="164"/>
      <c r="C49" s="273" t="s">
        <v>59</v>
      </c>
      <c r="D49" s="15"/>
      <c r="E49" s="15" t="s">
        <v>60</v>
      </c>
      <c r="F49" s="165" t="s">
        <v>365</v>
      </c>
      <c r="G49" s="15"/>
      <c r="H49" s="701"/>
      <c r="I49" s="358"/>
      <c r="J49" s="15"/>
      <c r="K49" s="344"/>
      <c r="L49" s="145"/>
      <c r="M49" s="153"/>
      <c r="N49" s="145"/>
      <c r="O49" s="247"/>
      <c r="P49" s="57" t="s">
        <v>61</v>
      </c>
      <c r="Q49" s="249" t="s">
        <v>1221</v>
      </c>
      <c r="R49" s="249"/>
      <c r="S49" s="216"/>
      <c r="T49" s="250"/>
      <c r="U49" s="212"/>
    </row>
    <row r="50" spans="2:21" ht="9.9499999999999993" customHeight="1">
      <c r="B50" s="168"/>
      <c r="C50" s="274"/>
      <c r="D50" s="15"/>
      <c r="E50" s="344"/>
      <c r="F50" s="170"/>
      <c r="G50" s="171"/>
      <c r="H50" s="170"/>
      <c r="I50" s="172"/>
      <c r="J50" s="169"/>
      <c r="K50" s="15"/>
      <c r="L50" s="173"/>
      <c r="M50" s="145"/>
      <c r="O50" s="145"/>
      <c r="P50" s="295"/>
      <c r="Q50" s="251"/>
      <c r="R50" s="251"/>
      <c r="S50" s="251"/>
      <c r="T50" s="250"/>
      <c r="U50" s="212"/>
    </row>
    <row r="51" spans="2:21" ht="15" customHeight="1">
      <c r="B51" s="1214" t="s">
        <v>26</v>
      </c>
      <c r="C51" s="275" t="s">
        <v>27</v>
      </c>
      <c r="D51" s="1210" t="s">
        <v>62</v>
      </c>
      <c r="E51" s="175" t="s">
        <v>28</v>
      </c>
      <c r="F51" s="1210" t="s">
        <v>29</v>
      </c>
      <c r="G51" s="174" t="s">
        <v>30</v>
      </c>
      <c r="H51" s="174" t="s">
        <v>30</v>
      </c>
      <c r="I51" s="176" t="s">
        <v>30</v>
      </c>
      <c r="J51" s="2171" t="s">
        <v>31</v>
      </c>
      <c r="K51" s="2172"/>
      <c r="L51" s="174" t="s">
        <v>30</v>
      </c>
      <c r="M51" s="176" t="s">
        <v>32</v>
      </c>
      <c r="N51" s="177" t="s">
        <v>8</v>
      </c>
      <c r="O51" s="2176" t="s">
        <v>182</v>
      </c>
      <c r="P51" s="2178" t="s">
        <v>181</v>
      </c>
      <c r="Q51" s="177" t="s">
        <v>8</v>
      </c>
      <c r="R51" s="2180" t="s">
        <v>44</v>
      </c>
      <c r="S51" s="178" t="s">
        <v>8</v>
      </c>
      <c r="T51" s="1212" t="s">
        <v>10</v>
      </c>
      <c r="U51" s="212"/>
    </row>
    <row r="52" spans="2:21">
      <c r="B52" s="1215"/>
      <c r="C52" s="276" t="s">
        <v>11</v>
      </c>
      <c r="D52" s="1211"/>
      <c r="E52" s="180" t="s">
        <v>12</v>
      </c>
      <c r="F52" s="1211"/>
      <c r="G52" s="180" t="s">
        <v>13</v>
      </c>
      <c r="H52" s="180" t="s">
        <v>14</v>
      </c>
      <c r="I52" s="181" t="s">
        <v>15</v>
      </c>
      <c r="J52" s="182" t="s">
        <v>16</v>
      </c>
      <c r="K52" s="183" t="s">
        <v>17</v>
      </c>
      <c r="L52" s="180" t="s">
        <v>18</v>
      </c>
      <c r="M52" s="184" t="s">
        <v>19</v>
      </c>
      <c r="N52" s="185" t="s">
        <v>177</v>
      </c>
      <c r="O52" s="2177"/>
      <c r="P52" s="2179"/>
      <c r="Q52" s="185" t="s">
        <v>22</v>
      </c>
      <c r="R52" s="2181"/>
      <c r="S52" s="186" t="s">
        <v>45</v>
      </c>
      <c r="T52" s="1213"/>
      <c r="U52" s="212"/>
    </row>
    <row r="53" spans="2:21" ht="15.75" thickBot="1">
      <c r="B53" s="187">
        <v>1</v>
      </c>
      <c r="C53" s="277">
        <v>2</v>
      </c>
      <c r="D53" s="189">
        <v>3</v>
      </c>
      <c r="E53" s="188">
        <v>4</v>
      </c>
      <c r="F53" s="188">
        <v>5</v>
      </c>
      <c r="G53" s="188">
        <v>6</v>
      </c>
      <c r="H53" s="188">
        <v>7</v>
      </c>
      <c r="I53" s="190" t="s">
        <v>63</v>
      </c>
      <c r="J53" s="191">
        <v>9</v>
      </c>
      <c r="K53" s="192" t="s">
        <v>64</v>
      </c>
      <c r="L53" s="191" t="s">
        <v>65</v>
      </c>
      <c r="M53" s="192">
        <v>12</v>
      </c>
      <c r="N53" s="193" t="s">
        <v>66</v>
      </c>
      <c r="O53" s="252" t="s">
        <v>176</v>
      </c>
      <c r="P53" s="193" t="s">
        <v>178</v>
      </c>
      <c r="Q53" s="193" t="s">
        <v>185</v>
      </c>
      <c r="R53" s="193" t="s">
        <v>183</v>
      </c>
      <c r="S53" s="193" t="s">
        <v>179</v>
      </c>
      <c r="T53" s="193">
        <v>18</v>
      </c>
      <c r="U53" s="212"/>
    </row>
    <row r="54" spans="2:21" s="929" customFormat="1" ht="24.95" customHeight="1" thickTop="1">
      <c r="B54" s="965">
        <v>1</v>
      </c>
      <c r="C54" s="966" t="s">
        <v>1225</v>
      </c>
      <c r="D54" s="1052" t="s">
        <v>1073</v>
      </c>
      <c r="E54" s="1053" t="s">
        <v>999</v>
      </c>
      <c r="F54" s="1054" t="s">
        <v>35</v>
      </c>
      <c r="G54" s="1055">
        <v>11370</v>
      </c>
      <c r="H54" s="1055">
        <v>3520</v>
      </c>
      <c r="I54" s="1060">
        <f t="shared" ref="I54:I65" si="9">+G54-H54</f>
        <v>7850</v>
      </c>
      <c r="J54" s="976">
        <v>5</v>
      </c>
      <c r="K54" s="1056">
        <f t="shared" ref="K54:K65" si="10">I54*J54%</f>
        <v>392.5</v>
      </c>
      <c r="L54" s="1056">
        <f t="shared" ref="L54:L65" si="11">I54-K54</f>
        <v>7457.5</v>
      </c>
      <c r="M54" s="978">
        <v>1400</v>
      </c>
      <c r="N54" s="967">
        <f t="shared" ref="N54:N65" si="12">ROUND((L54*M54),0)</f>
        <v>10440500</v>
      </c>
      <c r="O54" s="967">
        <f t="shared" ref="O54:O65" si="13">ROUND(M54*0.5025%,2)</f>
        <v>7.04</v>
      </c>
      <c r="P54" s="967">
        <f t="shared" ref="P54:P65" si="14">M54+O54</f>
        <v>1407.04</v>
      </c>
      <c r="Q54" s="968">
        <f t="shared" ref="Q54:Q65" si="15">ROUND((L54*+P54),0)</f>
        <v>10493001</v>
      </c>
      <c r="R54" s="968">
        <f t="shared" ref="R54:R65" si="16">ROUND((Q54*0.5%),0)</f>
        <v>52465</v>
      </c>
      <c r="S54" s="968">
        <f t="shared" ref="S54:S65" si="17">ROUND((Q54-R54),0)</f>
        <v>10440536</v>
      </c>
      <c r="T54" s="923" t="s">
        <v>386</v>
      </c>
    </row>
    <row r="55" spans="2:21" s="929" customFormat="1" ht="24.95" customHeight="1">
      <c r="B55" s="944">
        <v>2</v>
      </c>
      <c r="C55" s="901" t="s">
        <v>1226</v>
      </c>
      <c r="D55" s="1057" t="s">
        <v>1011</v>
      </c>
      <c r="E55" s="1058" t="s">
        <v>1208</v>
      </c>
      <c r="F55" s="1059" t="s">
        <v>35</v>
      </c>
      <c r="G55" s="974">
        <v>9850</v>
      </c>
      <c r="H55" s="974">
        <v>3520</v>
      </c>
      <c r="I55" s="975">
        <f t="shared" si="9"/>
        <v>6330</v>
      </c>
      <c r="J55" s="976">
        <v>5</v>
      </c>
      <c r="K55" s="977">
        <f t="shared" si="10"/>
        <v>316.5</v>
      </c>
      <c r="L55" s="977">
        <f t="shared" si="11"/>
        <v>6013.5</v>
      </c>
      <c r="M55" s="978">
        <v>1400</v>
      </c>
      <c r="N55" s="932">
        <f t="shared" si="12"/>
        <v>8418900</v>
      </c>
      <c r="O55" s="932">
        <f t="shared" si="13"/>
        <v>7.04</v>
      </c>
      <c r="P55" s="932">
        <f t="shared" si="14"/>
        <v>1407.04</v>
      </c>
      <c r="Q55" s="933">
        <f t="shared" si="15"/>
        <v>8461235</v>
      </c>
      <c r="R55" s="933">
        <f t="shared" si="16"/>
        <v>42306</v>
      </c>
      <c r="S55" s="933">
        <f t="shared" si="17"/>
        <v>8418929</v>
      </c>
      <c r="T55" s="923" t="s">
        <v>380</v>
      </c>
    </row>
    <row r="56" spans="2:21" s="929" customFormat="1" ht="24.95" customHeight="1">
      <c r="B56" s="944">
        <v>3</v>
      </c>
      <c r="C56" s="901" t="s">
        <v>1231</v>
      </c>
      <c r="D56" s="1057" t="s">
        <v>998</v>
      </c>
      <c r="E56" s="1058" t="s">
        <v>1039</v>
      </c>
      <c r="F56" s="1059" t="s">
        <v>35</v>
      </c>
      <c r="G56" s="974">
        <v>12900</v>
      </c>
      <c r="H56" s="974">
        <v>4370</v>
      </c>
      <c r="I56" s="975">
        <f t="shared" si="9"/>
        <v>8530</v>
      </c>
      <c r="J56" s="976">
        <v>5</v>
      </c>
      <c r="K56" s="977">
        <f t="shared" si="10"/>
        <v>426.5</v>
      </c>
      <c r="L56" s="977">
        <f t="shared" si="11"/>
        <v>8103.5</v>
      </c>
      <c r="M56" s="978">
        <v>1400</v>
      </c>
      <c r="N56" s="932">
        <f t="shared" si="12"/>
        <v>11344900</v>
      </c>
      <c r="O56" s="932">
        <f t="shared" si="13"/>
        <v>7.04</v>
      </c>
      <c r="P56" s="932">
        <f t="shared" si="14"/>
        <v>1407.04</v>
      </c>
      <c r="Q56" s="933">
        <f t="shared" si="15"/>
        <v>11401949</v>
      </c>
      <c r="R56" s="933">
        <f t="shared" si="16"/>
        <v>57010</v>
      </c>
      <c r="S56" s="933">
        <f t="shared" si="17"/>
        <v>11344939</v>
      </c>
      <c r="T56" s="923" t="s">
        <v>386</v>
      </c>
    </row>
    <row r="57" spans="2:21" s="929" customFormat="1" ht="24.95" customHeight="1">
      <c r="B57" s="944">
        <v>4</v>
      </c>
      <c r="C57" s="901" t="s">
        <v>1227</v>
      </c>
      <c r="D57" s="1057" t="s">
        <v>405</v>
      </c>
      <c r="E57" s="1058" t="s">
        <v>406</v>
      </c>
      <c r="F57" s="1059" t="s">
        <v>35</v>
      </c>
      <c r="G57" s="974">
        <v>12090</v>
      </c>
      <c r="H57" s="974">
        <v>4450</v>
      </c>
      <c r="I57" s="975">
        <f t="shared" si="9"/>
        <v>7640</v>
      </c>
      <c r="J57" s="976">
        <v>5</v>
      </c>
      <c r="K57" s="977">
        <f t="shared" si="10"/>
        <v>382</v>
      </c>
      <c r="L57" s="977">
        <f t="shared" si="11"/>
        <v>7258</v>
      </c>
      <c r="M57" s="978">
        <v>1400</v>
      </c>
      <c r="N57" s="932">
        <f t="shared" si="12"/>
        <v>10161200</v>
      </c>
      <c r="O57" s="932">
        <f t="shared" si="13"/>
        <v>7.04</v>
      </c>
      <c r="P57" s="932">
        <f t="shared" si="14"/>
        <v>1407.04</v>
      </c>
      <c r="Q57" s="933">
        <f t="shared" si="15"/>
        <v>10212296</v>
      </c>
      <c r="R57" s="933">
        <f t="shared" si="16"/>
        <v>51061</v>
      </c>
      <c r="S57" s="933">
        <f t="shared" si="17"/>
        <v>10161235</v>
      </c>
      <c r="T57" s="923" t="s">
        <v>380</v>
      </c>
    </row>
    <row r="58" spans="2:21" s="929" customFormat="1" ht="24.95" customHeight="1">
      <c r="B58" s="944">
        <v>5</v>
      </c>
      <c r="C58" s="901" t="s">
        <v>1228</v>
      </c>
      <c r="D58" s="1057" t="s">
        <v>943</v>
      </c>
      <c r="E58" s="1058" t="s">
        <v>944</v>
      </c>
      <c r="F58" s="1059" t="s">
        <v>35</v>
      </c>
      <c r="G58" s="974">
        <v>12700</v>
      </c>
      <c r="H58" s="974">
        <v>4400</v>
      </c>
      <c r="I58" s="975">
        <f t="shared" si="9"/>
        <v>8300</v>
      </c>
      <c r="J58" s="976">
        <v>5</v>
      </c>
      <c r="K58" s="977">
        <f t="shared" si="10"/>
        <v>415</v>
      </c>
      <c r="L58" s="977">
        <f t="shared" si="11"/>
        <v>7885</v>
      </c>
      <c r="M58" s="978">
        <v>1400</v>
      </c>
      <c r="N58" s="932">
        <f t="shared" si="12"/>
        <v>11039000</v>
      </c>
      <c r="O58" s="932">
        <f t="shared" si="13"/>
        <v>7.04</v>
      </c>
      <c r="P58" s="932">
        <f t="shared" si="14"/>
        <v>1407.04</v>
      </c>
      <c r="Q58" s="933">
        <f t="shared" si="15"/>
        <v>11094510</v>
      </c>
      <c r="R58" s="933">
        <f t="shared" si="16"/>
        <v>55473</v>
      </c>
      <c r="S58" s="933">
        <f t="shared" si="17"/>
        <v>11039037</v>
      </c>
      <c r="T58" s="923" t="s">
        <v>380</v>
      </c>
    </row>
    <row r="59" spans="2:21" s="929" customFormat="1" ht="24.95" customHeight="1">
      <c r="B59" s="944">
        <v>6</v>
      </c>
      <c r="C59" s="901" t="s">
        <v>1229</v>
      </c>
      <c r="D59" s="1057" t="s">
        <v>1023</v>
      </c>
      <c r="E59" s="1058" t="s">
        <v>1085</v>
      </c>
      <c r="F59" s="1059" t="s">
        <v>35</v>
      </c>
      <c r="G59" s="974">
        <v>12310</v>
      </c>
      <c r="H59" s="974">
        <v>4680</v>
      </c>
      <c r="I59" s="975">
        <f t="shared" si="9"/>
        <v>7630</v>
      </c>
      <c r="J59" s="976">
        <v>5</v>
      </c>
      <c r="K59" s="977">
        <f t="shared" si="10"/>
        <v>381.5</v>
      </c>
      <c r="L59" s="977">
        <f t="shared" si="11"/>
        <v>7248.5</v>
      </c>
      <c r="M59" s="978">
        <v>1400</v>
      </c>
      <c r="N59" s="932">
        <f t="shared" si="12"/>
        <v>10147900</v>
      </c>
      <c r="O59" s="932">
        <f t="shared" si="13"/>
        <v>7.04</v>
      </c>
      <c r="P59" s="932">
        <f t="shared" si="14"/>
        <v>1407.04</v>
      </c>
      <c r="Q59" s="933">
        <f t="shared" si="15"/>
        <v>10198929</v>
      </c>
      <c r="R59" s="933">
        <f t="shared" si="16"/>
        <v>50995</v>
      </c>
      <c r="S59" s="933">
        <f t="shared" si="17"/>
        <v>10147934</v>
      </c>
      <c r="T59" s="923" t="s">
        <v>380</v>
      </c>
    </row>
    <row r="60" spans="2:21" s="929" customFormat="1" ht="24.95" customHeight="1">
      <c r="B60" s="944">
        <v>7</v>
      </c>
      <c r="C60" s="901" t="s">
        <v>1233</v>
      </c>
      <c r="D60" s="1057" t="s">
        <v>963</v>
      </c>
      <c r="E60" s="1058" t="s">
        <v>947</v>
      </c>
      <c r="F60" s="1059" t="s">
        <v>35</v>
      </c>
      <c r="G60" s="974">
        <v>11560</v>
      </c>
      <c r="H60" s="974">
        <v>3880</v>
      </c>
      <c r="I60" s="975">
        <f t="shared" si="9"/>
        <v>7680</v>
      </c>
      <c r="J60" s="976">
        <v>5</v>
      </c>
      <c r="K60" s="977">
        <f t="shared" si="10"/>
        <v>384</v>
      </c>
      <c r="L60" s="977">
        <f t="shared" si="11"/>
        <v>7296</v>
      </c>
      <c r="M60" s="978">
        <v>1400</v>
      </c>
      <c r="N60" s="932">
        <f t="shared" si="12"/>
        <v>10214400</v>
      </c>
      <c r="O60" s="932">
        <f t="shared" si="13"/>
        <v>7.04</v>
      </c>
      <c r="P60" s="932">
        <f t="shared" si="14"/>
        <v>1407.04</v>
      </c>
      <c r="Q60" s="933">
        <f t="shared" si="15"/>
        <v>10265764</v>
      </c>
      <c r="R60" s="933">
        <f t="shared" si="16"/>
        <v>51329</v>
      </c>
      <c r="S60" s="933">
        <f t="shared" si="17"/>
        <v>10214435</v>
      </c>
      <c r="T60" s="923" t="s">
        <v>386</v>
      </c>
    </row>
    <row r="61" spans="2:21" s="929" customFormat="1" ht="24.95" customHeight="1">
      <c r="B61" s="944">
        <v>8</v>
      </c>
      <c r="C61" s="901" t="s">
        <v>1230</v>
      </c>
      <c r="D61" s="1057" t="s">
        <v>985</v>
      </c>
      <c r="E61" s="1058" t="s">
        <v>986</v>
      </c>
      <c r="F61" s="1059" t="s">
        <v>35</v>
      </c>
      <c r="G61" s="974">
        <v>13050</v>
      </c>
      <c r="H61" s="974">
        <v>4430</v>
      </c>
      <c r="I61" s="975">
        <f t="shared" si="9"/>
        <v>8620</v>
      </c>
      <c r="J61" s="976">
        <v>5</v>
      </c>
      <c r="K61" s="977">
        <f t="shared" si="10"/>
        <v>431</v>
      </c>
      <c r="L61" s="977">
        <f t="shared" si="11"/>
        <v>8189</v>
      </c>
      <c r="M61" s="978">
        <v>1400</v>
      </c>
      <c r="N61" s="932">
        <f t="shared" si="12"/>
        <v>11464600</v>
      </c>
      <c r="O61" s="932">
        <f t="shared" si="13"/>
        <v>7.04</v>
      </c>
      <c r="P61" s="932">
        <f t="shared" si="14"/>
        <v>1407.04</v>
      </c>
      <c r="Q61" s="933">
        <f t="shared" si="15"/>
        <v>11522251</v>
      </c>
      <c r="R61" s="933">
        <f t="shared" si="16"/>
        <v>57611</v>
      </c>
      <c r="S61" s="933">
        <f t="shared" si="17"/>
        <v>11464640</v>
      </c>
      <c r="T61" s="923" t="s">
        <v>380</v>
      </c>
    </row>
    <row r="62" spans="2:21" s="929" customFormat="1" ht="24.95" customHeight="1">
      <c r="B62" s="944">
        <v>9</v>
      </c>
      <c r="C62" s="901" t="s">
        <v>1232</v>
      </c>
      <c r="D62" s="1057" t="s">
        <v>933</v>
      </c>
      <c r="E62" s="1058" t="s">
        <v>934</v>
      </c>
      <c r="F62" s="1059" t="s">
        <v>35</v>
      </c>
      <c r="G62" s="974">
        <v>11910</v>
      </c>
      <c r="H62" s="974">
        <v>3840</v>
      </c>
      <c r="I62" s="975">
        <f t="shared" si="9"/>
        <v>8070</v>
      </c>
      <c r="J62" s="976">
        <v>5</v>
      </c>
      <c r="K62" s="977">
        <f t="shared" si="10"/>
        <v>403.5</v>
      </c>
      <c r="L62" s="977">
        <f t="shared" si="11"/>
        <v>7666.5</v>
      </c>
      <c r="M62" s="978">
        <v>1400</v>
      </c>
      <c r="N62" s="932">
        <f t="shared" si="12"/>
        <v>10733100</v>
      </c>
      <c r="O62" s="932">
        <f t="shared" si="13"/>
        <v>7.04</v>
      </c>
      <c r="P62" s="932">
        <f t="shared" si="14"/>
        <v>1407.04</v>
      </c>
      <c r="Q62" s="933">
        <f t="shared" si="15"/>
        <v>10787072</v>
      </c>
      <c r="R62" s="933">
        <f t="shared" si="16"/>
        <v>53935</v>
      </c>
      <c r="S62" s="933">
        <f t="shared" si="17"/>
        <v>10733137</v>
      </c>
      <c r="T62" s="923" t="s">
        <v>380</v>
      </c>
    </row>
    <row r="63" spans="2:21" s="929" customFormat="1" ht="24.95" customHeight="1">
      <c r="B63" s="944">
        <v>10</v>
      </c>
      <c r="C63" s="901" t="s">
        <v>1234</v>
      </c>
      <c r="D63" s="1057" t="s">
        <v>1204</v>
      </c>
      <c r="E63" s="1058" t="s">
        <v>1205</v>
      </c>
      <c r="F63" s="1059" t="s">
        <v>35</v>
      </c>
      <c r="G63" s="974">
        <v>13400</v>
      </c>
      <c r="H63" s="974">
        <v>4520</v>
      </c>
      <c r="I63" s="975">
        <f t="shared" si="9"/>
        <v>8880</v>
      </c>
      <c r="J63" s="976">
        <v>5</v>
      </c>
      <c r="K63" s="977">
        <f t="shared" si="10"/>
        <v>444</v>
      </c>
      <c r="L63" s="977">
        <f t="shared" si="11"/>
        <v>8436</v>
      </c>
      <c r="M63" s="978">
        <v>1400</v>
      </c>
      <c r="N63" s="932">
        <f t="shared" si="12"/>
        <v>11810400</v>
      </c>
      <c r="O63" s="932">
        <f t="shared" si="13"/>
        <v>7.04</v>
      </c>
      <c r="P63" s="932">
        <f t="shared" si="14"/>
        <v>1407.04</v>
      </c>
      <c r="Q63" s="933">
        <f t="shared" si="15"/>
        <v>11869789</v>
      </c>
      <c r="R63" s="933">
        <f t="shared" si="16"/>
        <v>59349</v>
      </c>
      <c r="S63" s="933">
        <f t="shared" si="17"/>
        <v>11810440</v>
      </c>
      <c r="T63" s="923" t="s">
        <v>380</v>
      </c>
    </row>
    <row r="64" spans="2:21" s="929" customFormat="1" ht="24.95" customHeight="1">
      <c r="B64" s="944">
        <v>11</v>
      </c>
      <c r="C64" s="901" t="s">
        <v>1235</v>
      </c>
      <c r="D64" s="1057" t="s">
        <v>205</v>
      </c>
      <c r="E64" s="1058" t="s">
        <v>961</v>
      </c>
      <c r="F64" s="1059" t="s">
        <v>35</v>
      </c>
      <c r="G64" s="974">
        <v>15690</v>
      </c>
      <c r="H64" s="974">
        <v>5320</v>
      </c>
      <c r="I64" s="975">
        <f t="shared" si="9"/>
        <v>10370</v>
      </c>
      <c r="J64" s="976">
        <v>5</v>
      </c>
      <c r="K64" s="977">
        <f t="shared" si="10"/>
        <v>518.5</v>
      </c>
      <c r="L64" s="977">
        <f t="shared" si="11"/>
        <v>9851.5</v>
      </c>
      <c r="M64" s="978">
        <v>1400</v>
      </c>
      <c r="N64" s="932">
        <f t="shared" si="12"/>
        <v>13792100</v>
      </c>
      <c r="O64" s="932">
        <f t="shared" si="13"/>
        <v>7.04</v>
      </c>
      <c r="P64" s="932">
        <f t="shared" si="14"/>
        <v>1407.04</v>
      </c>
      <c r="Q64" s="933">
        <f t="shared" si="15"/>
        <v>13861455</v>
      </c>
      <c r="R64" s="933">
        <f t="shared" si="16"/>
        <v>69307</v>
      </c>
      <c r="S64" s="933">
        <f t="shared" si="17"/>
        <v>13792148</v>
      </c>
      <c r="T64" s="923" t="s">
        <v>380</v>
      </c>
    </row>
    <row r="65" spans="2:21" s="929" customFormat="1" ht="24.95" customHeight="1">
      <c r="B65" s="944">
        <v>12</v>
      </c>
      <c r="C65" s="901" t="s">
        <v>1236</v>
      </c>
      <c r="D65" s="1057" t="s">
        <v>651</v>
      </c>
      <c r="E65" s="1058" t="s">
        <v>652</v>
      </c>
      <c r="F65" s="1059" t="s">
        <v>35</v>
      </c>
      <c r="G65" s="974">
        <v>10600</v>
      </c>
      <c r="H65" s="974">
        <v>4370</v>
      </c>
      <c r="I65" s="975">
        <f t="shared" si="9"/>
        <v>6230</v>
      </c>
      <c r="J65" s="976">
        <v>5</v>
      </c>
      <c r="K65" s="977">
        <f t="shared" si="10"/>
        <v>311.5</v>
      </c>
      <c r="L65" s="977">
        <f t="shared" si="11"/>
        <v>5918.5</v>
      </c>
      <c r="M65" s="978">
        <v>1400</v>
      </c>
      <c r="N65" s="932">
        <f t="shared" si="12"/>
        <v>8285900</v>
      </c>
      <c r="O65" s="932">
        <f t="shared" si="13"/>
        <v>7.04</v>
      </c>
      <c r="P65" s="932">
        <f t="shared" si="14"/>
        <v>1407.04</v>
      </c>
      <c r="Q65" s="933">
        <f t="shared" si="15"/>
        <v>8327566</v>
      </c>
      <c r="R65" s="933">
        <f t="shared" si="16"/>
        <v>41638</v>
      </c>
      <c r="S65" s="933">
        <f t="shared" si="17"/>
        <v>8285928</v>
      </c>
      <c r="T65" s="923" t="s">
        <v>946</v>
      </c>
    </row>
    <row r="66" spans="2:21" s="929" customFormat="1" ht="5.0999999999999996" customHeight="1">
      <c r="B66" s="1046"/>
      <c r="C66" s="1047"/>
      <c r="D66" s="1048"/>
      <c r="E66" s="1049"/>
      <c r="F66" s="1050"/>
      <c r="G66" s="1028"/>
      <c r="H66" s="1028"/>
      <c r="I66" s="1029"/>
      <c r="J66" s="1030"/>
      <c r="K66" s="943"/>
      <c r="L66" s="943"/>
      <c r="M66" s="941"/>
      <c r="N66" s="942"/>
      <c r="O66" s="942"/>
      <c r="P66" s="942"/>
      <c r="Q66" s="940"/>
      <c r="R66" s="940"/>
      <c r="S66" s="940"/>
      <c r="T66" s="923"/>
    </row>
    <row r="67" spans="2:21" ht="24.95" customHeight="1">
      <c r="B67" s="2173" t="s">
        <v>204</v>
      </c>
      <c r="C67" s="2174"/>
      <c r="D67" s="2174"/>
      <c r="E67" s="2174"/>
      <c r="F67" s="2175"/>
      <c r="G67" s="402">
        <f>SUM(G54:G66)</f>
        <v>147430</v>
      </c>
      <c r="H67" s="402">
        <f>SUM(H54:H66)</f>
        <v>51300</v>
      </c>
      <c r="I67" s="402">
        <f>SUM(I54:I66)</f>
        <v>96130</v>
      </c>
      <c r="J67" s="402">
        <f>+K67/I67%</f>
        <v>5</v>
      </c>
      <c r="K67" s="402">
        <f>SUM(K54:K66)</f>
        <v>4806.5</v>
      </c>
      <c r="L67" s="406">
        <f>SUM(L54:L66)</f>
        <v>91323.5</v>
      </c>
      <c r="M67" s="402"/>
      <c r="N67" s="402">
        <f>SUM(N54:N66)</f>
        <v>127852900</v>
      </c>
      <c r="O67" s="402"/>
      <c r="P67" s="402">
        <f>+Q67/L67</f>
        <v>1407.0399951819629</v>
      </c>
      <c r="Q67" s="402">
        <f>SUM(Q54:Q66)</f>
        <v>128495817</v>
      </c>
      <c r="R67" s="402">
        <f>SUM(R54:R66)</f>
        <v>642479</v>
      </c>
      <c r="S67" s="402">
        <f>SUM(S54:S66)</f>
        <v>127853338</v>
      </c>
      <c r="T67" s="402"/>
      <c r="U67" s="212"/>
    </row>
    <row r="68" spans="2:21" ht="5.0999999999999996" customHeight="1">
      <c r="B68" s="603"/>
      <c r="C68" s="458"/>
      <c r="D68" s="458"/>
      <c r="E68" s="458"/>
      <c r="F68" s="458"/>
      <c r="G68" s="597"/>
      <c r="H68" s="597"/>
      <c r="I68" s="597"/>
      <c r="J68" s="597"/>
      <c r="K68" s="597"/>
      <c r="L68" s="459"/>
      <c r="M68" s="597"/>
      <c r="N68" s="597"/>
      <c r="O68" s="597"/>
      <c r="P68" s="597"/>
      <c r="Q68" s="597"/>
      <c r="R68" s="597"/>
      <c r="S68" s="597"/>
      <c r="T68" s="460"/>
      <c r="U68" s="212"/>
    </row>
    <row r="69" spans="2:21" ht="15.75">
      <c r="B69" s="164"/>
      <c r="C69" s="273" t="s">
        <v>59</v>
      </c>
      <c r="D69" s="15"/>
      <c r="E69" s="15" t="s">
        <v>60</v>
      </c>
      <c r="F69" s="165" t="s">
        <v>1237</v>
      </c>
      <c r="G69" s="15"/>
      <c r="H69" s="701"/>
      <c r="I69" s="358"/>
      <c r="J69" s="15"/>
      <c r="K69" s="344"/>
      <c r="L69" s="145"/>
      <c r="M69" s="153"/>
      <c r="N69" s="145"/>
      <c r="O69" s="247"/>
      <c r="P69" s="57"/>
      <c r="Q69" s="249"/>
      <c r="R69" s="249"/>
      <c r="S69" s="216"/>
      <c r="T69" s="250"/>
      <c r="U69" s="212"/>
    </row>
    <row r="70" spans="2:21" ht="9.9499999999999993" customHeight="1">
      <c r="B70" s="168"/>
      <c r="C70" s="274"/>
      <c r="D70" s="15"/>
      <c r="E70" s="344"/>
      <c r="F70" s="170"/>
      <c r="G70" s="171"/>
      <c r="H70" s="170"/>
      <c r="I70" s="172"/>
      <c r="J70" s="169"/>
      <c r="K70" s="15"/>
      <c r="L70" s="173"/>
      <c r="M70" s="145"/>
      <c r="O70" s="145"/>
      <c r="P70" s="295"/>
      <c r="Q70" s="251"/>
      <c r="R70" s="251"/>
      <c r="S70" s="251"/>
      <c r="T70" s="250"/>
      <c r="U70" s="212"/>
    </row>
    <row r="71" spans="2:21" ht="15" customHeight="1">
      <c r="B71" s="1223" t="s">
        <v>26</v>
      </c>
      <c r="C71" s="275" t="s">
        <v>27</v>
      </c>
      <c r="D71" s="1219" t="s">
        <v>62</v>
      </c>
      <c r="E71" s="175" t="s">
        <v>28</v>
      </c>
      <c r="F71" s="1219" t="s">
        <v>29</v>
      </c>
      <c r="G71" s="174" t="s">
        <v>30</v>
      </c>
      <c r="H71" s="174" t="s">
        <v>30</v>
      </c>
      <c r="I71" s="176" t="s">
        <v>30</v>
      </c>
      <c r="J71" s="2171" t="s">
        <v>31</v>
      </c>
      <c r="K71" s="2172"/>
      <c r="L71" s="174" t="s">
        <v>30</v>
      </c>
      <c r="M71" s="176" t="s">
        <v>32</v>
      </c>
      <c r="N71" s="177" t="s">
        <v>8</v>
      </c>
      <c r="O71" s="2176" t="s">
        <v>182</v>
      </c>
      <c r="P71" s="2178" t="s">
        <v>181</v>
      </c>
      <c r="Q71" s="177" t="s">
        <v>8</v>
      </c>
      <c r="R71" s="2180" t="s">
        <v>44</v>
      </c>
      <c r="S71" s="178" t="s">
        <v>8</v>
      </c>
      <c r="T71" s="1221" t="s">
        <v>10</v>
      </c>
      <c r="U71" s="212"/>
    </row>
    <row r="72" spans="2:21">
      <c r="B72" s="1224"/>
      <c r="C72" s="276" t="s">
        <v>11</v>
      </c>
      <c r="D72" s="1220"/>
      <c r="E72" s="180" t="s">
        <v>12</v>
      </c>
      <c r="F72" s="1220"/>
      <c r="G72" s="180" t="s">
        <v>13</v>
      </c>
      <c r="H72" s="180" t="s">
        <v>14</v>
      </c>
      <c r="I72" s="181" t="s">
        <v>15</v>
      </c>
      <c r="J72" s="182" t="s">
        <v>16</v>
      </c>
      <c r="K72" s="183" t="s">
        <v>17</v>
      </c>
      <c r="L72" s="180" t="s">
        <v>18</v>
      </c>
      <c r="M72" s="184" t="s">
        <v>19</v>
      </c>
      <c r="N72" s="185" t="s">
        <v>177</v>
      </c>
      <c r="O72" s="2177"/>
      <c r="P72" s="2179"/>
      <c r="Q72" s="185" t="s">
        <v>22</v>
      </c>
      <c r="R72" s="2181"/>
      <c r="S72" s="186" t="s">
        <v>45</v>
      </c>
      <c r="T72" s="1222"/>
      <c r="U72" s="212"/>
    </row>
    <row r="73" spans="2:21" ht="15.75" thickBot="1">
      <c r="B73" s="187">
        <v>1</v>
      </c>
      <c r="C73" s="277">
        <v>2</v>
      </c>
      <c r="D73" s="189">
        <v>3</v>
      </c>
      <c r="E73" s="188">
        <v>4</v>
      </c>
      <c r="F73" s="188">
        <v>5</v>
      </c>
      <c r="G73" s="188">
        <v>6</v>
      </c>
      <c r="H73" s="188">
        <v>7</v>
      </c>
      <c r="I73" s="190" t="s">
        <v>63</v>
      </c>
      <c r="J73" s="191">
        <v>9</v>
      </c>
      <c r="K73" s="192" t="s">
        <v>64</v>
      </c>
      <c r="L73" s="191" t="s">
        <v>65</v>
      </c>
      <c r="M73" s="192">
        <v>12</v>
      </c>
      <c r="N73" s="193" t="s">
        <v>66</v>
      </c>
      <c r="O73" s="252" t="s">
        <v>176</v>
      </c>
      <c r="P73" s="193" t="s">
        <v>178</v>
      </c>
      <c r="Q73" s="193" t="s">
        <v>185</v>
      </c>
      <c r="R73" s="193" t="s">
        <v>183</v>
      </c>
      <c r="S73" s="193" t="s">
        <v>179</v>
      </c>
      <c r="T73" s="193">
        <v>18</v>
      </c>
      <c r="U73" s="212"/>
    </row>
    <row r="74" spans="2:21" s="929" customFormat="1" ht="24.95" customHeight="1" thickTop="1">
      <c r="B74" s="965">
        <v>1</v>
      </c>
      <c r="C74" s="966" t="s">
        <v>1238</v>
      </c>
      <c r="D74" s="1052" t="s">
        <v>151</v>
      </c>
      <c r="E74" s="1053" t="s">
        <v>87</v>
      </c>
      <c r="F74" s="1054" t="s">
        <v>35</v>
      </c>
      <c r="G74" s="1055">
        <v>8650</v>
      </c>
      <c r="H74" s="1055">
        <v>3870</v>
      </c>
      <c r="I74" s="1060">
        <f>+G74-H74</f>
        <v>4780</v>
      </c>
      <c r="J74" s="976">
        <v>7</v>
      </c>
      <c r="K74" s="1056">
        <f>I74*J74%</f>
        <v>334.6</v>
      </c>
      <c r="L74" s="1056">
        <f>I74-K74</f>
        <v>4445.3999999999996</v>
      </c>
      <c r="M74" s="978">
        <v>1400</v>
      </c>
      <c r="N74" s="967">
        <f>ROUND((L74*M74),0)</f>
        <v>6223560</v>
      </c>
      <c r="O74" s="967">
        <f>ROUND(M74*0.5025%,2)</f>
        <v>7.04</v>
      </c>
      <c r="P74" s="967">
        <f>M74+O74</f>
        <v>1407.04</v>
      </c>
      <c r="Q74" s="968">
        <f>ROUND((L74*+P74),0)</f>
        <v>6254856</v>
      </c>
      <c r="R74" s="968">
        <f>ROUND((Q74*0.5%),0)</f>
        <v>31274</v>
      </c>
      <c r="S74" s="968">
        <f>ROUND((Q74-R74),0)</f>
        <v>6223582</v>
      </c>
      <c r="T74" s="923" t="s">
        <v>77</v>
      </c>
    </row>
    <row r="75" spans="2:21" s="929" customFormat="1" ht="24.95" customHeight="1">
      <c r="B75" s="944">
        <v>2</v>
      </c>
      <c r="C75" s="901" t="s">
        <v>1239</v>
      </c>
      <c r="D75" s="1057" t="s">
        <v>149</v>
      </c>
      <c r="E75" s="1058" t="s">
        <v>92</v>
      </c>
      <c r="F75" s="1059" t="s">
        <v>35</v>
      </c>
      <c r="G75" s="974">
        <v>8160</v>
      </c>
      <c r="H75" s="974">
        <v>3790</v>
      </c>
      <c r="I75" s="975">
        <f>+G75-H75</f>
        <v>4370</v>
      </c>
      <c r="J75" s="976">
        <v>8</v>
      </c>
      <c r="K75" s="977">
        <f>I75*J75%</f>
        <v>349.6</v>
      </c>
      <c r="L75" s="977">
        <f>I75-K75</f>
        <v>4020.4</v>
      </c>
      <c r="M75" s="978">
        <v>1400</v>
      </c>
      <c r="N75" s="932">
        <f>ROUND((L75*M75),0)</f>
        <v>5628560</v>
      </c>
      <c r="O75" s="932">
        <f>ROUND(M75*0.5025%,2)</f>
        <v>7.04</v>
      </c>
      <c r="P75" s="932">
        <f>M75+O75</f>
        <v>1407.04</v>
      </c>
      <c r="Q75" s="933">
        <f>ROUND((L75*+P75),0)</f>
        <v>5656864</v>
      </c>
      <c r="R75" s="933">
        <f>ROUND((Q75*0.5%),0)</f>
        <v>28284</v>
      </c>
      <c r="S75" s="933">
        <f>ROUND((Q75-R75),0)</f>
        <v>5628580</v>
      </c>
      <c r="T75" s="923" t="s">
        <v>77</v>
      </c>
    </row>
    <row r="76" spans="2:21" s="929" customFormat="1" ht="5.0999999999999996" customHeight="1">
      <c r="B76" s="1046"/>
      <c r="C76" s="1047"/>
      <c r="D76" s="1048"/>
      <c r="E76" s="1049"/>
      <c r="F76" s="1050"/>
      <c r="G76" s="1028"/>
      <c r="H76" s="1028"/>
      <c r="I76" s="1029"/>
      <c r="J76" s="1030"/>
      <c r="K76" s="943"/>
      <c r="L76" s="943"/>
      <c r="M76" s="941"/>
      <c r="N76" s="942"/>
      <c r="O76" s="942"/>
      <c r="P76" s="942"/>
      <c r="Q76" s="940"/>
      <c r="R76" s="940"/>
      <c r="S76" s="940"/>
      <c r="T76" s="923"/>
    </row>
    <row r="77" spans="2:21" ht="24.95" customHeight="1">
      <c r="B77" s="2173" t="s">
        <v>202</v>
      </c>
      <c r="C77" s="2174"/>
      <c r="D77" s="2174"/>
      <c r="E77" s="2174"/>
      <c r="F77" s="2175"/>
      <c r="G77" s="402">
        <f>SUM(G74:G76)</f>
        <v>16810</v>
      </c>
      <c r="H77" s="402">
        <f>SUM(H74:H76)</f>
        <v>7660</v>
      </c>
      <c r="I77" s="402">
        <f>SUM(I74:I76)</f>
        <v>9150</v>
      </c>
      <c r="J77" s="402">
        <f>+K77/I77%</f>
        <v>7.4775956284153011</v>
      </c>
      <c r="K77" s="402">
        <f>SUM(K74:K76)</f>
        <v>684.2</v>
      </c>
      <c r="L77" s="406">
        <f>SUM(L74:L76)</f>
        <v>8465.7999999999993</v>
      </c>
      <c r="M77" s="402"/>
      <c r="N77" s="402">
        <f>SUM(N74:N76)</f>
        <v>11852120</v>
      </c>
      <c r="O77" s="402"/>
      <c r="P77" s="402">
        <f>+Q77/L77</f>
        <v>1407.0400907179476</v>
      </c>
      <c r="Q77" s="402">
        <f>SUM(Q74:Q76)</f>
        <v>11911720</v>
      </c>
      <c r="R77" s="402">
        <f>SUM(R74:R76)</f>
        <v>59558</v>
      </c>
      <c r="S77" s="402">
        <f>SUM(S74:S76)</f>
        <v>11852162</v>
      </c>
      <c r="T77" s="402"/>
      <c r="U77" s="212"/>
    </row>
    <row r="78" spans="2:21" ht="24.95" customHeight="1">
      <c r="B78" s="2173" t="s">
        <v>637</v>
      </c>
      <c r="C78" s="2174"/>
      <c r="D78" s="2174"/>
      <c r="E78" s="2174"/>
      <c r="F78" s="2175"/>
      <c r="G78" s="402">
        <f>SUM(G77+G67)</f>
        <v>164240</v>
      </c>
      <c r="H78" s="402">
        <f>SUM(H77+H67)</f>
        <v>58960</v>
      </c>
      <c r="I78" s="402">
        <f>SUM(I77+I67)</f>
        <v>105280</v>
      </c>
      <c r="J78" s="402">
        <f>+K78/I78%</f>
        <v>5.2153305471124618</v>
      </c>
      <c r="K78" s="402">
        <f>SUM(K77+K67)</f>
        <v>5490.7</v>
      </c>
      <c r="L78" s="402">
        <f>SUM(L77+L67)</f>
        <v>99789.3</v>
      </c>
      <c r="M78" s="402"/>
      <c r="N78" s="402">
        <f>SUM(N77+N67)</f>
        <v>139705020</v>
      </c>
      <c r="O78" s="402"/>
      <c r="P78" s="402">
        <f>+Q78/L78</f>
        <v>1407.0400032869254</v>
      </c>
      <c r="Q78" s="402">
        <f>SUM(Q77+Q67)</f>
        <v>140407537</v>
      </c>
      <c r="R78" s="402">
        <f>SUM(R77+R67)</f>
        <v>702037</v>
      </c>
      <c r="S78" s="402">
        <f>SUM(S77+S67)</f>
        <v>139705500</v>
      </c>
      <c r="T78" s="402"/>
      <c r="U78" s="212"/>
    </row>
    <row r="79" spans="2:21">
      <c r="B79" s="603"/>
      <c r="C79" s="458"/>
      <c r="D79" s="458"/>
      <c r="E79" s="458"/>
      <c r="F79" s="458"/>
      <c r="G79" s="459"/>
      <c r="H79" s="459"/>
      <c r="I79" s="459" t="e">
        <f>+I77+YANADI!#REF!</f>
        <v>#REF!</v>
      </c>
      <c r="J79" s="459" t="e">
        <f>+J77+YANADI!#REF!</f>
        <v>#REF!</v>
      </c>
      <c r="K79" s="459" t="e">
        <f>+K77+YANADI!#REF!</f>
        <v>#REF!</v>
      </c>
      <c r="L79" s="459" t="e">
        <f>+L77+YANADI!#REF!</f>
        <v>#REF!</v>
      </c>
      <c r="M79" s="459" t="e">
        <f>+M77+YANADI!#REF!</f>
        <v>#REF!</v>
      </c>
      <c r="N79" s="459" t="e">
        <f>+N77+YANADI!#REF!</f>
        <v>#REF!</v>
      </c>
      <c r="O79" s="459" t="e">
        <f>+O77+YANADI!#REF!</f>
        <v>#REF!</v>
      </c>
      <c r="P79" s="459" t="e">
        <f>+P77+YANADI!#REF!</f>
        <v>#REF!</v>
      </c>
      <c r="Q79" s="459" t="e">
        <f>+Q77+YANADI!#REF!</f>
        <v>#REF!</v>
      </c>
      <c r="R79" s="459" t="e">
        <f>+R77+YANADI!#REF!</f>
        <v>#REF!</v>
      </c>
      <c r="S79" s="459" t="e">
        <f>+S77+YANADI!#REF!</f>
        <v>#REF!</v>
      </c>
      <c r="T79" s="460"/>
      <c r="U79" s="212"/>
    </row>
    <row r="80" spans="2:21" ht="15.75">
      <c r="B80" s="201"/>
      <c r="C80" s="205"/>
      <c r="D80" s="202"/>
      <c r="E80" s="202"/>
      <c r="F80" s="202"/>
      <c r="G80" s="202"/>
      <c r="H80" s="202"/>
      <c r="I80" s="202"/>
      <c r="J80" s="203"/>
      <c r="K80" s="203"/>
      <c r="L80" s="204"/>
      <c r="M80" s="202"/>
      <c r="N80" s="202"/>
      <c r="O80" s="202"/>
      <c r="P80" s="598"/>
      <c r="Q80" s="211" t="s">
        <v>1222</v>
      </c>
      <c r="R80" s="211"/>
      <c r="S80" s="208"/>
      <c r="T80" s="209"/>
      <c r="U80" s="212"/>
    </row>
    <row r="81" spans="2:21" ht="15.75">
      <c r="B81" s="241"/>
      <c r="C81" s="280" t="s">
        <v>80</v>
      </c>
      <c r="D81" s="227"/>
      <c r="E81" s="227"/>
      <c r="F81" s="227"/>
      <c r="G81" s="1217"/>
      <c r="H81" s="1217"/>
      <c r="I81" s="1217" t="s">
        <v>105</v>
      </c>
      <c r="J81" s="1217"/>
      <c r="K81" s="228"/>
      <c r="L81" s="1217"/>
      <c r="M81" s="1217" t="s">
        <v>106</v>
      </c>
      <c r="N81" s="1217"/>
      <c r="O81" s="227"/>
      <c r="P81" s="227"/>
      <c r="Q81" s="227" t="s">
        <v>81</v>
      </c>
      <c r="R81" s="227"/>
      <c r="S81" s="242"/>
      <c r="T81" s="243"/>
      <c r="U81" s="212"/>
    </row>
    <row r="82" spans="2:21" ht="12" customHeight="1">
      <c r="B82" s="241"/>
      <c r="C82" s="281"/>
      <c r="D82" s="229"/>
      <c r="E82" s="229"/>
      <c r="F82" s="229"/>
      <c r="G82" s="229"/>
      <c r="H82" s="229"/>
      <c r="I82" s="229"/>
      <c r="J82" s="229"/>
      <c r="K82" s="229"/>
      <c r="L82" s="229"/>
      <c r="M82" s="229"/>
      <c r="N82" s="229"/>
      <c r="O82" s="229"/>
      <c r="P82" s="229"/>
      <c r="Q82" s="229"/>
      <c r="R82" s="229"/>
      <c r="S82" s="242"/>
      <c r="T82" s="243"/>
      <c r="U82" s="212"/>
    </row>
    <row r="83" spans="2:21" ht="9.75" customHeight="1">
      <c r="B83" s="241"/>
      <c r="C83" s="281"/>
      <c r="D83" s="229"/>
      <c r="E83" s="229"/>
      <c r="F83" s="229"/>
      <c r="G83" s="229"/>
      <c r="H83" s="229"/>
      <c r="I83" s="229"/>
      <c r="J83" s="229"/>
      <c r="K83" s="229"/>
      <c r="L83" s="229"/>
      <c r="M83" s="229"/>
      <c r="N83" s="229"/>
      <c r="O83" s="229"/>
      <c r="P83" s="229"/>
      <c r="Q83" s="229"/>
      <c r="R83" s="229"/>
      <c r="S83" s="242"/>
      <c r="T83" s="243"/>
      <c r="U83" s="212"/>
    </row>
    <row r="84" spans="2:21" ht="15.75">
      <c r="B84" s="241"/>
      <c r="C84" s="281"/>
      <c r="D84" s="229"/>
      <c r="E84" s="229"/>
      <c r="F84" s="229"/>
      <c r="G84" s="229"/>
      <c r="H84" s="229"/>
      <c r="I84" s="229"/>
      <c r="J84" s="229"/>
      <c r="K84" s="229"/>
      <c r="L84" s="229"/>
      <c r="M84" s="229"/>
      <c r="N84" s="229"/>
      <c r="O84" s="229"/>
      <c r="P84" s="229"/>
      <c r="Q84" s="229"/>
      <c r="R84" s="229"/>
      <c r="S84" s="242"/>
      <c r="T84" s="243"/>
      <c r="U84" s="212"/>
    </row>
    <row r="85" spans="2:21" ht="15.75">
      <c r="B85" s="241"/>
      <c r="C85" s="281"/>
      <c r="D85" s="229"/>
      <c r="E85" s="229"/>
      <c r="F85" s="229"/>
      <c r="G85" s="229"/>
      <c r="H85" s="229"/>
      <c r="I85" s="229"/>
      <c r="J85" s="229"/>
      <c r="K85" s="229"/>
      <c r="L85" s="229"/>
      <c r="M85" s="229"/>
      <c r="N85" s="229"/>
      <c r="O85" s="229"/>
      <c r="P85" s="229"/>
      <c r="Q85" s="229"/>
      <c r="R85" s="229"/>
      <c r="S85" s="242"/>
      <c r="T85" s="243"/>
      <c r="U85" s="212"/>
    </row>
    <row r="86" spans="2:21" ht="15.75">
      <c r="B86" s="241"/>
      <c r="C86" s="1216" t="s">
        <v>147</v>
      </c>
      <c r="D86" s="1216"/>
      <c r="E86" s="1216"/>
      <c r="F86" s="1216"/>
      <c r="G86" s="1218"/>
      <c r="H86" s="1218" t="s">
        <v>82</v>
      </c>
      <c r="I86" s="1216"/>
      <c r="J86" s="1218" t="s">
        <v>156</v>
      </c>
      <c r="K86" s="230"/>
      <c r="L86" s="1218"/>
      <c r="M86" s="1218" t="s">
        <v>161</v>
      </c>
      <c r="N86" s="1218"/>
      <c r="O86" s="1216"/>
      <c r="P86" s="1216"/>
      <c r="Q86" s="1216" t="s">
        <v>83</v>
      </c>
      <c r="R86" s="1216"/>
      <c r="S86" s="242"/>
      <c r="T86" s="243"/>
      <c r="U86" s="212"/>
    </row>
    <row r="87" spans="2:21" ht="15.75">
      <c r="B87" s="612"/>
      <c r="C87" s="1216"/>
      <c r="D87" s="1216"/>
      <c r="E87" s="1216"/>
      <c r="F87" s="1216"/>
      <c r="G87" s="1218"/>
      <c r="H87" s="1218"/>
      <c r="I87" s="1216"/>
      <c r="J87" s="1218"/>
      <c r="K87" s="230"/>
      <c r="L87" s="1218"/>
      <c r="M87" s="1218"/>
      <c r="N87" s="1218"/>
      <c r="O87" s="1216"/>
      <c r="P87" s="1216"/>
      <c r="Q87" s="1216"/>
      <c r="R87" s="1216"/>
      <c r="S87" s="242"/>
      <c r="T87" s="243"/>
      <c r="U87" s="212"/>
    </row>
    <row r="88" spans="2:21" customFormat="1" ht="15" customHeight="1">
      <c r="B88" s="121" t="s">
        <v>418</v>
      </c>
      <c r="C88" s="284"/>
      <c r="D88" s="122"/>
      <c r="E88" s="122"/>
      <c r="F88" s="122"/>
      <c r="G88" s="122"/>
      <c r="H88" s="122"/>
      <c r="I88" s="122"/>
      <c r="J88" s="123"/>
      <c r="K88" s="122"/>
      <c r="L88" s="124"/>
      <c r="M88" s="122"/>
      <c r="N88" s="122"/>
      <c r="O88" s="122"/>
      <c r="P88" s="122"/>
      <c r="Q88" s="122"/>
      <c r="R88" s="125"/>
      <c r="S88" s="125"/>
      <c r="T88" s="126" t="s">
        <v>417</v>
      </c>
      <c r="U88" s="232"/>
    </row>
    <row r="90" spans="2:21" ht="27.95" customHeight="1">
      <c r="B90" s="2155" t="s">
        <v>159</v>
      </c>
      <c r="C90" s="2156"/>
      <c r="D90" s="2156"/>
      <c r="E90" s="2157"/>
      <c r="F90" s="2161" t="s">
        <v>146</v>
      </c>
      <c r="G90" s="2162"/>
      <c r="H90" s="2162"/>
      <c r="I90" s="2162"/>
      <c r="J90" s="2162"/>
      <c r="K90" s="2162"/>
      <c r="L90" s="2162"/>
      <c r="M90" s="2162"/>
      <c r="N90" s="2163"/>
      <c r="O90" s="407" t="s">
        <v>111</v>
      </c>
      <c r="P90" s="1051" t="s">
        <v>1211</v>
      </c>
      <c r="Q90" s="408" t="s">
        <v>953</v>
      </c>
      <c r="R90" s="160"/>
      <c r="S90" s="160"/>
      <c r="T90" s="161" t="s">
        <v>25</v>
      </c>
      <c r="U90" s="212"/>
    </row>
    <row r="91" spans="2:21" ht="27.95" customHeight="1">
      <c r="B91" s="2158"/>
      <c r="C91" s="2159"/>
      <c r="D91" s="2159"/>
      <c r="E91" s="2160"/>
      <c r="F91" s="2164" t="s">
        <v>416</v>
      </c>
      <c r="G91" s="2165"/>
      <c r="H91" s="2165"/>
      <c r="I91" s="2165"/>
      <c r="J91" s="2165"/>
      <c r="K91" s="2165"/>
      <c r="L91" s="2165"/>
      <c r="M91" s="2165"/>
      <c r="N91" s="2166"/>
      <c r="O91" s="409" t="s">
        <v>33</v>
      </c>
      <c r="P91" s="410" t="s">
        <v>58</v>
      </c>
      <c r="Q91" s="411"/>
      <c r="R91" s="162"/>
      <c r="S91" s="162"/>
      <c r="T91" s="163"/>
      <c r="U91" s="212"/>
    </row>
    <row r="92" spans="2:21" ht="9.9499999999999993" customHeight="1">
      <c r="B92" s="457"/>
      <c r="C92" s="458"/>
      <c r="D92" s="458"/>
      <c r="E92" s="458"/>
      <c r="F92" s="458"/>
      <c r="G92" s="459"/>
      <c r="H92" s="459"/>
      <c r="I92" s="459"/>
      <c r="J92" s="459"/>
      <c r="K92" s="459"/>
      <c r="L92" s="459"/>
      <c r="M92" s="459"/>
      <c r="N92" s="459"/>
      <c r="O92" s="459"/>
      <c r="P92" s="459"/>
      <c r="Q92" s="818"/>
      <c r="R92" s="459"/>
      <c r="S92" s="459"/>
      <c r="T92" s="460"/>
      <c r="U92" s="212"/>
    </row>
    <row r="93" spans="2:21" ht="15.75">
      <c r="B93" s="164"/>
      <c r="C93" s="273" t="s">
        <v>59</v>
      </c>
      <c r="D93" s="15"/>
      <c r="E93" s="15" t="s">
        <v>60</v>
      </c>
      <c r="F93" s="165" t="s">
        <v>365</v>
      </c>
      <c r="G93" s="15"/>
      <c r="H93" s="701"/>
      <c r="I93" s="358"/>
      <c r="J93" s="15"/>
      <c r="K93" s="344"/>
      <c r="L93" s="145"/>
      <c r="M93" s="153"/>
      <c r="N93" s="145"/>
      <c r="O93" s="247"/>
      <c r="P93" s="57" t="s">
        <v>61</v>
      </c>
      <c r="Q93" s="249" t="s">
        <v>1209</v>
      </c>
      <c r="R93" s="249"/>
      <c r="S93" s="216"/>
      <c r="T93" s="250"/>
      <c r="U93" s="212"/>
    </row>
    <row r="94" spans="2:21" ht="9.9499999999999993" customHeight="1">
      <c r="B94" s="168"/>
      <c r="C94" s="274"/>
      <c r="D94" s="15"/>
      <c r="E94" s="344"/>
      <c r="F94" s="170"/>
      <c r="G94" s="171"/>
      <c r="H94" s="170"/>
      <c r="I94" s="172"/>
      <c r="J94" s="169"/>
      <c r="K94" s="15"/>
      <c r="L94" s="173"/>
      <c r="M94" s="145"/>
      <c r="O94" s="145"/>
      <c r="P94" s="295"/>
      <c r="Q94" s="251"/>
      <c r="R94" s="251"/>
      <c r="S94" s="251"/>
      <c r="T94" s="250"/>
      <c r="U94" s="212"/>
    </row>
    <row r="95" spans="2:21" ht="15" customHeight="1">
      <c r="B95" s="1214" t="s">
        <v>26</v>
      </c>
      <c r="C95" s="275" t="s">
        <v>27</v>
      </c>
      <c r="D95" s="1210" t="s">
        <v>62</v>
      </c>
      <c r="E95" s="175" t="s">
        <v>28</v>
      </c>
      <c r="F95" s="1210" t="s">
        <v>29</v>
      </c>
      <c r="G95" s="174" t="s">
        <v>30</v>
      </c>
      <c r="H95" s="174" t="s">
        <v>30</v>
      </c>
      <c r="I95" s="176" t="s">
        <v>30</v>
      </c>
      <c r="J95" s="2171" t="s">
        <v>31</v>
      </c>
      <c r="K95" s="2172"/>
      <c r="L95" s="174" t="s">
        <v>30</v>
      </c>
      <c r="M95" s="176" t="s">
        <v>32</v>
      </c>
      <c r="N95" s="177" t="s">
        <v>8</v>
      </c>
      <c r="O95" s="2176" t="s">
        <v>182</v>
      </c>
      <c r="P95" s="2178" t="s">
        <v>181</v>
      </c>
      <c r="Q95" s="177" t="s">
        <v>8</v>
      </c>
      <c r="R95" s="2180" t="s">
        <v>44</v>
      </c>
      <c r="S95" s="178" t="s">
        <v>8</v>
      </c>
      <c r="T95" s="1212" t="s">
        <v>10</v>
      </c>
      <c r="U95" s="212"/>
    </row>
    <row r="96" spans="2:21">
      <c r="B96" s="1215"/>
      <c r="C96" s="276" t="s">
        <v>11</v>
      </c>
      <c r="D96" s="1211"/>
      <c r="E96" s="180" t="s">
        <v>12</v>
      </c>
      <c r="F96" s="1211"/>
      <c r="G96" s="180" t="s">
        <v>13</v>
      </c>
      <c r="H96" s="180" t="s">
        <v>14</v>
      </c>
      <c r="I96" s="181" t="s">
        <v>15</v>
      </c>
      <c r="J96" s="182" t="s">
        <v>16</v>
      </c>
      <c r="K96" s="183" t="s">
        <v>17</v>
      </c>
      <c r="L96" s="180" t="s">
        <v>18</v>
      </c>
      <c r="M96" s="184" t="s">
        <v>19</v>
      </c>
      <c r="N96" s="185" t="s">
        <v>177</v>
      </c>
      <c r="O96" s="2177"/>
      <c r="P96" s="2179"/>
      <c r="Q96" s="185" t="s">
        <v>22</v>
      </c>
      <c r="R96" s="2181"/>
      <c r="S96" s="186" t="s">
        <v>45</v>
      </c>
      <c r="T96" s="1213"/>
      <c r="U96" s="212"/>
    </row>
    <row r="97" spans="2:21" ht="15.75" thickBot="1">
      <c r="B97" s="187">
        <v>1</v>
      </c>
      <c r="C97" s="277">
        <v>2</v>
      </c>
      <c r="D97" s="189">
        <v>3</v>
      </c>
      <c r="E97" s="188">
        <v>4</v>
      </c>
      <c r="F97" s="188">
        <v>5</v>
      </c>
      <c r="G97" s="188">
        <v>6</v>
      </c>
      <c r="H97" s="188">
        <v>7</v>
      </c>
      <c r="I97" s="190" t="s">
        <v>63</v>
      </c>
      <c r="J97" s="191">
        <v>9</v>
      </c>
      <c r="K97" s="192" t="s">
        <v>64</v>
      </c>
      <c r="L97" s="191" t="s">
        <v>65</v>
      </c>
      <c r="M97" s="192">
        <v>12</v>
      </c>
      <c r="N97" s="193" t="s">
        <v>66</v>
      </c>
      <c r="O97" s="252" t="s">
        <v>176</v>
      </c>
      <c r="P97" s="193" t="s">
        <v>178</v>
      </c>
      <c r="Q97" s="193" t="s">
        <v>185</v>
      </c>
      <c r="R97" s="193" t="s">
        <v>183</v>
      </c>
      <c r="S97" s="193" t="s">
        <v>179</v>
      </c>
      <c r="T97" s="193">
        <v>18</v>
      </c>
      <c r="U97" s="212"/>
    </row>
    <row r="98" spans="2:21" s="929" customFormat="1" ht="27.95" customHeight="1" thickTop="1">
      <c r="B98" s="965">
        <v>1</v>
      </c>
      <c r="C98" s="966" t="s">
        <v>1212</v>
      </c>
      <c r="D98" s="1052" t="s">
        <v>1028</v>
      </c>
      <c r="E98" s="1053" t="s">
        <v>1029</v>
      </c>
      <c r="F98" s="1054" t="s">
        <v>35</v>
      </c>
      <c r="G98" s="1055">
        <v>4260</v>
      </c>
      <c r="H98" s="1055">
        <v>1600</v>
      </c>
      <c r="I98" s="1060">
        <f>+G98-H98</f>
        <v>2660</v>
      </c>
      <c r="J98" s="976">
        <v>5</v>
      </c>
      <c r="K98" s="1056">
        <f>I98*J98%</f>
        <v>133</v>
      </c>
      <c r="L98" s="1056">
        <f>I98-K98</f>
        <v>2527</v>
      </c>
      <c r="M98" s="978">
        <v>1400</v>
      </c>
      <c r="N98" s="967">
        <f>ROUND((L98*M98),0)</f>
        <v>3537800</v>
      </c>
      <c r="O98" s="967">
        <f>ROUND(M98*0.5025%,2)</f>
        <v>7.04</v>
      </c>
      <c r="P98" s="967">
        <f>M98+O98</f>
        <v>1407.04</v>
      </c>
      <c r="Q98" s="968">
        <f>ROUND((L98*+P98),0)</f>
        <v>3555590</v>
      </c>
      <c r="R98" s="968">
        <f>ROUND((Q98*0.5%),0)</f>
        <v>17778</v>
      </c>
      <c r="S98" s="968">
        <f>ROUND((Q98-R98),0)</f>
        <v>3537812</v>
      </c>
      <c r="T98" s="923" t="s">
        <v>497</v>
      </c>
    </row>
    <row r="99" spans="2:21" s="929" customFormat="1" ht="27.95" customHeight="1">
      <c r="B99" s="944">
        <v>2</v>
      </c>
      <c r="C99" s="901" t="s">
        <v>1213</v>
      </c>
      <c r="D99" s="1057" t="s">
        <v>1011</v>
      </c>
      <c r="E99" s="1058" t="s">
        <v>1183</v>
      </c>
      <c r="F99" s="1059" t="s">
        <v>35</v>
      </c>
      <c r="G99" s="974">
        <v>10590</v>
      </c>
      <c r="H99" s="974">
        <v>3970</v>
      </c>
      <c r="I99" s="975">
        <f>+G99-H99</f>
        <v>6620</v>
      </c>
      <c r="J99" s="976">
        <v>5</v>
      </c>
      <c r="K99" s="977">
        <f>I99*J99%</f>
        <v>331</v>
      </c>
      <c r="L99" s="977">
        <f>I99-K99</f>
        <v>6289</v>
      </c>
      <c r="M99" s="978">
        <v>1400</v>
      </c>
      <c r="N99" s="932">
        <f>ROUND((L99*M99),0)</f>
        <v>8804600</v>
      </c>
      <c r="O99" s="932">
        <f>ROUND(M99*0.5025%,2)</f>
        <v>7.04</v>
      </c>
      <c r="P99" s="932">
        <f>M99+O99</f>
        <v>1407.04</v>
      </c>
      <c r="Q99" s="933">
        <f>ROUND((L99*+P99),0)</f>
        <v>8848875</v>
      </c>
      <c r="R99" s="933">
        <f>ROUND((Q99*0.5%),0)</f>
        <v>44244</v>
      </c>
      <c r="S99" s="933">
        <f>ROUND((Q99-R99),0)</f>
        <v>8804631</v>
      </c>
      <c r="T99" s="923" t="s">
        <v>497</v>
      </c>
    </row>
    <row r="100" spans="2:21" s="929" customFormat="1" ht="27.95" customHeight="1">
      <c r="B100" s="944">
        <v>3</v>
      </c>
      <c r="C100" s="901" t="s">
        <v>1214</v>
      </c>
      <c r="D100" s="1057" t="s">
        <v>1011</v>
      </c>
      <c r="E100" s="1058" t="s">
        <v>1032</v>
      </c>
      <c r="F100" s="1059" t="s">
        <v>35</v>
      </c>
      <c r="G100" s="974">
        <v>4380</v>
      </c>
      <c r="H100" s="974">
        <v>1490</v>
      </c>
      <c r="I100" s="975">
        <f>+G100-H100</f>
        <v>2890</v>
      </c>
      <c r="J100" s="976">
        <v>5</v>
      </c>
      <c r="K100" s="977">
        <f>I100*J100%</f>
        <v>144.5</v>
      </c>
      <c r="L100" s="977">
        <f>I100-K100</f>
        <v>2745.5</v>
      </c>
      <c r="M100" s="978">
        <v>1400</v>
      </c>
      <c r="N100" s="932">
        <f>ROUND((L100*M100),0)</f>
        <v>3843700</v>
      </c>
      <c r="O100" s="932">
        <f>ROUND(M100*0.5025%,2)</f>
        <v>7.04</v>
      </c>
      <c r="P100" s="932">
        <f>M100+O100</f>
        <v>1407.04</v>
      </c>
      <c r="Q100" s="933">
        <f>ROUND((L100*+P100),0)</f>
        <v>3863028</v>
      </c>
      <c r="R100" s="933">
        <f>ROUND((Q100*0.5%),0)</f>
        <v>19315</v>
      </c>
      <c r="S100" s="933">
        <f>ROUND((Q100-R100),0)</f>
        <v>3843713</v>
      </c>
      <c r="T100" s="923" t="s">
        <v>497</v>
      </c>
    </row>
    <row r="101" spans="2:21" s="929" customFormat="1" ht="27.95" customHeight="1">
      <c r="B101" s="944">
        <v>4</v>
      </c>
      <c r="C101" s="901" t="s">
        <v>1215</v>
      </c>
      <c r="D101" s="1057" t="s">
        <v>985</v>
      </c>
      <c r="E101" s="1058" t="s">
        <v>986</v>
      </c>
      <c r="F101" s="1059" t="s">
        <v>35</v>
      </c>
      <c r="G101" s="974">
        <v>13200</v>
      </c>
      <c r="H101" s="974">
        <v>4430</v>
      </c>
      <c r="I101" s="975">
        <f t="shared" ref="I101:I106" si="18">+G101-H101</f>
        <v>8770</v>
      </c>
      <c r="J101" s="976">
        <v>5</v>
      </c>
      <c r="K101" s="977">
        <f t="shared" ref="K101:K106" si="19">I101*J101%</f>
        <v>438.5</v>
      </c>
      <c r="L101" s="977">
        <f t="shared" ref="L101:L106" si="20">I101-K101</f>
        <v>8331.5</v>
      </c>
      <c r="M101" s="978">
        <v>1400</v>
      </c>
      <c r="N101" s="932">
        <f t="shared" ref="N101:N106" si="21">ROUND((L101*M101),0)</f>
        <v>11664100</v>
      </c>
      <c r="O101" s="932">
        <f t="shared" ref="O101:O106" si="22">ROUND(M101*0.5025%,2)</f>
        <v>7.04</v>
      </c>
      <c r="P101" s="932">
        <f t="shared" ref="P101:P106" si="23">M101+O101</f>
        <v>1407.04</v>
      </c>
      <c r="Q101" s="933">
        <f t="shared" ref="Q101:Q106" si="24">ROUND((L101*+P101),0)</f>
        <v>11722754</v>
      </c>
      <c r="R101" s="933">
        <f t="shared" ref="R101:R106" si="25">ROUND((Q101*0.5%),0)</f>
        <v>58614</v>
      </c>
      <c r="S101" s="933">
        <f t="shared" ref="S101:S106" si="26">ROUND((Q101-R101),0)</f>
        <v>11664140</v>
      </c>
      <c r="T101" s="923" t="s">
        <v>497</v>
      </c>
    </row>
    <row r="102" spans="2:21" s="929" customFormat="1" ht="27.95" customHeight="1">
      <c r="B102" s="944">
        <v>5</v>
      </c>
      <c r="C102" s="901" t="s">
        <v>1216</v>
      </c>
      <c r="D102" s="1057" t="s">
        <v>205</v>
      </c>
      <c r="E102" s="1058" t="s">
        <v>965</v>
      </c>
      <c r="F102" s="1059" t="s">
        <v>35</v>
      </c>
      <c r="G102" s="974">
        <v>13130</v>
      </c>
      <c r="H102" s="974">
        <v>4490</v>
      </c>
      <c r="I102" s="975">
        <f t="shared" si="18"/>
        <v>8640</v>
      </c>
      <c r="J102" s="976">
        <v>5</v>
      </c>
      <c r="K102" s="977">
        <f t="shared" si="19"/>
        <v>432</v>
      </c>
      <c r="L102" s="977">
        <f t="shared" si="20"/>
        <v>8208</v>
      </c>
      <c r="M102" s="978">
        <v>1400</v>
      </c>
      <c r="N102" s="932">
        <f t="shared" si="21"/>
        <v>11491200</v>
      </c>
      <c r="O102" s="932">
        <f t="shared" si="22"/>
        <v>7.04</v>
      </c>
      <c r="P102" s="932">
        <f t="shared" si="23"/>
        <v>1407.04</v>
      </c>
      <c r="Q102" s="933">
        <f t="shared" si="24"/>
        <v>11548984</v>
      </c>
      <c r="R102" s="933">
        <f t="shared" si="25"/>
        <v>57745</v>
      </c>
      <c r="S102" s="933">
        <f t="shared" si="26"/>
        <v>11491239</v>
      </c>
      <c r="T102" s="923" t="s">
        <v>497</v>
      </c>
    </row>
    <row r="103" spans="2:21" s="929" customFormat="1" ht="27.95" customHeight="1">
      <c r="B103" s="944">
        <v>6</v>
      </c>
      <c r="C103" s="901" t="s">
        <v>1217</v>
      </c>
      <c r="D103" s="1057" t="s">
        <v>405</v>
      </c>
      <c r="E103" s="1058" t="s">
        <v>406</v>
      </c>
      <c r="F103" s="1059" t="s">
        <v>35</v>
      </c>
      <c r="G103" s="974">
        <v>12070</v>
      </c>
      <c r="H103" s="974">
        <v>4410</v>
      </c>
      <c r="I103" s="975">
        <f t="shared" si="18"/>
        <v>7660</v>
      </c>
      <c r="J103" s="976">
        <v>5</v>
      </c>
      <c r="K103" s="977">
        <f t="shared" si="19"/>
        <v>383</v>
      </c>
      <c r="L103" s="977">
        <f t="shared" si="20"/>
        <v>7277</v>
      </c>
      <c r="M103" s="978">
        <v>1400</v>
      </c>
      <c r="N103" s="932">
        <f t="shared" si="21"/>
        <v>10187800</v>
      </c>
      <c r="O103" s="932">
        <f t="shared" si="22"/>
        <v>7.04</v>
      </c>
      <c r="P103" s="932">
        <f t="shared" si="23"/>
        <v>1407.04</v>
      </c>
      <c r="Q103" s="933">
        <f t="shared" si="24"/>
        <v>10239030</v>
      </c>
      <c r="R103" s="933">
        <f t="shared" si="25"/>
        <v>51195</v>
      </c>
      <c r="S103" s="933">
        <f t="shared" si="26"/>
        <v>10187835</v>
      </c>
      <c r="T103" s="923" t="s">
        <v>386</v>
      </c>
    </row>
    <row r="104" spans="2:21" s="929" customFormat="1" ht="27.95" customHeight="1">
      <c r="B104" s="944">
        <v>7</v>
      </c>
      <c r="C104" s="901" t="s">
        <v>1218</v>
      </c>
      <c r="D104" s="1057" t="s">
        <v>943</v>
      </c>
      <c r="E104" s="1058" t="s">
        <v>944</v>
      </c>
      <c r="F104" s="1059" t="s">
        <v>35</v>
      </c>
      <c r="G104" s="974">
        <v>12670</v>
      </c>
      <c r="H104" s="974">
        <v>4450</v>
      </c>
      <c r="I104" s="975">
        <f t="shared" si="18"/>
        <v>8220</v>
      </c>
      <c r="J104" s="976">
        <v>5</v>
      </c>
      <c r="K104" s="977">
        <f t="shared" si="19"/>
        <v>411</v>
      </c>
      <c r="L104" s="977">
        <f t="shared" si="20"/>
        <v>7809</v>
      </c>
      <c r="M104" s="978">
        <v>1400</v>
      </c>
      <c r="N104" s="932">
        <f t="shared" si="21"/>
        <v>10932600</v>
      </c>
      <c r="O104" s="932">
        <f t="shared" si="22"/>
        <v>7.04</v>
      </c>
      <c r="P104" s="932">
        <f t="shared" si="23"/>
        <v>1407.04</v>
      </c>
      <c r="Q104" s="933">
        <f t="shared" si="24"/>
        <v>10987575</v>
      </c>
      <c r="R104" s="933">
        <f t="shared" si="25"/>
        <v>54938</v>
      </c>
      <c r="S104" s="933">
        <f t="shared" si="26"/>
        <v>10932637</v>
      </c>
      <c r="T104" s="923" t="s">
        <v>386</v>
      </c>
    </row>
    <row r="105" spans="2:21" s="929" customFormat="1" ht="27.95" customHeight="1">
      <c r="B105" s="944">
        <v>8</v>
      </c>
      <c r="C105" s="901" t="s">
        <v>1219</v>
      </c>
      <c r="D105" s="1057" t="s">
        <v>1104</v>
      </c>
      <c r="E105" s="1058" t="s">
        <v>1105</v>
      </c>
      <c r="F105" s="1059" t="s">
        <v>35</v>
      </c>
      <c r="G105" s="974">
        <v>11880</v>
      </c>
      <c r="H105" s="974">
        <v>4340</v>
      </c>
      <c r="I105" s="975">
        <f t="shared" si="18"/>
        <v>7540</v>
      </c>
      <c r="J105" s="976">
        <v>5</v>
      </c>
      <c r="K105" s="977">
        <f t="shared" si="19"/>
        <v>377</v>
      </c>
      <c r="L105" s="977">
        <f t="shared" si="20"/>
        <v>7163</v>
      </c>
      <c r="M105" s="978">
        <v>1400</v>
      </c>
      <c r="N105" s="932">
        <f t="shared" si="21"/>
        <v>10028200</v>
      </c>
      <c r="O105" s="932">
        <f t="shared" si="22"/>
        <v>7.04</v>
      </c>
      <c r="P105" s="932">
        <f t="shared" si="23"/>
        <v>1407.04</v>
      </c>
      <c r="Q105" s="933">
        <f t="shared" si="24"/>
        <v>10078628</v>
      </c>
      <c r="R105" s="933">
        <f t="shared" si="25"/>
        <v>50393</v>
      </c>
      <c r="S105" s="933">
        <f t="shared" si="26"/>
        <v>10028235</v>
      </c>
      <c r="T105" s="923" t="s">
        <v>386</v>
      </c>
    </row>
    <row r="106" spans="2:21" s="929" customFormat="1" ht="27.95" customHeight="1">
      <c r="B106" s="944">
        <v>9</v>
      </c>
      <c r="C106" s="901" t="s">
        <v>1220</v>
      </c>
      <c r="D106" s="1057" t="s">
        <v>940</v>
      </c>
      <c r="E106" s="1058" t="s">
        <v>941</v>
      </c>
      <c r="F106" s="1059" t="s">
        <v>35</v>
      </c>
      <c r="G106" s="974">
        <v>15870</v>
      </c>
      <c r="H106" s="974">
        <v>5070</v>
      </c>
      <c r="I106" s="975">
        <f t="shared" si="18"/>
        <v>10800</v>
      </c>
      <c r="J106" s="976">
        <v>5</v>
      </c>
      <c r="K106" s="977">
        <f t="shared" si="19"/>
        <v>540</v>
      </c>
      <c r="L106" s="977">
        <f t="shared" si="20"/>
        <v>10260</v>
      </c>
      <c r="M106" s="978">
        <v>1400</v>
      </c>
      <c r="N106" s="932">
        <f t="shared" si="21"/>
        <v>14364000</v>
      </c>
      <c r="O106" s="932">
        <f t="shared" si="22"/>
        <v>7.04</v>
      </c>
      <c r="P106" s="932">
        <f t="shared" si="23"/>
        <v>1407.04</v>
      </c>
      <c r="Q106" s="933">
        <f t="shared" si="24"/>
        <v>14436230</v>
      </c>
      <c r="R106" s="933">
        <f t="shared" si="25"/>
        <v>72181</v>
      </c>
      <c r="S106" s="933">
        <f t="shared" si="26"/>
        <v>14364049</v>
      </c>
      <c r="T106" s="923" t="s">
        <v>386</v>
      </c>
    </row>
    <row r="107" spans="2:21" s="929" customFormat="1" ht="5.0999999999999996" customHeight="1">
      <c r="B107" s="1046"/>
      <c r="C107" s="1047"/>
      <c r="D107" s="1048"/>
      <c r="E107" s="1049"/>
      <c r="F107" s="1050"/>
      <c r="G107" s="1028"/>
      <c r="H107" s="1028"/>
      <c r="I107" s="1029"/>
      <c r="J107" s="1030"/>
      <c r="K107" s="943"/>
      <c r="L107" s="943"/>
      <c r="M107" s="941"/>
      <c r="N107" s="942"/>
      <c r="O107" s="942"/>
      <c r="P107" s="942"/>
      <c r="Q107" s="940"/>
      <c r="R107" s="940"/>
      <c r="S107" s="940"/>
      <c r="T107" s="923"/>
    </row>
    <row r="108" spans="2:21" ht="27.95" customHeight="1">
      <c r="B108" s="2173" t="s">
        <v>191</v>
      </c>
      <c r="C108" s="2174"/>
      <c r="D108" s="2174"/>
      <c r="E108" s="2174"/>
      <c r="F108" s="2175"/>
      <c r="G108" s="402">
        <f>SUM(G98:G107)</f>
        <v>98050</v>
      </c>
      <c r="H108" s="402">
        <f>SUM(H98:H107)</f>
        <v>34250</v>
      </c>
      <c r="I108" s="402">
        <f>SUM(I98:I107)</f>
        <v>63800</v>
      </c>
      <c r="J108" s="402">
        <f>+K108/I108%</f>
        <v>5</v>
      </c>
      <c r="K108" s="402">
        <f>SUM(K98:K107)</f>
        <v>3190</v>
      </c>
      <c r="L108" s="406">
        <f>SUM(L98:L107)</f>
        <v>60610</v>
      </c>
      <c r="M108" s="402"/>
      <c r="N108" s="402">
        <f>SUM(N98:N107)</f>
        <v>84854000</v>
      </c>
      <c r="O108" s="402"/>
      <c r="P108" s="402">
        <f>+Q108/L108</f>
        <v>1407.039993400429</v>
      </c>
      <c r="Q108" s="402">
        <f>SUM(Q98:Q107)</f>
        <v>85280694</v>
      </c>
      <c r="R108" s="402">
        <f>SUM(R98:R107)</f>
        <v>426403</v>
      </c>
      <c r="S108" s="402">
        <f>SUM(S98:S107)</f>
        <v>84854291</v>
      </c>
      <c r="T108" s="402"/>
      <c r="U108" s="212"/>
    </row>
    <row r="109" spans="2:21">
      <c r="B109" s="603"/>
      <c r="C109" s="458"/>
      <c r="D109" s="458"/>
      <c r="E109" s="458"/>
      <c r="F109" s="458"/>
      <c r="G109" s="459"/>
      <c r="H109" s="459"/>
      <c r="I109" s="459"/>
      <c r="J109" s="459"/>
      <c r="K109" s="459"/>
      <c r="L109" s="459"/>
      <c r="M109" s="459"/>
      <c r="N109" s="459"/>
      <c r="O109" s="459"/>
      <c r="P109" s="459"/>
      <c r="Q109" s="459"/>
      <c r="R109" s="459"/>
      <c r="S109" s="459"/>
      <c r="T109" s="460"/>
      <c r="U109" s="212"/>
    </row>
    <row r="110" spans="2:21" ht="15.75">
      <c r="B110" s="201"/>
      <c r="C110" s="205"/>
      <c r="D110" s="202"/>
      <c r="E110" s="202"/>
      <c r="F110" s="202"/>
      <c r="G110" s="202"/>
      <c r="H110" s="202"/>
      <c r="I110" s="202"/>
      <c r="J110" s="203"/>
      <c r="K110" s="203"/>
      <c r="L110" s="204"/>
      <c r="M110" s="202"/>
      <c r="N110" s="202"/>
      <c r="O110" s="202"/>
      <c r="P110" s="598"/>
      <c r="Q110" s="211" t="s">
        <v>1210</v>
      </c>
      <c r="R110" s="211"/>
      <c r="S110" s="208"/>
      <c r="T110" s="209"/>
      <c r="U110" s="212"/>
    </row>
    <row r="111" spans="2:21" ht="15.75">
      <c r="B111" s="241"/>
      <c r="C111" s="280" t="s">
        <v>80</v>
      </c>
      <c r="D111" s="227"/>
      <c r="E111" s="227"/>
      <c r="F111" s="227"/>
      <c r="G111" s="1217"/>
      <c r="H111" s="1217"/>
      <c r="I111" s="1217" t="s">
        <v>105</v>
      </c>
      <c r="J111" s="1217"/>
      <c r="K111" s="228"/>
      <c r="L111" s="1217"/>
      <c r="M111" s="1217" t="s">
        <v>106</v>
      </c>
      <c r="N111" s="1217"/>
      <c r="O111" s="227"/>
      <c r="P111" s="227"/>
      <c r="Q111" s="227" t="s">
        <v>81</v>
      </c>
      <c r="R111" s="227"/>
      <c r="S111" s="242"/>
      <c r="T111" s="243"/>
      <c r="U111" s="212"/>
    </row>
    <row r="112" spans="2:21" ht="12" customHeight="1">
      <c r="B112" s="241"/>
      <c r="C112" s="281"/>
      <c r="D112" s="229"/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  <c r="Q112" s="229"/>
      <c r="R112" s="229"/>
      <c r="S112" s="242"/>
      <c r="T112" s="243"/>
      <c r="U112" s="212"/>
    </row>
    <row r="113" spans="2:21" ht="9.75" customHeight="1">
      <c r="B113" s="241"/>
      <c r="C113" s="281"/>
      <c r="D113" s="229"/>
      <c r="E113" s="229"/>
      <c r="F113" s="229"/>
      <c r="G113" s="229"/>
      <c r="H113" s="229"/>
      <c r="I113" s="229"/>
      <c r="J113" s="229"/>
      <c r="K113" s="229"/>
      <c r="L113" s="229"/>
      <c r="M113" s="229"/>
      <c r="N113" s="229"/>
      <c r="O113" s="229"/>
      <c r="P113" s="229"/>
      <c r="Q113" s="229"/>
      <c r="R113" s="229"/>
      <c r="S113" s="242"/>
      <c r="T113" s="243"/>
      <c r="U113" s="212"/>
    </row>
    <row r="114" spans="2:21" ht="15.75">
      <c r="B114" s="241"/>
      <c r="C114" s="281"/>
      <c r="D114" s="229"/>
      <c r="E114" s="229"/>
      <c r="F114" s="229"/>
      <c r="G114" s="229"/>
      <c r="H114" s="229"/>
      <c r="I114" s="229"/>
      <c r="J114" s="229"/>
      <c r="K114" s="229"/>
      <c r="L114" s="229"/>
      <c r="M114" s="229"/>
      <c r="N114" s="229"/>
      <c r="O114" s="229"/>
      <c r="P114" s="229"/>
      <c r="Q114" s="229"/>
      <c r="R114" s="229"/>
      <c r="S114" s="242"/>
      <c r="T114" s="243"/>
      <c r="U114" s="212"/>
    </row>
    <row r="115" spans="2:21" ht="15.75">
      <c r="B115" s="241"/>
      <c r="C115" s="281"/>
      <c r="D115" s="229"/>
      <c r="E115" s="229"/>
      <c r="F115" s="229"/>
      <c r="G115" s="229"/>
      <c r="H115" s="229"/>
      <c r="I115" s="229"/>
      <c r="J115" s="229"/>
      <c r="K115" s="229"/>
      <c r="L115" s="229"/>
      <c r="M115" s="229"/>
      <c r="N115" s="229"/>
      <c r="O115" s="229"/>
      <c r="P115" s="229"/>
      <c r="Q115" s="229"/>
      <c r="R115" s="229"/>
      <c r="S115" s="242"/>
      <c r="T115" s="243"/>
      <c r="U115" s="212"/>
    </row>
    <row r="116" spans="2:21" ht="15.75">
      <c r="B116" s="241"/>
      <c r="C116" s="1216" t="s">
        <v>147</v>
      </c>
      <c r="D116" s="1216"/>
      <c r="E116" s="1216"/>
      <c r="F116" s="1216"/>
      <c r="G116" s="1218"/>
      <c r="H116" s="1218" t="s">
        <v>82</v>
      </c>
      <c r="I116" s="1216"/>
      <c r="J116" s="1218" t="s">
        <v>156</v>
      </c>
      <c r="K116" s="230"/>
      <c r="L116" s="1218"/>
      <c r="M116" s="1218" t="s">
        <v>161</v>
      </c>
      <c r="N116" s="1218"/>
      <c r="O116" s="1216"/>
      <c r="P116" s="1216"/>
      <c r="Q116" s="1216" t="s">
        <v>83</v>
      </c>
      <c r="R116" s="1216"/>
      <c r="S116" s="242"/>
      <c r="T116" s="243"/>
      <c r="U116" s="212"/>
    </row>
    <row r="117" spans="2:21" ht="15.75">
      <c r="B117" s="612"/>
      <c r="C117" s="1216"/>
      <c r="D117" s="1216"/>
      <c r="E117" s="1216"/>
      <c r="F117" s="1216"/>
      <c r="G117" s="1218"/>
      <c r="H117" s="1218"/>
      <c r="I117" s="1216"/>
      <c r="J117" s="1218"/>
      <c r="K117" s="230"/>
      <c r="L117" s="1218"/>
      <c r="M117" s="1218"/>
      <c r="N117" s="1218"/>
      <c r="O117" s="1216"/>
      <c r="P117" s="1216"/>
      <c r="Q117" s="1216"/>
      <c r="R117" s="1216"/>
      <c r="S117" s="242"/>
      <c r="T117" s="243"/>
      <c r="U117" s="212"/>
    </row>
    <row r="118" spans="2:21" customFormat="1" ht="15" customHeight="1">
      <c r="B118" s="121" t="s">
        <v>418</v>
      </c>
      <c r="C118" s="284"/>
      <c r="D118" s="122"/>
      <c r="E118" s="122"/>
      <c r="F118" s="122"/>
      <c r="G118" s="122"/>
      <c r="H118" s="122"/>
      <c r="I118" s="122"/>
      <c r="J118" s="123"/>
      <c r="K118" s="122"/>
      <c r="L118" s="124"/>
      <c r="M118" s="122"/>
      <c r="N118" s="122"/>
      <c r="O118" s="122"/>
      <c r="P118" s="122"/>
      <c r="Q118" s="122"/>
      <c r="R118" s="125"/>
      <c r="S118" s="125"/>
      <c r="T118" s="126" t="s">
        <v>417</v>
      </c>
      <c r="U118" s="232"/>
    </row>
    <row r="120" spans="2:21" ht="27.95" customHeight="1">
      <c r="B120" s="2155" t="s">
        <v>159</v>
      </c>
      <c r="C120" s="2156"/>
      <c r="D120" s="2156"/>
      <c r="E120" s="2157"/>
      <c r="F120" s="2161" t="s">
        <v>146</v>
      </c>
      <c r="G120" s="2162"/>
      <c r="H120" s="2162"/>
      <c r="I120" s="2162"/>
      <c r="J120" s="2162"/>
      <c r="K120" s="2162"/>
      <c r="L120" s="2162"/>
      <c r="M120" s="2162"/>
      <c r="N120" s="2163"/>
      <c r="O120" s="407" t="s">
        <v>111</v>
      </c>
      <c r="P120" s="633" t="s">
        <v>1185</v>
      </c>
      <c r="Q120" s="408" t="s">
        <v>953</v>
      </c>
      <c r="R120" s="160"/>
      <c r="S120" s="160"/>
      <c r="T120" s="161" t="s">
        <v>25</v>
      </c>
      <c r="U120" s="212"/>
    </row>
    <row r="121" spans="2:21" ht="27.95" customHeight="1">
      <c r="B121" s="2158"/>
      <c r="C121" s="2159"/>
      <c r="D121" s="2159"/>
      <c r="E121" s="2160"/>
      <c r="F121" s="2164" t="s">
        <v>416</v>
      </c>
      <c r="G121" s="2165"/>
      <c r="H121" s="2165"/>
      <c r="I121" s="2165"/>
      <c r="J121" s="2165"/>
      <c r="K121" s="2165"/>
      <c r="L121" s="2165"/>
      <c r="M121" s="2165"/>
      <c r="N121" s="2166"/>
      <c r="O121" s="409" t="s">
        <v>33</v>
      </c>
      <c r="P121" s="410" t="s">
        <v>58</v>
      </c>
      <c r="Q121" s="411"/>
      <c r="R121" s="162"/>
      <c r="S121" s="162"/>
      <c r="T121" s="163"/>
      <c r="U121" s="212"/>
    </row>
    <row r="122" spans="2:21" ht="9.9499999999999993" customHeight="1">
      <c r="B122" s="457"/>
      <c r="C122" s="458"/>
      <c r="D122" s="458"/>
      <c r="E122" s="458"/>
      <c r="F122" s="458"/>
      <c r="G122" s="459"/>
      <c r="H122" s="459"/>
      <c r="I122" s="459"/>
      <c r="J122" s="459"/>
      <c r="K122" s="459"/>
      <c r="L122" s="459"/>
      <c r="M122" s="459"/>
      <c r="N122" s="459"/>
      <c r="O122" s="459"/>
      <c r="P122" s="459"/>
      <c r="Q122" s="818"/>
      <c r="R122" s="459"/>
      <c r="S122" s="459"/>
      <c r="T122" s="460"/>
      <c r="U122" s="212"/>
    </row>
    <row r="123" spans="2:21" ht="15.75">
      <c r="B123" s="164"/>
      <c r="C123" s="273" t="s">
        <v>59</v>
      </c>
      <c r="D123" s="15"/>
      <c r="E123" s="15" t="s">
        <v>60</v>
      </c>
      <c r="F123" s="165" t="s">
        <v>365</v>
      </c>
      <c r="G123" s="15"/>
      <c r="H123" s="701"/>
      <c r="I123" s="358"/>
      <c r="J123" s="15"/>
      <c r="K123" s="344"/>
      <c r="L123" s="145"/>
      <c r="M123" s="153"/>
      <c r="N123" s="145"/>
      <c r="O123" s="247"/>
      <c r="P123" s="57" t="s">
        <v>61</v>
      </c>
      <c r="Q123" s="249" t="s">
        <v>1186</v>
      </c>
      <c r="R123" s="249"/>
      <c r="S123" s="216"/>
      <c r="T123" s="250"/>
      <c r="U123" s="212"/>
    </row>
    <row r="124" spans="2:21" ht="9.9499999999999993" customHeight="1">
      <c r="B124" s="168"/>
      <c r="C124" s="274"/>
      <c r="D124" s="15"/>
      <c r="E124" s="344"/>
      <c r="F124" s="170"/>
      <c r="G124" s="171"/>
      <c r="H124" s="170"/>
      <c r="I124" s="172"/>
      <c r="J124" s="169"/>
      <c r="K124" s="15"/>
      <c r="L124" s="173"/>
      <c r="M124" s="145"/>
      <c r="O124" s="145"/>
      <c r="P124" s="295"/>
      <c r="Q124" s="251"/>
      <c r="R124" s="251"/>
      <c r="S124" s="251"/>
      <c r="T124" s="250"/>
      <c r="U124" s="212"/>
    </row>
    <row r="125" spans="2:21" ht="15" customHeight="1">
      <c r="B125" s="1205" t="s">
        <v>26</v>
      </c>
      <c r="C125" s="275" t="s">
        <v>27</v>
      </c>
      <c r="D125" s="1201" t="s">
        <v>62</v>
      </c>
      <c r="E125" s="175" t="s">
        <v>28</v>
      </c>
      <c r="F125" s="1201" t="s">
        <v>29</v>
      </c>
      <c r="G125" s="174" t="s">
        <v>30</v>
      </c>
      <c r="H125" s="174" t="s">
        <v>30</v>
      </c>
      <c r="I125" s="176" t="s">
        <v>30</v>
      </c>
      <c r="J125" s="2171" t="s">
        <v>31</v>
      </c>
      <c r="K125" s="2172"/>
      <c r="L125" s="174" t="s">
        <v>30</v>
      </c>
      <c r="M125" s="176" t="s">
        <v>32</v>
      </c>
      <c r="N125" s="177" t="s">
        <v>8</v>
      </c>
      <c r="O125" s="2176" t="s">
        <v>182</v>
      </c>
      <c r="P125" s="2178" t="s">
        <v>181</v>
      </c>
      <c r="Q125" s="177" t="s">
        <v>8</v>
      </c>
      <c r="R125" s="2180" t="s">
        <v>44</v>
      </c>
      <c r="S125" s="178" t="s">
        <v>8</v>
      </c>
      <c r="T125" s="1203" t="s">
        <v>10</v>
      </c>
      <c r="U125" s="212"/>
    </row>
    <row r="126" spans="2:21">
      <c r="B126" s="1206"/>
      <c r="C126" s="276" t="s">
        <v>11</v>
      </c>
      <c r="D126" s="1202"/>
      <c r="E126" s="180" t="s">
        <v>12</v>
      </c>
      <c r="F126" s="1202"/>
      <c r="G126" s="180" t="s">
        <v>13</v>
      </c>
      <c r="H126" s="180" t="s">
        <v>14</v>
      </c>
      <c r="I126" s="181" t="s">
        <v>15</v>
      </c>
      <c r="J126" s="182" t="s">
        <v>16</v>
      </c>
      <c r="K126" s="183" t="s">
        <v>17</v>
      </c>
      <c r="L126" s="180" t="s">
        <v>18</v>
      </c>
      <c r="M126" s="184" t="s">
        <v>19</v>
      </c>
      <c r="N126" s="185" t="s">
        <v>177</v>
      </c>
      <c r="O126" s="2177"/>
      <c r="P126" s="2179"/>
      <c r="Q126" s="185" t="s">
        <v>22</v>
      </c>
      <c r="R126" s="2181"/>
      <c r="S126" s="186" t="s">
        <v>45</v>
      </c>
      <c r="T126" s="1204"/>
      <c r="U126" s="212"/>
    </row>
    <row r="127" spans="2:21" ht="15.75" thickBot="1">
      <c r="B127" s="187">
        <v>1</v>
      </c>
      <c r="C127" s="277">
        <v>2</v>
      </c>
      <c r="D127" s="189">
        <v>3</v>
      </c>
      <c r="E127" s="188">
        <v>4</v>
      </c>
      <c r="F127" s="188">
        <v>5</v>
      </c>
      <c r="G127" s="188">
        <v>6</v>
      </c>
      <c r="H127" s="188">
        <v>7</v>
      </c>
      <c r="I127" s="190" t="s">
        <v>63</v>
      </c>
      <c r="J127" s="191">
        <v>9</v>
      </c>
      <c r="K127" s="192" t="s">
        <v>64</v>
      </c>
      <c r="L127" s="191" t="s">
        <v>65</v>
      </c>
      <c r="M127" s="192">
        <v>12</v>
      </c>
      <c r="N127" s="193" t="s">
        <v>66</v>
      </c>
      <c r="O127" s="252" t="s">
        <v>176</v>
      </c>
      <c r="P127" s="193" t="s">
        <v>178</v>
      </c>
      <c r="Q127" s="193" t="s">
        <v>185</v>
      </c>
      <c r="R127" s="193" t="s">
        <v>183</v>
      </c>
      <c r="S127" s="193" t="s">
        <v>179</v>
      </c>
      <c r="T127" s="193">
        <v>18</v>
      </c>
      <c r="U127" s="212"/>
    </row>
    <row r="128" spans="2:21" s="929" customFormat="1" ht="27.95" customHeight="1" thickTop="1">
      <c r="B128" s="965">
        <v>1</v>
      </c>
      <c r="C128" s="966" t="s">
        <v>1188</v>
      </c>
      <c r="D128" s="1052" t="s">
        <v>1011</v>
      </c>
      <c r="E128" s="1053" t="s">
        <v>1183</v>
      </c>
      <c r="F128" s="1054" t="s">
        <v>35</v>
      </c>
      <c r="G128" s="1055">
        <v>11160</v>
      </c>
      <c r="H128" s="1055">
        <v>3900</v>
      </c>
      <c r="I128" s="1060">
        <f>+G128-H128</f>
        <v>7260</v>
      </c>
      <c r="J128" s="976">
        <v>5</v>
      </c>
      <c r="K128" s="1056">
        <f>I128*J128%</f>
        <v>363</v>
      </c>
      <c r="L128" s="1056">
        <f>I128-K128</f>
        <v>6897</v>
      </c>
      <c r="M128" s="978">
        <v>1400</v>
      </c>
      <c r="N128" s="967">
        <f>ROUND((L128*M128),0)</f>
        <v>9655800</v>
      </c>
      <c r="O128" s="967">
        <f>ROUND(M128*0.5025%,2)</f>
        <v>7.04</v>
      </c>
      <c r="P128" s="967">
        <f>M128+O128</f>
        <v>1407.04</v>
      </c>
      <c r="Q128" s="968">
        <f>ROUND((L128*+P128),0)</f>
        <v>9704355</v>
      </c>
      <c r="R128" s="968">
        <f>ROUND((Q128*0.5%),0)</f>
        <v>48522</v>
      </c>
      <c r="S128" s="968">
        <f>ROUND((Q128-R128),0)</f>
        <v>9655833</v>
      </c>
      <c r="T128" s="923" t="s">
        <v>404</v>
      </c>
    </row>
    <row r="129" spans="2:21" s="929" customFormat="1" ht="27.95" customHeight="1">
      <c r="B129" s="944">
        <v>2</v>
      </c>
      <c r="C129" s="901" t="s">
        <v>1189</v>
      </c>
      <c r="D129" s="1057" t="s">
        <v>1030</v>
      </c>
      <c r="E129" s="1058" t="s">
        <v>1031</v>
      </c>
      <c r="F129" s="1059" t="s">
        <v>35</v>
      </c>
      <c r="G129" s="974">
        <v>11070</v>
      </c>
      <c r="H129" s="974">
        <v>4400</v>
      </c>
      <c r="I129" s="975">
        <f>+G129-H129</f>
        <v>6670</v>
      </c>
      <c r="J129" s="976">
        <v>5</v>
      </c>
      <c r="K129" s="977">
        <f>I129*J129%</f>
        <v>333.5</v>
      </c>
      <c r="L129" s="977">
        <f>I129-K129</f>
        <v>6336.5</v>
      </c>
      <c r="M129" s="978">
        <v>1400</v>
      </c>
      <c r="N129" s="932">
        <f>ROUND((L129*M129),0)</f>
        <v>8871100</v>
      </c>
      <c r="O129" s="932">
        <f>ROUND(M129*0.5025%,2)</f>
        <v>7.04</v>
      </c>
      <c r="P129" s="932">
        <f>M129+O129</f>
        <v>1407.04</v>
      </c>
      <c r="Q129" s="933">
        <f>ROUND((L129*+P129),0)</f>
        <v>8915709</v>
      </c>
      <c r="R129" s="933">
        <f>ROUND((Q129*0.5%),0)</f>
        <v>44579</v>
      </c>
      <c r="S129" s="933">
        <f>ROUND((Q129-R129),0)</f>
        <v>8871130</v>
      </c>
      <c r="T129" s="923" t="s">
        <v>404</v>
      </c>
    </row>
    <row r="130" spans="2:21" s="929" customFormat="1" ht="27.95" customHeight="1">
      <c r="B130" s="944">
        <v>3</v>
      </c>
      <c r="C130" s="901" t="s">
        <v>1190</v>
      </c>
      <c r="D130" s="1057" t="s">
        <v>936</v>
      </c>
      <c r="E130" s="1058" t="s">
        <v>937</v>
      </c>
      <c r="F130" s="1059" t="s">
        <v>35</v>
      </c>
      <c r="G130" s="974">
        <v>11820</v>
      </c>
      <c r="H130" s="974">
        <v>3820</v>
      </c>
      <c r="I130" s="975">
        <f>+G130-H130</f>
        <v>8000</v>
      </c>
      <c r="J130" s="976">
        <v>5</v>
      </c>
      <c r="K130" s="977">
        <f>I130*J130%</f>
        <v>400</v>
      </c>
      <c r="L130" s="977">
        <f>I130-K130</f>
        <v>7600</v>
      </c>
      <c r="M130" s="978">
        <v>1400</v>
      </c>
      <c r="N130" s="932">
        <f>ROUND((L130*M130),0)</f>
        <v>10640000</v>
      </c>
      <c r="O130" s="932">
        <f>ROUND(M130*0.5025%,2)</f>
        <v>7.04</v>
      </c>
      <c r="P130" s="932">
        <f>M130+O130</f>
        <v>1407.04</v>
      </c>
      <c r="Q130" s="933">
        <f>ROUND((L130*+P130),0)</f>
        <v>10693504</v>
      </c>
      <c r="R130" s="933">
        <f>ROUND((Q130*0.5%),0)</f>
        <v>53468</v>
      </c>
      <c r="S130" s="933">
        <f>ROUND((Q130-R130),0)</f>
        <v>10640036</v>
      </c>
      <c r="T130" s="923" t="s">
        <v>199</v>
      </c>
    </row>
    <row r="131" spans="2:21" s="929" customFormat="1" ht="27.95" customHeight="1">
      <c r="B131" s="944">
        <v>4</v>
      </c>
      <c r="C131" s="901" t="s">
        <v>1191</v>
      </c>
      <c r="D131" s="1057" t="s">
        <v>1011</v>
      </c>
      <c r="E131" s="1058" t="s">
        <v>973</v>
      </c>
      <c r="F131" s="1059" t="s">
        <v>35</v>
      </c>
      <c r="G131" s="974">
        <v>10010</v>
      </c>
      <c r="H131" s="974">
        <v>3980</v>
      </c>
      <c r="I131" s="975">
        <f t="shared" ref="I131:I141" si="27">+G131-H131</f>
        <v>6030</v>
      </c>
      <c r="J131" s="976">
        <v>5</v>
      </c>
      <c r="K131" s="977">
        <f t="shared" ref="K131:K141" si="28">I131*J131%</f>
        <v>301.5</v>
      </c>
      <c r="L131" s="977">
        <f t="shared" ref="L131:L141" si="29">I131-K131</f>
        <v>5728.5</v>
      </c>
      <c r="M131" s="978">
        <v>1400</v>
      </c>
      <c r="N131" s="932">
        <f t="shared" ref="N131:N141" si="30">ROUND((L131*M131),0)</f>
        <v>8019900</v>
      </c>
      <c r="O131" s="932">
        <f t="shared" ref="O131:O141" si="31">ROUND(M131*0.5025%,2)</f>
        <v>7.04</v>
      </c>
      <c r="P131" s="932">
        <f t="shared" ref="P131:P141" si="32">M131+O131</f>
        <v>1407.04</v>
      </c>
      <c r="Q131" s="933">
        <f t="shared" ref="Q131:Q141" si="33">ROUND((L131*+P131),0)</f>
        <v>8060229</v>
      </c>
      <c r="R131" s="933">
        <f t="shared" ref="R131:R141" si="34">ROUND((Q131*0.5%),0)</f>
        <v>40301</v>
      </c>
      <c r="S131" s="933">
        <f t="shared" ref="S131:S141" si="35">ROUND((Q131-R131),0)</f>
        <v>8019928</v>
      </c>
      <c r="T131" s="923" t="s">
        <v>404</v>
      </c>
    </row>
    <row r="132" spans="2:21" s="929" customFormat="1" ht="27.95" customHeight="1">
      <c r="B132" s="944">
        <v>5</v>
      </c>
      <c r="C132" s="901" t="s">
        <v>1192</v>
      </c>
      <c r="D132" s="1057" t="s">
        <v>933</v>
      </c>
      <c r="E132" s="1058" t="s">
        <v>934</v>
      </c>
      <c r="F132" s="1059" t="s">
        <v>35</v>
      </c>
      <c r="G132" s="974">
        <v>12260</v>
      </c>
      <c r="H132" s="974">
        <v>3920</v>
      </c>
      <c r="I132" s="975">
        <f t="shared" si="27"/>
        <v>8340</v>
      </c>
      <c r="J132" s="976">
        <v>5</v>
      </c>
      <c r="K132" s="977">
        <f t="shared" si="28"/>
        <v>417</v>
      </c>
      <c r="L132" s="977">
        <f t="shared" si="29"/>
        <v>7923</v>
      </c>
      <c r="M132" s="978">
        <v>1400</v>
      </c>
      <c r="N132" s="932">
        <f t="shared" si="30"/>
        <v>11092200</v>
      </c>
      <c r="O132" s="932">
        <f t="shared" si="31"/>
        <v>7.04</v>
      </c>
      <c r="P132" s="932">
        <f t="shared" si="32"/>
        <v>1407.04</v>
      </c>
      <c r="Q132" s="933">
        <f t="shared" si="33"/>
        <v>11147978</v>
      </c>
      <c r="R132" s="933">
        <f t="shared" si="34"/>
        <v>55740</v>
      </c>
      <c r="S132" s="933">
        <f t="shared" si="35"/>
        <v>11092238</v>
      </c>
      <c r="T132" s="923" t="s">
        <v>199</v>
      </c>
    </row>
    <row r="133" spans="2:21" s="929" customFormat="1" ht="27.95" customHeight="1">
      <c r="B133" s="944">
        <v>6</v>
      </c>
      <c r="C133" s="901" t="s">
        <v>1193</v>
      </c>
      <c r="D133" s="1057" t="s">
        <v>985</v>
      </c>
      <c r="E133" s="1058" t="s">
        <v>986</v>
      </c>
      <c r="F133" s="1059" t="s">
        <v>35</v>
      </c>
      <c r="G133" s="974">
        <v>13420</v>
      </c>
      <c r="H133" s="974">
        <v>4440</v>
      </c>
      <c r="I133" s="975">
        <f t="shared" si="27"/>
        <v>8980</v>
      </c>
      <c r="J133" s="976">
        <v>5</v>
      </c>
      <c r="K133" s="977">
        <f t="shared" si="28"/>
        <v>449</v>
      </c>
      <c r="L133" s="977">
        <f t="shared" si="29"/>
        <v>8531</v>
      </c>
      <c r="M133" s="978">
        <v>1400</v>
      </c>
      <c r="N133" s="932">
        <f t="shared" si="30"/>
        <v>11943400</v>
      </c>
      <c r="O133" s="932">
        <f t="shared" si="31"/>
        <v>7.04</v>
      </c>
      <c r="P133" s="932">
        <f t="shared" si="32"/>
        <v>1407.04</v>
      </c>
      <c r="Q133" s="933">
        <f t="shared" si="33"/>
        <v>12003458</v>
      </c>
      <c r="R133" s="933">
        <f t="shared" si="34"/>
        <v>60017</v>
      </c>
      <c r="S133" s="933">
        <f t="shared" si="35"/>
        <v>11943441</v>
      </c>
      <c r="T133" s="923" t="s">
        <v>404</v>
      </c>
    </row>
    <row r="134" spans="2:21" s="929" customFormat="1" ht="27.95" customHeight="1">
      <c r="B134" s="944">
        <v>7</v>
      </c>
      <c r="C134" s="901" t="s">
        <v>1194</v>
      </c>
      <c r="D134" s="1057" t="s">
        <v>205</v>
      </c>
      <c r="E134" s="1058" t="s">
        <v>965</v>
      </c>
      <c r="F134" s="1059" t="s">
        <v>35</v>
      </c>
      <c r="G134" s="974">
        <v>12150</v>
      </c>
      <c r="H134" s="974">
        <v>4430</v>
      </c>
      <c r="I134" s="975">
        <f t="shared" si="27"/>
        <v>7720</v>
      </c>
      <c r="J134" s="976">
        <v>5</v>
      </c>
      <c r="K134" s="977">
        <f t="shared" si="28"/>
        <v>386</v>
      </c>
      <c r="L134" s="977">
        <f t="shared" si="29"/>
        <v>7334</v>
      </c>
      <c r="M134" s="978">
        <v>1400</v>
      </c>
      <c r="N134" s="932">
        <f t="shared" si="30"/>
        <v>10267600</v>
      </c>
      <c r="O134" s="932">
        <f t="shared" si="31"/>
        <v>7.04</v>
      </c>
      <c r="P134" s="932">
        <f t="shared" si="32"/>
        <v>1407.04</v>
      </c>
      <c r="Q134" s="933">
        <f t="shared" si="33"/>
        <v>10319231</v>
      </c>
      <c r="R134" s="933">
        <f t="shared" si="34"/>
        <v>51596</v>
      </c>
      <c r="S134" s="933">
        <f t="shared" si="35"/>
        <v>10267635</v>
      </c>
      <c r="T134" s="923" t="s">
        <v>333</v>
      </c>
    </row>
    <row r="135" spans="2:21" s="929" customFormat="1" ht="27.95" customHeight="1">
      <c r="B135" s="944">
        <v>8</v>
      </c>
      <c r="C135" s="901" t="s">
        <v>1195</v>
      </c>
      <c r="D135" s="1057" t="s">
        <v>940</v>
      </c>
      <c r="E135" s="1058" t="s">
        <v>941</v>
      </c>
      <c r="F135" s="1059" t="s">
        <v>35</v>
      </c>
      <c r="G135" s="974">
        <v>16500</v>
      </c>
      <c r="H135" s="974">
        <v>5110</v>
      </c>
      <c r="I135" s="975">
        <f t="shared" ref="I135:I140" si="36">+G135-H135</f>
        <v>11390</v>
      </c>
      <c r="J135" s="976">
        <v>5</v>
      </c>
      <c r="K135" s="977">
        <f t="shared" ref="K135:K140" si="37">I135*J135%</f>
        <v>569.5</v>
      </c>
      <c r="L135" s="977">
        <f t="shared" ref="L135:L140" si="38">I135-K135</f>
        <v>10820.5</v>
      </c>
      <c r="M135" s="978">
        <v>1400</v>
      </c>
      <c r="N135" s="932">
        <f t="shared" ref="N135:N140" si="39">ROUND((L135*M135),0)</f>
        <v>15148700</v>
      </c>
      <c r="O135" s="932">
        <f t="shared" ref="O135:O140" si="40">ROUND(M135*0.5025%,2)</f>
        <v>7.04</v>
      </c>
      <c r="P135" s="932">
        <f t="shared" ref="P135:P140" si="41">M135+O135</f>
        <v>1407.04</v>
      </c>
      <c r="Q135" s="933">
        <f t="shared" ref="Q135:Q140" si="42">ROUND((L135*+P135),0)</f>
        <v>15224876</v>
      </c>
      <c r="R135" s="933">
        <f t="shared" ref="R135:R140" si="43">ROUND((Q135*0.5%),0)</f>
        <v>76124</v>
      </c>
      <c r="S135" s="933">
        <f t="shared" ref="S135:S140" si="44">ROUND((Q135-R135),0)</f>
        <v>15148752</v>
      </c>
      <c r="T135" s="923" t="s">
        <v>333</v>
      </c>
    </row>
    <row r="136" spans="2:21" s="929" customFormat="1" ht="27.95" customHeight="1">
      <c r="B136" s="944">
        <v>9</v>
      </c>
      <c r="C136" s="901" t="s">
        <v>1196</v>
      </c>
      <c r="D136" s="1057" t="s">
        <v>1023</v>
      </c>
      <c r="E136" s="1058" t="s">
        <v>1085</v>
      </c>
      <c r="F136" s="1059" t="s">
        <v>35</v>
      </c>
      <c r="G136" s="974">
        <v>12800</v>
      </c>
      <c r="H136" s="974">
        <v>4670</v>
      </c>
      <c r="I136" s="975">
        <f t="shared" si="36"/>
        <v>8130</v>
      </c>
      <c r="J136" s="976">
        <v>5</v>
      </c>
      <c r="K136" s="977">
        <f t="shared" si="37"/>
        <v>406.5</v>
      </c>
      <c r="L136" s="977">
        <f t="shared" si="38"/>
        <v>7723.5</v>
      </c>
      <c r="M136" s="978">
        <v>1400</v>
      </c>
      <c r="N136" s="932">
        <f t="shared" si="39"/>
        <v>10812900</v>
      </c>
      <c r="O136" s="932">
        <f t="shared" si="40"/>
        <v>7.04</v>
      </c>
      <c r="P136" s="932">
        <f t="shared" si="41"/>
        <v>1407.04</v>
      </c>
      <c r="Q136" s="933">
        <f t="shared" si="42"/>
        <v>10867273</v>
      </c>
      <c r="R136" s="933">
        <f t="shared" si="43"/>
        <v>54336</v>
      </c>
      <c r="S136" s="933">
        <f t="shared" si="44"/>
        <v>10812937</v>
      </c>
      <c r="T136" s="923" t="s">
        <v>333</v>
      </c>
    </row>
    <row r="137" spans="2:21" s="929" customFormat="1" ht="27.95" customHeight="1">
      <c r="B137" s="944">
        <v>10</v>
      </c>
      <c r="C137" s="901" t="s">
        <v>1197</v>
      </c>
      <c r="D137" s="1057" t="s">
        <v>1198</v>
      </c>
      <c r="E137" s="1058" t="s">
        <v>1199</v>
      </c>
      <c r="F137" s="1059" t="s">
        <v>35</v>
      </c>
      <c r="G137" s="974">
        <v>13120</v>
      </c>
      <c r="H137" s="974">
        <v>4400</v>
      </c>
      <c r="I137" s="975">
        <f t="shared" si="36"/>
        <v>8720</v>
      </c>
      <c r="J137" s="976">
        <v>5</v>
      </c>
      <c r="K137" s="977">
        <f t="shared" si="37"/>
        <v>436</v>
      </c>
      <c r="L137" s="977">
        <f t="shared" si="38"/>
        <v>8284</v>
      </c>
      <c r="M137" s="978">
        <v>1400</v>
      </c>
      <c r="N137" s="932">
        <f t="shared" si="39"/>
        <v>11597600</v>
      </c>
      <c r="O137" s="932">
        <f t="shared" si="40"/>
        <v>7.04</v>
      </c>
      <c r="P137" s="932">
        <f t="shared" si="41"/>
        <v>1407.04</v>
      </c>
      <c r="Q137" s="933">
        <f t="shared" si="42"/>
        <v>11655919</v>
      </c>
      <c r="R137" s="933">
        <f t="shared" si="43"/>
        <v>58280</v>
      </c>
      <c r="S137" s="933">
        <f t="shared" si="44"/>
        <v>11597639</v>
      </c>
      <c r="T137" s="923" t="s">
        <v>333</v>
      </c>
    </row>
    <row r="138" spans="2:21" s="929" customFormat="1" ht="27.95" customHeight="1">
      <c r="B138" s="944">
        <v>11</v>
      </c>
      <c r="C138" s="901" t="s">
        <v>1200</v>
      </c>
      <c r="D138" s="1057" t="s">
        <v>998</v>
      </c>
      <c r="E138" s="1058" t="s">
        <v>1201</v>
      </c>
      <c r="F138" s="1059" t="s">
        <v>35</v>
      </c>
      <c r="G138" s="974">
        <v>14180</v>
      </c>
      <c r="H138" s="974">
        <v>5450</v>
      </c>
      <c r="I138" s="975">
        <f t="shared" ref="I138:I139" si="45">+G138-H138</f>
        <v>8730</v>
      </c>
      <c r="J138" s="976">
        <v>5</v>
      </c>
      <c r="K138" s="977">
        <f t="shared" ref="K138:K139" si="46">I138*J138%</f>
        <v>436.5</v>
      </c>
      <c r="L138" s="977">
        <f t="shared" ref="L138:L139" si="47">I138-K138</f>
        <v>8293.5</v>
      </c>
      <c r="M138" s="978">
        <v>1400</v>
      </c>
      <c r="N138" s="932">
        <f t="shared" ref="N138:N139" si="48">ROUND((L138*M138),0)</f>
        <v>11610900</v>
      </c>
      <c r="O138" s="932">
        <f t="shared" ref="O138:O139" si="49">ROUND(M138*0.5025%,2)</f>
        <v>7.04</v>
      </c>
      <c r="P138" s="932">
        <f t="shared" ref="P138:P139" si="50">M138+O138</f>
        <v>1407.04</v>
      </c>
      <c r="Q138" s="933">
        <f t="shared" ref="Q138:Q139" si="51">ROUND((L138*+P138),0)</f>
        <v>11669286</v>
      </c>
      <c r="R138" s="933">
        <f t="shared" ref="R138:R139" si="52">ROUND((Q138*0.5%),0)</f>
        <v>58346</v>
      </c>
      <c r="S138" s="933">
        <f t="shared" ref="S138:S139" si="53">ROUND((Q138-R138),0)</f>
        <v>11610940</v>
      </c>
      <c r="T138" s="923" t="s">
        <v>333</v>
      </c>
    </row>
    <row r="139" spans="2:21" s="929" customFormat="1" ht="27.95" customHeight="1">
      <c r="B139" s="944">
        <v>12</v>
      </c>
      <c r="C139" s="901" t="s">
        <v>1202</v>
      </c>
      <c r="D139" s="1057" t="s">
        <v>1104</v>
      </c>
      <c r="E139" s="1058" t="s">
        <v>1105</v>
      </c>
      <c r="F139" s="1059" t="s">
        <v>35</v>
      </c>
      <c r="G139" s="974">
        <v>12280</v>
      </c>
      <c r="H139" s="974">
        <v>4340</v>
      </c>
      <c r="I139" s="975">
        <f t="shared" si="45"/>
        <v>7940</v>
      </c>
      <c r="J139" s="976">
        <v>5</v>
      </c>
      <c r="K139" s="977">
        <f t="shared" si="46"/>
        <v>397</v>
      </c>
      <c r="L139" s="977">
        <f t="shared" si="47"/>
        <v>7543</v>
      </c>
      <c r="M139" s="978">
        <v>1400</v>
      </c>
      <c r="N139" s="932">
        <f t="shared" si="48"/>
        <v>10560200</v>
      </c>
      <c r="O139" s="932">
        <f t="shared" si="49"/>
        <v>7.04</v>
      </c>
      <c r="P139" s="932">
        <f t="shared" si="50"/>
        <v>1407.04</v>
      </c>
      <c r="Q139" s="933">
        <f t="shared" si="51"/>
        <v>10613303</v>
      </c>
      <c r="R139" s="933">
        <f t="shared" si="52"/>
        <v>53067</v>
      </c>
      <c r="S139" s="933">
        <f t="shared" si="53"/>
        <v>10560236</v>
      </c>
      <c r="T139" s="923" t="s">
        <v>333</v>
      </c>
    </row>
    <row r="140" spans="2:21" s="929" customFormat="1" ht="27.95" customHeight="1">
      <c r="B140" s="944">
        <v>13</v>
      </c>
      <c r="C140" s="901" t="s">
        <v>1203</v>
      </c>
      <c r="D140" s="1057" t="s">
        <v>1204</v>
      </c>
      <c r="E140" s="1058" t="s">
        <v>1205</v>
      </c>
      <c r="F140" s="1059" t="s">
        <v>35</v>
      </c>
      <c r="G140" s="974">
        <v>12450</v>
      </c>
      <c r="H140" s="974">
        <v>4420</v>
      </c>
      <c r="I140" s="975">
        <f t="shared" si="36"/>
        <v>8030</v>
      </c>
      <c r="J140" s="976">
        <v>5</v>
      </c>
      <c r="K140" s="977">
        <f t="shared" si="37"/>
        <v>401.5</v>
      </c>
      <c r="L140" s="977">
        <f t="shared" si="38"/>
        <v>7628.5</v>
      </c>
      <c r="M140" s="978">
        <v>1400</v>
      </c>
      <c r="N140" s="932">
        <f t="shared" si="39"/>
        <v>10679900</v>
      </c>
      <c r="O140" s="932">
        <f t="shared" si="40"/>
        <v>7.04</v>
      </c>
      <c r="P140" s="932">
        <f t="shared" si="41"/>
        <v>1407.04</v>
      </c>
      <c r="Q140" s="933">
        <f t="shared" si="42"/>
        <v>10733605</v>
      </c>
      <c r="R140" s="933">
        <f t="shared" si="43"/>
        <v>53668</v>
      </c>
      <c r="S140" s="933">
        <f t="shared" si="44"/>
        <v>10679937</v>
      </c>
      <c r="T140" s="923" t="s">
        <v>333</v>
      </c>
    </row>
    <row r="141" spans="2:21" s="929" customFormat="1" ht="27.95" customHeight="1">
      <c r="B141" s="944">
        <v>14</v>
      </c>
      <c r="C141" s="901" t="s">
        <v>1206</v>
      </c>
      <c r="D141" s="1057" t="s">
        <v>1207</v>
      </c>
      <c r="E141" s="1058" t="s">
        <v>1208</v>
      </c>
      <c r="F141" s="1059" t="s">
        <v>35</v>
      </c>
      <c r="G141" s="974">
        <v>10630</v>
      </c>
      <c r="H141" s="974">
        <v>3570</v>
      </c>
      <c r="I141" s="975">
        <f t="shared" si="27"/>
        <v>7060</v>
      </c>
      <c r="J141" s="976">
        <v>5</v>
      </c>
      <c r="K141" s="977">
        <f t="shared" si="28"/>
        <v>353</v>
      </c>
      <c r="L141" s="977">
        <f t="shared" si="29"/>
        <v>6707</v>
      </c>
      <c r="M141" s="978">
        <v>1400</v>
      </c>
      <c r="N141" s="932">
        <f t="shared" si="30"/>
        <v>9389800</v>
      </c>
      <c r="O141" s="932">
        <f t="shared" si="31"/>
        <v>7.04</v>
      </c>
      <c r="P141" s="932">
        <f t="shared" si="32"/>
        <v>1407.04</v>
      </c>
      <c r="Q141" s="933">
        <f t="shared" si="33"/>
        <v>9437017</v>
      </c>
      <c r="R141" s="933">
        <f t="shared" si="34"/>
        <v>47185</v>
      </c>
      <c r="S141" s="933">
        <f t="shared" si="35"/>
        <v>9389832</v>
      </c>
      <c r="T141" s="923" t="s">
        <v>333</v>
      </c>
    </row>
    <row r="142" spans="2:21" s="929" customFormat="1" ht="5.0999999999999996" customHeight="1">
      <c r="B142" s="1046"/>
      <c r="C142" s="1047"/>
      <c r="D142" s="1048"/>
      <c r="E142" s="1049"/>
      <c r="F142" s="1050"/>
      <c r="G142" s="1028"/>
      <c r="H142" s="1028"/>
      <c r="I142" s="1029"/>
      <c r="J142" s="1030"/>
      <c r="K142" s="943"/>
      <c r="L142" s="943"/>
      <c r="M142" s="941"/>
      <c r="N142" s="942"/>
      <c r="O142" s="942"/>
      <c r="P142" s="942"/>
      <c r="Q142" s="940"/>
      <c r="R142" s="940"/>
      <c r="S142" s="940"/>
      <c r="T142" s="923"/>
    </row>
    <row r="143" spans="2:21" ht="27.95" customHeight="1">
      <c r="B143" s="2173" t="s">
        <v>191</v>
      </c>
      <c r="C143" s="2174"/>
      <c r="D143" s="2174"/>
      <c r="E143" s="2174"/>
      <c r="F143" s="2175"/>
      <c r="G143" s="402">
        <f>SUM(G128:G142)</f>
        <v>173850</v>
      </c>
      <c r="H143" s="402">
        <f>SUM(H128:H142)</f>
        <v>60850</v>
      </c>
      <c r="I143" s="402">
        <f>SUM(I128:I142)</f>
        <v>113000</v>
      </c>
      <c r="J143" s="402">
        <f>+K143/I143%</f>
        <v>5</v>
      </c>
      <c r="K143" s="402">
        <f>SUM(K128:K142)</f>
        <v>5650</v>
      </c>
      <c r="L143" s="406">
        <f>SUM(L128:L142)</f>
        <v>107350</v>
      </c>
      <c r="M143" s="402"/>
      <c r="N143" s="402">
        <f>SUM(N128:N142)</f>
        <v>150290000</v>
      </c>
      <c r="O143" s="402"/>
      <c r="P143" s="402">
        <f>+Q143/L143</f>
        <v>1407.0399906846762</v>
      </c>
      <c r="Q143" s="402">
        <f>SUM(Q128:Q142)</f>
        <v>151045743</v>
      </c>
      <c r="R143" s="402">
        <f>SUM(R128:R142)</f>
        <v>755229</v>
      </c>
      <c r="S143" s="402">
        <f>SUM(S128:S142)</f>
        <v>150290514</v>
      </c>
      <c r="T143" s="402"/>
      <c r="U143" s="212"/>
    </row>
    <row r="144" spans="2:21">
      <c r="B144" s="603"/>
      <c r="C144" s="458"/>
      <c r="D144" s="458"/>
      <c r="E144" s="458"/>
      <c r="F144" s="458"/>
      <c r="G144" s="459"/>
      <c r="H144" s="459"/>
      <c r="I144" s="459"/>
      <c r="J144" s="459"/>
      <c r="K144" s="459"/>
      <c r="L144" s="459"/>
      <c r="M144" s="459"/>
      <c r="N144" s="459"/>
      <c r="O144" s="459"/>
      <c r="P144" s="459"/>
      <c r="Q144" s="459"/>
      <c r="R144" s="459"/>
      <c r="S144" s="459"/>
      <c r="T144" s="460"/>
      <c r="U144" s="212"/>
    </row>
    <row r="145" spans="2:21" ht="15.75">
      <c r="B145" s="201"/>
      <c r="C145" s="205"/>
      <c r="D145" s="202"/>
      <c r="E145" s="202"/>
      <c r="F145" s="202"/>
      <c r="G145" s="202"/>
      <c r="H145" s="202"/>
      <c r="I145" s="202"/>
      <c r="J145" s="203"/>
      <c r="K145" s="203"/>
      <c r="L145" s="204"/>
      <c r="M145" s="202"/>
      <c r="N145" s="202"/>
      <c r="O145" s="202"/>
      <c r="P145" s="598"/>
      <c r="Q145" s="211" t="s">
        <v>1187</v>
      </c>
      <c r="R145" s="211"/>
      <c r="S145" s="208"/>
      <c r="T145" s="209"/>
      <c r="U145" s="212"/>
    </row>
    <row r="146" spans="2:21" ht="15.75">
      <c r="B146" s="241"/>
      <c r="C146" s="280" t="s">
        <v>80</v>
      </c>
      <c r="D146" s="227"/>
      <c r="E146" s="227"/>
      <c r="F146" s="227"/>
      <c r="G146" s="1208"/>
      <c r="H146" s="1208"/>
      <c r="I146" s="1208" t="s">
        <v>105</v>
      </c>
      <c r="J146" s="1208"/>
      <c r="K146" s="228"/>
      <c r="L146" s="1208"/>
      <c r="M146" s="1208" t="s">
        <v>106</v>
      </c>
      <c r="N146" s="1208"/>
      <c r="O146" s="227"/>
      <c r="P146" s="227"/>
      <c r="Q146" s="227" t="s">
        <v>81</v>
      </c>
      <c r="R146" s="227"/>
      <c r="S146" s="242"/>
      <c r="T146" s="243"/>
      <c r="U146" s="212"/>
    </row>
    <row r="147" spans="2:21" ht="12" customHeight="1">
      <c r="B147" s="241"/>
      <c r="C147" s="281"/>
      <c r="D147" s="229"/>
      <c r="E147" s="229"/>
      <c r="F147" s="229"/>
      <c r="G147" s="229"/>
      <c r="H147" s="229"/>
      <c r="I147" s="229"/>
      <c r="J147" s="229"/>
      <c r="K147" s="229"/>
      <c r="L147" s="229"/>
      <c r="M147" s="229"/>
      <c r="N147" s="229"/>
      <c r="O147" s="229"/>
      <c r="P147" s="229"/>
      <c r="Q147" s="229"/>
      <c r="R147" s="229"/>
      <c r="S147" s="242"/>
      <c r="T147" s="243"/>
      <c r="U147" s="212"/>
    </row>
    <row r="148" spans="2:21" ht="9.75" customHeight="1">
      <c r="B148" s="241"/>
      <c r="C148" s="281"/>
      <c r="D148" s="229"/>
      <c r="E148" s="229"/>
      <c r="F148" s="229"/>
      <c r="G148" s="229"/>
      <c r="H148" s="229"/>
      <c r="I148" s="229"/>
      <c r="J148" s="229"/>
      <c r="K148" s="229"/>
      <c r="L148" s="229"/>
      <c r="M148" s="229"/>
      <c r="N148" s="229"/>
      <c r="O148" s="229"/>
      <c r="P148" s="229"/>
      <c r="Q148" s="229"/>
      <c r="R148" s="229"/>
      <c r="S148" s="242"/>
      <c r="T148" s="243"/>
      <c r="U148" s="212"/>
    </row>
    <row r="149" spans="2:21" ht="15.75">
      <c r="B149" s="241"/>
      <c r="C149" s="281"/>
      <c r="D149" s="229"/>
      <c r="E149" s="229"/>
      <c r="F149" s="229"/>
      <c r="G149" s="229"/>
      <c r="H149" s="229"/>
      <c r="I149" s="229"/>
      <c r="J149" s="229"/>
      <c r="K149" s="229"/>
      <c r="L149" s="229"/>
      <c r="M149" s="229"/>
      <c r="N149" s="229"/>
      <c r="O149" s="229"/>
      <c r="P149" s="229"/>
      <c r="Q149" s="229"/>
      <c r="R149" s="229"/>
      <c r="S149" s="242"/>
      <c r="T149" s="243"/>
      <c r="U149" s="212"/>
    </row>
    <row r="150" spans="2:21" ht="15.75">
      <c r="B150" s="241"/>
      <c r="C150" s="281"/>
      <c r="D150" s="229"/>
      <c r="E150" s="229"/>
      <c r="F150" s="229"/>
      <c r="G150" s="229"/>
      <c r="H150" s="229"/>
      <c r="I150" s="229"/>
      <c r="J150" s="229"/>
      <c r="K150" s="229"/>
      <c r="L150" s="229"/>
      <c r="M150" s="229"/>
      <c r="N150" s="229"/>
      <c r="O150" s="229"/>
      <c r="P150" s="229"/>
      <c r="Q150" s="229"/>
      <c r="R150" s="229"/>
      <c r="S150" s="242"/>
      <c r="T150" s="243"/>
      <c r="U150" s="212"/>
    </row>
    <row r="151" spans="2:21" ht="15.75">
      <c r="B151" s="241"/>
      <c r="C151" s="1207" t="s">
        <v>147</v>
      </c>
      <c r="D151" s="1207"/>
      <c r="E151" s="1207"/>
      <c r="F151" s="1207"/>
      <c r="G151" s="1209"/>
      <c r="H151" s="1209" t="s">
        <v>82</v>
      </c>
      <c r="I151" s="1207"/>
      <c r="J151" s="1209" t="s">
        <v>156</v>
      </c>
      <c r="K151" s="230"/>
      <c r="L151" s="1209"/>
      <c r="M151" s="1209" t="s">
        <v>161</v>
      </c>
      <c r="N151" s="1209"/>
      <c r="O151" s="1207"/>
      <c r="P151" s="1207"/>
      <c r="Q151" s="1207" t="s">
        <v>83</v>
      </c>
      <c r="R151" s="1207"/>
      <c r="S151" s="242"/>
      <c r="T151" s="243"/>
      <c r="U151" s="212"/>
    </row>
    <row r="152" spans="2:21" ht="15.75">
      <c r="B152" s="612"/>
      <c r="C152" s="1207"/>
      <c r="D152" s="1207"/>
      <c r="E152" s="1207"/>
      <c r="F152" s="1207"/>
      <c r="G152" s="1209"/>
      <c r="H152" s="1209"/>
      <c r="I152" s="1207"/>
      <c r="J152" s="1209"/>
      <c r="K152" s="230"/>
      <c r="L152" s="1209"/>
      <c r="M152" s="1209"/>
      <c r="N152" s="1209"/>
      <c r="O152" s="1207"/>
      <c r="P152" s="1207"/>
      <c r="Q152" s="1207"/>
      <c r="R152" s="1207"/>
      <c r="S152" s="242"/>
      <c r="T152" s="243"/>
      <c r="U152" s="212"/>
    </row>
    <row r="153" spans="2:21" customFormat="1" ht="15" customHeight="1">
      <c r="B153" s="121" t="s">
        <v>418</v>
      </c>
      <c r="C153" s="284"/>
      <c r="D153" s="122"/>
      <c r="E153" s="122"/>
      <c r="F153" s="122"/>
      <c r="G153" s="122"/>
      <c r="H153" s="122"/>
      <c r="I153" s="122"/>
      <c r="J153" s="123"/>
      <c r="K153" s="122"/>
      <c r="L153" s="124"/>
      <c r="M153" s="122"/>
      <c r="N153" s="122"/>
      <c r="O153" s="122"/>
      <c r="P153" s="122"/>
      <c r="Q153" s="122"/>
      <c r="R153" s="125"/>
      <c r="S153" s="125"/>
      <c r="T153" s="126" t="s">
        <v>417</v>
      </c>
      <c r="U153" s="232"/>
    </row>
    <row r="155" spans="2:21" ht="27.95" customHeight="1">
      <c r="B155" s="2155" t="s">
        <v>159</v>
      </c>
      <c r="C155" s="2156"/>
      <c r="D155" s="2156"/>
      <c r="E155" s="2157"/>
      <c r="F155" s="2161" t="s">
        <v>146</v>
      </c>
      <c r="G155" s="2162"/>
      <c r="H155" s="2162"/>
      <c r="I155" s="2162"/>
      <c r="J155" s="2162"/>
      <c r="K155" s="2162"/>
      <c r="L155" s="2162"/>
      <c r="M155" s="2162"/>
      <c r="N155" s="2163"/>
      <c r="O155" s="407" t="s">
        <v>111</v>
      </c>
      <c r="P155" s="633" t="s">
        <v>1175</v>
      </c>
      <c r="Q155" s="408" t="s">
        <v>953</v>
      </c>
      <c r="R155" s="160"/>
      <c r="S155" s="160"/>
      <c r="T155" s="161" t="s">
        <v>25</v>
      </c>
      <c r="U155" s="212"/>
    </row>
    <row r="156" spans="2:21" ht="27.95" customHeight="1">
      <c r="B156" s="2158"/>
      <c r="C156" s="2159"/>
      <c r="D156" s="2159"/>
      <c r="E156" s="2160"/>
      <c r="F156" s="2164" t="s">
        <v>416</v>
      </c>
      <c r="G156" s="2165"/>
      <c r="H156" s="2165"/>
      <c r="I156" s="2165"/>
      <c r="J156" s="2165"/>
      <c r="K156" s="2165"/>
      <c r="L156" s="2165"/>
      <c r="M156" s="2165"/>
      <c r="N156" s="2166"/>
      <c r="O156" s="409" t="s">
        <v>33</v>
      </c>
      <c r="P156" s="410" t="s">
        <v>58</v>
      </c>
      <c r="Q156" s="411"/>
      <c r="R156" s="162"/>
      <c r="S156" s="162"/>
      <c r="T156" s="163"/>
      <c r="U156" s="212"/>
    </row>
    <row r="157" spans="2:21" ht="9.9499999999999993" customHeight="1">
      <c r="B157" s="457"/>
      <c r="C157" s="458"/>
      <c r="D157" s="458"/>
      <c r="E157" s="458"/>
      <c r="F157" s="458"/>
      <c r="G157" s="459"/>
      <c r="H157" s="459"/>
      <c r="I157" s="459"/>
      <c r="J157" s="459"/>
      <c r="K157" s="459"/>
      <c r="L157" s="459"/>
      <c r="M157" s="459"/>
      <c r="N157" s="459"/>
      <c r="O157" s="459"/>
      <c r="P157" s="459"/>
      <c r="Q157" s="818"/>
      <c r="R157" s="459"/>
      <c r="S157" s="459"/>
      <c r="T157" s="460"/>
      <c r="U157" s="212"/>
    </row>
    <row r="158" spans="2:21" ht="15.75">
      <c r="B158" s="164"/>
      <c r="C158" s="273" t="s">
        <v>59</v>
      </c>
      <c r="D158" s="15"/>
      <c r="E158" s="15" t="s">
        <v>60</v>
      </c>
      <c r="F158" s="165" t="s">
        <v>365</v>
      </c>
      <c r="G158" s="15"/>
      <c r="H158" s="701"/>
      <c r="I158" s="358"/>
      <c r="J158" s="15"/>
      <c r="K158" s="344"/>
      <c r="L158" s="145"/>
      <c r="M158" s="153"/>
      <c r="N158" s="145"/>
      <c r="O158" s="247"/>
      <c r="P158" s="57" t="s">
        <v>61</v>
      </c>
      <c r="Q158" s="249" t="s">
        <v>1173</v>
      </c>
      <c r="R158" s="249"/>
      <c r="S158" s="216"/>
      <c r="T158" s="250"/>
      <c r="U158" s="212"/>
    </row>
    <row r="159" spans="2:21" ht="9.9499999999999993" customHeight="1">
      <c r="B159" s="168"/>
      <c r="C159" s="274"/>
      <c r="D159" s="15"/>
      <c r="E159" s="344"/>
      <c r="F159" s="170"/>
      <c r="G159" s="171"/>
      <c r="H159" s="170"/>
      <c r="I159" s="172"/>
      <c r="J159" s="169"/>
      <c r="K159" s="15"/>
      <c r="L159" s="173"/>
      <c r="M159" s="145"/>
      <c r="O159" s="145"/>
      <c r="P159" s="295"/>
      <c r="Q159" s="251"/>
      <c r="R159" s="251"/>
      <c r="S159" s="251"/>
      <c r="T159" s="250"/>
      <c r="U159" s="212"/>
    </row>
    <row r="160" spans="2:21" ht="15" customHeight="1">
      <c r="B160" s="1205" t="s">
        <v>26</v>
      </c>
      <c r="C160" s="275" t="s">
        <v>27</v>
      </c>
      <c r="D160" s="1201" t="s">
        <v>62</v>
      </c>
      <c r="E160" s="175" t="s">
        <v>28</v>
      </c>
      <c r="F160" s="1201" t="s">
        <v>29</v>
      </c>
      <c r="G160" s="174" t="s">
        <v>30</v>
      </c>
      <c r="H160" s="174" t="s">
        <v>30</v>
      </c>
      <c r="I160" s="176" t="s">
        <v>30</v>
      </c>
      <c r="J160" s="2171" t="s">
        <v>31</v>
      </c>
      <c r="K160" s="2172"/>
      <c r="L160" s="174" t="s">
        <v>30</v>
      </c>
      <c r="M160" s="176" t="s">
        <v>32</v>
      </c>
      <c r="N160" s="177" t="s">
        <v>8</v>
      </c>
      <c r="O160" s="2176" t="s">
        <v>182</v>
      </c>
      <c r="P160" s="2178" t="s">
        <v>181</v>
      </c>
      <c r="Q160" s="177" t="s">
        <v>8</v>
      </c>
      <c r="R160" s="2180" t="s">
        <v>44</v>
      </c>
      <c r="S160" s="178" t="s">
        <v>8</v>
      </c>
      <c r="T160" s="1203" t="s">
        <v>10</v>
      </c>
      <c r="U160" s="212"/>
    </row>
    <row r="161" spans="2:21">
      <c r="B161" s="1206"/>
      <c r="C161" s="276" t="s">
        <v>11</v>
      </c>
      <c r="D161" s="1202"/>
      <c r="E161" s="180" t="s">
        <v>12</v>
      </c>
      <c r="F161" s="1202"/>
      <c r="G161" s="180" t="s">
        <v>13</v>
      </c>
      <c r="H161" s="180" t="s">
        <v>14</v>
      </c>
      <c r="I161" s="181" t="s">
        <v>15</v>
      </c>
      <c r="J161" s="182" t="s">
        <v>16</v>
      </c>
      <c r="K161" s="183" t="s">
        <v>17</v>
      </c>
      <c r="L161" s="180" t="s">
        <v>18</v>
      </c>
      <c r="M161" s="184" t="s">
        <v>19</v>
      </c>
      <c r="N161" s="185" t="s">
        <v>177</v>
      </c>
      <c r="O161" s="2177"/>
      <c r="P161" s="2179"/>
      <c r="Q161" s="185" t="s">
        <v>22</v>
      </c>
      <c r="R161" s="2181"/>
      <c r="S161" s="186" t="s">
        <v>45</v>
      </c>
      <c r="T161" s="1204"/>
      <c r="U161" s="212"/>
    </row>
    <row r="162" spans="2:21" ht="15.75" thickBot="1">
      <c r="B162" s="187">
        <v>1</v>
      </c>
      <c r="C162" s="277">
        <v>2</v>
      </c>
      <c r="D162" s="189">
        <v>3</v>
      </c>
      <c r="E162" s="188">
        <v>4</v>
      </c>
      <c r="F162" s="188">
        <v>5</v>
      </c>
      <c r="G162" s="188">
        <v>6</v>
      </c>
      <c r="H162" s="188">
        <v>7</v>
      </c>
      <c r="I162" s="190" t="s">
        <v>63</v>
      </c>
      <c r="J162" s="191">
        <v>9</v>
      </c>
      <c r="K162" s="192" t="s">
        <v>64</v>
      </c>
      <c r="L162" s="191" t="s">
        <v>65</v>
      </c>
      <c r="M162" s="192">
        <v>12</v>
      </c>
      <c r="N162" s="193" t="s">
        <v>66</v>
      </c>
      <c r="O162" s="252" t="s">
        <v>176</v>
      </c>
      <c r="P162" s="193" t="s">
        <v>178</v>
      </c>
      <c r="Q162" s="193" t="s">
        <v>185</v>
      </c>
      <c r="R162" s="193" t="s">
        <v>183</v>
      </c>
      <c r="S162" s="193" t="s">
        <v>179</v>
      </c>
      <c r="T162" s="193">
        <v>18</v>
      </c>
      <c r="U162" s="212"/>
    </row>
    <row r="163" spans="2:21" s="929" customFormat="1" ht="27.95" customHeight="1" thickTop="1">
      <c r="B163" s="965">
        <v>1</v>
      </c>
      <c r="C163" s="966" t="s">
        <v>1176</v>
      </c>
      <c r="D163" s="1052" t="s">
        <v>940</v>
      </c>
      <c r="E163" s="1053" t="s">
        <v>941</v>
      </c>
      <c r="F163" s="1054" t="s">
        <v>35</v>
      </c>
      <c r="G163" s="1055">
        <v>16620</v>
      </c>
      <c r="H163" s="1055">
        <v>5000</v>
      </c>
      <c r="I163" s="1060">
        <f>+G163-H163</f>
        <v>11620</v>
      </c>
      <c r="J163" s="976">
        <v>5</v>
      </c>
      <c r="K163" s="1056">
        <f>I163*J163%</f>
        <v>581</v>
      </c>
      <c r="L163" s="1056">
        <f>I163-K163</f>
        <v>11039</v>
      </c>
      <c r="M163" s="978">
        <v>1400</v>
      </c>
      <c r="N163" s="967">
        <f>ROUND((L163*M163),0)</f>
        <v>15454600</v>
      </c>
      <c r="O163" s="967">
        <f>ROUND(M163*0.5025%,2)</f>
        <v>7.04</v>
      </c>
      <c r="P163" s="967">
        <f>M163+O163</f>
        <v>1407.04</v>
      </c>
      <c r="Q163" s="968">
        <f>ROUND((L163*+P163),0)</f>
        <v>15532315</v>
      </c>
      <c r="R163" s="968">
        <f>ROUND((Q163*0.5%),0)</f>
        <v>77662</v>
      </c>
      <c r="S163" s="968">
        <f>ROUND((Q163-R163),0)</f>
        <v>15454653</v>
      </c>
      <c r="T163" s="923" t="s">
        <v>412</v>
      </c>
    </row>
    <row r="164" spans="2:21" s="929" customFormat="1" ht="27.95" customHeight="1">
      <c r="B164" s="944">
        <v>2</v>
      </c>
      <c r="C164" s="901" t="s">
        <v>1177</v>
      </c>
      <c r="D164" s="1057" t="s">
        <v>1170</v>
      </c>
      <c r="E164" s="1058" t="s">
        <v>999</v>
      </c>
      <c r="F164" s="1059" t="s">
        <v>35</v>
      </c>
      <c r="G164" s="974">
        <v>11130</v>
      </c>
      <c r="H164" s="974">
        <v>3530</v>
      </c>
      <c r="I164" s="975">
        <f>+G164-H164</f>
        <v>7600</v>
      </c>
      <c r="J164" s="976">
        <v>5</v>
      </c>
      <c r="K164" s="977">
        <f>I164*J164%</f>
        <v>380</v>
      </c>
      <c r="L164" s="977">
        <f>I164-K164</f>
        <v>7220</v>
      </c>
      <c r="M164" s="978">
        <v>1400</v>
      </c>
      <c r="N164" s="932">
        <f>ROUND((L164*M164),0)</f>
        <v>10108000</v>
      </c>
      <c r="O164" s="932">
        <f>ROUND(M164*0.5025%,2)</f>
        <v>7.04</v>
      </c>
      <c r="P164" s="932">
        <f>M164+O164</f>
        <v>1407.04</v>
      </c>
      <c r="Q164" s="933">
        <f>ROUND((L164*+P164),0)</f>
        <v>10158829</v>
      </c>
      <c r="R164" s="933">
        <f>ROUND((Q164*0.5%),0)</f>
        <v>50794</v>
      </c>
      <c r="S164" s="933">
        <f>ROUND((Q164-R164),0)</f>
        <v>10108035</v>
      </c>
      <c r="T164" s="923" t="s">
        <v>199</v>
      </c>
    </row>
    <row r="165" spans="2:21" s="929" customFormat="1" ht="27.95" customHeight="1">
      <c r="B165" s="944">
        <v>3</v>
      </c>
      <c r="C165" s="901" t="s">
        <v>1178</v>
      </c>
      <c r="D165" s="1057" t="s">
        <v>1011</v>
      </c>
      <c r="E165" s="1058" t="s">
        <v>973</v>
      </c>
      <c r="F165" s="1059" t="s">
        <v>35</v>
      </c>
      <c r="G165" s="974">
        <v>11030</v>
      </c>
      <c r="H165" s="974">
        <v>4080</v>
      </c>
      <c r="I165" s="975">
        <f>+G165-H165</f>
        <v>6950</v>
      </c>
      <c r="J165" s="976">
        <v>5</v>
      </c>
      <c r="K165" s="977">
        <f>I165*J165%</f>
        <v>347.5</v>
      </c>
      <c r="L165" s="977">
        <f>I165-K165</f>
        <v>6602.5</v>
      </c>
      <c r="M165" s="978">
        <v>1400</v>
      </c>
      <c r="N165" s="932">
        <f>ROUND((L165*M165),0)</f>
        <v>9243500</v>
      </c>
      <c r="O165" s="932">
        <f>ROUND(M165*0.5025%,2)</f>
        <v>7.04</v>
      </c>
      <c r="P165" s="932">
        <f>M165+O165</f>
        <v>1407.04</v>
      </c>
      <c r="Q165" s="933">
        <f>ROUND((L165*+P165),0)</f>
        <v>9289982</v>
      </c>
      <c r="R165" s="933">
        <f>ROUND((Q165*0.5%),0)</f>
        <v>46450</v>
      </c>
      <c r="S165" s="933">
        <f>ROUND((Q165-R165),0)</f>
        <v>9243532</v>
      </c>
      <c r="T165" s="923" t="s">
        <v>412</v>
      </c>
    </row>
    <row r="166" spans="2:21" s="929" customFormat="1" ht="27.95" customHeight="1">
      <c r="B166" s="944">
        <v>4</v>
      </c>
      <c r="C166" s="901" t="s">
        <v>1179</v>
      </c>
      <c r="D166" s="1057" t="s">
        <v>1023</v>
      </c>
      <c r="E166" s="1058" t="s">
        <v>1085</v>
      </c>
      <c r="F166" s="1059" t="s">
        <v>35</v>
      </c>
      <c r="G166" s="974">
        <v>12750</v>
      </c>
      <c r="H166" s="974">
        <v>4570</v>
      </c>
      <c r="I166" s="975">
        <f t="shared" ref="I166:I170" si="54">+G166-H166</f>
        <v>8180</v>
      </c>
      <c r="J166" s="976">
        <v>5</v>
      </c>
      <c r="K166" s="977">
        <f t="shared" ref="K166:K170" si="55">I166*J166%</f>
        <v>409</v>
      </c>
      <c r="L166" s="977">
        <f t="shared" ref="L166:L170" si="56">I166-K166</f>
        <v>7771</v>
      </c>
      <c r="M166" s="978">
        <v>1400</v>
      </c>
      <c r="N166" s="932">
        <f t="shared" ref="N166:N170" si="57">ROUND((L166*M166),0)</f>
        <v>10879400</v>
      </c>
      <c r="O166" s="932">
        <f t="shared" ref="O166:O170" si="58">ROUND(M166*0.5025%,2)</f>
        <v>7.04</v>
      </c>
      <c r="P166" s="932">
        <f t="shared" ref="P166:P170" si="59">M166+O166</f>
        <v>1407.04</v>
      </c>
      <c r="Q166" s="933">
        <f t="shared" ref="Q166:Q170" si="60">ROUND((L166*+P166),0)</f>
        <v>10934108</v>
      </c>
      <c r="R166" s="933">
        <f t="shared" ref="R166:R170" si="61">ROUND((Q166*0.5%),0)</f>
        <v>54671</v>
      </c>
      <c r="S166" s="933">
        <f t="shared" ref="S166:S170" si="62">ROUND((Q166-R166),0)</f>
        <v>10879437</v>
      </c>
      <c r="T166" s="923" t="s">
        <v>412</v>
      </c>
    </row>
    <row r="167" spans="2:21" s="929" customFormat="1" ht="27.95" customHeight="1">
      <c r="B167" s="944">
        <v>5</v>
      </c>
      <c r="C167" s="901" t="s">
        <v>1180</v>
      </c>
      <c r="D167" s="1057" t="s">
        <v>943</v>
      </c>
      <c r="E167" s="1058" t="s">
        <v>944</v>
      </c>
      <c r="F167" s="1059" t="s">
        <v>35</v>
      </c>
      <c r="G167" s="974">
        <v>12840</v>
      </c>
      <c r="H167" s="974">
        <v>4430</v>
      </c>
      <c r="I167" s="975">
        <f t="shared" si="54"/>
        <v>8410</v>
      </c>
      <c r="J167" s="976">
        <v>5</v>
      </c>
      <c r="K167" s="977">
        <f t="shared" si="55"/>
        <v>420.5</v>
      </c>
      <c r="L167" s="977">
        <f t="shared" si="56"/>
        <v>7989.5</v>
      </c>
      <c r="M167" s="978">
        <v>1400</v>
      </c>
      <c r="N167" s="932">
        <f t="shared" si="57"/>
        <v>11185300</v>
      </c>
      <c r="O167" s="932">
        <f t="shared" si="58"/>
        <v>7.04</v>
      </c>
      <c r="P167" s="932">
        <f t="shared" si="59"/>
        <v>1407.04</v>
      </c>
      <c r="Q167" s="933">
        <f t="shared" si="60"/>
        <v>11241546</v>
      </c>
      <c r="R167" s="933">
        <f t="shared" si="61"/>
        <v>56208</v>
      </c>
      <c r="S167" s="933">
        <f t="shared" si="62"/>
        <v>11185338</v>
      </c>
      <c r="T167" s="923" t="s">
        <v>412</v>
      </c>
    </row>
    <row r="168" spans="2:21" s="929" customFormat="1" ht="27.95" customHeight="1">
      <c r="B168" s="944">
        <v>6</v>
      </c>
      <c r="C168" s="901" t="s">
        <v>1181</v>
      </c>
      <c r="D168" s="1057" t="s">
        <v>985</v>
      </c>
      <c r="E168" s="1058" t="s">
        <v>947</v>
      </c>
      <c r="F168" s="1059" t="s">
        <v>35</v>
      </c>
      <c r="G168" s="974">
        <v>12650</v>
      </c>
      <c r="H168" s="974">
        <v>3950</v>
      </c>
      <c r="I168" s="975">
        <f t="shared" si="54"/>
        <v>8700</v>
      </c>
      <c r="J168" s="976">
        <v>5</v>
      </c>
      <c r="K168" s="977">
        <f t="shared" si="55"/>
        <v>435</v>
      </c>
      <c r="L168" s="977">
        <f t="shared" si="56"/>
        <v>8265</v>
      </c>
      <c r="M168" s="978">
        <v>1400</v>
      </c>
      <c r="N168" s="932">
        <f t="shared" si="57"/>
        <v>11571000</v>
      </c>
      <c r="O168" s="932">
        <f t="shared" si="58"/>
        <v>7.04</v>
      </c>
      <c r="P168" s="932">
        <f t="shared" si="59"/>
        <v>1407.04</v>
      </c>
      <c r="Q168" s="933">
        <f t="shared" si="60"/>
        <v>11629186</v>
      </c>
      <c r="R168" s="933">
        <f t="shared" si="61"/>
        <v>58146</v>
      </c>
      <c r="S168" s="933">
        <f t="shared" si="62"/>
        <v>11571040</v>
      </c>
      <c r="T168" s="923" t="s">
        <v>412</v>
      </c>
    </row>
    <row r="169" spans="2:21" s="929" customFormat="1" ht="27.95" customHeight="1">
      <c r="B169" s="944">
        <v>7</v>
      </c>
      <c r="C169" s="901" t="s">
        <v>1182</v>
      </c>
      <c r="D169" s="1057" t="s">
        <v>1011</v>
      </c>
      <c r="E169" s="1058" t="s">
        <v>1183</v>
      </c>
      <c r="F169" s="1059" t="s">
        <v>35</v>
      </c>
      <c r="G169" s="974">
        <v>11660</v>
      </c>
      <c r="H169" s="974">
        <v>3830</v>
      </c>
      <c r="I169" s="975">
        <f t="shared" si="54"/>
        <v>7830</v>
      </c>
      <c r="J169" s="976">
        <v>5</v>
      </c>
      <c r="K169" s="977">
        <f t="shared" si="55"/>
        <v>391.5</v>
      </c>
      <c r="L169" s="977">
        <f t="shared" si="56"/>
        <v>7438.5</v>
      </c>
      <c r="M169" s="978">
        <v>1400</v>
      </c>
      <c r="N169" s="932">
        <f t="shared" si="57"/>
        <v>10413900</v>
      </c>
      <c r="O169" s="932">
        <f t="shared" si="58"/>
        <v>7.04</v>
      </c>
      <c r="P169" s="932">
        <f t="shared" si="59"/>
        <v>1407.04</v>
      </c>
      <c r="Q169" s="933">
        <f t="shared" si="60"/>
        <v>10466267</v>
      </c>
      <c r="R169" s="933">
        <f t="shared" si="61"/>
        <v>52331</v>
      </c>
      <c r="S169" s="933">
        <f t="shared" si="62"/>
        <v>10413936</v>
      </c>
      <c r="T169" s="923" t="s">
        <v>412</v>
      </c>
    </row>
    <row r="170" spans="2:21" s="929" customFormat="1" ht="27.95" customHeight="1">
      <c r="B170" s="944">
        <v>8</v>
      </c>
      <c r="C170" s="901" t="s">
        <v>1184</v>
      </c>
      <c r="D170" s="1057" t="s">
        <v>1104</v>
      </c>
      <c r="E170" s="1058" t="s">
        <v>1105</v>
      </c>
      <c r="F170" s="1059" t="s">
        <v>35</v>
      </c>
      <c r="G170" s="974">
        <v>12550</v>
      </c>
      <c r="H170" s="974">
        <v>4350</v>
      </c>
      <c r="I170" s="975">
        <f t="shared" si="54"/>
        <v>8200</v>
      </c>
      <c r="J170" s="976">
        <v>5</v>
      </c>
      <c r="K170" s="977">
        <f t="shared" si="55"/>
        <v>410</v>
      </c>
      <c r="L170" s="977">
        <f t="shared" si="56"/>
        <v>7790</v>
      </c>
      <c r="M170" s="978">
        <v>1400</v>
      </c>
      <c r="N170" s="932">
        <f t="shared" si="57"/>
        <v>10906000</v>
      </c>
      <c r="O170" s="932">
        <f t="shared" si="58"/>
        <v>7.04</v>
      </c>
      <c r="P170" s="932">
        <f t="shared" si="59"/>
        <v>1407.04</v>
      </c>
      <c r="Q170" s="933">
        <f t="shared" si="60"/>
        <v>10960842</v>
      </c>
      <c r="R170" s="933">
        <f t="shared" si="61"/>
        <v>54804</v>
      </c>
      <c r="S170" s="933">
        <f t="shared" si="62"/>
        <v>10906038</v>
      </c>
      <c r="T170" s="923" t="s">
        <v>199</v>
      </c>
    </row>
    <row r="171" spans="2:21" s="929" customFormat="1" ht="5.0999999999999996" customHeight="1">
      <c r="B171" s="1046"/>
      <c r="C171" s="1047"/>
      <c r="D171" s="1048"/>
      <c r="E171" s="1049"/>
      <c r="F171" s="1050"/>
      <c r="G171" s="1028"/>
      <c r="H171" s="1028"/>
      <c r="I171" s="1029"/>
      <c r="J171" s="1030"/>
      <c r="K171" s="943"/>
      <c r="L171" s="943"/>
      <c r="M171" s="941"/>
      <c r="N171" s="942"/>
      <c r="O171" s="942"/>
      <c r="P171" s="942"/>
      <c r="Q171" s="940"/>
      <c r="R171" s="940"/>
      <c r="S171" s="940"/>
      <c r="T171" s="923"/>
    </row>
    <row r="172" spans="2:21" ht="27.95" customHeight="1">
      <c r="B172" s="2173" t="s">
        <v>191</v>
      </c>
      <c r="C172" s="2174"/>
      <c r="D172" s="2174"/>
      <c r="E172" s="2174"/>
      <c r="F172" s="2175"/>
      <c r="G172" s="402">
        <f>SUM(G163:G171)</f>
        <v>101230</v>
      </c>
      <c r="H172" s="402">
        <f>SUM(H163:H171)</f>
        <v>33740</v>
      </c>
      <c r="I172" s="402">
        <f>SUM(I163:I171)</f>
        <v>67490</v>
      </c>
      <c r="J172" s="402">
        <f>+K172/I172%</f>
        <v>5</v>
      </c>
      <c r="K172" s="402">
        <f>SUM(K163:K171)</f>
        <v>3374.5</v>
      </c>
      <c r="L172" s="402">
        <f>SUM(L163:L171)</f>
        <v>64115.5</v>
      </c>
      <c r="M172" s="402"/>
      <c r="N172" s="402">
        <f>SUM(N163:N171)</f>
        <v>89761700</v>
      </c>
      <c r="O172" s="402"/>
      <c r="P172" s="402">
        <f>+Q172/L172</f>
        <v>1407.0400293220828</v>
      </c>
      <c r="Q172" s="402">
        <f>SUM(Q163:Q171)</f>
        <v>90213075</v>
      </c>
      <c r="R172" s="402">
        <f>SUM(R163:R171)</f>
        <v>451066</v>
      </c>
      <c r="S172" s="402">
        <f>SUM(S163:S171)</f>
        <v>89762009</v>
      </c>
      <c r="T172" s="402"/>
      <c r="U172" s="212"/>
    </row>
    <row r="173" spans="2:21">
      <c r="B173" s="603"/>
      <c r="C173" s="458"/>
      <c r="D173" s="458"/>
      <c r="E173" s="458"/>
      <c r="F173" s="458"/>
      <c r="G173" s="459"/>
      <c r="H173" s="459"/>
      <c r="I173" s="459"/>
      <c r="J173" s="459"/>
      <c r="K173" s="459"/>
      <c r="L173" s="459"/>
      <c r="M173" s="459"/>
      <c r="N173" s="459"/>
      <c r="O173" s="459"/>
      <c r="P173" s="459"/>
      <c r="Q173" s="459"/>
      <c r="R173" s="459"/>
      <c r="S173" s="459"/>
      <c r="T173" s="460"/>
      <c r="U173" s="212"/>
    </row>
    <row r="174" spans="2:21" ht="15.75">
      <c r="B174" s="201"/>
      <c r="C174" s="205"/>
      <c r="D174" s="202"/>
      <c r="E174" s="202"/>
      <c r="F174" s="202"/>
      <c r="G174" s="202"/>
      <c r="H174" s="202"/>
      <c r="I174" s="202"/>
      <c r="J174" s="203"/>
      <c r="K174" s="203"/>
      <c r="L174" s="204"/>
      <c r="M174" s="202"/>
      <c r="N174" s="202"/>
      <c r="O174" s="202"/>
      <c r="P174" s="598"/>
      <c r="Q174" s="211" t="s">
        <v>1174</v>
      </c>
      <c r="R174" s="211"/>
      <c r="S174" s="208"/>
      <c r="T174" s="209"/>
      <c r="U174" s="212"/>
    </row>
    <row r="175" spans="2:21" ht="15.75">
      <c r="B175" s="241"/>
      <c r="C175" s="280" t="s">
        <v>80</v>
      </c>
      <c r="D175" s="227"/>
      <c r="E175" s="227"/>
      <c r="F175" s="227"/>
      <c r="G175" s="1208"/>
      <c r="H175" s="1208"/>
      <c r="I175" s="1208" t="s">
        <v>105</v>
      </c>
      <c r="J175" s="1208"/>
      <c r="K175" s="228"/>
      <c r="L175" s="1208"/>
      <c r="M175" s="1208" t="s">
        <v>106</v>
      </c>
      <c r="N175" s="1208"/>
      <c r="O175" s="227"/>
      <c r="P175" s="227"/>
      <c r="Q175" s="227" t="s">
        <v>81</v>
      </c>
      <c r="R175" s="227"/>
      <c r="S175" s="242"/>
      <c r="T175" s="243"/>
      <c r="U175" s="212"/>
    </row>
    <row r="176" spans="2:21" ht="12" customHeight="1">
      <c r="B176" s="241"/>
      <c r="C176" s="281"/>
      <c r="D176" s="229"/>
      <c r="E176" s="229"/>
      <c r="F176" s="229"/>
      <c r="G176" s="229"/>
      <c r="H176" s="229"/>
      <c r="I176" s="229"/>
      <c r="J176" s="229"/>
      <c r="K176" s="229"/>
      <c r="L176" s="229"/>
      <c r="M176" s="229"/>
      <c r="N176" s="229"/>
      <c r="O176" s="229"/>
      <c r="P176" s="229"/>
      <c r="Q176" s="229"/>
      <c r="R176" s="229"/>
      <c r="S176" s="242"/>
      <c r="T176" s="243"/>
      <c r="U176" s="212"/>
    </row>
    <row r="177" spans="2:21" ht="9.75" customHeight="1">
      <c r="B177" s="241"/>
      <c r="C177" s="281"/>
      <c r="D177" s="229"/>
      <c r="E177" s="229"/>
      <c r="F177" s="229"/>
      <c r="G177" s="229"/>
      <c r="H177" s="229"/>
      <c r="I177" s="229"/>
      <c r="J177" s="229"/>
      <c r="K177" s="229"/>
      <c r="L177" s="229"/>
      <c r="M177" s="229"/>
      <c r="N177" s="229"/>
      <c r="O177" s="229"/>
      <c r="P177" s="229"/>
      <c r="Q177" s="229"/>
      <c r="R177" s="229"/>
      <c r="S177" s="242"/>
      <c r="T177" s="243"/>
      <c r="U177" s="212"/>
    </row>
    <row r="178" spans="2:21" ht="15.75">
      <c r="B178" s="241"/>
      <c r="C178" s="281"/>
      <c r="D178" s="229"/>
      <c r="E178" s="229"/>
      <c r="F178" s="229"/>
      <c r="G178" s="229"/>
      <c r="H178" s="229"/>
      <c r="I178" s="229"/>
      <c r="J178" s="229"/>
      <c r="K178" s="229"/>
      <c r="L178" s="229"/>
      <c r="M178" s="229"/>
      <c r="N178" s="229"/>
      <c r="O178" s="229"/>
      <c r="P178" s="229"/>
      <c r="Q178" s="229"/>
      <c r="R178" s="229"/>
      <c r="S178" s="242"/>
      <c r="T178" s="243"/>
      <c r="U178" s="212"/>
    </row>
    <row r="179" spans="2:21" ht="15.75">
      <c r="B179" s="241"/>
      <c r="C179" s="281"/>
      <c r="D179" s="229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29"/>
      <c r="P179" s="229"/>
      <c r="Q179" s="229"/>
      <c r="R179" s="229"/>
      <c r="S179" s="242"/>
      <c r="T179" s="243"/>
      <c r="U179" s="212"/>
    </row>
    <row r="180" spans="2:21" ht="15.75">
      <c r="B180" s="241"/>
      <c r="C180" s="1207" t="s">
        <v>147</v>
      </c>
      <c r="D180" s="1207"/>
      <c r="E180" s="1207"/>
      <c r="F180" s="1207"/>
      <c r="G180" s="1209"/>
      <c r="H180" s="1209" t="s">
        <v>82</v>
      </c>
      <c r="I180" s="1207"/>
      <c r="J180" s="1209" t="s">
        <v>156</v>
      </c>
      <c r="K180" s="230"/>
      <c r="L180" s="1209"/>
      <c r="M180" s="1209" t="s">
        <v>161</v>
      </c>
      <c r="N180" s="1209"/>
      <c r="O180" s="1207"/>
      <c r="P180" s="1207"/>
      <c r="Q180" s="1207" t="s">
        <v>83</v>
      </c>
      <c r="R180" s="1207"/>
      <c r="S180" s="242"/>
      <c r="T180" s="243"/>
      <c r="U180" s="212"/>
    </row>
    <row r="181" spans="2:21" ht="15.75">
      <c r="B181" s="612"/>
      <c r="C181" s="1207"/>
      <c r="D181" s="1207"/>
      <c r="E181" s="1207"/>
      <c r="F181" s="1207"/>
      <c r="G181" s="1209"/>
      <c r="H181" s="1209"/>
      <c r="I181" s="1207"/>
      <c r="J181" s="1209"/>
      <c r="K181" s="230"/>
      <c r="L181" s="1209"/>
      <c r="M181" s="1209"/>
      <c r="N181" s="1209"/>
      <c r="O181" s="1207"/>
      <c r="P181" s="1207"/>
      <c r="Q181" s="1207"/>
      <c r="R181" s="1207"/>
      <c r="S181" s="242"/>
      <c r="T181" s="243"/>
      <c r="U181" s="212"/>
    </row>
    <row r="182" spans="2:21" customFormat="1" ht="15" customHeight="1">
      <c r="B182" s="121" t="s">
        <v>418</v>
      </c>
      <c r="C182" s="284"/>
      <c r="D182" s="122"/>
      <c r="E182" s="122"/>
      <c r="F182" s="122"/>
      <c r="G182" s="122"/>
      <c r="H182" s="122"/>
      <c r="I182" s="122"/>
      <c r="J182" s="123"/>
      <c r="K182" s="122"/>
      <c r="L182" s="124"/>
      <c r="M182" s="122"/>
      <c r="N182" s="122"/>
      <c r="O182" s="122"/>
      <c r="P182" s="122"/>
      <c r="Q182" s="122"/>
      <c r="R182" s="125"/>
      <c r="S182" s="125"/>
      <c r="T182" s="126" t="s">
        <v>417</v>
      </c>
      <c r="U182" s="232"/>
    </row>
    <row r="184" spans="2:21" ht="27.95" customHeight="1">
      <c r="B184" s="2155" t="s">
        <v>159</v>
      </c>
      <c r="C184" s="2156"/>
      <c r="D184" s="2156"/>
      <c r="E184" s="2157"/>
      <c r="F184" s="2161" t="s">
        <v>146</v>
      </c>
      <c r="G184" s="2162"/>
      <c r="H184" s="2162"/>
      <c r="I184" s="2162"/>
      <c r="J184" s="2162"/>
      <c r="K184" s="2162"/>
      <c r="L184" s="2162"/>
      <c r="M184" s="2162"/>
      <c r="N184" s="2163"/>
      <c r="O184" s="407" t="s">
        <v>111</v>
      </c>
      <c r="P184" s="1051" t="s">
        <v>1155</v>
      </c>
      <c r="Q184" s="408" t="s">
        <v>953</v>
      </c>
      <c r="R184" s="160"/>
      <c r="S184" s="160"/>
      <c r="T184" s="161" t="s">
        <v>25</v>
      </c>
      <c r="U184" s="212"/>
    </row>
    <row r="185" spans="2:21" ht="27.95" customHeight="1">
      <c r="B185" s="2158"/>
      <c r="C185" s="2159"/>
      <c r="D185" s="2159"/>
      <c r="E185" s="2160"/>
      <c r="F185" s="2164" t="s">
        <v>416</v>
      </c>
      <c r="G185" s="2165"/>
      <c r="H185" s="2165"/>
      <c r="I185" s="2165"/>
      <c r="J185" s="2165"/>
      <c r="K185" s="2165"/>
      <c r="L185" s="2165"/>
      <c r="M185" s="2165"/>
      <c r="N185" s="2166"/>
      <c r="O185" s="409" t="s">
        <v>33</v>
      </c>
      <c r="P185" s="410" t="s">
        <v>58</v>
      </c>
      <c r="Q185" s="411"/>
      <c r="R185" s="162"/>
      <c r="S185" s="162"/>
      <c r="T185" s="163"/>
      <c r="U185" s="212"/>
    </row>
    <row r="186" spans="2:21" ht="9.9499999999999993" customHeight="1">
      <c r="B186" s="457"/>
      <c r="C186" s="458"/>
      <c r="D186" s="458"/>
      <c r="E186" s="458"/>
      <c r="F186" s="458"/>
      <c r="G186" s="459"/>
      <c r="H186" s="459"/>
      <c r="I186" s="459"/>
      <c r="J186" s="459"/>
      <c r="K186" s="459"/>
      <c r="L186" s="459"/>
      <c r="M186" s="459"/>
      <c r="N186" s="459"/>
      <c r="O186" s="459"/>
      <c r="P186" s="459"/>
      <c r="Q186" s="818"/>
      <c r="R186" s="459"/>
      <c r="S186" s="459"/>
      <c r="T186" s="460"/>
      <c r="U186" s="212"/>
    </row>
    <row r="187" spans="2:21" ht="15.75">
      <c r="B187" s="164"/>
      <c r="C187" s="273" t="s">
        <v>59</v>
      </c>
      <c r="D187" s="15"/>
      <c r="E187" s="15" t="s">
        <v>60</v>
      </c>
      <c r="F187" s="165" t="s">
        <v>365</v>
      </c>
      <c r="G187" s="15"/>
      <c r="H187" s="701"/>
      <c r="I187" s="358"/>
      <c r="J187" s="15"/>
      <c r="K187" s="344"/>
      <c r="L187" s="145"/>
      <c r="M187" s="153"/>
      <c r="N187" s="145"/>
      <c r="O187" s="247"/>
      <c r="P187" s="57" t="s">
        <v>61</v>
      </c>
      <c r="Q187" s="249" t="s">
        <v>1156</v>
      </c>
      <c r="R187" s="249"/>
      <c r="S187" s="216"/>
      <c r="T187" s="250"/>
      <c r="U187" s="212"/>
    </row>
    <row r="188" spans="2:21" ht="9.9499999999999993" customHeight="1">
      <c r="B188" s="168"/>
      <c r="C188" s="274"/>
      <c r="D188" s="15"/>
      <c r="E188" s="344"/>
      <c r="F188" s="170"/>
      <c r="G188" s="171"/>
      <c r="H188" s="170"/>
      <c r="I188" s="172"/>
      <c r="J188" s="169"/>
      <c r="K188" s="15"/>
      <c r="L188" s="173"/>
      <c r="M188" s="145"/>
      <c r="O188" s="145"/>
      <c r="P188" s="295"/>
      <c r="Q188" s="251"/>
      <c r="R188" s="251"/>
      <c r="S188" s="251"/>
      <c r="T188" s="250"/>
      <c r="U188" s="212"/>
    </row>
    <row r="189" spans="2:21" ht="15" customHeight="1">
      <c r="B189" s="1197" t="s">
        <v>26</v>
      </c>
      <c r="C189" s="275" t="s">
        <v>27</v>
      </c>
      <c r="D189" s="1194" t="s">
        <v>62</v>
      </c>
      <c r="E189" s="175" t="s">
        <v>28</v>
      </c>
      <c r="F189" s="1194" t="s">
        <v>29</v>
      </c>
      <c r="G189" s="174" t="s">
        <v>30</v>
      </c>
      <c r="H189" s="174" t="s">
        <v>30</v>
      </c>
      <c r="I189" s="176" t="s">
        <v>30</v>
      </c>
      <c r="J189" s="2171" t="s">
        <v>31</v>
      </c>
      <c r="K189" s="2172"/>
      <c r="L189" s="174" t="s">
        <v>30</v>
      </c>
      <c r="M189" s="176" t="s">
        <v>32</v>
      </c>
      <c r="N189" s="177" t="s">
        <v>8</v>
      </c>
      <c r="O189" s="2176" t="s">
        <v>182</v>
      </c>
      <c r="P189" s="2178" t="s">
        <v>181</v>
      </c>
      <c r="Q189" s="177" t="s">
        <v>8</v>
      </c>
      <c r="R189" s="2180" t="s">
        <v>44</v>
      </c>
      <c r="S189" s="178" t="s">
        <v>8</v>
      </c>
      <c r="T189" s="1192" t="s">
        <v>10</v>
      </c>
      <c r="U189" s="212"/>
    </row>
    <row r="190" spans="2:21">
      <c r="B190" s="1198"/>
      <c r="C190" s="276" t="s">
        <v>11</v>
      </c>
      <c r="D190" s="1195"/>
      <c r="E190" s="180" t="s">
        <v>12</v>
      </c>
      <c r="F190" s="1195"/>
      <c r="G190" s="180" t="s">
        <v>13</v>
      </c>
      <c r="H190" s="180" t="s">
        <v>14</v>
      </c>
      <c r="I190" s="181" t="s">
        <v>15</v>
      </c>
      <c r="J190" s="182" t="s">
        <v>16</v>
      </c>
      <c r="K190" s="183" t="s">
        <v>17</v>
      </c>
      <c r="L190" s="180" t="s">
        <v>18</v>
      </c>
      <c r="M190" s="184" t="s">
        <v>19</v>
      </c>
      <c r="N190" s="185" t="s">
        <v>177</v>
      </c>
      <c r="O190" s="2177"/>
      <c r="P190" s="2179"/>
      <c r="Q190" s="185" t="s">
        <v>22</v>
      </c>
      <c r="R190" s="2181"/>
      <c r="S190" s="186" t="s">
        <v>45</v>
      </c>
      <c r="T190" s="1193"/>
      <c r="U190" s="212"/>
    </row>
    <row r="191" spans="2:21" ht="15.75" thickBot="1">
      <c r="B191" s="187">
        <v>1</v>
      </c>
      <c r="C191" s="277">
        <v>2</v>
      </c>
      <c r="D191" s="189">
        <v>3</v>
      </c>
      <c r="E191" s="188">
        <v>4</v>
      </c>
      <c r="F191" s="188">
        <v>5</v>
      </c>
      <c r="G191" s="188">
        <v>6</v>
      </c>
      <c r="H191" s="188">
        <v>7</v>
      </c>
      <c r="I191" s="190" t="s">
        <v>63</v>
      </c>
      <c r="J191" s="191">
        <v>9</v>
      </c>
      <c r="K191" s="192" t="s">
        <v>64</v>
      </c>
      <c r="L191" s="191" t="s">
        <v>65</v>
      </c>
      <c r="M191" s="192">
        <v>12</v>
      </c>
      <c r="N191" s="193" t="s">
        <v>66</v>
      </c>
      <c r="O191" s="252" t="s">
        <v>176</v>
      </c>
      <c r="P191" s="193" t="s">
        <v>178</v>
      </c>
      <c r="Q191" s="193" t="s">
        <v>185</v>
      </c>
      <c r="R191" s="193" t="s">
        <v>183</v>
      </c>
      <c r="S191" s="193" t="s">
        <v>179</v>
      </c>
      <c r="T191" s="193">
        <v>18</v>
      </c>
      <c r="U191" s="212"/>
    </row>
    <row r="192" spans="2:21" s="929" customFormat="1" ht="27.95" customHeight="1" thickTop="1">
      <c r="B192" s="965">
        <v>1</v>
      </c>
      <c r="C192" s="966" t="s">
        <v>1158</v>
      </c>
      <c r="D192" s="1052" t="s">
        <v>1086</v>
      </c>
      <c r="E192" s="1053" t="s">
        <v>1029</v>
      </c>
      <c r="F192" s="1054" t="s">
        <v>35</v>
      </c>
      <c r="G192" s="1055">
        <v>3650</v>
      </c>
      <c r="H192" s="1055">
        <v>1600</v>
      </c>
      <c r="I192" s="1060">
        <f>+G192-H192</f>
        <v>2050</v>
      </c>
      <c r="J192" s="976">
        <v>5</v>
      </c>
      <c r="K192" s="1056">
        <f>I192*J192%</f>
        <v>102.5</v>
      </c>
      <c r="L192" s="1056">
        <f>I192-K192</f>
        <v>1947.5</v>
      </c>
      <c r="M192" s="978">
        <v>1400</v>
      </c>
      <c r="N192" s="967">
        <f>ROUND((L192*M192),0)</f>
        <v>2726500</v>
      </c>
      <c r="O192" s="967">
        <f>ROUND(M192*0.5025%,2)</f>
        <v>7.04</v>
      </c>
      <c r="P192" s="967">
        <f>M192+O192</f>
        <v>1407.04</v>
      </c>
      <c r="Q192" s="968">
        <f>ROUND((L192*+P192),0)</f>
        <v>2740210</v>
      </c>
      <c r="R192" s="968">
        <f>ROUND((Q192*0.5%),0)</f>
        <v>13701</v>
      </c>
      <c r="S192" s="968">
        <f>ROUND((Q192-R192),0)</f>
        <v>2726509</v>
      </c>
      <c r="T192" s="923" t="s">
        <v>335</v>
      </c>
    </row>
    <row r="193" spans="2:21" s="929" customFormat="1" ht="27.95" customHeight="1">
      <c r="B193" s="944">
        <v>2</v>
      </c>
      <c r="C193" s="901" t="s">
        <v>1159</v>
      </c>
      <c r="D193" s="1057" t="s">
        <v>936</v>
      </c>
      <c r="E193" s="1058" t="s">
        <v>937</v>
      </c>
      <c r="F193" s="1059" t="s">
        <v>35</v>
      </c>
      <c r="G193" s="974">
        <v>12080</v>
      </c>
      <c r="H193" s="974">
        <v>3790</v>
      </c>
      <c r="I193" s="975">
        <f>+G193-H193</f>
        <v>8290</v>
      </c>
      <c r="J193" s="976">
        <v>5</v>
      </c>
      <c r="K193" s="977">
        <f>I193*J193%</f>
        <v>414.5</v>
      </c>
      <c r="L193" s="977">
        <f>I193-K193</f>
        <v>7875.5</v>
      </c>
      <c r="M193" s="978">
        <v>1400</v>
      </c>
      <c r="N193" s="932">
        <f>ROUND((L193*M193),0)</f>
        <v>11025700</v>
      </c>
      <c r="O193" s="932">
        <f>ROUND(M193*0.5025%,2)</f>
        <v>7.04</v>
      </c>
      <c r="P193" s="932">
        <f>M193+O193</f>
        <v>1407.04</v>
      </c>
      <c r="Q193" s="933">
        <f>ROUND((L193*+P193),0)</f>
        <v>11081144</v>
      </c>
      <c r="R193" s="933">
        <f>ROUND((Q193*0.5%),0)</f>
        <v>55406</v>
      </c>
      <c r="S193" s="933">
        <f>ROUND((Q193-R193),0)</f>
        <v>11025738</v>
      </c>
      <c r="T193" s="923" t="s">
        <v>335</v>
      </c>
    </row>
    <row r="194" spans="2:21" s="929" customFormat="1" ht="27.95" customHeight="1">
      <c r="B194" s="944">
        <v>3</v>
      </c>
      <c r="C194" s="901" t="s">
        <v>1160</v>
      </c>
      <c r="D194" s="1057" t="s">
        <v>998</v>
      </c>
      <c r="E194" s="1058" t="s">
        <v>999</v>
      </c>
      <c r="F194" s="1059" t="s">
        <v>35</v>
      </c>
      <c r="G194" s="974">
        <v>10920</v>
      </c>
      <c r="H194" s="974">
        <v>3570</v>
      </c>
      <c r="I194" s="975">
        <f>+G194-H194</f>
        <v>7350</v>
      </c>
      <c r="J194" s="976">
        <v>5</v>
      </c>
      <c r="K194" s="977">
        <f>I194*J194%</f>
        <v>367.5</v>
      </c>
      <c r="L194" s="977">
        <f>I194-K194</f>
        <v>6982.5</v>
      </c>
      <c r="M194" s="978">
        <v>1400</v>
      </c>
      <c r="N194" s="932">
        <f>ROUND((L194*M194),0)</f>
        <v>9775500</v>
      </c>
      <c r="O194" s="932">
        <f>ROUND(M194*0.5025%,2)</f>
        <v>7.04</v>
      </c>
      <c r="P194" s="932">
        <f>M194+O194</f>
        <v>1407.04</v>
      </c>
      <c r="Q194" s="933">
        <f>ROUND((L194*+P194),0)</f>
        <v>9824657</v>
      </c>
      <c r="R194" s="933">
        <f>ROUND((Q194*0.5%),0)</f>
        <v>49123</v>
      </c>
      <c r="S194" s="933">
        <f>ROUND((Q194-R194),0)</f>
        <v>9775534</v>
      </c>
      <c r="T194" s="923" t="s">
        <v>335</v>
      </c>
    </row>
    <row r="195" spans="2:21" s="929" customFormat="1" ht="27.95" customHeight="1">
      <c r="B195" s="944">
        <v>4</v>
      </c>
      <c r="C195" s="901" t="s">
        <v>1161</v>
      </c>
      <c r="D195" s="1057" t="s">
        <v>933</v>
      </c>
      <c r="E195" s="1058" t="s">
        <v>934</v>
      </c>
      <c r="F195" s="1059" t="s">
        <v>35</v>
      </c>
      <c r="G195" s="974">
        <v>12340</v>
      </c>
      <c r="H195" s="974">
        <v>3820</v>
      </c>
      <c r="I195" s="975">
        <f t="shared" ref="I195:I203" si="63">+G195-H195</f>
        <v>8520</v>
      </c>
      <c r="J195" s="976">
        <v>5</v>
      </c>
      <c r="K195" s="977">
        <f t="shared" ref="K195:K203" si="64">I195*J195%</f>
        <v>426</v>
      </c>
      <c r="L195" s="977">
        <f t="shared" ref="L195:L203" si="65">I195-K195</f>
        <v>8094</v>
      </c>
      <c r="M195" s="978">
        <v>1400</v>
      </c>
      <c r="N195" s="932">
        <f t="shared" ref="N195:N203" si="66">ROUND((L195*M195),0)</f>
        <v>11331600</v>
      </c>
      <c r="O195" s="932">
        <f t="shared" ref="O195:O203" si="67">ROUND(M195*0.5025%,2)</f>
        <v>7.04</v>
      </c>
      <c r="P195" s="932">
        <f t="shared" ref="P195:P203" si="68">M195+O195</f>
        <v>1407.04</v>
      </c>
      <c r="Q195" s="933">
        <f t="shared" ref="Q195:Q203" si="69">ROUND((L195*+P195),0)</f>
        <v>11388582</v>
      </c>
      <c r="R195" s="933">
        <f t="shared" ref="R195:R203" si="70">ROUND((Q195*0.5%),0)</f>
        <v>56943</v>
      </c>
      <c r="S195" s="933">
        <f t="shared" ref="S195:S203" si="71">ROUND((Q195-R195),0)</f>
        <v>11331639</v>
      </c>
      <c r="T195" s="923" t="s">
        <v>380</v>
      </c>
    </row>
    <row r="196" spans="2:21" s="929" customFormat="1" ht="27.95" customHeight="1">
      <c r="B196" s="944">
        <v>5</v>
      </c>
      <c r="C196" s="901" t="s">
        <v>1162</v>
      </c>
      <c r="D196" s="1057" t="s">
        <v>963</v>
      </c>
      <c r="E196" s="1058" t="s">
        <v>947</v>
      </c>
      <c r="F196" s="1059" t="s">
        <v>35</v>
      </c>
      <c r="G196" s="974">
        <v>12540</v>
      </c>
      <c r="H196" s="974">
        <v>3920</v>
      </c>
      <c r="I196" s="975">
        <f t="shared" ref="I196:I201" si="72">+G196-H196</f>
        <v>8620</v>
      </c>
      <c r="J196" s="976">
        <v>5</v>
      </c>
      <c r="K196" s="977">
        <f t="shared" ref="K196:K201" si="73">I196*J196%</f>
        <v>431</v>
      </c>
      <c r="L196" s="977">
        <f t="shared" ref="L196:L201" si="74">I196-K196</f>
        <v>8189</v>
      </c>
      <c r="M196" s="978">
        <v>1400</v>
      </c>
      <c r="N196" s="932">
        <f t="shared" ref="N196:N201" si="75">ROUND((L196*M196),0)</f>
        <v>11464600</v>
      </c>
      <c r="O196" s="932">
        <f t="shared" ref="O196:O201" si="76">ROUND(M196*0.5025%,2)</f>
        <v>7.04</v>
      </c>
      <c r="P196" s="932">
        <f t="shared" ref="P196:P201" si="77">M196+O196</f>
        <v>1407.04</v>
      </c>
      <c r="Q196" s="933">
        <f t="shared" ref="Q196:Q201" si="78">ROUND((L196*+P196),0)</f>
        <v>11522251</v>
      </c>
      <c r="R196" s="933">
        <f t="shared" ref="R196:R201" si="79">ROUND((Q196*0.5%),0)</f>
        <v>57611</v>
      </c>
      <c r="S196" s="933">
        <f t="shared" ref="S196:S201" si="80">ROUND((Q196-R196),0)</f>
        <v>11464640</v>
      </c>
      <c r="T196" s="923" t="s">
        <v>335</v>
      </c>
    </row>
    <row r="197" spans="2:21" s="929" customFormat="1" ht="27.95" customHeight="1">
      <c r="B197" s="944">
        <v>6</v>
      </c>
      <c r="C197" s="901" t="s">
        <v>1163</v>
      </c>
      <c r="D197" s="1057" t="s">
        <v>1053</v>
      </c>
      <c r="E197" s="1058" t="s">
        <v>1054</v>
      </c>
      <c r="F197" s="1059" t="s">
        <v>35</v>
      </c>
      <c r="G197" s="974">
        <v>3860</v>
      </c>
      <c r="H197" s="974">
        <v>1580</v>
      </c>
      <c r="I197" s="975">
        <f t="shared" si="72"/>
        <v>2280</v>
      </c>
      <c r="J197" s="976">
        <v>5</v>
      </c>
      <c r="K197" s="977">
        <f t="shared" si="73"/>
        <v>114</v>
      </c>
      <c r="L197" s="977">
        <f t="shared" si="74"/>
        <v>2166</v>
      </c>
      <c r="M197" s="978">
        <v>1400</v>
      </c>
      <c r="N197" s="932">
        <f t="shared" si="75"/>
        <v>3032400</v>
      </c>
      <c r="O197" s="932">
        <f t="shared" si="76"/>
        <v>7.04</v>
      </c>
      <c r="P197" s="932">
        <f t="shared" si="77"/>
        <v>1407.04</v>
      </c>
      <c r="Q197" s="933">
        <f t="shared" si="78"/>
        <v>3047649</v>
      </c>
      <c r="R197" s="933">
        <f t="shared" si="79"/>
        <v>15238</v>
      </c>
      <c r="S197" s="933">
        <f t="shared" si="80"/>
        <v>3032411</v>
      </c>
      <c r="T197" s="923" t="s">
        <v>404</v>
      </c>
    </row>
    <row r="198" spans="2:21" s="929" customFormat="1" ht="27.95" customHeight="1">
      <c r="B198" s="944">
        <v>7</v>
      </c>
      <c r="C198" s="901" t="s">
        <v>1164</v>
      </c>
      <c r="D198" s="1057" t="s">
        <v>940</v>
      </c>
      <c r="E198" s="1058" t="s">
        <v>941</v>
      </c>
      <c r="F198" s="1059" t="s">
        <v>35</v>
      </c>
      <c r="G198" s="974">
        <v>15720</v>
      </c>
      <c r="H198" s="974">
        <v>5040</v>
      </c>
      <c r="I198" s="975">
        <f t="shared" si="72"/>
        <v>10680</v>
      </c>
      <c r="J198" s="976">
        <v>5</v>
      </c>
      <c r="K198" s="977">
        <f t="shared" si="73"/>
        <v>534</v>
      </c>
      <c r="L198" s="977">
        <f t="shared" si="74"/>
        <v>10146</v>
      </c>
      <c r="M198" s="978">
        <v>1400</v>
      </c>
      <c r="N198" s="932">
        <f t="shared" si="75"/>
        <v>14204400</v>
      </c>
      <c r="O198" s="932">
        <f t="shared" si="76"/>
        <v>7.04</v>
      </c>
      <c r="P198" s="932">
        <f t="shared" si="77"/>
        <v>1407.04</v>
      </c>
      <c r="Q198" s="933">
        <f t="shared" si="78"/>
        <v>14275828</v>
      </c>
      <c r="R198" s="933">
        <f t="shared" si="79"/>
        <v>71379</v>
      </c>
      <c r="S198" s="933">
        <f t="shared" si="80"/>
        <v>14204449</v>
      </c>
      <c r="T198" s="923" t="s">
        <v>380</v>
      </c>
    </row>
    <row r="199" spans="2:21" s="929" customFormat="1" ht="27.95" customHeight="1">
      <c r="B199" s="944">
        <v>8</v>
      </c>
      <c r="C199" s="901" t="s">
        <v>1165</v>
      </c>
      <c r="D199" s="1057" t="s">
        <v>943</v>
      </c>
      <c r="E199" s="1058" t="s">
        <v>944</v>
      </c>
      <c r="F199" s="1059" t="s">
        <v>35</v>
      </c>
      <c r="G199" s="974">
        <v>13330</v>
      </c>
      <c r="H199" s="974">
        <v>4490</v>
      </c>
      <c r="I199" s="975">
        <f t="shared" si="72"/>
        <v>8840</v>
      </c>
      <c r="J199" s="976">
        <v>5</v>
      </c>
      <c r="K199" s="977">
        <f t="shared" si="73"/>
        <v>442</v>
      </c>
      <c r="L199" s="977">
        <f t="shared" si="74"/>
        <v>8398</v>
      </c>
      <c r="M199" s="978">
        <v>1400</v>
      </c>
      <c r="N199" s="932">
        <f t="shared" si="75"/>
        <v>11757200</v>
      </c>
      <c r="O199" s="932">
        <f t="shared" si="76"/>
        <v>7.04</v>
      </c>
      <c r="P199" s="932">
        <f t="shared" si="77"/>
        <v>1407.04</v>
      </c>
      <c r="Q199" s="933">
        <f t="shared" si="78"/>
        <v>11816322</v>
      </c>
      <c r="R199" s="933">
        <f t="shared" si="79"/>
        <v>59082</v>
      </c>
      <c r="S199" s="933">
        <f t="shared" si="80"/>
        <v>11757240</v>
      </c>
      <c r="T199" s="923" t="s">
        <v>335</v>
      </c>
    </row>
    <row r="200" spans="2:21" s="929" customFormat="1" ht="27.95" customHeight="1">
      <c r="B200" s="944">
        <v>9</v>
      </c>
      <c r="C200" s="901" t="s">
        <v>1166</v>
      </c>
      <c r="D200" s="1057" t="s">
        <v>985</v>
      </c>
      <c r="E200" s="1058" t="s">
        <v>986</v>
      </c>
      <c r="F200" s="1059" t="s">
        <v>35</v>
      </c>
      <c r="G200" s="974">
        <v>13450</v>
      </c>
      <c r="H200" s="974">
        <v>4450</v>
      </c>
      <c r="I200" s="975">
        <f t="shared" si="72"/>
        <v>9000</v>
      </c>
      <c r="J200" s="976">
        <v>5</v>
      </c>
      <c r="K200" s="977">
        <f t="shared" si="73"/>
        <v>450</v>
      </c>
      <c r="L200" s="977">
        <f t="shared" si="74"/>
        <v>8550</v>
      </c>
      <c r="M200" s="978">
        <v>1400</v>
      </c>
      <c r="N200" s="932">
        <f t="shared" si="75"/>
        <v>11970000</v>
      </c>
      <c r="O200" s="932">
        <f t="shared" si="76"/>
        <v>7.04</v>
      </c>
      <c r="P200" s="932">
        <f t="shared" si="77"/>
        <v>1407.04</v>
      </c>
      <c r="Q200" s="933">
        <f t="shared" si="78"/>
        <v>12030192</v>
      </c>
      <c r="R200" s="933">
        <f t="shared" si="79"/>
        <v>60151</v>
      </c>
      <c r="S200" s="933">
        <f t="shared" si="80"/>
        <v>11970041</v>
      </c>
      <c r="T200" s="923" t="s">
        <v>404</v>
      </c>
    </row>
    <row r="201" spans="2:21" s="929" customFormat="1" ht="27.95" customHeight="1">
      <c r="B201" s="944">
        <v>10</v>
      </c>
      <c r="C201" s="901" t="s">
        <v>1167</v>
      </c>
      <c r="D201" s="1057" t="s">
        <v>1096</v>
      </c>
      <c r="E201" s="1058" t="s">
        <v>1097</v>
      </c>
      <c r="F201" s="1059" t="s">
        <v>35</v>
      </c>
      <c r="G201" s="974">
        <v>12560</v>
      </c>
      <c r="H201" s="974">
        <v>4390</v>
      </c>
      <c r="I201" s="975">
        <f t="shared" si="72"/>
        <v>8170</v>
      </c>
      <c r="J201" s="976">
        <v>5</v>
      </c>
      <c r="K201" s="977">
        <f t="shared" si="73"/>
        <v>408.5</v>
      </c>
      <c r="L201" s="977">
        <f t="shared" si="74"/>
        <v>7761.5</v>
      </c>
      <c r="M201" s="978">
        <v>1400</v>
      </c>
      <c r="N201" s="932">
        <f t="shared" si="75"/>
        <v>10866100</v>
      </c>
      <c r="O201" s="932">
        <f t="shared" si="76"/>
        <v>7.04</v>
      </c>
      <c r="P201" s="932">
        <f t="shared" si="77"/>
        <v>1407.04</v>
      </c>
      <c r="Q201" s="933">
        <f t="shared" si="78"/>
        <v>10920741</v>
      </c>
      <c r="R201" s="933">
        <f t="shared" si="79"/>
        <v>54604</v>
      </c>
      <c r="S201" s="933">
        <f t="shared" si="80"/>
        <v>10866137</v>
      </c>
      <c r="T201" s="923" t="s">
        <v>335</v>
      </c>
    </row>
    <row r="202" spans="2:21" s="929" customFormat="1" ht="27.95" customHeight="1">
      <c r="B202" s="944">
        <v>11</v>
      </c>
      <c r="C202" s="901" t="s">
        <v>1168</v>
      </c>
      <c r="D202" s="1057" t="s">
        <v>1030</v>
      </c>
      <c r="E202" s="1058" t="s">
        <v>1031</v>
      </c>
      <c r="F202" s="1059" t="s">
        <v>35</v>
      </c>
      <c r="G202" s="974">
        <v>12040</v>
      </c>
      <c r="H202" s="974">
        <v>4630</v>
      </c>
      <c r="I202" s="975">
        <f t="shared" si="63"/>
        <v>7410</v>
      </c>
      <c r="J202" s="976">
        <v>5</v>
      </c>
      <c r="K202" s="977">
        <f t="shared" si="64"/>
        <v>370.5</v>
      </c>
      <c r="L202" s="977">
        <f t="shared" si="65"/>
        <v>7039.5</v>
      </c>
      <c r="M202" s="978">
        <v>1400</v>
      </c>
      <c r="N202" s="932">
        <f t="shared" si="66"/>
        <v>9855300</v>
      </c>
      <c r="O202" s="932">
        <f t="shared" si="67"/>
        <v>7.04</v>
      </c>
      <c r="P202" s="932">
        <f t="shared" si="68"/>
        <v>1407.04</v>
      </c>
      <c r="Q202" s="933">
        <f t="shared" si="69"/>
        <v>9904858</v>
      </c>
      <c r="R202" s="933">
        <f t="shared" si="70"/>
        <v>49524</v>
      </c>
      <c r="S202" s="933">
        <f t="shared" si="71"/>
        <v>9855334</v>
      </c>
      <c r="T202" s="923" t="s">
        <v>335</v>
      </c>
    </row>
    <row r="203" spans="2:21" s="929" customFormat="1" ht="27.95" customHeight="1">
      <c r="B203" s="944">
        <v>12</v>
      </c>
      <c r="C203" s="901" t="s">
        <v>1169</v>
      </c>
      <c r="D203" s="1057" t="s">
        <v>76</v>
      </c>
      <c r="E203" s="1058" t="s">
        <v>961</v>
      </c>
      <c r="F203" s="1059" t="s">
        <v>35</v>
      </c>
      <c r="G203" s="974">
        <v>16290</v>
      </c>
      <c r="H203" s="974">
        <v>9150</v>
      </c>
      <c r="I203" s="975">
        <f t="shared" si="63"/>
        <v>7140</v>
      </c>
      <c r="J203" s="976">
        <v>5</v>
      </c>
      <c r="K203" s="977">
        <f t="shared" si="64"/>
        <v>357</v>
      </c>
      <c r="L203" s="977">
        <f t="shared" si="65"/>
        <v>6783</v>
      </c>
      <c r="M203" s="978">
        <v>1400</v>
      </c>
      <c r="N203" s="932">
        <f t="shared" si="66"/>
        <v>9496200</v>
      </c>
      <c r="O203" s="932">
        <f t="shared" si="67"/>
        <v>7.04</v>
      </c>
      <c r="P203" s="932">
        <f t="shared" si="68"/>
        <v>1407.04</v>
      </c>
      <c r="Q203" s="933">
        <f t="shared" si="69"/>
        <v>9543952</v>
      </c>
      <c r="R203" s="933">
        <f t="shared" si="70"/>
        <v>47720</v>
      </c>
      <c r="S203" s="933">
        <f t="shared" si="71"/>
        <v>9496232</v>
      </c>
      <c r="T203" s="923" t="s">
        <v>380</v>
      </c>
    </row>
    <row r="204" spans="2:21" s="929" customFormat="1" ht="5.0999999999999996" customHeight="1">
      <c r="B204" s="1046"/>
      <c r="C204" s="1047"/>
      <c r="D204" s="1048"/>
      <c r="E204" s="1049"/>
      <c r="F204" s="1050"/>
      <c r="G204" s="1028"/>
      <c r="H204" s="1028"/>
      <c r="I204" s="1029"/>
      <c r="J204" s="1030"/>
      <c r="K204" s="943"/>
      <c r="L204" s="943"/>
      <c r="M204" s="941"/>
      <c r="N204" s="942"/>
      <c r="O204" s="942"/>
      <c r="P204" s="942"/>
      <c r="Q204" s="940"/>
      <c r="R204" s="940"/>
      <c r="S204" s="940"/>
      <c r="T204" s="923"/>
    </row>
    <row r="205" spans="2:21" ht="27.95" customHeight="1">
      <c r="B205" s="2173" t="s">
        <v>191</v>
      </c>
      <c r="C205" s="2174"/>
      <c r="D205" s="2174"/>
      <c r="E205" s="2174"/>
      <c r="F205" s="2175"/>
      <c r="G205" s="402">
        <f>SUM(G192:G204)</f>
        <v>138780</v>
      </c>
      <c r="H205" s="402">
        <f>SUM(H192:H204)</f>
        <v>50430</v>
      </c>
      <c r="I205" s="402">
        <f>SUM(I192:I204)</f>
        <v>88350</v>
      </c>
      <c r="J205" s="402">
        <f>+K205/I205%</f>
        <v>5</v>
      </c>
      <c r="K205" s="402">
        <f>SUM(K192:K204)</f>
        <v>4417.5</v>
      </c>
      <c r="L205" s="402">
        <f>SUM(L192:L204)</f>
        <v>83932.5</v>
      </c>
      <c r="M205" s="402"/>
      <c r="N205" s="402">
        <f>SUM(N192:N204)</f>
        <v>117505500</v>
      </c>
      <c r="O205" s="402"/>
      <c r="P205" s="402">
        <f>+Q205/L205</f>
        <v>1407.040014297203</v>
      </c>
      <c r="Q205" s="402">
        <f>SUM(Q192:Q204)</f>
        <v>118096386</v>
      </c>
      <c r="R205" s="402">
        <f>SUM(R192:R204)</f>
        <v>590482</v>
      </c>
      <c r="S205" s="402">
        <f>SUM(S192:S204)</f>
        <v>117505904</v>
      </c>
      <c r="T205" s="402"/>
      <c r="U205" s="212"/>
    </row>
    <row r="206" spans="2:21">
      <c r="B206" s="603"/>
      <c r="C206" s="458"/>
      <c r="D206" s="458"/>
      <c r="E206" s="458"/>
      <c r="F206" s="458"/>
      <c r="G206" s="459"/>
      <c r="H206" s="459"/>
      <c r="I206" s="459"/>
      <c r="J206" s="459"/>
      <c r="K206" s="459"/>
      <c r="L206" s="459"/>
      <c r="M206" s="459"/>
      <c r="N206" s="459"/>
      <c r="O206" s="459"/>
      <c r="P206" s="459"/>
      <c r="Q206" s="459"/>
      <c r="R206" s="459"/>
      <c r="S206" s="459"/>
      <c r="T206" s="460"/>
      <c r="U206" s="212"/>
    </row>
    <row r="207" spans="2:21" ht="15.75">
      <c r="B207" s="201"/>
      <c r="C207" s="205"/>
      <c r="D207" s="202"/>
      <c r="E207" s="202"/>
      <c r="F207" s="202"/>
      <c r="G207" s="202"/>
      <c r="H207" s="202"/>
      <c r="I207" s="202"/>
      <c r="J207" s="203"/>
      <c r="K207" s="203"/>
      <c r="L207" s="204"/>
      <c r="M207" s="202"/>
      <c r="N207" s="202"/>
      <c r="O207" s="202"/>
      <c r="P207" s="598"/>
      <c r="Q207" s="211" t="s">
        <v>1157</v>
      </c>
      <c r="R207" s="211"/>
      <c r="S207" s="208"/>
      <c r="T207" s="209"/>
      <c r="U207" s="212"/>
    </row>
    <row r="208" spans="2:21" ht="15.75">
      <c r="B208" s="241"/>
      <c r="C208" s="280" t="s">
        <v>80</v>
      </c>
      <c r="D208" s="227"/>
      <c r="E208" s="227"/>
      <c r="F208" s="227"/>
      <c r="G208" s="1199"/>
      <c r="H208" s="1199"/>
      <c r="I208" s="1199" t="s">
        <v>105</v>
      </c>
      <c r="J208" s="1199"/>
      <c r="K208" s="228"/>
      <c r="L208" s="1199"/>
      <c r="M208" s="1199" t="s">
        <v>106</v>
      </c>
      <c r="N208" s="1199"/>
      <c r="O208" s="227"/>
      <c r="P208" s="227"/>
      <c r="Q208" s="227" t="s">
        <v>81</v>
      </c>
      <c r="R208" s="227"/>
      <c r="S208" s="242"/>
      <c r="T208" s="243"/>
      <c r="U208" s="212"/>
    </row>
    <row r="209" spans="2:21" ht="12" customHeight="1">
      <c r="B209" s="241"/>
      <c r="C209" s="281"/>
      <c r="D209" s="229"/>
      <c r="E209" s="229"/>
      <c r="F209" s="229"/>
      <c r="G209" s="229"/>
      <c r="H209" s="229"/>
      <c r="I209" s="229"/>
      <c r="J209" s="229"/>
      <c r="K209" s="229"/>
      <c r="L209" s="229"/>
      <c r="M209" s="229"/>
      <c r="N209" s="229"/>
      <c r="O209" s="229"/>
      <c r="P209" s="229"/>
      <c r="Q209" s="229"/>
      <c r="R209" s="229"/>
      <c r="S209" s="242"/>
      <c r="T209" s="243"/>
      <c r="U209" s="212"/>
    </row>
    <row r="210" spans="2:21" ht="9.75" customHeight="1">
      <c r="B210" s="241"/>
      <c r="C210" s="281"/>
      <c r="D210" s="229"/>
      <c r="E210" s="229"/>
      <c r="F210" s="229"/>
      <c r="G210" s="229"/>
      <c r="H210" s="229"/>
      <c r="I210" s="229"/>
      <c r="J210" s="229"/>
      <c r="K210" s="229"/>
      <c r="L210" s="229"/>
      <c r="M210" s="229"/>
      <c r="N210" s="229"/>
      <c r="O210" s="229"/>
      <c r="P210" s="229"/>
      <c r="Q210" s="229"/>
      <c r="R210" s="229"/>
      <c r="S210" s="242"/>
      <c r="T210" s="243"/>
      <c r="U210" s="212"/>
    </row>
    <row r="211" spans="2:21" ht="15.75">
      <c r="B211" s="241"/>
      <c r="C211" s="281"/>
      <c r="D211" s="229"/>
      <c r="E211" s="229"/>
      <c r="F211" s="229"/>
      <c r="G211" s="229"/>
      <c r="H211" s="229"/>
      <c r="I211" s="229"/>
      <c r="J211" s="229"/>
      <c r="K211" s="229"/>
      <c r="L211" s="229"/>
      <c r="M211" s="229"/>
      <c r="N211" s="229"/>
      <c r="O211" s="229"/>
      <c r="P211" s="229"/>
      <c r="Q211" s="229"/>
      <c r="R211" s="229"/>
      <c r="S211" s="242"/>
      <c r="T211" s="243"/>
      <c r="U211" s="212"/>
    </row>
    <row r="212" spans="2:21" ht="15.75">
      <c r="B212" s="241"/>
      <c r="C212" s="281"/>
      <c r="D212" s="229"/>
      <c r="E212" s="229"/>
      <c r="F212" s="229"/>
      <c r="G212" s="229"/>
      <c r="H212" s="229"/>
      <c r="I212" s="229"/>
      <c r="J212" s="229"/>
      <c r="K212" s="229"/>
      <c r="L212" s="229"/>
      <c r="M212" s="229"/>
      <c r="N212" s="229"/>
      <c r="O212" s="229"/>
      <c r="P212" s="229"/>
      <c r="Q212" s="229"/>
      <c r="R212" s="229"/>
      <c r="S212" s="242"/>
      <c r="T212" s="243"/>
      <c r="U212" s="212"/>
    </row>
    <row r="213" spans="2:21" ht="15.75">
      <c r="B213" s="241"/>
      <c r="C213" s="1196" t="s">
        <v>147</v>
      </c>
      <c r="D213" s="1196"/>
      <c r="E213" s="1196"/>
      <c r="F213" s="1196"/>
      <c r="G213" s="1200"/>
      <c r="H213" s="1200" t="s">
        <v>82</v>
      </c>
      <c r="I213" s="1196"/>
      <c r="J213" s="1200" t="s">
        <v>156</v>
      </c>
      <c r="K213" s="230"/>
      <c r="L213" s="1200"/>
      <c r="M213" s="1200" t="s">
        <v>161</v>
      </c>
      <c r="N213" s="1200"/>
      <c r="O213" s="1196"/>
      <c r="P213" s="1196"/>
      <c r="Q213" s="1196" t="s">
        <v>83</v>
      </c>
      <c r="R213" s="1196"/>
      <c r="S213" s="242"/>
      <c r="T213" s="243"/>
      <c r="U213" s="212"/>
    </row>
    <row r="214" spans="2:21" ht="15.75">
      <c r="B214" s="612"/>
      <c r="C214" s="1196"/>
      <c r="D214" s="1196"/>
      <c r="E214" s="1196"/>
      <c r="F214" s="1196"/>
      <c r="G214" s="1200"/>
      <c r="H214" s="1200"/>
      <c r="I214" s="1196"/>
      <c r="J214" s="1200"/>
      <c r="K214" s="230"/>
      <c r="L214" s="1200"/>
      <c r="M214" s="1200"/>
      <c r="N214" s="1200"/>
      <c r="O214" s="1196"/>
      <c r="P214" s="1196"/>
      <c r="Q214" s="1196"/>
      <c r="R214" s="1196"/>
      <c r="S214" s="242"/>
      <c r="T214" s="243"/>
      <c r="U214" s="212"/>
    </row>
    <row r="215" spans="2:21" customFormat="1" ht="15" customHeight="1">
      <c r="B215" s="121" t="s">
        <v>418</v>
      </c>
      <c r="C215" s="284"/>
      <c r="D215" s="122"/>
      <c r="E215" s="122"/>
      <c r="F215" s="122"/>
      <c r="G215" s="122"/>
      <c r="H215" s="122"/>
      <c r="I215" s="122"/>
      <c r="J215" s="123"/>
      <c r="K215" s="122"/>
      <c r="L215" s="124"/>
      <c r="M215" s="122"/>
      <c r="N215" s="122"/>
      <c r="O215" s="122"/>
      <c r="P215" s="122"/>
      <c r="Q215" s="122"/>
      <c r="R215" s="125"/>
      <c r="S215" s="125"/>
      <c r="T215" s="126" t="s">
        <v>417</v>
      </c>
      <c r="U215" s="232"/>
    </row>
    <row r="217" spans="2:21" ht="27.95" customHeight="1">
      <c r="B217" s="2155" t="s">
        <v>159</v>
      </c>
      <c r="C217" s="2156"/>
      <c r="D217" s="2156"/>
      <c r="E217" s="2157"/>
      <c r="F217" s="2161" t="s">
        <v>146</v>
      </c>
      <c r="G217" s="2162"/>
      <c r="H217" s="2162"/>
      <c r="I217" s="2162"/>
      <c r="J217" s="2162"/>
      <c r="K217" s="2162"/>
      <c r="L217" s="2162"/>
      <c r="M217" s="2162"/>
      <c r="N217" s="2163"/>
      <c r="O217" s="407" t="s">
        <v>111</v>
      </c>
      <c r="P217" s="633" t="s">
        <v>1148</v>
      </c>
      <c r="Q217" s="408" t="s">
        <v>953</v>
      </c>
      <c r="R217" s="160"/>
      <c r="S217" s="160"/>
      <c r="T217" s="161" t="s">
        <v>25</v>
      </c>
      <c r="U217" s="212"/>
    </row>
    <row r="218" spans="2:21" ht="27.95" customHeight="1">
      <c r="B218" s="2158"/>
      <c r="C218" s="2159"/>
      <c r="D218" s="2159"/>
      <c r="E218" s="2160"/>
      <c r="F218" s="2164" t="s">
        <v>416</v>
      </c>
      <c r="G218" s="2165"/>
      <c r="H218" s="2165"/>
      <c r="I218" s="2165"/>
      <c r="J218" s="2165"/>
      <c r="K218" s="2165"/>
      <c r="L218" s="2165"/>
      <c r="M218" s="2165"/>
      <c r="N218" s="2166"/>
      <c r="O218" s="409" t="s">
        <v>33</v>
      </c>
      <c r="P218" s="410" t="s">
        <v>58</v>
      </c>
      <c r="Q218" s="411"/>
      <c r="R218" s="162"/>
      <c r="S218" s="162"/>
      <c r="T218" s="163"/>
      <c r="U218" s="212"/>
    </row>
    <row r="219" spans="2:21" ht="9.9499999999999993" customHeight="1">
      <c r="B219" s="457"/>
      <c r="C219" s="458"/>
      <c r="D219" s="458"/>
      <c r="E219" s="458"/>
      <c r="F219" s="458"/>
      <c r="G219" s="459"/>
      <c r="H219" s="459"/>
      <c r="I219" s="459"/>
      <c r="J219" s="459"/>
      <c r="K219" s="459"/>
      <c r="L219" s="459"/>
      <c r="M219" s="459"/>
      <c r="N219" s="459"/>
      <c r="O219" s="459"/>
      <c r="P219" s="459"/>
      <c r="Q219" s="818"/>
      <c r="R219" s="459"/>
      <c r="S219" s="459"/>
      <c r="T219" s="460"/>
      <c r="U219" s="212"/>
    </row>
    <row r="220" spans="2:21" ht="15.75">
      <c r="B220" s="164"/>
      <c r="C220" s="273" t="s">
        <v>59</v>
      </c>
      <c r="D220" s="15"/>
      <c r="E220" s="15" t="s">
        <v>60</v>
      </c>
      <c r="F220" s="165" t="s">
        <v>365</v>
      </c>
      <c r="G220" s="15"/>
      <c r="H220" s="701"/>
      <c r="I220" s="358"/>
      <c r="J220" s="15"/>
      <c r="K220" s="344"/>
      <c r="L220" s="145"/>
      <c r="M220" s="153"/>
      <c r="N220" s="145"/>
      <c r="O220" s="247"/>
      <c r="P220" s="57" t="s">
        <v>61</v>
      </c>
      <c r="Q220" s="249" t="s">
        <v>1146</v>
      </c>
      <c r="R220" s="249"/>
      <c r="S220" s="216"/>
      <c r="T220" s="250"/>
      <c r="U220" s="212"/>
    </row>
    <row r="221" spans="2:21" ht="9.9499999999999993" customHeight="1">
      <c r="B221" s="168"/>
      <c r="C221" s="274"/>
      <c r="D221" s="15"/>
      <c r="E221" s="344"/>
      <c r="F221" s="170"/>
      <c r="G221" s="171"/>
      <c r="H221" s="170"/>
      <c r="I221" s="172"/>
      <c r="J221" s="169"/>
      <c r="K221" s="15"/>
      <c r="L221" s="173"/>
      <c r="M221" s="145"/>
      <c r="O221" s="145"/>
      <c r="P221" s="295"/>
      <c r="Q221" s="251"/>
      <c r="R221" s="251"/>
      <c r="S221" s="251"/>
      <c r="T221" s="250"/>
      <c r="U221" s="212"/>
    </row>
    <row r="222" spans="2:21" ht="15" customHeight="1">
      <c r="B222" s="1187" t="s">
        <v>26</v>
      </c>
      <c r="C222" s="275" t="s">
        <v>27</v>
      </c>
      <c r="D222" s="1183" t="s">
        <v>62</v>
      </c>
      <c r="E222" s="175" t="s">
        <v>28</v>
      </c>
      <c r="F222" s="1183" t="s">
        <v>29</v>
      </c>
      <c r="G222" s="174" t="s">
        <v>30</v>
      </c>
      <c r="H222" s="174" t="s">
        <v>30</v>
      </c>
      <c r="I222" s="176" t="s">
        <v>30</v>
      </c>
      <c r="J222" s="2171" t="s">
        <v>31</v>
      </c>
      <c r="K222" s="2172"/>
      <c r="L222" s="174" t="s">
        <v>30</v>
      </c>
      <c r="M222" s="176" t="s">
        <v>32</v>
      </c>
      <c r="N222" s="177" t="s">
        <v>8</v>
      </c>
      <c r="O222" s="2176" t="s">
        <v>182</v>
      </c>
      <c r="P222" s="2178" t="s">
        <v>181</v>
      </c>
      <c r="Q222" s="177" t="s">
        <v>8</v>
      </c>
      <c r="R222" s="2180" t="s">
        <v>44</v>
      </c>
      <c r="S222" s="178" t="s">
        <v>8</v>
      </c>
      <c r="T222" s="1185" t="s">
        <v>10</v>
      </c>
      <c r="U222" s="212"/>
    </row>
    <row r="223" spans="2:21">
      <c r="B223" s="1188"/>
      <c r="C223" s="276" t="s">
        <v>11</v>
      </c>
      <c r="D223" s="1184"/>
      <c r="E223" s="180" t="s">
        <v>12</v>
      </c>
      <c r="F223" s="1184"/>
      <c r="G223" s="180" t="s">
        <v>13</v>
      </c>
      <c r="H223" s="180" t="s">
        <v>14</v>
      </c>
      <c r="I223" s="181" t="s">
        <v>15</v>
      </c>
      <c r="J223" s="182" t="s">
        <v>16</v>
      </c>
      <c r="K223" s="183" t="s">
        <v>17</v>
      </c>
      <c r="L223" s="180" t="s">
        <v>18</v>
      </c>
      <c r="M223" s="184" t="s">
        <v>19</v>
      </c>
      <c r="N223" s="185" t="s">
        <v>177</v>
      </c>
      <c r="O223" s="2177"/>
      <c r="P223" s="2179"/>
      <c r="Q223" s="185" t="s">
        <v>22</v>
      </c>
      <c r="R223" s="2181"/>
      <c r="S223" s="186" t="s">
        <v>45</v>
      </c>
      <c r="T223" s="1186"/>
      <c r="U223" s="212"/>
    </row>
    <row r="224" spans="2:21" ht="15.75" thickBot="1">
      <c r="B224" s="187">
        <v>1</v>
      </c>
      <c r="C224" s="277">
        <v>2</v>
      </c>
      <c r="D224" s="189">
        <v>3</v>
      </c>
      <c r="E224" s="188">
        <v>4</v>
      </c>
      <c r="F224" s="188">
        <v>5</v>
      </c>
      <c r="G224" s="188">
        <v>6</v>
      </c>
      <c r="H224" s="188">
        <v>7</v>
      </c>
      <c r="I224" s="190" t="s">
        <v>63</v>
      </c>
      <c r="J224" s="191">
        <v>9</v>
      </c>
      <c r="K224" s="192" t="s">
        <v>64</v>
      </c>
      <c r="L224" s="191" t="s">
        <v>65</v>
      </c>
      <c r="M224" s="192">
        <v>12</v>
      </c>
      <c r="N224" s="193" t="s">
        <v>66</v>
      </c>
      <c r="O224" s="252" t="s">
        <v>176</v>
      </c>
      <c r="P224" s="193" t="s">
        <v>178</v>
      </c>
      <c r="Q224" s="193" t="s">
        <v>185</v>
      </c>
      <c r="R224" s="193" t="s">
        <v>183</v>
      </c>
      <c r="S224" s="193" t="s">
        <v>179</v>
      </c>
      <c r="T224" s="193">
        <v>18</v>
      </c>
      <c r="U224" s="212"/>
    </row>
    <row r="225" spans="2:21" s="929" customFormat="1" ht="27.95" customHeight="1" thickTop="1">
      <c r="B225" s="965">
        <v>1</v>
      </c>
      <c r="C225" s="966" t="s">
        <v>1149</v>
      </c>
      <c r="D225" s="1052" t="s">
        <v>998</v>
      </c>
      <c r="E225" s="1053" t="s">
        <v>999</v>
      </c>
      <c r="F225" s="1054" t="s">
        <v>35</v>
      </c>
      <c r="G225" s="1055">
        <v>11410</v>
      </c>
      <c r="H225" s="1055">
        <v>3490</v>
      </c>
      <c r="I225" s="1060">
        <f>+G225-H225</f>
        <v>7920</v>
      </c>
      <c r="J225" s="976">
        <v>5</v>
      </c>
      <c r="K225" s="1056">
        <f>I225*J225%</f>
        <v>396</v>
      </c>
      <c r="L225" s="1056">
        <f>I225-K225</f>
        <v>7524</v>
      </c>
      <c r="M225" s="978">
        <v>1400</v>
      </c>
      <c r="N225" s="967">
        <f>ROUND((L225*M225),0)</f>
        <v>10533600</v>
      </c>
      <c r="O225" s="967">
        <f>ROUND(M225*0.5025%,2)</f>
        <v>7.04</v>
      </c>
      <c r="P225" s="967">
        <f>M225+O225</f>
        <v>1407.04</v>
      </c>
      <c r="Q225" s="968">
        <f>ROUND((L225*+P225),0)</f>
        <v>10586569</v>
      </c>
      <c r="R225" s="968">
        <f>ROUND((Q225*0.5%),0)</f>
        <v>52933</v>
      </c>
      <c r="S225" s="968">
        <f>ROUND((Q225-R225),0)</f>
        <v>10533636</v>
      </c>
      <c r="T225" s="923" t="s">
        <v>199</v>
      </c>
    </row>
    <row r="226" spans="2:21" s="929" customFormat="1" ht="27.95" customHeight="1">
      <c r="B226" s="944">
        <v>2</v>
      </c>
      <c r="C226" s="901" t="s">
        <v>1150</v>
      </c>
      <c r="D226" s="1057" t="s">
        <v>985</v>
      </c>
      <c r="E226" s="1058" t="s">
        <v>986</v>
      </c>
      <c r="F226" s="1059" t="s">
        <v>35</v>
      </c>
      <c r="G226" s="974">
        <v>13410</v>
      </c>
      <c r="H226" s="974">
        <v>4410</v>
      </c>
      <c r="I226" s="975">
        <f>+G226-H226</f>
        <v>9000</v>
      </c>
      <c r="J226" s="976">
        <v>5</v>
      </c>
      <c r="K226" s="977">
        <f>I226*J226%</f>
        <v>450</v>
      </c>
      <c r="L226" s="977">
        <f>I226-K226</f>
        <v>8550</v>
      </c>
      <c r="M226" s="978">
        <v>1400</v>
      </c>
      <c r="N226" s="932">
        <f>ROUND((L226*M226),0)</f>
        <v>11970000</v>
      </c>
      <c r="O226" s="932">
        <f>ROUND(M226*0.5025%,2)</f>
        <v>7.04</v>
      </c>
      <c r="P226" s="932">
        <f>M226+O226</f>
        <v>1407.04</v>
      </c>
      <c r="Q226" s="933">
        <f>ROUND((L226*+P226),0)</f>
        <v>12030192</v>
      </c>
      <c r="R226" s="933">
        <f>ROUND((Q226*0.5%),0)</f>
        <v>60151</v>
      </c>
      <c r="S226" s="933">
        <f>ROUND((Q226-R226),0)</f>
        <v>11970041</v>
      </c>
      <c r="T226" s="923" t="s">
        <v>199</v>
      </c>
    </row>
    <row r="227" spans="2:21" s="929" customFormat="1" ht="27.95" customHeight="1">
      <c r="B227" s="944">
        <v>3</v>
      </c>
      <c r="C227" s="901" t="s">
        <v>1151</v>
      </c>
      <c r="D227" s="1057" t="s">
        <v>943</v>
      </c>
      <c r="E227" s="1058" t="s">
        <v>944</v>
      </c>
      <c r="F227" s="1059" t="s">
        <v>35</v>
      </c>
      <c r="G227" s="974">
        <v>12680</v>
      </c>
      <c r="H227" s="974">
        <v>4450</v>
      </c>
      <c r="I227" s="975">
        <f>+G227-H227</f>
        <v>8230</v>
      </c>
      <c r="J227" s="976">
        <v>5</v>
      </c>
      <c r="K227" s="977">
        <f>I227*J227%</f>
        <v>411.5</v>
      </c>
      <c r="L227" s="977">
        <f>I227-K227</f>
        <v>7818.5</v>
      </c>
      <c r="M227" s="978">
        <v>1400</v>
      </c>
      <c r="N227" s="932">
        <f>ROUND((L227*M227),0)</f>
        <v>10945900</v>
      </c>
      <c r="O227" s="932">
        <f>ROUND(M227*0.5025%,2)</f>
        <v>7.04</v>
      </c>
      <c r="P227" s="932">
        <f>M227+O227</f>
        <v>1407.04</v>
      </c>
      <c r="Q227" s="933">
        <f>ROUND((L227*+P227),0)</f>
        <v>11000942</v>
      </c>
      <c r="R227" s="933">
        <f>ROUND((Q227*0.5%),0)</f>
        <v>55005</v>
      </c>
      <c r="S227" s="933">
        <f>ROUND((Q227-R227),0)</f>
        <v>10945937</v>
      </c>
      <c r="T227" s="923" t="s">
        <v>199</v>
      </c>
    </row>
    <row r="228" spans="2:21" s="929" customFormat="1" ht="27.95" customHeight="1">
      <c r="B228" s="944">
        <v>4</v>
      </c>
      <c r="C228" s="901" t="s">
        <v>1152</v>
      </c>
      <c r="D228" s="1057" t="s">
        <v>205</v>
      </c>
      <c r="E228" s="1058" t="s">
        <v>965</v>
      </c>
      <c r="F228" s="1059" t="s">
        <v>35</v>
      </c>
      <c r="G228" s="974">
        <v>13160</v>
      </c>
      <c r="H228" s="974">
        <v>4730</v>
      </c>
      <c r="I228" s="975">
        <f t="shared" ref="I228:I230" si="81">+G228-H228</f>
        <v>8430</v>
      </c>
      <c r="J228" s="976">
        <v>5</v>
      </c>
      <c r="K228" s="977">
        <f t="shared" ref="K228:K230" si="82">I228*J228%</f>
        <v>421.5</v>
      </c>
      <c r="L228" s="977">
        <f t="shared" ref="L228:L230" si="83">I228-K228</f>
        <v>8008.5</v>
      </c>
      <c r="M228" s="978">
        <v>1400</v>
      </c>
      <c r="N228" s="932">
        <f t="shared" ref="N228:N230" si="84">ROUND((L228*M228),0)</f>
        <v>11211900</v>
      </c>
      <c r="O228" s="932">
        <f t="shared" ref="O228:O230" si="85">ROUND(M228*0.5025%,2)</f>
        <v>7.04</v>
      </c>
      <c r="P228" s="932">
        <f t="shared" ref="P228:P230" si="86">M228+O228</f>
        <v>1407.04</v>
      </c>
      <c r="Q228" s="933">
        <f t="shared" ref="Q228:Q230" si="87">ROUND((L228*+P228),0)</f>
        <v>11268280</v>
      </c>
      <c r="R228" s="933">
        <f t="shared" ref="R228:R230" si="88">ROUND((Q228*0.5%),0)</f>
        <v>56341</v>
      </c>
      <c r="S228" s="933">
        <f t="shared" ref="S228:S230" si="89">ROUND((Q228-R228),0)</f>
        <v>11211939</v>
      </c>
      <c r="T228" s="923" t="s">
        <v>199</v>
      </c>
    </row>
    <row r="229" spans="2:21" s="929" customFormat="1" ht="27.95" customHeight="1">
      <c r="B229" s="944">
        <v>5</v>
      </c>
      <c r="C229" s="901" t="s">
        <v>1153</v>
      </c>
      <c r="D229" s="1057" t="s">
        <v>1011</v>
      </c>
      <c r="E229" s="1058" t="s">
        <v>1012</v>
      </c>
      <c r="F229" s="1059" t="s">
        <v>35</v>
      </c>
      <c r="G229" s="974">
        <v>3540</v>
      </c>
      <c r="H229" s="974">
        <v>1500</v>
      </c>
      <c r="I229" s="975">
        <f t="shared" si="81"/>
        <v>2040</v>
      </c>
      <c r="J229" s="976">
        <v>5</v>
      </c>
      <c r="K229" s="977">
        <f t="shared" si="82"/>
        <v>102</v>
      </c>
      <c r="L229" s="977">
        <f t="shared" si="83"/>
        <v>1938</v>
      </c>
      <c r="M229" s="978">
        <v>1400</v>
      </c>
      <c r="N229" s="932">
        <f t="shared" si="84"/>
        <v>2713200</v>
      </c>
      <c r="O229" s="932">
        <f t="shared" si="85"/>
        <v>7.04</v>
      </c>
      <c r="P229" s="932">
        <f t="shared" si="86"/>
        <v>1407.04</v>
      </c>
      <c r="Q229" s="933">
        <f t="shared" si="87"/>
        <v>2726844</v>
      </c>
      <c r="R229" s="933">
        <f t="shared" si="88"/>
        <v>13634</v>
      </c>
      <c r="S229" s="933">
        <f t="shared" si="89"/>
        <v>2713210</v>
      </c>
      <c r="T229" s="923" t="s">
        <v>199</v>
      </c>
    </row>
    <row r="230" spans="2:21" s="929" customFormat="1" ht="27.95" customHeight="1">
      <c r="B230" s="944">
        <v>6</v>
      </c>
      <c r="C230" s="901" t="s">
        <v>1154</v>
      </c>
      <c r="D230" s="1057" t="s">
        <v>936</v>
      </c>
      <c r="E230" s="1058" t="s">
        <v>937</v>
      </c>
      <c r="F230" s="1059" t="s">
        <v>35</v>
      </c>
      <c r="G230" s="974">
        <v>11670</v>
      </c>
      <c r="H230" s="974">
        <v>3790</v>
      </c>
      <c r="I230" s="975">
        <f t="shared" si="81"/>
        <v>7880</v>
      </c>
      <c r="J230" s="976">
        <v>5</v>
      </c>
      <c r="K230" s="977">
        <f t="shared" si="82"/>
        <v>394</v>
      </c>
      <c r="L230" s="977">
        <f t="shared" si="83"/>
        <v>7486</v>
      </c>
      <c r="M230" s="978">
        <v>1400</v>
      </c>
      <c r="N230" s="932">
        <f t="shared" si="84"/>
        <v>10480400</v>
      </c>
      <c r="O230" s="932">
        <f t="shared" si="85"/>
        <v>7.04</v>
      </c>
      <c r="P230" s="932">
        <f t="shared" si="86"/>
        <v>1407.04</v>
      </c>
      <c r="Q230" s="933">
        <f t="shared" si="87"/>
        <v>10533101</v>
      </c>
      <c r="R230" s="933">
        <f t="shared" si="88"/>
        <v>52666</v>
      </c>
      <c r="S230" s="933">
        <f t="shared" si="89"/>
        <v>10480435</v>
      </c>
      <c r="T230" s="923" t="s">
        <v>199</v>
      </c>
    </row>
    <row r="231" spans="2:21" s="929" customFormat="1" ht="5.0999999999999996" customHeight="1">
      <c r="B231" s="1046"/>
      <c r="C231" s="1047"/>
      <c r="D231" s="1048"/>
      <c r="E231" s="1049"/>
      <c r="F231" s="1050"/>
      <c r="G231" s="1028"/>
      <c r="H231" s="1028"/>
      <c r="I231" s="1029"/>
      <c r="J231" s="1030"/>
      <c r="K231" s="943"/>
      <c r="L231" s="943"/>
      <c r="M231" s="941"/>
      <c r="N231" s="942"/>
      <c r="O231" s="942"/>
      <c r="P231" s="942"/>
      <c r="Q231" s="940"/>
      <c r="R231" s="940"/>
      <c r="S231" s="940"/>
      <c r="T231" s="923"/>
    </row>
    <row r="232" spans="2:21" ht="27.95" customHeight="1">
      <c r="B232" s="2173" t="s">
        <v>191</v>
      </c>
      <c r="C232" s="2174"/>
      <c r="D232" s="2174"/>
      <c r="E232" s="2174"/>
      <c r="F232" s="2175"/>
      <c r="G232" s="402">
        <f>SUM(G225:G231)</f>
        <v>65870</v>
      </c>
      <c r="H232" s="402">
        <f>SUM(H225:H231)</f>
        <v>22370</v>
      </c>
      <c r="I232" s="402">
        <f>SUM(I225:I231)</f>
        <v>43500</v>
      </c>
      <c r="J232" s="402">
        <f>+K232/I232%</f>
        <v>5</v>
      </c>
      <c r="K232" s="402">
        <f>SUM(K225:K231)</f>
        <v>2175</v>
      </c>
      <c r="L232" s="402">
        <f>SUM(L225:L231)</f>
        <v>41325</v>
      </c>
      <c r="M232" s="402"/>
      <c r="N232" s="402">
        <f>SUM(N225:N231)</f>
        <v>57855000</v>
      </c>
      <c r="O232" s="402"/>
      <c r="P232" s="402">
        <f>+Q232/L232</f>
        <v>1407.04</v>
      </c>
      <c r="Q232" s="402">
        <f>SUM(Q225:Q231)</f>
        <v>58145928</v>
      </c>
      <c r="R232" s="402">
        <f>SUM(R225:R231)</f>
        <v>290730</v>
      </c>
      <c r="S232" s="402">
        <f>SUM(S225:S231)</f>
        <v>57855198</v>
      </c>
      <c r="T232" s="402"/>
      <c r="U232" s="212"/>
    </row>
    <row r="233" spans="2:21">
      <c r="B233" s="603"/>
      <c r="C233" s="458"/>
      <c r="D233" s="458"/>
      <c r="E233" s="458"/>
      <c r="F233" s="458"/>
      <c r="G233" s="459"/>
      <c r="H233" s="459"/>
      <c r="I233" s="459"/>
      <c r="J233" s="459"/>
      <c r="K233" s="459"/>
      <c r="L233" s="459"/>
      <c r="M233" s="459"/>
      <c r="N233" s="459"/>
      <c r="O233" s="459"/>
      <c r="P233" s="459"/>
      <c r="Q233" s="459"/>
      <c r="R233" s="459"/>
      <c r="S233" s="459"/>
      <c r="T233" s="460"/>
      <c r="U233" s="212"/>
    </row>
    <row r="234" spans="2:21" ht="15.75">
      <c r="B234" s="201"/>
      <c r="C234" s="205"/>
      <c r="D234" s="202"/>
      <c r="E234" s="202"/>
      <c r="F234" s="202"/>
      <c r="G234" s="202"/>
      <c r="H234" s="202"/>
      <c r="I234" s="202"/>
      <c r="J234" s="203"/>
      <c r="K234" s="203"/>
      <c r="L234" s="204"/>
      <c r="M234" s="202"/>
      <c r="N234" s="202"/>
      <c r="O234" s="202"/>
      <c r="P234" s="598"/>
      <c r="Q234" s="211" t="s">
        <v>1147</v>
      </c>
      <c r="R234" s="211"/>
      <c r="S234" s="208"/>
      <c r="T234" s="209"/>
      <c r="U234" s="212"/>
    </row>
    <row r="235" spans="2:21" ht="15.75">
      <c r="B235" s="241"/>
      <c r="C235" s="280" t="s">
        <v>80</v>
      </c>
      <c r="D235" s="227"/>
      <c r="E235" s="227"/>
      <c r="F235" s="227"/>
      <c r="G235" s="1190"/>
      <c r="H235" s="1190"/>
      <c r="I235" s="1190" t="s">
        <v>105</v>
      </c>
      <c r="J235" s="1190"/>
      <c r="K235" s="228"/>
      <c r="L235" s="1190"/>
      <c r="M235" s="1190" t="s">
        <v>106</v>
      </c>
      <c r="N235" s="1190"/>
      <c r="O235" s="227"/>
      <c r="P235" s="227"/>
      <c r="Q235" s="227" t="s">
        <v>81</v>
      </c>
      <c r="R235" s="227"/>
      <c r="S235" s="242"/>
      <c r="T235" s="243"/>
      <c r="U235" s="212"/>
    </row>
    <row r="236" spans="2:21" ht="12" customHeight="1">
      <c r="B236" s="241"/>
      <c r="C236" s="281"/>
      <c r="D236" s="229"/>
      <c r="E236" s="229"/>
      <c r="F236" s="229"/>
      <c r="G236" s="229"/>
      <c r="H236" s="229"/>
      <c r="I236" s="229"/>
      <c r="J236" s="229"/>
      <c r="K236" s="229"/>
      <c r="L236" s="229"/>
      <c r="M236" s="229"/>
      <c r="N236" s="229"/>
      <c r="O236" s="229"/>
      <c r="P236" s="229"/>
      <c r="Q236" s="229"/>
      <c r="R236" s="229"/>
      <c r="S236" s="242"/>
      <c r="T236" s="243"/>
      <c r="U236" s="212"/>
    </row>
    <row r="237" spans="2:21" ht="9.75" customHeight="1">
      <c r="B237" s="241"/>
      <c r="C237" s="281"/>
      <c r="D237" s="229"/>
      <c r="E237" s="229"/>
      <c r="F237" s="229"/>
      <c r="G237" s="229"/>
      <c r="H237" s="229"/>
      <c r="I237" s="229"/>
      <c r="J237" s="229"/>
      <c r="K237" s="229"/>
      <c r="L237" s="229"/>
      <c r="M237" s="229"/>
      <c r="N237" s="229"/>
      <c r="O237" s="229"/>
      <c r="P237" s="229"/>
      <c r="Q237" s="229"/>
      <c r="R237" s="229"/>
      <c r="S237" s="242"/>
      <c r="T237" s="243"/>
      <c r="U237" s="212"/>
    </row>
    <row r="238" spans="2:21" ht="15.75">
      <c r="B238" s="241"/>
      <c r="C238" s="281"/>
      <c r="D238" s="229"/>
      <c r="E238" s="229"/>
      <c r="F238" s="229"/>
      <c r="G238" s="229"/>
      <c r="H238" s="229"/>
      <c r="I238" s="229"/>
      <c r="J238" s="229"/>
      <c r="K238" s="229"/>
      <c r="L238" s="229"/>
      <c r="M238" s="229"/>
      <c r="N238" s="229"/>
      <c r="O238" s="229"/>
      <c r="P238" s="229"/>
      <c r="Q238" s="229"/>
      <c r="R238" s="229"/>
      <c r="S238" s="242"/>
      <c r="T238" s="243"/>
      <c r="U238" s="212"/>
    </row>
    <row r="239" spans="2:21" ht="15.75">
      <c r="B239" s="241"/>
      <c r="C239" s="281"/>
      <c r="D239" s="229"/>
      <c r="E239" s="229"/>
      <c r="F239" s="229"/>
      <c r="G239" s="229"/>
      <c r="H239" s="229"/>
      <c r="I239" s="229"/>
      <c r="J239" s="229"/>
      <c r="K239" s="229"/>
      <c r="L239" s="229"/>
      <c r="M239" s="229"/>
      <c r="N239" s="229"/>
      <c r="O239" s="229"/>
      <c r="P239" s="229"/>
      <c r="Q239" s="229"/>
      <c r="R239" s="229"/>
      <c r="S239" s="242"/>
      <c r="T239" s="243"/>
      <c r="U239" s="212"/>
    </row>
    <row r="240" spans="2:21" ht="15.75">
      <c r="B240" s="241"/>
      <c r="C240" s="1189" t="s">
        <v>147</v>
      </c>
      <c r="D240" s="1189"/>
      <c r="E240" s="1189"/>
      <c r="F240" s="1189"/>
      <c r="G240" s="1191"/>
      <c r="H240" s="1191" t="s">
        <v>82</v>
      </c>
      <c r="I240" s="1189"/>
      <c r="J240" s="1191" t="s">
        <v>156</v>
      </c>
      <c r="K240" s="230"/>
      <c r="L240" s="1191"/>
      <c r="M240" s="1191" t="s">
        <v>161</v>
      </c>
      <c r="N240" s="1191"/>
      <c r="O240" s="1189"/>
      <c r="P240" s="1189"/>
      <c r="Q240" s="1189" t="s">
        <v>83</v>
      </c>
      <c r="R240" s="1189"/>
      <c r="S240" s="242"/>
      <c r="T240" s="243"/>
      <c r="U240" s="212"/>
    </row>
    <row r="241" spans="2:21" ht="15.75">
      <c r="B241" s="612"/>
      <c r="C241" s="1189"/>
      <c r="D241" s="1189"/>
      <c r="E241" s="1189"/>
      <c r="F241" s="1189"/>
      <c r="G241" s="1191"/>
      <c r="H241" s="1191"/>
      <c r="I241" s="1189"/>
      <c r="J241" s="1191"/>
      <c r="K241" s="230"/>
      <c r="L241" s="1191"/>
      <c r="M241" s="1191"/>
      <c r="N241" s="1191"/>
      <c r="O241" s="1189"/>
      <c r="P241" s="1189"/>
      <c r="Q241" s="1189"/>
      <c r="R241" s="1189"/>
      <c r="S241" s="242"/>
      <c r="T241" s="243"/>
      <c r="U241" s="212"/>
    </row>
    <row r="242" spans="2:21" customFormat="1" ht="15" customHeight="1">
      <c r="B242" s="121" t="s">
        <v>418</v>
      </c>
      <c r="C242" s="284"/>
      <c r="D242" s="122"/>
      <c r="E242" s="122"/>
      <c r="F242" s="122"/>
      <c r="G242" s="122"/>
      <c r="H242" s="122"/>
      <c r="I242" s="122"/>
      <c r="J242" s="123"/>
      <c r="K242" s="122"/>
      <c r="L242" s="124"/>
      <c r="M242" s="122"/>
      <c r="N242" s="122"/>
      <c r="O242" s="122"/>
      <c r="P242" s="122"/>
      <c r="Q242" s="122"/>
      <c r="R242" s="125"/>
      <c r="S242" s="125"/>
      <c r="T242" s="126" t="s">
        <v>417</v>
      </c>
      <c r="U242" s="232"/>
    </row>
    <row r="244" spans="2:21" ht="27.95" customHeight="1">
      <c r="B244" s="2155" t="s">
        <v>159</v>
      </c>
      <c r="C244" s="2156"/>
      <c r="D244" s="2156"/>
      <c r="E244" s="2157"/>
      <c r="F244" s="2161" t="s">
        <v>146</v>
      </c>
      <c r="G244" s="2162"/>
      <c r="H244" s="2162"/>
      <c r="I244" s="2162"/>
      <c r="J244" s="2162"/>
      <c r="K244" s="2162"/>
      <c r="L244" s="2162"/>
      <c r="M244" s="2162"/>
      <c r="N244" s="2163"/>
      <c r="O244" s="407" t="s">
        <v>111</v>
      </c>
      <c r="P244" s="1051" t="s">
        <v>1136</v>
      </c>
      <c r="Q244" s="408" t="s">
        <v>953</v>
      </c>
      <c r="R244" s="160"/>
      <c r="S244" s="160"/>
      <c r="T244" s="161" t="s">
        <v>25</v>
      </c>
      <c r="U244" s="212"/>
    </row>
    <row r="245" spans="2:21" ht="27.95" customHeight="1">
      <c r="B245" s="2158"/>
      <c r="C245" s="2159"/>
      <c r="D245" s="2159"/>
      <c r="E245" s="2160"/>
      <c r="F245" s="2164" t="s">
        <v>416</v>
      </c>
      <c r="G245" s="2165"/>
      <c r="H245" s="2165"/>
      <c r="I245" s="2165"/>
      <c r="J245" s="2165"/>
      <c r="K245" s="2165"/>
      <c r="L245" s="2165"/>
      <c r="M245" s="2165"/>
      <c r="N245" s="2166"/>
      <c r="O245" s="409" t="s">
        <v>33</v>
      </c>
      <c r="P245" s="410" t="s">
        <v>58</v>
      </c>
      <c r="Q245" s="411"/>
      <c r="R245" s="162"/>
      <c r="S245" s="162"/>
      <c r="T245" s="163"/>
      <c r="U245" s="212"/>
    </row>
    <row r="246" spans="2:21" ht="9.9499999999999993" customHeight="1">
      <c r="B246" s="457"/>
      <c r="C246" s="458"/>
      <c r="D246" s="458"/>
      <c r="E246" s="458"/>
      <c r="F246" s="458"/>
      <c r="G246" s="459"/>
      <c r="H246" s="459"/>
      <c r="I246" s="459"/>
      <c r="J246" s="459"/>
      <c r="K246" s="459"/>
      <c r="L246" s="459"/>
      <c r="M246" s="459"/>
      <c r="N246" s="459"/>
      <c r="O246" s="459"/>
      <c r="P246" s="459"/>
      <c r="Q246" s="818"/>
      <c r="R246" s="459"/>
      <c r="S246" s="459"/>
      <c r="T246" s="460"/>
      <c r="U246" s="212"/>
    </row>
    <row r="247" spans="2:21" ht="15.75">
      <c r="B247" s="164"/>
      <c r="C247" s="273" t="s">
        <v>59</v>
      </c>
      <c r="D247" s="15"/>
      <c r="E247" s="15" t="s">
        <v>60</v>
      </c>
      <c r="F247" s="165" t="s">
        <v>365</v>
      </c>
      <c r="G247" s="15"/>
      <c r="H247" s="701" t="s">
        <v>857</v>
      </c>
      <c r="I247" s="358"/>
      <c r="J247" s="15"/>
      <c r="K247" s="344"/>
      <c r="L247" s="145"/>
      <c r="M247" s="153"/>
      <c r="N247" s="145"/>
      <c r="O247" s="247"/>
      <c r="P247" s="57" t="s">
        <v>61</v>
      </c>
      <c r="Q247" s="249" t="s">
        <v>1134</v>
      </c>
      <c r="R247" s="249"/>
      <c r="S247" s="216"/>
      <c r="T247" s="250"/>
      <c r="U247" s="212"/>
    </row>
    <row r="248" spans="2:21" ht="9.9499999999999993" customHeight="1">
      <c r="B248" s="168"/>
      <c r="C248" s="274"/>
      <c r="D248" s="15"/>
      <c r="E248" s="344"/>
      <c r="F248" s="170"/>
      <c r="G248" s="171"/>
      <c r="H248" s="170"/>
      <c r="I248" s="172"/>
      <c r="J248" s="169"/>
      <c r="K248" s="15"/>
      <c r="L248" s="173"/>
      <c r="M248" s="145"/>
      <c r="O248" s="145"/>
      <c r="P248" s="295"/>
      <c r="Q248" s="251"/>
      <c r="R248" s="251"/>
      <c r="S248" s="251"/>
      <c r="T248" s="250"/>
      <c r="U248" s="212"/>
    </row>
    <row r="249" spans="2:21" ht="15" customHeight="1">
      <c r="B249" s="1178" t="s">
        <v>26</v>
      </c>
      <c r="C249" s="275" t="s">
        <v>27</v>
      </c>
      <c r="D249" s="1174" t="s">
        <v>62</v>
      </c>
      <c r="E249" s="175" t="s">
        <v>28</v>
      </c>
      <c r="F249" s="1174" t="s">
        <v>29</v>
      </c>
      <c r="G249" s="174" t="s">
        <v>30</v>
      </c>
      <c r="H249" s="174" t="s">
        <v>30</v>
      </c>
      <c r="I249" s="176" t="s">
        <v>30</v>
      </c>
      <c r="J249" s="2171" t="s">
        <v>31</v>
      </c>
      <c r="K249" s="2172"/>
      <c r="L249" s="174" t="s">
        <v>30</v>
      </c>
      <c r="M249" s="176" t="s">
        <v>32</v>
      </c>
      <c r="N249" s="177" t="s">
        <v>8</v>
      </c>
      <c r="O249" s="2176" t="s">
        <v>182</v>
      </c>
      <c r="P249" s="2178" t="s">
        <v>181</v>
      </c>
      <c r="Q249" s="177" t="s">
        <v>8</v>
      </c>
      <c r="R249" s="2180" t="s">
        <v>44</v>
      </c>
      <c r="S249" s="178" t="s">
        <v>8</v>
      </c>
      <c r="T249" s="1176" t="s">
        <v>10</v>
      </c>
      <c r="U249" s="212"/>
    </row>
    <row r="250" spans="2:21">
      <c r="B250" s="1179"/>
      <c r="C250" s="276" t="s">
        <v>11</v>
      </c>
      <c r="D250" s="1175"/>
      <c r="E250" s="180" t="s">
        <v>12</v>
      </c>
      <c r="F250" s="1175"/>
      <c r="G250" s="180" t="s">
        <v>13</v>
      </c>
      <c r="H250" s="180" t="s">
        <v>14</v>
      </c>
      <c r="I250" s="181" t="s">
        <v>15</v>
      </c>
      <c r="J250" s="182" t="s">
        <v>16</v>
      </c>
      <c r="K250" s="183" t="s">
        <v>17</v>
      </c>
      <c r="L250" s="180" t="s">
        <v>18</v>
      </c>
      <c r="M250" s="184" t="s">
        <v>19</v>
      </c>
      <c r="N250" s="185" t="s">
        <v>177</v>
      </c>
      <c r="O250" s="2177"/>
      <c r="P250" s="2179"/>
      <c r="Q250" s="185" t="s">
        <v>22</v>
      </c>
      <c r="R250" s="2181"/>
      <c r="S250" s="186" t="s">
        <v>45</v>
      </c>
      <c r="T250" s="1177"/>
      <c r="U250" s="212"/>
    </row>
    <row r="251" spans="2:21" ht="15.75" thickBot="1">
      <c r="B251" s="187">
        <v>1</v>
      </c>
      <c r="C251" s="277">
        <v>2</v>
      </c>
      <c r="D251" s="189">
        <v>3</v>
      </c>
      <c r="E251" s="188">
        <v>4</v>
      </c>
      <c r="F251" s="188">
        <v>5</v>
      </c>
      <c r="G251" s="188">
        <v>6</v>
      </c>
      <c r="H251" s="188">
        <v>7</v>
      </c>
      <c r="I251" s="190" t="s">
        <v>63</v>
      </c>
      <c r="J251" s="191">
        <v>9</v>
      </c>
      <c r="K251" s="192" t="s">
        <v>64</v>
      </c>
      <c r="L251" s="191" t="s">
        <v>65</v>
      </c>
      <c r="M251" s="192">
        <v>12</v>
      </c>
      <c r="N251" s="193" t="s">
        <v>66</v>
      </c>
      <c r="O251" s="252" t="s">
        <v>176</v>
      </c>
      <c r="P251" s="193" t="s">
        <v>178</v>
      </c>
      <c r="Q251" s="193" t="s">
        <v>185</v>
      </c>
      <c r="R251" s="193" t="s">
        <v>183</v>
      </c>
      <c r="S251" s="193" t="s">
        <v>179</v>
      </c>
      <c r="T251" s="193">
        <v>18</v>
      </c>
      <c r="U251" s="212"/>
    </row>
    <row r="252" spans="2:21" s="929" customFormat="1" ht="27.95" customHeight="1" thickTop="1">
      <c r="B252" s="965">
        <v>1</v>
      </c>
      <c r="C252" s="966" t="s">
        <v>1137</v>
      </c>
      <c r="D252" s="1052" t="s">
        <v>1062</v>
      </c>
      <c r="E252" s="1053" t="s">
        <v>1063</v>
      </c>
      <c r="F252" s="1054" t="s">
        <v>35</v>
      </c>
      <c r="G252" s="1055">
        <v>10660</v>
      </c>
      <c r="H252" s="1055">
        <v>3460</v>
      </c>
      <c r="I252" s="1060">
        <f>+G252-H252</f>
        <v>7200</v>
      </c>
      <c r="J252" s="976">
        <v>5</v>
      </c>
      <c r="K252" s="1056">
        <f>I252*J252%</f>
        <v>360</v>
      </c>
      <c r="L252" s="1056">
        <f>I252-K252</f>
        <v>6840</v>
      </c>
      <c r="M252" s="978">
        <v>1400</v>
      </c>
      <c r="N252" s="967">
        <f>ROUND((L252*M252),0)</f>
        <v>9576000</v>
      </c>
      <c r="O252" s="967">
        <f>ROUND(M252*0.5025%,2)</f>
        <v>7.04</v>
      </c>
      <c r="P252" s="967">
        <f>M252+O252</f>
        <v>1407.04</v>
      </c>
      <c r="Q252" s="968">
        <f>ROUND((L252*+P252),0)</f>
        <v>9624154</v>
      </c>
      <c r="R252" s="968">
        <f>ROUND((Q252*0.5%),0)</f>
        <v>48121</v>
      </c>
      <c r="S252" s="968">
        <f>ROUND((Q252-R252),0)</f>
        <v>9576033</v>
      </c>
      <c r="T252" s="923" t="s">
        <v>386</v>
      </c>
    </row>
    <row r="253" spans="2:21" s="929" customFormat="1" ht="27.95" customHeight="1">
      <c r="B253" s="944">
        <v>2</v>
      </c>
      <c r="C253" s="901" t="s">
        <v>1138</v>
      </c>
      <c r="D253" s="1057" t="s">
        <v>405</v>
      </c>
      <c r="E253" s="1058" t="s">
        <v>406</v>
      </c>
      <c r="F253" s="1059" t="s">
        <v>35</v>
      </c>
      <c r="G253" s="974">
        <v>11980</v>
      </c>
      <c r="H253" s="974">
        <v>4350</v>
      </c>
      <c r="I253" s="975">
        <f>+G253-H253</f>
        <v>7630</v>
      </c>
      <c r="J253" s="976">
        <v>5</v>
      </c>
      <c r="K253" s="977">
        <f>I253*J253%</f>
        <v>381.5</v>
      </c>
      <c r="L253" s="977">
        <f>I253-K253</f>
        <v>7248.5</v>
      </c>
      <c r="M253" s="978">
        <v>1400</v>
      </c>
      <c r="N253" s="932">
        <f>ROUND((L253*M253),0)</f>
        <v>10147900</v>
      </c>
      <c r="O253" s="932">
        <f>ROUND(M253*0.5025%,2)</f>
        <v>7.04</v>
      </c>
      <c r="P253" s="932">
        <f>M253+O253</f>
        <v>1407.04</v>
      </c>
      <c r="Q253" s="933">
        <f>ROUND((L253*+P253),0)</f>
        <v>10198929</v>
      </c>
      <c r="R253" s="933">
        <f>ROUND((Q253*0.5%),0)</f>
        <v>50995</v>
      </c>
      <c r="S253" s="933">
        <f>ROUND((Q253-R253),0)</f>
        <v>10147934</v>
      </c>
      <c r="T253" s="923" t="s">
        <v>386</v>
      </c>
    </row>
    <row r="254" spans="2:21" s="929" customFormat="1" ht="27.95" customHeight="1">
      <c r="B254" s="944">
        <v>3</v>
      </c>
      <c r="C254" s="901" t="s">
        <v>1139</v>
      </c>
      <c r="D254" s="1057" t="s">
        <v>943</v>
      </c>
      <c r="E254" s="1058" t="s">
        <v>944</v>
      </c>
      <c r="F254" s="1059" t="s">
        <v>35</v>
      </c>
      <c r="G254" s="974">
        <v>12830</v>
      </c>
      <c r="H254" s="974">
        <v>4420</v>
      </c>
      <c r="I254" s="975">
        <f>+G254-H254</f>
        <v>8410</v>
      </c>
      <c r="J254" s="976">
        <v>5</v>
      </c>
      <c r="K254" s="977">
        <f>I254*J254%</f>
        <v>420.5</v>
      </c>
      <c r="L254" s="977">
        <f>I254-K254</f>
        <v>7989.5</v>
      </c>
      <c r="M254" s="978">
        <v>1400</v>
      </c>
      <c r="N254" s="932">
        <f>ROUND((L254*M254),0)</f>
        <v>11185300</v>
      </c>
      <c r="O254" s="932">
        <f>ROUND(M254*0.5025%,2)</f>
        <v>7.04</v>
      </c>
      <c r="P254" s="932">
        <f>M254+O254</f>
        <v>1407.04</v>
      </c>
      <c r="Q254" s="933">
        <f>ROUND((L254*+P254),0)</f>
        <v>11241546</v>
      </c>
      <c r="R254" s="933">
        <f>ROUND((Q254*0.5%),0)</f>
        <v>56208</v>
      </c>
      <c r="S254" s="933">
        <f>ROUND((Q254-R254),0)</f>
        <v>11185338</v>
      </c>
      <c r="T254" s="923" t="s">
        <v>386</v>
      </c>
    </row>
    <row r="255" spans="2:21" s="929" customFormat="1" ht="27.95" customHeight="1">
      <c r="B255" s="944">
        <v>4</v>
      </c>
      <c r="C255" s="901" t="s">
        <v>1140</v>
      </c>
      <c r="D255" s="1057" t="s">
        <v>1104</v>
      </c>
      <c r="E255" s="1058" t="s">
        <v>1105</v>
      </c>
      <c r="F255" s="1059" t="s">
        <v>35</v>
      </c>
      <c r="G255" s="974">
        <v>11360</v>
      </c>
      <c r="H255" s="974">
        <v>4310</v>
      </c>
      <c r="I255" s="975">
        <f t="shared" ref="I255:I260" si="90">+G255-H255</f>
        <v>7050</v>
      </c>
      <c r="J255" s="976">
        <v>5</v>
      </c>
      <c r="K255" s="977">
        <f t="shared" ref="K255:K260" si="91">I255*J255%</f>
        <v>352.5</v>
      </c>
      <c r="L255" s="977">
        <f t="shared" ref="L255:L260" si="92">I255-K255</f>
        <v>6697.5</v>
      </c>
      <c r="M255" s="978">
        <v>1400</v>
      </c>
      <c r="N255" s="932">
        <f t="shared" ref="N255:N260" si="93">ROUND((L255*M255),0)</f>
        <v>9376500</v>
      </c>
      <c r="O255" s="932">
        <f t="shared" ref="O255:O260" si="94">ROUND(M255*0.5025%,2)</f>
        <v>7.04</v>
      </c>
      <c r="P255" s="932">
        <f t="shared" ref="P255:P260" si="95">M255+O255</f>
        <v>1407.04</v>
      </c>
      <c r="Q255" s="933">
        <f t="shared" ref="Q255:Q260" si="96">ROUND((L255*+P255),0)</f>
        <v>9423650</v>
      </c>
      <c r="R255" s="933">
        <f t="shared" ref="R255:R260" si="97">ROUND((Q255*0.5%),0)</f>
        <v>47118</v>
      </c>
      <c r="S255" s="933">
        <f t="shared" ref="S255:S260" si="98">ROUND((Q255-R255),0)</f>
        <v>9376532</v>
      </c>
      <c r="T255" s="923" t="s">
        <v>386</v>
      </c>
    </row>
    <row r="256" spans="2:21" s="929" customFormat="1" ht="27.95" customHeight="1">
      <c r="B256" s="944">
        <v>5</v>
      </c>
      <c r="C256" s="901" t="s">
        <v>1141</v>
      </c>
      <c r="D256" s="1057" t="s">
        <v>971</v>
      </c>
      <c r="E256" s="1058" t="s">
        <v>972</v>
      </c>
      <c r="F256" s="1059" t="s">
        <v>35</v>
      </c>
      <c r="G256" s="974">
        <v>4530</v>
      </c>
      <c r="H256" s="974">
        <v>1590</v>
      </c>
      <c r="I256" s="975">
        <f t="shared" si="90"/>
        <v>2940</v>
      </c>
      <c r="J256" s="976">
        <v>5</v>
      </c>
      <c r="K256" s="977">
        <f t="shared" si="91"/>
        <v>147</v>
      </c>
      <c r="L256" s="977">
        <f t="shared" si="92"/>
        <v>2793</v>
      </c>
      <c r="M256" s="978">
        <v>1400</v>
      </c>
      <c r="N256" s="932">
        <f t="shared" si="93"/>
        <v>3910200</v>
      </c>
      <c r="O256" s="932">
        <f t="shared" si="94"/>
        <v>7.04</v>
      </c>
      <c r="P256" s="932">
        <f t="shared" si="95"/>
        <v>1407.04</v>
      </c>
      <c r="Q256" s="933">
        <f t="shared" si="96"/>
        <v>3929863</v>
      </c>
      <c r="R256" s="933">
        <f t="shared" si="97"/>
        <v>19649</v>
      </c>
      <c r="S256" s="933">
        <f t="shared" si="98"/>
        <v>3910214</v>
      </c>
      <c r="T256" s="923" t="s">
        <v>386</v>
      </c>
    </row>
    <row r="257" spans="2:21" s="929" customFormat="1" ht="27.95" customHeight="1">
      <c r="B257" s="944">
        <v>6</v>
      </c>
      <c r="C257" s="901" t="s">
        <v>1142</v>
      </c>
      <c r="D257" s="1057" t="s">
        <v>76</v>
      </c>
      <c r="E257" s="1058" t="s">
        <v>961</v>
      </c>
      <c r="F257" s="1059" t="s">
        <v>35</v>
      </c>
      <c r="G257" s="974">
        <v>16470</v>
      </c>
      <c r="H257" s="974">
        <v>5390</v>
      </c>
      <c r="I257" s="975">
        <f t="shared" si="90"/>
        <v>11080</v>
      </c>
      <c r="J257" s="976">
        <v>5</v>
      </c>
      <c r="K257" s="977">
        <f t="shared" si="91"/>
        <v>554</v>
      </c>
      <c r="L257" s="977">
        <f t="shared" si="92"/>
        <v>10526</v>
      </c>
      <c r="M257" s="978">
        <v>1400</v>
      </c>
      <c r="N257" s="932">
        <f t="shared" si="93"/>
        <v>14736400</v>
      </c>
      <c r="O257" s="932">
        <f t="shared" si="94"/>
        <v>7.04</v>
      </c>
      <c r="P257" s="932">
        <f t="shared" si="95"/>
        <v>1407.04</v>
      </c>
      <c r="Q257" s="933">
        <f t="shared" si="96"/>
        <v>14810503</v>
      </c>
      <c r="R257" s="933">
        <f t="shared" si="97"/>
        <v>74053</v>
      </c>
      <c r="S257" s="933">
        <f t="shared" si="98"/>
        <v>14736450</v>
      </c>
      <c r="T257" s="923" t="s">
        <v>386</v>
      </c>
    </row>
    <row r="258" spans="2:21" s="929" customFormat="1" ht="27.95" customHeight="1">
      <c r="B258" s="944">
        <v>7</v>
      </c>
      <c r="C258" s="901" t="s">
        <v>1143</v>
      </c>
      <c r="D258" s="1057" t="s">
        <v>1130</v>
      </c>
      <c r="E258" s="1058" t="s">
        <v>1131</v>
      </c>
      <c r="F258" s="1059" t="s">
        <v>35</v>
      </c>
      <c r="G258" s="974">
        <v>4110</v>
      </c>
      <c r="H258" s="974">
        <v>1320</v>
      </c>
      <c r="I258" s="975">
        <f t="shared" si="90"/>
        <v>2790</v>
      </c>
      <c r="J258" s="976">
        <v>5</v>
      </c>
      <c r="K258" s="977">
        <f t="shared" si="91"/>
        <v>139.5</v>
      </c>
      <c r="L258" s="977">
        <f t="shared" si="92"/>
        <v>2650.5</v>
      </c>
      <c r="M258" s="978">
        <v>1400</v>
      </c>
      <c r="N258" s="932">
        <f t="shared" si="93"/>
        <v>3710700</v>
      </c>
      <c r="O258" s="932">
        <f t="shared" si="94"/>
        <v>7.04</v>
      </c>
      <c r="P258" s="932">
        <f t="shared" si="95"/>
        <v>1407.04</v>
      </c>
      <c r="Q258" s="933">
        <f t="shared" si="96"/>
        <v>3729360</v>
      </c>
      <c r="R258" s="933">
        <f t="shared" si="97"/>
        <v>18647</v>
      </c>
      <c r="S258" s="933">
        <f t="shared" si="98"/>
        <v>3710713</v>
      </c>
      <c r="T258" s="923" t="s">
        <v>386</v>
      </c>
    </row>
    <row r="259" spans="2:21" s="929" customFormat="1" ht="27.95" customHeight="1">
      <c r="B259" s="944">
        <v>8</v>
      </c>
      <c r="C259" s="901" t="s">
        <v>1144</v>
      </c>
      <c r="D259" s="1057" t="s">
        <v>940</v>
      </c>
      <c r="E259" s="1058" t="s">
        <v>941</v>
      </c>
      <c r="F259" s="1059" t="s">
        <v>35</v>
      </c>
      <c r="G259" s="974">
        <v>15390</v>
      </c>
      <c r="H259" s="974">
        <v>5190</v>
      </c>
      <c r="I259" s="975">
        <f t="shared" si="90"/>
        <v>10200</v>
      </c>
      <c r="J259" s="976">
        <v>5</v>
      </c>
      <c r="K259" s="977">
        <f t="shared" si="91"/>
        <v>510</v>
      </c>
      <c r="L259" s="977">
        <f t="shared" si="92"/>
        <v>9690</v>
      </c>
      <c r="M259" s="978">
        <v>1400</v>
      </c>
      <c r="N259" s="932">
        <f t="shared" si="93"/>
        <v>13566000</v>
      </c>
      <c r="O259" s="932">
        <f t="shared" si="94"/>
        <v>7.04</v>
      </c>
      <c r="P259" s="932">
        <f t="shared" si="95"/>
        <v>1407.04</v>
      </c>
      <c r="Q259" s="933">
        <f t="shared" si="96"/>
        <v>13634218</v>
      </c>
      <c r="R259" s="933">
        <f t="shared" si="97"/>
        <v>68171</v>
      </c>
      <c r="S259" s="933">
        <f t="shared" si="98"/>
        <v>13566047</v>
      </c>
      <c r="T259" s="923" t="s">
        <v>386</v>
      </c>
    </row>
    <row r="260" spans="2:21" s="929" customFormat="1" ht="27.95" customHeight="1">
      <c r="B260" s="944">
        <v>9</v>
      </c>
      <c r="C260" s="901" t="s">
        <v>1145</v>
      </c>
      <c r="D260" s="1057" t="s">
        <v>405</v>
      </c>
      <c r="E260" s="1058" t="s">
        <v>406</v>
      </c>
      <c r="F260" s="1059" t="s">
        <v>35</v>
      </c>
      <c r="G260" s="974">
        <v>12240</v>
      </c>
      <c r="H260" s="974">
        <v>4300</v>
      </c>
      <c r="I260" s="975">
        <f t="shared" si="90"/>
        <v>7940</v>
      </c>
      <c r="J260" s="976">
        <v>5</v>
      </c>
      <c r="K260" s="977">
        <f t="shared" si="91"/>
        <v>397</v>
      </c>
      <c r="L260" s="977">
        <f t="shared" si="92"/>
        <v>7543</v>
      </c>
      <c r="M260" s="978">
        <v>1400</v>
      </c>
      <c r="N260" s="932">
        <f t="shared" si="93"/>
        <v>10560200</v>
      </c>
      <c r="O260" s="932">
        <f t="shared" si="94"/>
        <v>7.04</v>
      </c>
      <c r="P260" s="932">
        <f t="shared" si="95"/>
        <v>1407.04</v>
      </c>
      <c r="Q260" s="933">
        <f t="shared" si="96"/>
        <v>10613303</v>
      </c>
      <c r="R260" s="933">
        <f t="shared" si="97"/>
        <v>53067</v>
      </c>
      <c r="S260" s="933">
        <f t="shared" si="98"/>
        <v>10560236</v>
      </c>
      <c r="T260" s="923" t="s">
        <v>386</v>
      </c>
    </row>
    <row r="261" spans="2:21" s="929" customFormat="1" ht="5.0999999999999996" customHeight="1">
      <c r="B261" s="1046"/>
      <c r="C261" s="1047"/>
      <c r="D261" s="1048"/>
      <c r="E261" s="1049"/>
      <c r="F261" s="1050"/>
      <c r="G261" s="1028"/>
      <c r="H261" s="1028"/>
      <c r="I261" s="1029"/>
      <c r="J261" s="1030"/>
      <c r="K261" s="943"/>
      <c r="L261" s="943"/>
      <c r="M261" s="941"/>
      <c r="N261" s="942"/>
      <c r="O261" s="942"/>
      <c r="P261" s="942"/>
      <c r="Q261" s="940"/>
      <c r="R261" s="940"/>
      <c r="S261" s="940"/>
      <c r="T261" s="923"/>
    </row>
    <row r="262" spans="2:21" ht="27.95" customHeight="1">
      <c r="B262" s="2173" t="s">
        <v>191</v>
      </c>
      <c r="C262" s="2174"/>
      <c r="D262" s="2174"/>
      <c r="E262" s="2174"/>
      <c r="F262" s="2175"/>
      <c r="G262" s="402">
        <f>SUM(G252:G261)</f>
        <v>99570</v>
      </c>
      <c r="H262" s="402">
        <f>SUM(H252:H261)</f>
        <v>34330</v>
      </c>
      <c r="I262" s="402">
        <f>SUM(I252:I261)</f>
        <v>65240</v>
      </c>
      <c r="J262" s="402">
        <f>+K262/I262%</f>
        <v>5</v>
      </c>
      <c r="K262" s="402">
        <f>SUM(K252:K261)</f>
        <v>3262</v>
      </c>
      <c r="L262" s="402">
        <f>SUM(L252:L261)</f>
        <v>61978</v>
      </c>
      <c r="M262" s="402"/>
      <c r="N262" s="402">
        <f>SUM(N252:N261)</f>
        <v>86769200</v>
      </c>
      <c r="O262" s="402"/>
      <c r="P262" s="402">
        <f>+Q262/L262</f>
        <v>1407.0400141985865</v>
      </c>
      <c r="Q262" s="402">
        <f>SUM(Q252:Q261)</f>
        <v>87205526</v>
      </c>
      <c r="R262" s="402">
        <f>SUM(R252:R261)</f>
        <v>436029</v>
      </c>
      <c r="S262" s="402">
        <f>SUM(S252:S261)</f>
        <v>86769497</v>
      </c>
      <c r="T262" s="402"/>
      <c r="U262" s="212"/>
    </row>
    <row r="263" spans="2:21">
      <c r="B263" s="603"/>
      <c r="C263" s="458"/>
      <c r="D263" s="458"/>
      <c r="E263" s="458"/>
      <c r="F263" s="458"/>
      <c r="G263" s="459"/>
      <c r="H263" s="459"/>
      <c r="I263" s="459"/>
      <c r="J263" s="459"/>
      <c r="K263" s="459"/>
      <c r="L263" s="459"/>
      <c r="M263" s="459"/>
      <c r="N263" s="459"/>
      <c r="O263" s="459"/>
      <c r="P263" s="459"/>
      <c r="Q263" s="459"/>
      <c r="R263" s="459"/>
      <c r="S263" s="459"/>
      <c r="T263" s="460"/>
      <c r="U263" s="212"/>
    </row>
    <row r="264" spans="2:21" ht="15.75">
      <c r="B264" s="201"/>
      <c r="C264" s="205"/>
      <c r="D264" s="202"/>
      <c r="E264" s="202"/>
      <c r="F264" s="202"/>
      <c r="G264" s="202"/>
      <c r="H264" s="202"/>
      <c r="I264" s="202"/>
      <c r="J264" s="203"/>
      <c r="K264" s="203"/>
      <c r="L264" s="204"/>
      <c r="M264" s="202"/>
      <c r="N264" s="202"/>
      <c r="O264" s="202"/>
      <c r="P264" s="598"/>
      <c r="Q264" s="211" t="s">
        <v>1135</v>
      </c>
      <c r="R264" s="211"/>
      <c r="S264" s="208"/>
      <c r="T264" s="209"/>
      <c r="U264" s="212"/>
    </row>
    <row r="265" spans="2:21" ht="15.75">
      <c r="B265" s="241"/>
      <c r="C265" s="280" t="s">
        <v>80</v>
      </c>
      <c r="D265" s="227"/>
      <c r="E265" s="227"/>
      <c r="F265" s="227"/>
      <c r="G265" s="1181"/>
      <c r="H265" s="1181"/>
      <c r="I265" s="1181" t="s">
        <v>105</v>
      </c>
      <c r="J265" s="1181"/>
      <c r="K265" s="228"/>
      <c r="L265" s="1181"/>
      <c r="M265" s="1181" t="s">
        <v>106</v>
      </c>
      <c r="N265" s="1181"/>
      <c r="O265" s="227"/>
      <c r="P265" s="227"/>
      <c r="Q265" s="227" t="s">
        <v>81</v>
      </c>
      <c r="R265" s="227"/>
      <c r="S265" s="242"/>
      <c r="T265" s="243"/>
      <c r="U265" s="212"/>
    </row>
    <row r="266" spans="2:21" ht="12" customHeight="1">
      <c r="B266" s="241"/>
      <c r="C266" s="281"/>
      <c r="D266" s="229"/>
      <c r="E266" s="229"/>
      <c r="F266" s="229"/>
      <c r="G266" s="229"/>
      <c r="H266" s="229"/>
      <c r="I266" s="229"/>
      <c r="J266" s="229"/>
      <c r="K266" s="229"/>
      <c r="L266" s="229"/>
      <c r="M266" s="229"/>
      <c r="N266" s="229"/>
      <c r="O266" s="229"/>
      <c r="P266" s="229"/>
      <c r="Q266" s="229"/>
      <c r="R266" s="229"/>
      <c r="S266" s="242"/>
      <c r="T266" s="243"/>
      <c r="U266" s="212"/>
    </row>
    <row r="267" spans="2:21" ht="9.75" customHeight="1">
      <c r="B267" s="241"/>
      <c r="C267" s="281"/>
      <c r="D267" s="229"/>
      <c r="E267" s="229"/>
      <c r="F267" s="229"/>
      <c r="G267" s="229"/>
      <c r="H267" s="229"/>
      <c r="I267" s="229"/>
      <c r="J267" s="229"/>
      <c r="K267" s="229"/>
      <c r="L267" s="229"/>
      <c r="M267" s="229"/>
      <c r="N267" s="229"/>
      <c r="O267" s="229"/>
      <c r="P267" s="229"/>
      <c r="Q267" s="229"/>
      <c r="R267" s="229"/>
      <c r="S267" s="242"/>
      <c r="T267" s="243"/>
      <c r="U267" s="212"/>
    </row>
    <row r="268" spans="2:21" ht="15.75">
      <c r="B268" s="241"/>
      <c r="C268" s="281"/>
      <c r="D268" s="229"/>
      <c r="E268" s="229"/>
      <c r="F268" s="229"/>
      <c r="G268" s="229"/>
      <c r="H268" s="229"/>
      <c r="I268" s="229"/>
      <c r="J268" s="229"/>
      <c r="K268" s="229"/>
      <c r="L268" s="229"/>
      <c r="M268" s="229"/>
      <c r="N268" s="229"/>
      <c r="O268" s="229"/>
      <c r="P268" s="229"/>
      <c r="Q268" s="229"/>
      <c r="R268" s="229"/>
      <c r="S268" s="242"/>
      <c r="T268" s="243"/>
      <c r="U268" s="212"/>
    </row>
    <row r="269" spans="2:21" ht="15.75">
      <c r="B269" s="241"/>
      <c r="C269" s="281"/>
      <c r="D269" s="229"/>
      <c r="E269" s="229"/>
      <c r="F269" s="229"/>
      <c r="G269" s="229"/>
      <c r="H269" s="229"/>
      <c r="I269" s="229"/>
      <c r="J269" s="229"/>
      <c r="K269" s="229"/>
      <c r="L269" s="229"/>
      <c r="M269" s="229"/>
      <c r="N269" s="229"/>
      <c r="O269" s="229"/>
      <c r="P269" s="229"/>
      <c r="Q269" s="229"/>
      <c r="R269" s="229"/>
      <c r="S269" s="242"/>
      <c r="T269" s="243"/>
      <c r="U269" s="212"/>
    </row>
    <row r="270" spans="2:21" ht="15.75">
      <c r="B270" s="241"/>
      <c r="C270" s="1180" t="s">
        <v>147</v>
      </c>
      <c r="D270" s="1180"/>
      <c r="E270" s="1180"/>
      <c r="F270" s="1180"/>
      <c r="G270" s="1182"/>
      <c r="H270" s="1182" t="s">
        <v>82</v>
      </c>
      <c r="I270" s="1180"/>
      <c r="J270" s="1182" t="s">
        <v>156</v>
      </c>
      <c r="K270" s="230"/>
      <c r="L270" s="1182"/>
      <c r="M270" s="1182" t="s">
        <v>161</v>
      </c>
      <c r="N270" s="1182"/>
      <c r="O270" s="1180"/>
      <c r="P270" s="1180"/>
      <c r="Q270" s="1180" t="s">
        <v>83</v>
      </c>
      <c r="R270" s="1180"/>
      <c r="S270" s="242"/>
      <c r="T270" s="243"/>
      <c r="U270" s="212"/>
    </row>
    <row r="271" spans="2:21" ht="15.75">
      <c r="B271" s="612"/>
      <c r="C271" s="1180"/>
      <c r="D271" s="1180"/>
      <c r="E271" s="1180"/>
      <c r="F271" s="1180"/>
      <c r="G271" s="1182"/>
      <c r="H271" s="1182"/>
      <c r="I271" s="1180"/>
      <c r="J271" s="1182"/>
      <c r="K271" s="230"/>
      <c r="L271" s="1182"/>
      <c r="M271" s="1182"/>
      <c r="N271" s="1182"/>
      <c r="O271" s="1180"/>
      <c r="P271" s="1180"/>
      <c r="Q271" s="1180"/>
      <c r="R271" s="1180"/>
      <c r="S271" s="242"/>
      <c r="T271" s="243"/>
      <c r="U271" s="212"/>
    </row>
    <row r="272" spans="2:21" customFormat="1" ht="15" customHeight="1">
      <c r="B272" s="121" t="s">
        <v>418</v>
      </c>
      <c r="C272" s="284"/>
      <c r="D272" s="122"/>
      <c r="E272" s="122"/>
      <c r="F272" s="122"/>
      <c r="G272" s="122"/>
      <c r="H272" s="122"/>
      <c r="I272" s="122"/>
      <c r="J272" s="123"/>
      <c r="K272" s="122"/>
      <c r="L272" s="124"/>
      <c r="M272" s="122"/>
      <c r="N272" s="122"/>
      <c r="O272" s="122"/>
      <c r="P272" s="122"/>
      <c r="Q272" s="122"/>
      <c r="R272" s="125"/>
      <c r="S272" s="125"/>
      <c r="T272" s="126" t="s">
        <v>417</v>
      </c>
      <c r="U272" s="232"/>
    </row>
    <row r="274" spans="2:21" ht="27.95" customHeight="1">
      <c r="B274" s="2155"/>
      <c r="C274" s="2156"/>
      <c r="D274" s="2156"/>
      <c r="E274" s="2157"/>
      <c r="F274" s="2161" t="s">
        <v>146</v>
      </c>
      <c r="G274" s="2162"/>
      <c r="H274" s="2162"/>
      <c r="I274" s="2162"/>
      <c r="J274" s="2162"/>
      <c r="K274" s="2162"/>
      <c r="L274" s="2162"/>
      <c r="M274" s="2162"/>
      <c r="N274" s="2163"/>
      <c r="O274" s="407" t="s">
        <v>111</v>
      </c>
      <c r="P274" s="1051" t="s">
        <v>1121</v>
      </c>
      <c r="Q274" s="408" t="s">
        <v>953</v>
      </c>
      <c r="R274" s="160"/>
      <c r="S274" s="160"/>
      <c r="T274" s="161" t="s">
        <v>25</v>
      </c>
      <c r="U274" s="212"/>
    </row>
    <row r="275" spans="2:21" ht="27.95" customHeight="1">
      <c r="B275" s="2158"/>
      <c r="C275" s="2159"/>
      <c r="D275" s="2159"/>
      <c r="E275" s="2160"/>
      <c r="F275" s="2164" t="s">
        <v>416</v>
      </c>
      <c r="G275" s="2165"/>
      <c r="H275" s="2165"/>
      <c r="I275" s="2165"/>
      <c r="J275" s="2165"/>
      <c r="K275" s="2165"/>
      <c r="L275" s="2165"/>
      <c r="M275" s="2165"/>
      <c r="N275" s="2166"/>
      <c r="O275" s="409" t="s">
        <v>33</v>
      </c>
      <c r="P275" s="410" t="s">
        <v>58</v>
      </c>
      <c r="Q275" s="411"/>
      <c r="R275" s="162"/>
      <c r="S275" s="162"/>
      <c r="T275" s="163"/>
      <c r="U275" s="212"/>
    </row>
    <row r="276" spans="2:21" ht="9.9499999999999993" customHeight="1">
      <c r="B276" s="457"/>
      <c r="C276" s="458"/>
      <c r="D276" s="458"/>
      <c r="E276" s="458"/>
      <c r="F276" s="458"/>
      <c r="G276" s="459"/>
      <c r="H276" s="459"/>
      <c r="I276" s="459"/>
      <c r="J276" s="459"/>
      <c r="K276" s="459"/>
      <c r="L276" s="459"/>
      <c r="M276" s="459"/>
      <c r="N276" s="459"/>
      <c r="O276" s="459"/>
      <c r="P276" s="459"/>
      <c r="Q276" s="818"/>
      <c r="R276" s="459"/>
      <c r="S276" s="459"/>
      <c r="T276" s="460"/>
      <c r="U276" s="212"/>
    </row>
    <row r="277" spans="2:21" ht="15.75">
      <c r="B277" s="164"/>
      <c r="C277" s="273" t="s">
        <v>59</v>
      </c>
      <c r="D277" s="15"/>
      <c r="E277" s="15" t="s">
        <v>60</v>
      </c>
      <c r="F277" s="165" t="s">
        <v>365</v>
      </c>
      <c r="G277" s="15"/>
      <c r="H277" s="701"/>
      <c r="I277" s="358"/>
      <c r="J277" s="15"/>
      <c r="K277" s="344"/>
      <c r="L277" s="145"/>
      <c r="M277" s="153"/>
      <c r="N277" s="145"/>
      <c r="O277" s="247"/>
      <c r="P277" s="57" t="s">
        <v>61</v>
      </c>
      <c r="Q277" s="249" t="s">
        <v>1119</v>
      </c>
      <c r="R277" s="249"/>
      <c r="S277" s="216"/>
      <c r="T277" s="250"/>
      <c r="U277" s="212"/>
    </row>
    <row r="278" spans="2:21" ht="9.9499999999999993" customHeight="1">
      <c r="B278" s="168"/>
      <c r="C278" s="274"/>
      <c r="D278" s="15"/>
      <c r="E278" s="344"/>
      <c r="F278" s="170"/>
      <c r="G278" s="171"/>
      <c r="H278" s="170"/>
      <c r="I278" s="172"/>
      <c r="J278" s="169"/>
      <c r="K278" s="15"/>
      <c r="L278" s="173"/>
      <c r="M278" s="145"/>
      <c r="O278" s="145"/>
      <c r="P278" s="295"/>
      <c r="Q278" s="251"/>
      <c r="R278" s="251"/>
      <c r="S278" s="251"/>
      <c r="T278" s="250"/>
      <c r="U278" s="212"/>
    </row>
    <row r="279" spans="2:21" ht="15" customHeight="1">
      <c r="B279" s="1169" t="s">
        <v>26</v>
      </c>
      <c r="C279" s="275" t="s">
        <v>27</v>
      </c>
      <c r="D279" s="1165" t="s">
        <v>62</v>
      </c>
      <c r="E279" s="175" t="s">
        <v>28</v>
      </c>
      <c r="F279" s="1165" t="s">
        <v>29</v>
      </c>
      <c r="G279" s="174" t="s">
        <v>30</v>
      </c>
      <c r="H279" s="174" t="s">
        <v>30</v>
      </c>
      <c r="I279" s="176" t="s">
        <v>30</v>
      </c>
      <c r="J279" s="2171" t="s">
        <v>31</v>
      </c>
      <c r="K279" s="2172"/>
      <c r="L279" s="174" t="s">
        <v>30</v>
      </c>
      <c r="M279" s="176" t="s">
        <v>32</v>
      </c>
      <c r="N279" s="177" t="s">
        <v>8</v>
      </c>
      <c r="O279" s="2176" t="s">
        <v>182</v>
      </c>
      <c r="P279" s="2178" t="s">
        <v>181</v>
      </c>
      <c r="Q279" s="177" t="s">
        <v>8</v>
      </c>
      <c r="R279" s="2180" t="s">
        <v>44</v>
      </c>
      <c r="S279" s="178" t="s">
        <v>8</v>
      </c>
      <c r="T279" s="1167" t="s">
        <v>10</v>
      </c>
      <c r="U279" s="212"/>
    </row>
    <row r="280" spans="2:21">
      <c r="B280" s="1170"/>
      <c r="C280" s="276" t="s">
        <v>11</v>
      </c>
      <c r="D280" s="1166"/>
      <c r="E280" s="180" t="s">
        <v>12</v>
      </c>
      <c r="F280" s="1166"/>
      <c r="G280" s="180" t="s">
        <v>13</v>
      </c>
      <c r="H280" s="180" t="s">
        <v>14</v>
      </c>
      <c r="I280" s="181" t="s">
        <v>15</v>
      </c>
      <c r="J280" s="182" t="s">
        <v>16</v>
      </c>
      <c r="K280" s="183" t="s">
        <v>17</v>
      </c>
      <c r="L280" s="180" t="s">
        <v>18</v>
      </c>
      <c r="M280" s="184" t="s">
        <v>19</v>
      </c>
      <c r="N280" s="185" t="s">
        <v>177</v>
      </c>
      <c r="O280" s="2177"/>
      <c r="P280" s="2179"/>
      <c r="Q280" s="185" t="s">
        <v>22</v>
      </c>
      <c r="R280" s="2181"/>
      <c r="S280" s="186" t="s">
        <v>45</v>
      </c>
      <c r="T280" s="1168"/>
      <c r="U280" s="212"/>
    </row>
    <row r="281" spans="2:21" ht="15.75" thickBot="1">
      <c r="B281" s="187">
        <v>1</v>
      </c>
      <c r="C281" s="277">
        <v>2</v>
      </c>
      <c r="D281" s="189">
        <v>3</v>
      </c>
      <c r="E281" s="188">
        <v>4</v>
      </c>
      <c r="F281" s="188">
        <v>5</v>
      </c>
      <c r="G281" s="188">
        <v>6</v>
      </c>
      <c r="H281" s="188">
        <v>7</v>
      </c>
      <c r="I281" s="190" t="s">
        <v>63</v>
      </c>
      <c r="J281" s="191">
        <v>9</v>
      </c>
      <c r="K281" s="192" t="s">
        <v>64</v>
      </c>
      <c r="L281" s="191" t="s">
        <v>65</v>
      </c>
      <c r="M281" s="192">
        <v>12</v>
      </c>
      <c r="N281" s="193" t="s">
        <v>66</v>
      </c>
      <c r="O281" s="252" t="s">
        <v>176</v>
      </c>
      <c r="P281" s="193" t="s">
        <v>178</v>
      </c>
      <c r="Q281" s="193" t="s">
        <v>185</v>
      </c>
      <c r="R281" s="193" t="s">
        <v>183</v>
      </c>
      <c r="S281" s="193" t="s">
        <v>179</v>
      </c>
      <c r="T281" s="193">
        <v>18</v>
      </c>
      <c r="U281" s="212"/>
    </row>
    <row r="282" spans="2:21" s="929" customFormat="1" ht="27.95" customHeight="1" thickTop="1">
      <c r="B282" s="965">
        <v>1</v>
      </c>
      <c r="C282" s="966" t="s">
        <v>1122</v>
      </c>
      <c r="D282" s="1052" t="s">
        <v>985</v>
      </c>
      <c r="E282" s="1053" t="s">
        <v>986</v>
      </c>
      <c r="F282" s="1054" t="s">
        <v>35</v>
      </c>
      <c r="G282" s="1055">
        <v>13000</v>
      </c>
      <c r="H282" s="1055">
        <v>4390</v>
      </c>
      <c r="I282" s="1060">
        <f>+G282-H282</f>
        <v>8610</v>
      </c>
      <c r="J282" s="976">
        <v>5</v>
      </c>
      <c r="K282" s="1056">
        <f>I282*J282%</f>
        <v>430.5</v>
      </c>
      <c r="L282" s="1056">
        <f>I282-K282</f>
        <v>8179.5</v>
      </c>
      <c r="M282" s="978">
        <v>1400</v>
      </c>
      <c r="N282" s="967">
        <f>ROUND((L282*M282),0)</f>
        <v>11451300</v>
      </c>
      <c r="O282" s="967">
        <f>ROUND(M282*0.5025%,2)</f>
        <v>7.04</v>
      </c>
      <c r="P282" s="967">
        <f>M282+O282</f>
        <v>1407.04</v>
      </c>
      <c r="Q282" s="968">
        <f>ROUND((L282*+P282),0)</f>
        <v>11508884</v>
      </c>
      <c r="R282" s="968">
        <f>ROUND((Q282*0.5%),0)</f>
        <v>57544</v>
      </c>
      <c r="S282" s="968">
        <f>ROUND((Q282-R282),0)</f>
        <v>11451340</v>
      </c>
      <c r="T282" s="923" t="s">
        <v>412</v>
      </c>
    </row>
    <row r="283" spans="2:21" s="929" customFormat="1" ht="27.95" customHeight="1">
      <c r="B283" s="944">
        <v>2</v>
      </c>
      <c r="C283" s="901" t="s">
        <v>1123</v>
      </c>
      <c r="D283" s="1057" t="s">
        <v>205</v>
      </c>
      <c r="E283" s="1058" t="s">
        <v>965</v>
      </c>
      <c r="F283" s="1059" t="s">
        <v>35</v>
      </c>
      <c r="G283" s="974">
        <v>12950</v>
      </c>
      <c r="H283" s="974">
        <v>4530</v>
      </c>
      <c r="I283" s="975">
        <f>+G283-H283</f>
        <v>8420</v>
      </c>
      <c r="J283" s="976">
        <v>5</v>
      </c>
      <c r="K283" s="977">
        <f>I283*J283%</f>
        <v>421</v>
      </c>
      <c r="L283" s="977">
        <f>I283-K283</f>
        <v>7999</v>
      </c>
      <c r="M283" s="978">
        <v>1400</v>
      </c>
      <c r="N283" s="932">
        <f>ROUND((L283*M283),0)</f>
        <v>11198600</v>
      </c>
      <c r="O283" s="932">
        <f>ROUND(M283*0.5025%,2)</f>
        <v>7.04</v>
      </c>
      <c r="P283" s="932">
        <f>M283+O283</f>
        <v>1407.04</v>
      </c>
      <c r="Q283" s="933">
        <f>ROUND((L283*+P283),0)</f>
        <v>11254913</v>
      </c>
      <c r="R283" s="933">
        <f>ROUND((Q283*0.5%),0)</f>
        <v>56275</v>
      </c>
      <c r="S283" s="933">
        <f>ROUND((Q283-R283),0)</f>
        <v>11198638</v>
      </c>
      <c r="T283" s="923" t="s">
        <v>412</v>
      </c>
    </row>
    <row r="284" spans="2:21" s="929" customFormat="1" ht="27.95" customHeight="1">
      <c r="B284" s="944">
        <v>3</v>
      </c>
      <c r="C284" s="901" t="s">
        <v>1124</v>
      </c>
      <c r="D284" s="1057" t="s">
        <v>943</v>
      </c>
      <c r="E284" s="1058" t="s">
        <v>944</v>
      </c>
      <c r="F284" s="1059" t="s">
        <v>35</v>
      </c>
      <c r="G284" s="974">
        <v>13020</v>
      </c>
      <c r="H284" s="974">
        <v>4390</v>
      </c>
      <c r="I284" s="975">
        <f>+G284-H284</f>
        <v>8630</v>
      </c>
      <c r="J284" s="976">
        <v>5</v>
      </c>
      <c r="K284" s="977">
        <f>I284*J284%</f>
        <v>431.5</v>
      </c>
      <c r="L284" s="977">
        <f>I284-K284</f>
        <v>8198.5</v>
      </c>
      <c r="M284" s="978">
        <v>1400</v>
      </c>
      <c r="N284" s="932">
        <f>ROUND((L284*M284),0)</f>
        <v>11477900</v>
      </c>
      <c r="O284" s="932">
        <f>ROUND(M284*0.5025%,2)</f>
        <v>7.04</v>
      </c>
      <c r="P284" s="932">
        <f>M284+O284</f>
        <v>1407.04</v>
      </c>
      <c r="Q284" s="933">
        <f>ROUND((L284*+P284),0)</f>
        <v>11535617</v>
      </c>
      <c r="R284" s="933">
        <f>ROUND((Q284*0.5%),0)</f>
        <v>57678</v>
      </c>
      <c r="S284" s="933">
        <f>ROUND((Q284-R284),0)</f>
        <v>11477939</v>
      </c>
      <c r="T284" s="923" t="s">
        <v>412</v>
      </c>
    </row>
    <row r="285" spans="2:21" s="929" customFormat="1" ht="27.95" customHeight="1">
      <c r="B285" s="944">
        <v>4</v>
      </c>
      <c r="C285" s="901" t="s">
        <v>1125</v>
      </c>
      <c r="D285" s="1057" t="s">
        <v>1104</v>
      </c>
      <c r="E285" s="1058" t="s">
        <v>1105</v>
      </c>
      <c r="F285" s="1059" t="s">
        <v>35</v>
      </c>
      <c r="G285" s="974">
        <v>11590</v>
      </c>
      <c r="H285" s="974">
        <v>4350</v>
      </c>
      <c r="I285" s="975">
        <f t="shared" ref="I285:I291" si="99">+G285-H285</f>
        <v>7240</v>
      </c>
      <c r="J285" s="976">
        <v>5</v>
      </c>
      <c r="K285" s="977">
        <f t="shared" ref="K285:K291" si="100">I285*J285%</f>
        <v>362</v>
      </c>
      <c r="L285" s="977">
        <f t="shared" ref="L285:L291" si="101">I285-K285</f>
        <v>6878</v>
      </c>
      <c r="M285" s="978">
        <v>1400</v>
      </c>
      <c r="N285" s="932">
        <f t="shared" ref="N285:N291" si="102">ROUND((L285*M285),0)</f>
        <v>9629200</v>
      </c>
      <c r="O285" s="932">
        <f t="shared" ref="O285:O291" si="103">ROUND(M285*0.5025%,2)</f>
        <v>7.04</v>
      </c>
      <c r="P285" s="932">
        <f t="shared" ref="P285:P291" si="104">M285+O285</f>
        <v>1407.04</v>
      </c>
      <c r="Q285" s="933">
        <f t="shared" ref="Q285:Q291" si="105">ROUND((L285*+P285),0)</f>
        <v>9677621</v>
      </c>
      <c r="R285" s="933">
        <f t="shared" ref="R285:R291" si="106">ROUND((Q285*0.5%),0)</f>
        <v>48388</v>
      </c>
      <c r="S285" s="933">
        <f t="shared" ref="S285:S291" si="107">ROUND((Q285-R285),0)</f>
        <v>9629233</v>
      </c>
      <c r="T285" s="923" t="s">
        <v>412</v>
      </c>
    </row>
    <row r="286" spans="2:21" s="929" customFormat="1" ht="27.95" customHeight="1">
      <c r="B286" s="944">
        <v>5</v>
      </c>
      <c r="C286" s="901" t="s">
        <v>1126</v>
      </c>
      <c r="D286" s="1057" t="s">
        <v>1053</v>
      </c>
      <c r="E286" s="1058" t="s">
        <v>1054</v>
      </c>
      <c r="F286" s="1059" t="s">
        <v>35</v>
      </c>
      <c r="G286" s="974">
        <v>4360</v>
      </c>
      <c r="H286" s="974">
        <v>1550</v>
      </c>
      <c r="I286" s="975">
        <f t="shared" si="99"/>
        <v>2810</v>
      </c>
      <c r="J286" s="976">
        <v>5</v>
      </c>
      <c r="K286" s="977">
        <f t="shared" si="100"/>
        <v>140.5</v>
      </c>
      <c r="L286" s="977">
        <f t="shared" si="101"/>
        <v>2669.5</v>
      </c>
      <c r="M286" s="978">
        <v>1400</v>
      </c>
      <c r="N286" s="932">
        <f t="shared" si="102"/>
        <v>3737300</v>
      </c>
      <c r="O286" s="932">
        <f t="shared" si="103"/>
        <v>7.04</v>
      </c>
      <c r="P286" s="932">
        <f t="shared" si="104"/>
        <v>1407.04</v>
      </c>
      <c r="Q286" s="933">
        <f t="shared" si="105"/>
        <v>3756093</v>
      </c>
      <c r="R286" s="933">
        <f t="shared" si="106"/>
        <v>18780</v>
      </c>
      <c r="S286" s="933">
        <f t="shared" si="107"/>
        <v>3737313</v>
      </c>
      <c r="T286" s="923" t="s">
        <v>946</v>
      </c>
    </row>
    <row r="287" spans="2:21" s="929" customFormat="1" ht="27.95" customHeight="1">
      <c r="B287" s="944">
        <v>6</v>
      </c>
      <c r="C287" s="901" t="s">
        <v>1127</v>
      </c>
      <c r="D287" s="1057" t="s">
        <v>936</v>
      </c>
      <c r="E287" s="1058" t="s">
        <v>937</v>
      </c>
      <c r="F287" s="1059" t="s">
        <v>35</v>
      </c>
      <c r="G287" s="974">
        <v>12540</v>
      </c>
      <c r="H287" s="974">
        <v>3780</v>
      </c>
      <c r="I287" s="975">
        <f t="shared" si="99"/>
        <v>8760</v>
      </c>
      <c r="J287" s="976">
        <v>5</v>
      </c>
      <c r="K287" s="977">
        <f t="shared" si="100"/>
        <v>438</v>
      </c>
      <c r="L287" s="977">
        <f t="shared" si="101"/>
        <v>8322</v>
      </c>
      <c r="M287" s="978">
        <v>1400</v>
      </c>
      <c r="N287" s="932">
        <f t="shared" si="102"/>
        <v>11650800</v>
      </c>
      <c r="O287" s="932">
        <f t="shared" si="103"/>
        <v>7.04</v>
      </c>
      <c r="P287" s="932">
        <f t="shared" si="104"/>
        <v>1407.04</v>
      </c>
      <c r="Q287" s="933">
        <f t="shared" si="105"/>
        <v>11709387</v>
      </c>
      <c r="R287" s="933">
        <f t="shared" si="106"/>
        <v>58547</v>
      </c>
      <c r="S287" s="933">
        <f t="shared" si="107"/>
        <v>11650840</v>
      </c>
      <c r="T287" s="923" t="s">
        <v>946</v>
      </c>
    </row>
    <row r="288" spans="2:21" s="929" customFormat="1" ht="27.95" customHeight="1">
      <c r="B288" s="944">
        <v>7</v>
      </c>
      <c r="C288" s="901" t="s">
        <v>1128</v>
      </c>
      <c r="D288" s="1057" t="s">
        <v>974</v>
      </c>
      <c r="E288" s="1058" t="s">
        <v>1012</v>
      </c>
      <c r="F288" s="1059" t="s">
        <v>35</v>
      </c>
      <c r="G288" s="974">
        <v>3940</v>
      </c>
      <c r="H288" s="974">
        <v>1470</v>
      </c>
      <c r="I288" s="975">
        <f t="shared" si="99"/>
        <v>2470</v>
      </c>
      <c r="J288" s="976">
        <v>5</v>
      </c>
      <c r="K288" s="977">
        <f t="shared" si="100"/>
        <v>123.5</v>
      </c>
      <c r="L288" s="977">
        <f t="shared" si="101"/>
        <v>2346.5</v>
      </c>
      <c r="M288" s="978">
        <v>1400</v>
      </c>
      <c r="N288" s="932">
        <f t="shared" si="102"/>
        <v>3285100</v>
      </c>
      <c r="O288" s="932">
        <f t="shared" si="103"/>
        <v>7.04</v>
      </c>
      <c r="P288" s="932">
        <f t="shared" si="104"/>
        <v>1407.04</v>
      </c>
      <c r="Q288" s="933">
        <f t="shared" si="105"/>
        <v>3301619</v>
      </c>
      <c r="R288" s="933">
        <f t="shared" si="106"/>
        <v>16508</v>
      </c>
      <c r="S288" s="933">
        <f t="shared" si="107"/>
        <v>3285111</v>
      </c>
      <c r="T288" s="923" t="s">
        <v>380</v>
      </c>
    </row>
    <row r="289" spans="2:21" s="929" customFormat="1" ht="27.95" customHeight="1">
      <c r="B289" s="944">
        <v>8</v>
      </c>
      <c r="C289" s="901" t="s">
        <v>1129</v>
      </c>
      <c r="D289" s="1057" t="s">
        <v>1130</v>
      </c>
      <c r="E289" s="1058" t="s">
        <v>1131</v>
      </c>
      <c r="F289" s="1059" t="s">
        <v>35</v>
      </c>
      <c r="G289" s="974">
        <v>4160</v>
      </c>
      <c r="H289" s="974">
        <v>1620</v>
      </c>
      <c r="I289" s="975">
        <f t="shared" si="99"/>
        <v>2540</v>
      </c>
      <c r="J289" s="976">
        <v>5</v>
      </c>
      <c r="K289" s="977">
        <f t="shared" si="100"/>
        <v>127</v>
      </c>
      <c r="L289" s="977">
        <f t="shared" si="101"/>
        <v>2413</v>
      </c>
      <c r="M289" s="978">
        <v>1400</v>
      </c>
      <c r="N289" s="932">
        <f t="shared" si="102"/>
        <v>3378200</v>
      </c>
      <c r="O289" s="932">
        <f t="shared" si="103"/>
        <v>7.04</v>
      </c>
      <c r="P289" s="932">
        <f t="shared" si="104"/>
        <v>1407.04</v>
      </c>
      <c r="Q289" s="933">
        <f t="shared" si="105"/>
        <v>3395188</v>
      </c>
      <c r="R289" s="933">
        <f t="shared" si="106"/>
        <v>16976</v>
      </c>
      <c r="S289" s="933">
        <f t="shared" si="107"/>
        <v>3378212</v>
      </c>
      <c r="T289" s="923" t="s">
        <v>946</v>
      </c>
    </row>
    <row r="290" spans="2:21" s="929" customFormat="1" ht="27.95" customHeight="1">
      <c r="B290" s="944">
        <v>9</v>
      </c>
      <c r="C290" s="901" t="s">
        <v>1132</v>
      </c>
      <c r="D290" s="1057" t="s">
        <v>76</v>
      </c>
      <c r="E290" s="1058" t="s">
        <v>961</v>
      </c>
      <c r="F290" s="1059" t="s">
        <v>35</v>
      </c>
      <c r="G290" s="974">
        <v>15590</v>
      </c>
      <c r="H290" s="974">
        <v>5420</v>
      </c>
      <c r="I290" s="975">
        <f t="shared" si="99"/>
        <v>10170</v>
      </c>
      <c r="J290" s="976">
        <v>5</v>
      </c>
      <c r="K290" s="977">
        <f t="shared" si="100"/>
        <v>508.5</v>
      </c>
      <c r="L290" s="977">
        <f t="shared" si="101"/>
        <v>9661.5</v>
      </c>
      <c r="M290" s="978">
        <v>1400</v>
      </c>
      <c r="N290" s="932">
        <f t="shared" si="102"/>
        <v>13526100</v>
      </c>
      <c r="O290" s="932">
        <f t="shared" si="103"/>
        <v>7.04</v>
      </c>
      <c r="P290" s="932">
        <f t="shared" si="104"/>
        <v>1407.04</v>
      </c>
      <c r="Q290" s="933">
        <f t="shared" si="105"/>
        <v>13594117</v>
      </c>
      <c r="R290" s="933">
        <f t="shared" si="106"/>
        <v>67971</v>
      </c>
      <c r="S290" s="933">
        <f t="shared" si="107"/>
        <v>13526146</v>
      </c>
      <c r="T290" s="923" t="s">
        <v>412</v>
      </c>
    </row>
    <row r="291" spans="2:21" s="929" customFormat="1" ht="27.95" customHeight="1">
      <c r="B291" s="944">
        <v>10</v>
      </c>
      <c r="C291" s="901" t="s">
        <v>1133</v>
      </c>
      <c r="D291" s="1057" t="s">
        <v>985</v>
      </c>
      <c r="E291" s="1058" t="s">
        <v>986</v>
      </c>
      <c r="F291" s="1059" t="s">
        <v>35</v>
      </c>
      <c r="G291" s="974">
        <v>10800</v>
      </c>
      <c r="H291" s="974">
        <v>4410</v>
      </c>
      <c r="I291" s="975">
        <f t="shared" si="99"/>
        <v>6390</v>
      </c>
      <c r="J291" s="976">
        <v>5</v>
      </c>
      <c r="K291" s="977">
        <f t="shared" si="100"/>
        <v>319.5</v>
      </c>
      <c r="L291" s="977">
        <f t="shared" si="101"/>
        <v>6070.5</v>
      </c>
      <c r="M291" s="978">
        <v>1400</v>
      </c>
      <c r="N291" s="932">
        <f t="shared" si="102"/>
        <v>8498700</v>
      </c>
      <c r="O291" s="932">
        <f t="shared" si="103"/>
        <v>7.04</v>
      </c>
      <c r="P291" s="932">
        <f t="shared" si="104"/>
        <v>1407.04</v>
      </c>
      <c r="Q291" s="933">
        <f t="shared" si="105"/>
        <v>8541436</v>
      </c>
      <c r="R291" s="933">
        <f t="shared" si="106"/>
        <v>42707</v>
      </c>
      <c r="S291" s="933">
        <f t="shared" si="107"/>
        <v>8498729</v>
      </c>
      <c r="T291" s="923" t="s">
        <v>412</v>
      </c>
    </row>
    <row r="292" spans="2:21" s="929" customFormat="1" ht="5.0999999999999996" customHeight="1">
      <c r="B292" s="1046"/>
      <c r="C292" s="1047"/>
      <c r="D292" s="1048"/>
      <c r="E292" s="1049"/>
      <c r="F292" s="1050"/>
      <c r="G292" s="1028"/>
      <c r="H292" s="1028"/>
      <c r="I292" s="1029"/>
      <c r="J292" s="1030"/>
      <c r="K292" s="943"/>
      <c r="L292" s="943"/>
      <c r="M292" s="941"/>
      <c r="N292" s="942"/>
      <c r="O292" s="942"/>
      <c r="P292" s="942"/>
      <c r="Q292" s="940"/>
      <c r="R292" s="940"/>
      <c r="S292" s="940"/>
      <c r="T292" s="923"/>
    </row>
    <row r="293" spans="2:21" ht="27.95" customHeight="1">
      <c r="B293" s="2173" t="s">
        <v>191</v>
      </c>
      <c r="C293" s="2174"/>
      <c r="D293" s="2174"/>
      <c r="E293" s="2174"/>
      <c r="F293" s="2175"/>
      <c r="G293" s="402">
        <f>SUM(G282:G292)</f>
        <v>101950</v>
      </c>
      <c r="H293" s="402">
        <f>SUM(H282:H292)</f>
        <v>35910</v>
      </c>
      <c r="I293" s="402">
        <f>SUM(I282:I292)</f>
        <v>66040</v>
      </c>
      <c r="J293" s="402">
        <f>+K293/I293%</f>
        <v>5</v>
      </c>
      <c r="K293" s="402">
        <f>SUM(K282:K292)</f>
        <v>3302</v>
      </c>
      <c r="L293" s="402">
        <f>SUM(L282:L292)</f>
        <v>62738</v>
      </c>
      <c r="M293" s="402"/>
      <c r="N293" s="402">
        <f>SUM(N282:N292)</f>
        <v>87833200</v>
      </c>
      <c r="O293" s="402"/>
      <c r="P293" s="402">
        <f>+Q293/L293</f>
        <v>1407.0399917115624</v>
      </c>
      <c r="Q293" s="402">
        <f>SUM(Q282:Q292)</f>
        <v>88274875</v>
      </c>
      <c r="R293" s="402">
        <f>SUM(R282:R292)</f>
        <v>441374</v>
      </c>
      <c r="S293" s="402">
        <f>SUM(S282:S292)</f>
        <v>87833501</v>
      </c>
      <c r="T293" s="402"/>
      <c r="U293" s="212"/>
    </row>
    <row r="294" spans="2:21">
      <c r="B294" s="603"/>
      <c r="C294" s="458"/>
      <c r="D294" s="458"/>
      <c r="E294" s="458"/>
      <c r="F294" s="458"/>
      <c r="G294" s="459"/>
      <c r="H294" s="459"/>
      <c r="I294" s="459"/>
      <c r="J294" s="459"/>
      <c r="K294" s="459"/>
      <c r="L294" s="459"/>
      <c r="M294" s="459"/>
      <c r="N294" s="459"/>
      <c r="O294" s="459"/>
      <c r="P294" s="459"/>
      <c r="Q294" s="459"/>
      <c r="R294" s="459"/>
      <c r="S294" s="459"/>
      <c r="T294" s="460"/>
      <c r="U294" s="212"/>
    </row>
    <row r="295" spans="2:21" ht="15.75">
      <c r="B295" s="201"/>
      <c r="C295" s="205"/>
      <c r="D295" s="202"/>
      <c r="E295" s="202"/>
      <c r="F295" s="202"/>
      <c r="G295" s="202"/>
      <c r="H295" s="202"/>
      <c r="I295" s="202"/>
      <c r="J295" s="203"/>
      <c r="K295" s="203"/>
      <c r="L295" s="204"/>
      <c r="M295" s="202"/>
      <c r="N295" s="202"/>
      <c r="O295" s="202"/>
      <c r="P295" s="598"/>
      <c r="Q295" s="211" t="s">
        <v>1120</v>
      </c>
      <c r="R295" s="211"/>
      <c r="S295" s="208"/>
      <c r="T295" s="209"/>
      <c r="U295" s="212"/>
    </row>
    <row r="296" spans="2:21" ht="15.75">
      <c r="B296" s="241"/>
      <c r="C296" s="280" t="s">
        <v>80</v>
      </c>
      <c r="D296" s="227"/>
      <c r="E296" s="227"/>
      <c r="F296" s="227"/>
      <c r="G296" s="1172"/>
      <c r="H296" s="1172"/>
      <c r="I296" s="1172" t="s">
        <v>105</v>
      </c>
      <c r="J296" s="1172"/>
      <c r="K296" s="228"/>
      <c r="L296" s="1172"/>
      <c r="M296" s="1172" t="s">
        <v>106</v>
      </c>
      <c r="N296" s="1172"/>
      <c r="O296" s="227"/>
      <c r="P296" s="227"/>
      <c r="Q296" s="227" t="s">
        <v>81</v>
      </c>
      <c r="R296" s="227"/>
      <c r="S296" s="242"/>
      <c r="T296" s="243"/>
      <c r="U296" s="212"/>
    </row>
    <row r="297" spans="2:21" ht="12" customHeight="1">
      <c r="B297" s="241"/>
      <c r="C297" s="281"/>
      <c r="D297" s="229"/>
      <c r="E297" s="229"/>
      <c r="F297" s="229"/>
      <c r="G297" s="229"/>
      <c r="H297" s="229"/>
      <c r="I297" s="229"/>
      <c r="J297" s="229"/>
      <c r="K297" s="229"/>
      <c r="L297" s="229"/>
      <c r="M297" s="229"/>
      <c r="N297" s="229"/>
      <c r="O297" s="229"/>
      <c r="P297" s="229"/>
      <c r="Q297" s="229"/>
      <c r="R297" s="229"/>
      <c r="S297" s="242"/>
      <c r="T297" s="243"/>
      <c r="U297" s="212"/>
    </row>
    <row r="298" spans="2:21" ht="9.75" customHeight="1">
      <c r="B298" s="241"/>
      <c r="C298" s="281"/>
      <c r="D298" s="229"/>
      <c r="E298" s="229"/>
      <c r="F298" s="229"/>
      <c r="G298" s="229"/>
      <c r="H298" s="229"/>
      <c r="I298" s="229"/>
      <c r="J298" s="229"/>
      <c r="K298" s="229"/>
      <c r="L298" s="229"/>
      <c r="M298" s="229"/>
      <c r="N298" s="229"/>
      <c r="O298" s="229"/>
      <c r="P298" s="229"/>
      <c r="Q298" s="229"/>
      <c r="R298" s="229"/>
      <c r="S298" s="242"/>
      <c r="T298" s="243"/>
      <c r="U298" s="212"/>
    </row>
    <row r="299" spans="2:21" ht="15.75">
      <c r="B299" s="241"/>
      <c r="C299" s="281"/>
      <c r="D299" s="229"/>
      <c r="E299" s="229"/>
      <c r="F299" s="229"/>
      <c r="G299" s="229"/>
      <c r="H299" s="229"/>
      <c r="I299" s="229"/>
      <c r="J299" s="229"/>
      <c r="K299" s="229"/>
      <c r="L299" s="229"/>
      <c r="M299" s="229"/>
      <c r="N299" s="229"/>
      <c r="O299" s="229"/>
      <c r="P299" s="229"/>
      <c r="Q299" s="229"/>
      <c r="R299" s="229"/>
      <c r="S299" s="242"/>
      <c r="T299" s="243"/>
      <c r="U299" s="212"/>
    </row>
    <row r="300" spans="2:21" ht="15.75">
      <c r="B300" s="241"/>
      <c r="C300" s="281"/>
      <c r="D300" s="229"/>
      <c r="E300" s="229"/>
      <c r="F300" s="229"/>
      <c r="G300" s="229"/>
      <c r="H300" s="229"/>
      <c r="I300" s="229"/>
      <c r="J300" s="229"/>
      <c r="K300" s="229"/>
      <c r="L300" s="229"/>
      <c r="M300" s="229"/>
      <c r="N300" s="229"/>
      <c r="O300" s="229"/>
      <c r="P300" s="229"/>
      <c r="Q300" s="229"/>
      <c r="R300" s="229"/>
      <c r="S300" s="242"/>
      <c r="T300" s="243"/>
      <c r="U300" s="212"/>
    </row>
    <row r="301" spans="2:21" ht="15.75">
      <c r="B301" s="241"/>
      <c r="C301" s="1171" t="s">
        <v>147</v>
      </c>
      <c r="D301" s="1171"/>
      <c r="E301" s="1171"/>
      <c r="F301" s="1171"/>
      <c r="G301" s="1173"/>
      <c r="H301" s="1173" t="s">
        <v>82</v>
      </c>
      <c r="I301" s="1171"/>
      <c r="J301" s="1173" t="s">
        <v>156</v>
      </c>
      <c r="K301" s="230"/>
      <c r="L301" s="1173"/>
      <c r="M301" s="1173" t="s">
        <v>161</v>
      </c>
      <c r="N301" s="1173"/>
      <c r="O301" s="1171"/>
      <c r="P301" s="1171"/>
      <c r="Q301" s="1171" t="s">
        <v>83</v>
      </c>
      <c r="R301" s="1171"/>
      <c r="S301" s="242"/>
      <c r="T301" s="243"/>
      <c r="U301" s="212"/>
    </row>
    <row r="302" spans="2:21" ht="15.75">
      <c r="B302" s="612"/>
      <c r="C302" s="1171"/>
      <c r="D302" s="1171"/>
      <c r="E302" s="1171"/>
      <c r="F302" s="1171"/>
      <c r="G302" s="1173"/>
      <c r="H302" s="1173"/>
      <c r="I302" s="1171"/>
      <c r="J302" s="1173"/>
      <c r="K302" s="230"/>
      <c r="L302" s="1173"/>
      <c r="M302" s="1173"/>
      <c r="N302" s="1173"/>
      <c r="O302" s="1171"/>
      <c r="P302" s="1171"/>
      <c r="Q302" s="1171"/>
      <c r="R302" s="1171"/>
      <c r="S302" s="242"/>
      <c r="T302" s="243"/>
      <c r="U302" s="212"/>
    </row>
    <row r="303" spans="2:21" customFormat="1" ht="15" customHeight="1">
      <c r="B303" s="121" t="s">
        <v>418</v>
      </c>
      <c r="C303" s="284"/>
      <c r="D303" s="122"/>
      <c r="E303" s="122"/>
      <c r="F303" s="122"/>
      <c r="G303" s="122"/>
      <c r="H303" s="122"/>
      <c r="I303" s="122"/>
      <c r="J303" s="123"/>
      <c r="K303" s="122"/>
      <c r="L303" s="124"/>
      <c r="M303" s="122"/>
      <c r="N303" s="122"/>
      <c r="O303" s="122"/>
      <c r="P303" s="122"/>
      <c r="Q303" s="122"/>
      <c r="R303" s="125"/>
      <c r="S303" s="125"/>
      <c r="T303" s="126" t="s">
        <v>417</v>
      </c>
      <c r="U303" s="232"/>
    </row>
    <row r="305" spans="2:21" ht="27.95" customHeight="1">
      <c r="B305" s="2155" t="s">
        <v>159</v>
      </c>
      <c r="C305" s="2156"/>
      <c r="D305" s="2156"/>
      <c r="E305" s="2157"/>
      <c r="F305" s="2161" t="s">
        <v>146</v>
      </c>
      <c r="G305" s="2162"/>
      <c r="H305" s="2162"/>
      <c r="I305" s="2162"/>
      <c r="J305" s="2162"/>
      <c r="K305" s="2162"/>
      <c r="L305" s="2162"/>
      <c r="M305" s="2162"/>
      <c r="N305" s="2163"/>
      <c r="O305" s="407" t="s">
        <v>111</v>
      </c>
      <c r="P305" s="1051" t="s">
        <v>1107</v>
      </c>
      <c r="Q305" s="408" t="s">
        <v>953</v>
      </c>
      <c r="R305" s="160"/>
      <c r="S305" s="160"/>
      <c r="T305" s="161" t="s">
        <v>25</v>
      </c>
      <c r="U305" s="212"/>
    </row>
    <row r="306" spans="2:21" ht="27.95" customHeight="1">
      <c r="B306" s="2158"/>
      <c r="C306" s="2159"/>
      <c r="D306" s="2159"/>
      <c r="E306" s="2160"/>
      <c r="F306" s="2164" t="s">
        <v>416</v>
      </c>
      <c r="G306" s="2165"/>
      <c r="H306" s="2165"/>
      <c r="I306" s="2165"/>
      <c r="J306" s="2165"/>
      <c r="K306" s="2165"/>
      <c r="L306" s="2165"/>
      <c r="M306" s="2165"/>
      <c r="N306" s="2166"/>
      <c r="O306" s="409" t="s">
        <v>33</v>
      </c>
      <c r="P306" s="410" t="s">
        <v>58</v>
      </c>
      <c r="Q306" s="411"/>
      <c r="R306" s="162"/>
      <c r="S306" s="162"/>
      <c r="T306" s="163"/>
      <c r="U306" s="212"/>
    </row>
    <row r="307" spans="2:21" ht="9.9499999999999993" customHeight="1">
      <c r="B307" s="457"/>
      <c r="C307" s="458"/>
      <c r="D307" s="458"/>
      <c r="E307" s="458"/>
      <c r="F307" s="458"/>
      <c r="G307" s="459"/>
      <c r="H307" s="459"/>
      <c r="I307" s="459"/>
      <c r="J307" s="459"/>
      <c r="K307" s="459"/>
      <c r="L307" s="459"/>
      <c r="M307" s="459"/>
      <c r="N307" s="459"/>
      <c r="O307" s="459"/>
      <c r="P307" s="459"/>
      <c r="Q307" s="818"/>
      <c r="R307" s="459"/>
      <c r="S307" s="459"/>
      <c r="T307" s="460"/>
      <c r="U307" s="212"/>
    </row>
    <row r="308" spans="2:21" ht="15.75">
      <c r="B308" s="164"/>
      <c r="C308" s="273" t="s">
        <v>59</v>
      </c>
      <c r="D308" s="15"/>
      <c r="E308" s="15" t="s">
        <v>60</v>
      </c>
      <c r="F308" s="165" t="s">
        <v>365</v>
      </c>
      <c r="G308" s="15"/>
      <c r="H308" s="701"/>
      <c r="I308" s="358"/>
      <c r="J308" s="15"/>
      <c r="K308" s="344"/>
      <c r="L308" s="145"/>
      <c r="M308" s="153"/>
      <c r="N308" s="145"/>
      <c r="O308" s="247"/>
      <c r="P308" s="57" t="s">
        <v>61</v>
      </c>
      <c r="Q308" s="249" t="s">
        <v>1106</v>
      </c>
      <c r="R308" s="249"/>
      <c r="S308" s="216"/>
      <c r="T308" s="250"/>
      <c r="U308" s="212"/>
    </row>
    <row r="309" spans="2:21" ht="9.9499999999999993" customHeight="1">
      <c r="B309" s="168"/>
      <c r="C309" s="274"/>
      <c r="D309" s="15"/>
      <c r="E309" s="344"/>
      <c r="F309" s="170"/>
      <c r="G309" s="171"/>
      <c r="H309" s="170"/>
      <c r="I309" s="172"/>
      <c r="J309" s="169"/>
      <c r="K309" s="15"/>
      <c r="L309" s="173"/>
      <c r="M309" s="145"/>
      <c r="O309" s="145"/>
      <c r="P309" s="295"/>
      <c r="Q309" s="251"/>
      <c r="R309" s="251"/>
      <c r="S309" s="251"/>
      <c r="T309" s="250"/>
      <c r="U309" s="212"/>
    </row>
    <row r="310" spans="2:21" ht="15" customHeight="1">
      <c r="B310" s="1169" t="s">
        <v>26</v>
      </c>
      <c r="C310" s="275" t="s">
        <v>27</v>
      </c>
      <c r="D310" s="1165" t="s">
        <v>62</v>
      </c>
      <c r="E310" s="175" t="s">
        <v>28</v>
      </c>
      <c r="F310" s="1165" t="s">
        <v>29</v>
      </c>
      <c r="G310" s="174" t="s">
        <v>30</v>
      </c>
      <c r="H310" s="174" t="s">
        <v>30</v>
      </c>
      <c r="I310" s="176" t="s">
        <v>30</v>
      </c>
      <c r="J310" s="2171" t="s">
        <v>31</v>
      </c>
      <c r="K310" s="2172"/>
      <c r="L310" s="174" t="s">
        <v>30</v>
      </c>
      <c r="M310" s="176" t="s">
        <v>32</v>
      </c>
      <c r="N310" s="177" t="s">
        <v>8</v>
      </c>
      <c r="O310" s="2176" t="s">
        <v>182</v>
      </c>
      <c r="P310" s="2178" t="s">
        <v>181</v>
      </c>
      <c r="Q310" s="177" t="s">
        <v>8</v>
      </c>
      <c r="R310" s="2180" t="s">
        <v>44</v>
      </c>
      <c r="S310" s="178" t="s">
        <v>8</v>
      </c>
      <c r="T310" s="1167" t="s">
        <v>10</v>
      </c>
      <c r="U310" s="212"/>
    </row>
    <row r="311" spans="2:21">
      <c r="B311" s="1170"/>
      <c r="C311" s="276" t="s">
        <v>11</v>
      </c>
      <c r="D311" s="1166"/>
      <c r="E311" s="180" t="s">
        <v>12</v>
      </c>
      <c r="F311" s="1166"/>
      <c r="G311" s="180" t="s">
        <v>13</v>
      </c>
      <c r="H311" s="180" t="s">
        <v>14</v>
      </c>
      <c r="I311" s="181" t="s">
        <v>15</v>
      </c>
      <c r="J311" s="182" t="s">
        <v>16</v>
      </c>
      <c r="K311" s="183" t="s">
        <v>17</v>
      </c>
      <c r="L311" s="180" t="s">
        <v>18</v>
      </c>
      <c r="M311" s="184" t="s">
        <v>19</v>
      </c>
      <c r="N311" s="185" t="s">
        <v>177</v>
      </c>
      <c r="O311" s="2177"/>
      <c r="P311" s="2179"/>
      <c r="Q311" s="185" t="s">
        <v>22</v>
      </c>
      <c r="R311" s="2181"/>
      <c r="S311" s="186" t="s">
        <v>45</v>
      </c>
      <c r="T311" s="1168"/>
      <c r="U311" s="212"/>
    </row>
    <row r="312" spans="2:21" ht="15.75" thickBot="1">
      <c r="B312" s="187">
        <v>1</v>
      </c>
      <c r="C312" s="277">
        <v>2</v>
      </c>
      <c r="D312" s="189">
        <v>3</v>
      </c>
      <c r="E312" s="188">
        <v>4</v>
      </c>
      <c r="F312" s="188">
        <v>5</v>
      </c>
      <c r="G312" s="188">
        <v>6</v>
      </c>
      <c r="H312" s="188">
        <v>7</v>
      </c>
      <c r="I312" s="190" t="s">
        <v>63</v>
      </c>
      <c r="J312" s="191">
        <v>9</v>
      </c>
      <c r="K312" s="192" t="s">
        <v>64</v>
      </c>
      <c r="L312" s="191" t="s">
        <v>65</v>
      </c>
      <c r="M312" s="192">
        <v>12</v>
      </c>
      <c r="N312" s="193" t="s">
        <v>66</v>
      </c>
      <c r="O312" s="252" t="s">
        <v>176</v>
      </c>
      <c r="P312" s="193" t="s">
        <v>178</v>
      </c>
      <c r="Q312" s="193" t="s">
        <v>185</v>
      </c>
      <c r="R312" s="193" t="s">
        <v>183</v>
      </c>
      <c r="S312" s="193" t="s">
        <v>179</v>
      </c>
      <c r="T312" s="193">
        <v>18</v>
      </c>
      <c r="U312" s="212"/>
    </row>
    <row r="313" spans="2:21" s="929" customFormat="1" ht="20.100000000000001" customHeight="1" thickTop="1">
      <c r="B313" s="965">
        <v>1</v>
      </c>
      <c r="C313" s="966" t="s">
        <v>1108</v>
      </c>
      <c r="D313" s="1052" t="s">
        <v>405</v>
      </c>
      <c r="E313" s="1053" t="s">
        <v>406</v>
      </c>
      <c r="F313" s="1054" t="s">
        <v>35</v>
      </c>
      <c r="G313" s="1055">
        <v>12150</v>
      </c>
      <c r="H313" s="1055">
        <v>4320</v>
      </c>
      <c r="I313" s="1060">
        <f>+G313-H313</f>
        <v>7830</v>
      </c>
      <c r="J313" s="976">
        <v>5</v>
      </c>
      <c r="K313" s="1056">
        <f>I313*J313%</f>
        <v>391.5</v>
      </c>
      <c r="L313" s="1056">
        <f>I313-K313</f>
        <v>7438.5</v>
      </c>
      <c r="M313" s="978">
        <v>1400</v>
      </c>
      <c r="N313" s="967">
        <f>ROUND((L313*M313),0)</f>
        <v>10413900</v>
      </c>
      <c r="O313" s="967">
        <f>ROUND(M313*0.5025%,2)</f>
        <v>7.04</v>
      </c>
      <c r="P313" s="967">
        <f>M313+O313</f>
        <v>1407.04</v>
      </c>
      <c r="Q313" s="968">
        <f>ROUND((L313*+P313),0)</f>
        <v>10466267</v>
      </c>
      <c r="R313" s="968">
        <f>ROUND((Q313*0.5%),0)</f>
        <v>52331</v>
      </c>
      <c r="S313" s="968">
        <f>ROUND((Q313-R313),0)</f>
        <v>10413936</v>
      </c>
      <c r="T313" s="923" t="s">
        <v>380</v>
      </c>
    </row>
    <row r="314" spans="2:21" s="929" customFormat="1" ht="20.100000000000001" customHeight="1">
      <c r="B314" s="944">
        <v>2</v>
      </c>
      <c r="C314" s="901" t="s">
        <v>1109</v>
      </c>
      <c r="D314" s="1057" t="s">
        <v>1011</v>
      </c>
      <c r="E314" s="1058" t="s">
        <v>1039</v>
      </c>
      <c r="F314" s="1059" t="s">
        <v>35</v>
      </c>
      <c r="G314" s="974">
        <v>12430</v>
      </c>
      <c r="H314" s="974">
        <v>4450</v>
      </c>
      <c r="I314" s="975">
        <f>+G314-H314</f>
        <v>7980</v>
      </c>
      <c r="J314" s="976">
        <v>5</v>
      </c>
      <c r="K314" s="977">
        <f>I314*J314%</f>
        <v>399</v>
      </c>
      <c r="L314" s="977">
        <f>I314-K314</f>
        <v>7581</v>
      </c>
      <c r="M314" s="978">
        <v>1400</v>
      </c>
      <c r="N314" s="932">
        <f>ROUND((L314*M314),0)</f>
        <v>10613400</v>
      </c>
      <c r="O314" s="932">
        <f>ROUND(M314*0.5025%,2)</f>
        <v>7.04</v>
      </c>
      <c r="P314" s="932">
        <f>M314+O314</f>
        <v>1407.04</v>
      </c>
      <c r="Q314" s="933">
        <f>ROUND((L314*+P314),0)</f>
        <v>10666770</v>
      </c>
      <c r="R314" s="933">
        <f>ROUND((Q314*0.5%),0)</f>
        <v>53334</v>
      </c>
      <c r="S314" s="933">
        <f>ROUND((Q314-R314),0)</f>
        <v>10613436</v>
      </c>
      <c r="T314" s="923" t="s">
        <v>380</v>
      </c>
    </row>
    <row r="315" spans="2:21" s="929" customFormat="1" ht="20.100000000000001" customHeight="1">
      <c r="B315" s="944">
        <v>3</v>
      </c>
      <c r="C315" s="901" t="s">
        <v>1110</v>
      </c>
      <c r="D315" s="1057" t="s">
        <v>933</v>
      </c>
      <c r="E315" s="1058" t="s">
        <v>934</v>
      </c>
      <c r="F315" s="1059" t="s">
        <v>35</v>
      </c>
      <c r="G315" s="974">
        <v>12130</v>
      </c>
      <c r="H315" s="974">
        <v>3860</v>
      </c>
      <c r="I315" s="975">
        <f>+G315-H315</f>
        <v>8270</v>
      </c>
      <c r="J315" s="976">
        <v>5</v>
      </c>
      <c r="K315" s="977">
        <f>I315*J315%</f>
        <v>413.5</v>
      </c>
      <c r="L315" s="977">
        <f>I315-K315</f>
        <v>7856.5</v>
      </c>
      <c r="M315" s="978">
        <v>1400</v>
      </c>
      <c r="N315" s="932">
        <f>ROUND((L315*M315),0)</f>
        <v>10999100</v>
      </c>
      <c r="O315" s="932">
        <f>ROUND(M315*0.5025%,2)</f>
        <v>7.04</v>
      </c>
      <c r="P315" s="932">
        <f>M315+O315</f>
        <v>1407.04</v>
      </c>
      <c r="Q315" s="933">
        <f>ROUND((L315*+P315),0)</f>
        <v>11054410</v>
      </c>
      <c r="R315" s="933">
        <f>ROUND((Q315*0.5%),0)</f>
        <v>55272</v>
      </c>
      <c r="S315" s="933">
        <f>ROUND((Q315-R315),0)</f>
        <v>10999138</v>
      </c>
      <c r="T315" s="923" t="s">
        <v>380</v>
      </c>
    </row>
    <row r="316" spans="2:21" s="929" customFormat="1" ht="20.100000000000001" customHeight="1">
      <c r="B316" s="944">
        <v>4</v>
      </c>
      <c r="C316" s="901" t="s">
        <v>1111</v>
      </c>
      <c r="D316" s="1057" t="s">
        <v>971</v>
      </c>
      <c r="E316" s="1058" t="s">
        <v>972</v>
      </c>
      <c r="F316" s="1059" t="s">
        <v>35</v>
      </c>
      <c r="G316" s="974">
        <v>4650</v>
      </c>
      <c r="H316" s="974">
        <v>1620</v>
      </c>
      <c r="I316" s="975">
        <f t="shared" ref="I316:I323" si="108">+G316-H316</f>
        <v>3030</v>
      </c>
      <c r="J316" s="976">
        <v>5</v>
      </c>
      <c r="K316" s="977">
        <f t="shared" ref="K316:K323" si="109">I316*J316%</f>
        <v>151.5</v>
      </c>
      <c r="L316" s="977">
        <f t="shared" ref="L316:L323" si="110">I316-K316</f>
        <v>2878.5</v>
      </c>
      <c r="M316" s="978">
        <v>1400</v>
      </c>
      <c r="N316" s="932">
        <f t="shared" ref="N316:N323" si="111">ROUND((L316*M316),0)</f>
        <v>4029900</v>
      </c>
      <c r="O316" s="932">
        <f t="shared" ref="O316:O323" si="112">ROUND(M316*0.5025%,2)</f>
        <v>7.04</v>
      </c>
      <c r="P316" s="932">
        <f t="shared" ref="P316:P323" si="113">M316+O316</f>
        <v>1407.04</v>
      </c>
      <c r="Q316" s="933">
        <f t="shared" ref="Q316:Q323" si="114">ROUND((L316*+P316),0)</f>
        <v>4050165</v>
      </c>
      <c r="R316" s="933">
        <f t="shared" ref="R316:R323" si="115">ROUND((Q316*0.5%),0)</f>
        <v>20251</v>
      </c>
      <c r="S316" s="933">
        <f t="shared" ref="S316:S323" si="116">ROUND((Q316-R316),0)</f>
        <v>4029914</v>
      </c>
      <c r="T316" s="923" t="s">
        <v>380</v>
      </c>
    </row>
    <row r="317" spans="2:21" s="929" customFormat="1" ht="20.100000000000001" customHeight="1">
      <c r="B317" s="944">
        <v>5</v>
      </c>
      <c r="C317" s="901" t="s">
        <v>1112</v>
      </c>
      <c r="D317" s="1057" t="s">
        <v>76</v>
      </c>
      <c r="E317" s="1058" t="s">
        <v>961</v>
      </c>
      <c r="F317" s="1059" t="s">
        <v>35</v>
      </c>
      <c r="G317" s="974">
        <v>15290</v>
      </c>
      <c r="H317" s="974">
        <v>5270</v>
      </c>
      <c r="I317" s="975">
        <f t="shared" si="108"/>
        <v>10020</v>
      </c>
      <c r="J317" s="976">
        <v>5</v>
      </c>
      <c r="K317" s="977">
        <f t="shared" si="109"/>
        <v>501</v>
      </c>
      <c r="L317" s="977">
        <f t="shared" si="110"/>
        <v>9519</v>
      </c>
      <c r="M317" s="978">
        <v>1400</v>
      </c>
      <c r="N317" s="932">
        <f t="shared" si="111"/>
        <v>13326600</v>
      </c>
      <c r="O317" s="932">
        <f t="shared" si="112"/>
        <v>7.04</v>
      </c>
      <c r="P317" s="932">
        <f t="shared" si="113"/>
        <v>1407.04</v>
      </c>
      <c r="Q317" s="933">
        <f t="shared" si="114"/>
        <v>13393614</v>
      </c>
      <c r="R317" s="933">
        <f t="shared" si="115"/>
        <v>66968</v>
      </c>
      <c r="S317" s="933">
        <f t="shared" si="116"/>
        <v>13326646</v>
      </c>
      <c r="T317" s="923" t="s">
        <v>380</v>
      </c>
    </row>
    <row r="318" spans="2:21" s="929" customFormat="1" ht="20.100000000000001" customHeight="1">
      <c r="B318" s="944">
        <v>6</v>
      </c>
      <c r="C318" s="901" t="s">
        <v>1113</v>
      </c>
      <c r="D318" s="1057" t="s">
        <v>205</v>
      </c>
      <c r="E318" s="1058" t="s">
        <v>965</v>
      </c>
      <c r="F318" s="1059" t="s">
        <v>35</v>
      </c>
      <c r="G318" s="974">
        <v>13470</v>
      </c>
      <c r="H318" s="974">
        <v>4450</v>
      </c>
      <c r="I318" s="975">
        <f t="shared" si="108"/>
        <v>9020</v>
      </c>
      <c r="J318" s="976">
        <v>5</v>
      </c>
      <c r="K318" s="977">
        <f t="shared" si="109"/>
        <v>451</v>
      </c>
      <c r="L318" s="977">
        <f t="shared" si="110"/>
        <v>8569</v>
      </c>
      <c r="M318" s="978">
        <v>1400</v>
      </c>
      <c r="N318" s="932">
        <f t="shared" si="111"/>
        <v>11996600</v>
      </c>
      <c r="O318" s="932">
        <f t="shared" si="112"/>
        <v>7.04</v>
      </c>
      <c r="P318" s="932">
        <f t="shared" si="113"/>
        <v>1407.04</v>
      </c>
      <c r="Q318" s="933">
        <f t="shared" si="114"/>
        <v>12056926</v>
      </c>
      <c r="R318" s="933">
        <f t="shared" si="115"/>
        <v>60285</v>
      </c>
      <c r="S318" s="933">
        <f t="shared" si="116"/>
        <v>11996641</v>
      </c>
      <c r="T318" s="923" t="s">
        <v>380</v>
      </c>
    </row>
    <row r="319" spans="2:21" s="929" customFormat="1" ht="20.100000000000001" customHeight="1">
      <c r="B319" s="944">
        <v>7</v>
      </c>
      <c r="C319" s="901" t="s">
        <v>1114</v>
      </c>
      <c r="D319" s="1057" t="s">
        <v>985</v>
      </c>
      <c r="E319" s="1058" t="s">
        <v>986</v>
      </c>
      <c r="F319" s="1059" t="s">
        <v>35</v>
      </c>
      <c r="G319" s="974">
        <v>13430</v>
      </c>
      <c r="H319" s="974">
        <v>4390</v>
      </c>
      <c r="I319" s="975">
        <f t="shared" si="108"/>
        <v>9040</v>
      </c>
      <c r="J319" s="976">
        <v>5</v>
      </c>
      <c r="K319" s="977">
        <f t="shared" si="109"/>
        <v>452</v>
      </c>
      <c r="L319" s="977">
        <f t="shared" si="110"/>
        <v>8588</v>
      </c>
      <c r="M319" s="978">
        <v>1400</v>
      </c>
      <c r="N319" s="932">
        <f t="shared" si="111"/>
        <v>12023200</v>
      </c>
      <c r="O319" s="932">
        <f t="shared" si="112"/>
        <v>7.04</v>
      </c>
      <c r="P319" s="932">
        <f t="shared" si="113"/>
        <v>1407.04</v>
      </c>
      <c r="Q319" s="933">
        <f t="shared" si="114"/>
        <v>12083660</v>
      </c>
      <c r="R319" s="933">
        <f t="shared" si="115"/>
        <v>60418</v>
      </c>
      <c r="S319" s="933">
        <f t="shared" si="116"/>
        <v>12023242</v>
      </c>
      <c r="T319" s="923" t="s">
        <v>380</v>
      </c>
    </row>
    <row r="320" spans="2:21" s="929" customFormat="1" ht="20.100000000000001" customHeight="1">
      <c r="B320" s="944">
        <v>8</v>
      </c>
      <c r="C320" s="901" t="s">
        <v>1115</v>
      </c>
      <c r="D320" s="1057" t="s">
        <v>940</v>
      </c>
      <c r="E320" s="1058" t="s">
        <v>941</v>
      </c>
      <c r="F320" s="1059" t="s">
        <v>35</v>
      </c>
      <c r="G320" s="974">
        <v>9040</v>
      </c>
      <c r="H320" s="974">
        <v>4920</v>
      </c>
      <c r="I320" s="975">
        <f t="shared" si="108"/>
        <v>4120</v>
      </c>
      <c r="J320" s="976">
        <v>5</v>
      </c>
      <c r="K320" s="977">
        <f t="shared" si="109"/>
        <v>206</v>
      </c>
      <c r="L320" s="977">
        <f t="shared" si="110"/>
        <v>3914</v>
      </c>
      <c r="M320" s="978">
        <v>1400</v>
      </c>
      <c r="N320" s="932">
        <f t="shared" si="111"/>
        <v>5479600</v>
      </c>
      <c r="O320" s="932">
        <f t="shared" si="112"/>
        <v>7.04</v>
      </c>
      <c r="P320" s="932">
        <f t="shared" si="113"/>
        <v>1407.04</v>
      </c>
      <c r="Q320" s="933">
        <f t="shared" si="114"/>
        <v>5507155</v>
      </c>
      <c r="R320" s="933">
        <f t="shared" si="115"/>
        <v>27536</v>
      </c>
      <c r="S320" s="933">
        <f t="shared" si="116"/>
        <v>5479619</v>
      </c>
      <c r="T320" s="923" t="s">
        <v>380</v>
      </c>
    </row>
    <row r="321" spans="2:21" s="929" customFormat="1" ht="20.100000000000001" customHeight="1">
      <c r="B321" s="944">
        <v>9</v>
      </c>
      <c r="C321" s="901" t="s">
        <v>1116</v>
      </c>
      <c r="D321" s="1057" t="s">
        <v>1062</v>
      </c>
      <c r="E321" s="1058" t="s">
        <v>1063</v>
      </c>
      <c r="F321" s="1059" t="s">
        <v>35</v>
      </c>
      <c r="G321" s="974">
        <v>10280</v>
      </c>
      <c r="H321" s="974">
        <v>3450</v>
      </c>
      <c r="I321" s="975">
        <f t="shared" si="108"/>
        <v>6830</v>
      </c>
      <c r="J321" s="976">
        <v>5</v>
      </c>
      <c r="K321" s="977">
        <f t="shared" si="109"/>
        <v>341.5</v>
      </c>
      <c r="L321" s="977">
        <f t="shared" si="110"/>
        <v>6488.5</v>
      </c>
      <c r="M321" s="978">
        <v>1400</v>
      </c>
      <c r="N321" s="932">
        <f t="shared" si="111"/>
        <v>9083900</v>
      </c>
      <c r="O321" s="932">
        <f t="shared" si="112"/>
        <v>7.04</v>
      </c>
      <c r="P321" s="932">
        <f t="shared" si="113"/>
        <v>1407.04</v>
      </c>
      <c r="Q321" s="933">
        <f t="shared" si="114"/>
        <v>9129579</v>
      </c>
      <c r="R321" s="933">
        <f t="shared" si="115"/>
        <v>45648</v>
      </c>
      <c r="S321" s="933">
        <f t="shared" si="116"/>
        <v>9083931</v>
      </c>
      <c r="T321" s="923" t="s">
        <v>380</v>
      </c>
    </row>
    <row r="322" spans="2:21" s="929" customFormat="1" ht="20.100000000000001" customHeight="1">
      <c r="B322" s="944">
        <v>10</v>
      </c>
      <c r="C322" s="901" t="s">
        <v>1117</v>
      </c>
      <c r="D322" s="1057" t="s">
        <v>405</v>
      </c>
      <c r="E322" s="1058" t="s">
        <v>406</v>
      </c>
      <c r="F322" s="1059" t="s">
        <v>35</v>
      </c>
      <c r="G322" s="974">
        <v>11970</v>
      </c>
      <c r="H322" s="974">
        <v>4300</v>
      </c>
      <c r="I322" s="975">
        <f t="shared" si="108"/>
        <v>7670</v>
      </c>
      <c r="J322" s="976">
        <v>5</v>
      </c>
      <c r="K322" s="977">
        <f t="shared" si="109"/>
        <v>383.5</v>
      </c>
      <c r="L322" s="977">
        <f t="shared" si="110"/>
        <v>7286.5</v>
      </c>
      <c r="M322" s="978">
        <v>1400</v>
      </c>
      <c r="N322" s="932">
        <f t="shared" si="111"/>
        <v>10201100</v>
      </c>
      <c r="O322" s="932">
        <f t="shared" si="112"/>
        <v>7.04</v>
      </c>
      <c r="P322" s="932">
        <f t="shared" si="113"/>
        <v>1407.04</v>
      </c>
      <c r="Q322" s="933">
        <f t="shared" si="114"/>
        <v>10252397</v>
      </c>
      <c r="R322" s="933">
        <f t="shared" si="115"/>
        <v>51262</v>
      </c>
      <c r="S322" s="933">
        <f t="shared" si="116"/>
        <v>10201135</v>
      </c>
      <c r="T322" s="923" t="s">
        <v>946</v>
      </c>
    </row>
    <row r="323" spans="2:21" s="929" customFormat="1" ht="20.100000000000001" customHeight="1">
      <c r="B323" s="944">
        <v>11</v>
      </c>
      <c r="C323" s="901" t="s">
        <v>1118</v>
      </c>
      <c r="D323" s="1057" t="s">
        <v>1104</v>
      </c>
      <c r="E323" s="1058" t="s">
        <v>1105</v>
      </c>
      <c r="F323" s="1059" t="s">
        <v>35</v>
      </c>
      <c r="G323" s="974">
        <v>10640</v>
      </c>
      <c r="H323" s="974">
        <v>4340</v>
      </c>
      <c r="I323" s="975">
        <f t="shared" si="108"/>
        <v>6300</v>
      </c>
      <c r="J323" s="976">
        <v>5</v>
      </c>
      <c r="K323" s="977">
        <f t="shared" si="109"/>
        <v>315</v>
      </c>
      <c r="L323" s="977">
        <f t="shared" si="110"/>
        <v>5985</v>
      </c>
      <c r="M323" s="978">
        <v>1400</v>
      </c>
      <c r="N323" s="932">
        <f t="shared" si="111"/>
        <v>8379000</v>
      </c>
      <c r="O323" s="932">
        <f t="shared" si="112"/>
        <v>7.04</v>
      </c>
      <c r="P323" s="932">
        <f t="shared" si="113"/>
        <v>1407.04</v>
      </c>
      <c r="Q323" s="933">
        <f t="shared" si="114"/>
        <v>8421134</v>
      </c>
      <c r="R323" s="933">
        <f t="shared" si="115"/>
        <v>42106</v>
      </c>
      <c r="S323" s="933">
        <f t="shared" si="116"/>
        <v>8379028</v>
      </c>
      <c r="T323" s="923" t="s">
        <v>946</v>
      </c>
    </row>
    <row r="324" spans="2:21" s="929" customFormat="1" ht="20.100000000000001" customHeight="1">
      <c r="B324" s="1046"/>
      <c r="C324" s="1047"/>
      <c r="D324" s="1048"/>
      <c r="E324" s="1049"/>
      <c r="F324" s="1050"/>
      <c r="G324" s="1028"/>
      <c r="H324" s="1028"/>
      <c r="I324" s="1029"/>
      <c r="J324" s="1030"/>
      <c r="K324" s="943"/>
      <c r="L324" s="943"/>
      <c r="M324" s="941"/>
      <c r="N324" s="942"/>
      <c r="O324" s="942"/>
      <c r="P324" s="942"/>
      <c r="Q324" s="940"/>
      <c r="R324" s="940"/>
      <c r="S324" s="940"/>
      <c r="T324" s="923"/>
    </row>
    <row r="325" spans="2:21" ht="20.100000000000001" customHeight="1">
      <c r="B325" s="2173" t="s">
        <v>191</v>
      </c>
      <c r="C325" s="2174"/>
      <c r="D325" s="2174"/>
      <c r="E325" s="2174"/>
      <c r="F325" s="2175"/>
      <c r="G325" s="402">
        <f>SUM(G313:G324)</f>
        <v>125480</v>
      </c>
      <c r="H325" s="402">
        <f>SUM(H313:H324)</f>
        <v>45370</v>
      </c>
      <c r="I325" s="402">
        <f>SUM(I313:I324)</f>
        <v>80110</v>
      </c>
      <c r="J325" s="402">
        <f>+K325/I325%</f>
        <v>5</v>
      </c>
      <c r="K325" s="402">
        <f>SUM(K313:K324)</f>
        <v>4005.5</v>
      </c>
      <c r="L325" s="402">
        <f>SUM(L313:L324)</f>
        <v>76104.5</v>
      </c>
      <c r="M325" s="402"/>
      <c r="N325" s="402">
        <f>SUM(N313:N324)</f>
        <v>106546300</v>
      </c>
      <c r="O325" s="402"/>
      <c r="P325" s="402">
        <f>+Q325/L325</f>
        <v>1407.0400173445723</v>
      </c>
      <c r="Q325" s="402">
        <f>SUM(Q313:Q324)</f>
        <v>107082077</v>
      </c>
      <c r="R325" s="402">
        <f>SUM(R313:R324)</f>
        <v>535411</v>
      </c>
      <c r="S325" s="402">
        <f>SUM(S313:S324)</f>
        <v>106546666</v>
      </c>
      <c r="T325" s="402"/>
      <c r="U325" s="212"/>
    </row>
    <row r="326" spans="2:21" hidden="1">
      <c r="B326" s="603"/>
      <c r="C326" s="458"/>
      <c r="D326" s="458"/>
      <c r="E326" s="458"/>
      <c r="F326" s="458"/>
      <c r="G326" s="459"/>
      <c r="H326" s="459"/>
      <c r="I326" s="459"/>
      <c r="J326" s="459"/>
      <c r="K326" s="459"/>
      <c r="L326" s="459"/>
      <c r="M326" s="459"/>
      <c r="N326" s="459"/>
      <c r="O326" s="459"/>
      <c r="P326" s="459"/>
      <c r="Q326" s="459"/>
      <c r="R326" s="459"/>
      <c r="S326" s="459"/>
      <c r="T326" s="460"/>
      <c r="U326" s="212"/>
    </row>
    <row r="327" spans="2:21" ht="15.75" hidden="1">
      <c r="B327" s="201"/>
      <c r="C327" s="205"/>
      <c r="D327" s="202"/>
      <c r="E327" s="202"/>
      <c r="F327" s="202"/>
      <c r="G327" s="202"/>
      <c r="H327" s="202"/>
      <c r="I327" s="202"/>
      <c r="J327" s="203"/>
      <c r="K327" s="203"/>
      <c r="L327" s="204"/>
      <c r="M327" s="202"/>
      <c r="N327" s="202"/>
      <c r="O327" s="202"/>
      <c r="P327" s="598"/>
      <c r="Q327" s="211"/>
      <c r="R327" s="211"/>
      <c r="S327" s="208"/>
      <c r="T327" s="209"/>
      <c r="U327" s="212"/>
    </row>
    <row r="328" spans="2:21" ht="15.75" hidden="1">
      <c r="B328" s="241"/>
      <c r="C328" s="280"/>
      <c r="D328" s="227"/>
      <c r="E328" s="227"/>
      <c r="F328" s="227"/>
      <c r="G328" s="1172"/>
      <c r="H328" s="1172"/>
      <c r="I328" s="1172"/>
      <c r="J328" s="1172"/>
      <c r="K328" s="228"/>
      <c r="L328" s="1172"/>
      <c r="M328" s="1172"/>
      <c r="N328" s="1172"/>
      <c r="O328" s="227"/>
      <c r="P328" s="227"/>
      <c r="Q328" s="227"/>
      <c r="R328" s="227"/>
      <c r="S328" s="242"/>
      <c r="T328" s="243"/>
      <c r="U328" s="212"/>
    </row>
    <row r="329" spans="2:21" ht="12" hidden="1" customHeight="1">
      <c r="B329" s="241"/>
      <c r="C329" s="281"/>
      <c r="D329" s="229"/>
      <c r="E329" s="229"/>
      <c r="F329" s="229"/>
      <c r="G329" s="229"/>
      <c r="H329" s="229"/>
      <c r="I329" s="229"/>
      <c r="J329" s="229"/>
      <c r="K329" s="229"/>
      <c r="L329" s="229"/>
      <c r="M329" s="229"/>
      <c r="N329" s="229"/>
      <c r="O329" s="229"/>
      <c r="P329" s="229"/>
      <c r="Q329" s="229"/>
      <c r="R329" s="229"/>
      <c r="S329" s="242"/>
      <c r="T329" s="243"/>
      <c r="U329" s="212"/>
    </row>
    <row r="330" spans="2:21" ht="9.75" hidden="1" customHeight="1">
      <c r="B330" s="241"/>
      <c r="C330" s="281"/>
      <c r="D330" s="229"/>
      <c r="E330" s="229"/>
      <c r="F330" s="229"/>
      <c r="G330" s="229"/>
      <c r="H330" s="229"/>
      <c r="I330" s="229"/>
      <c r="J330" s="229"/>
      <c r="K330" s="229"/>
      <c r="L330" s="229"/>
      <c r="M330" s="229"/>
      <c r="N330" s="229"/>
      <c r="O330" s="229"/>
      <c r="P330" s="229"/>
      <c r="Q330" s="229"/>
      <c r="R330" s="229"/>
      <c r="S330" s="242"/>
      <c r="T330" s="243"/>
      <c r="U330" s="212"/>
    </row>
    <row r="331" spans="2:21" ht="15.75" hidden="1">
      <c r="B331" s="241"/>
      <c r="C331" s="281"/>
      <c r="D331" s="229"/>
      <c r="E331" s="229"/>
      <c r="F331" s="229"/>
      <c r="G331" s="229"/>
      <c r="H331" s="229"/>
      <c r="I331" s="229"/>
      <c r="J331" s="229"/>
      <c r="K331" s="229"/>
      <c r="L331" s="229"/>
      <c r="M331" s="229"/>
      <c r="N331" s="229"/>
      <c r="O331" s="229"/>
      <c r="P331" s="229"/>
      <c r="Q331" s="229"/>
      <c r="R331" s="229"/>
      <c r="S331" s="242"/>
      <c r="T331" s="243"/>
      <c r="U331" s="212"/>
    </row>
    <row r="332" spans="2:21" ht="15.75" hidden="1">
      <c r="B332" s="241"/>
      <c r="C332" s="281"/>
      <c r="D332" s="229"/>
      <c r="E332" s="229"/>
      <c r="F332" s="229"/>
      <c r="G332" s="229"/>
      <c r="H332" s="229"/>
      <c r="I332" s="229"/>
      <c r="J332" s="229"/>
      <c r="K332" s="229"/>
      <c r="L332" s="229"/>
      <c r="M332" s="229"/>
      <c r="N332" s="229"/>
      <c r="O332" s="229"/>
      <c r="P332" s="229"/>
      <c r="Q332" s="229"/>
      <c r="R332" s="229"/>
      <c r="S332" s="242"/>
      <c r="T332" s="243"/>
      <c r="U332" s="212"/>
    </row>
    <row r="333" spans="2:21" ht="15.75" hidden="1">
      <c r="B333" s="241"/>
      <c r="C333" s="1171"/>
      <c r="D333" s="1171"/>
      <c r="E333" s="1171"/>
      <c r="F333" s="1171"/>
      <c r="G333" s="1173"/>
      <c r="H333" s="1173"/>
      <c r="I333" s="1171"/>
      <c r="J333" s="1173"/>
      <c r="K333" s="230"/>
      <c r="L333" s="1173"/>
      <c r="M333" s="1173"/>
      <c r="N333" s="1173"/>
      <c r="O333" s="1171"/>
      <c r="P333" s="1171"/>
      <c r="Q333" s="1171"/>
      <c r="R333" s="1171"/>
      <c r="S333" s="242"/>
      <c r="T333" s="243"/>
      <c r="U333" s="212"/>
    </row>
    <row r="334" spans="2:21" ht="15.75" hidden="1">
      <c r="B334" s="612"/>
      <c r="C334" s="1171"/>
      <c r="D334" s="1171"/>
      <c r="E334" s="1171"/>
      <c r="F334" s="1171"/>
      <c r="G334" s="1173"/>
      <c r="H334" s="1173"/>
      <c r="I334" s="1171"/>
      <c r="J334" s="1173"/>
      <c r="K334" s="230"/>
      <c r="L334" s="1173"/>
      <c r="M334" s="1173"/>
      <c r="N334" s="1173"/>
      <c r="O334" s="1171"/>
      <c r="P334" s="1171"/>
      <c r="Q334" s="1171"/>
      <c r="R334" s="1171"/>
      <c r="S334" s="242"/>
      <c r="T334" s="243"/>
      <c r="U334" s="212"/>
    </row>
    <row r="335" spans="2:21" customFormat="1" ht="15" hidden="1" customHeight="1">
      <c r="B335" s="121"/>
      <c r="C335" s="284"/>
      <c r="D335" s="122"/>
      <c r="E335" s="122"/>
      <c r="F335" s="122"/>
      <c r="G335" s="122"/>
      <c r="H335" s="122"/>
      <c r="I335" s="122"/>
      <c r="J335" s="123"/>
      <c r="K335" s="122"/>
      <c r="L335" s="124"/>
      <c r="M335" s="122"/>
      <c r="N335" s="122"/>
      <c r="O335" s="122"/>
      <c r="P335" s="122"/>
      <c r="Q335" s="122"/>
      <c r="R335" s="125"/>
      <c r="S335" s="125"/>
      <c r="T335" s="126"/>
      <c r="U335" s="232"/>
    </row>
    <row r="336" spans="2:21" hidden="1"/>
    <row r="337" spans="2:21" ht="27.95" hidden="1" customHeight="1">
      <c r="B337" s="2155"/>
      <c r="C337" s="2156"/>
      <c r="D337" s="2156"/>
      <c r="E337" s="2157"/>
      <c r="F337" s="2161"/>
      <c r="G337" s="2162"/>
      <c r="H337" s="2162"/>
      <c r="I337" s="2162"/>
      <c r="J337" s="2162"/>
      <c r="K337" s="2162"/>
      <c r="L337" s="2162"/>
      <c r="M337" s="2162"/>
      <c r="N337" s="2163"/>
      <c r="O337" s="407"/>
      <c r="P337" s="1051"/>
      <c r="Q337" s="408"/>
      <c r="R337" s="160"/>
      <c r="S337" s="160"/>
      <c r="T337" s="161"/>
      <c r="U337" s="212"/>
    </row>
    <row r="338" spans="2:21" ht="27.95" hidden="1" customHeight="1">
      <c r="B338" s="2158"/>
      <c r="C338" s="2159"/>
      <c r="D338" s="2159"/>
      <c r="E338" s="2160"/>
      <c r="F338" s="2164"/>
      <c r="G338" s="2165"/>
      <c r="H338" s="2165"/>
      <c r="I338" s="2165"/>
      <c r="J338" s="2165"/>
      <c r="K338" s="2165"/>
      <c r="L338" s="2165"/>
      <c r="M338" s="2165"/>
      <c r="N338" s="2166"/>
      <c r="O338" s="409"/>
      <c r="P338" s="410"/>
      <c r="Q338" s="411"/>
      <c r="R338" s="162"/>
      <c r="S338" s="162"/>
      <c r="T338" s="163"/>
      <c r="U338" s="212"/>
    </row>
    <row r="339" spans="2:21" ht="9.9499999999999993" hidden="1" customHeight="1">
      <c r="B339" s="457"/>
      <c r="C339" s="458"/>
      <c r="D339" s="458"/>
      <c r="E339" s="458"/>
      <c r="F339" s="458"/>
      <c r="G339" s="459"/>
      <c r="H339" s="459"/>
      <c r="I339" s="459"/>
      <c r="J339" s="459"/>
      <c r="K339" s="459"/>
      <c r="L339" s="459"/>
      <c r="M339" s="459"/>
      <c r="N339" s="459"/>
      <c r="O339" s="459"/>
      <c r="P339" s="459"/>
      <c r="Q339" s="818"/>
      <c r="R339" s="459"/>
      <c r="S339" s="459"/>
      <c r="T339" s="460"/>
      <c r="U339" s="212"/>
    </row>
    <row r="340" spans="2:21" ht="15.75">
      <c r="B340" s="164"/>
      <c r="C340" s="273" t="s">
        <v>59</v>
      </c>
      <c r="D340" s="15"/>
      <c r="E340" s="15" t="s">
        <v>60</v>
      </c>
      <c r="F340" s="165" t="s">
        <v>365</v>
      </c>
      <c r="G340" s="15"/>
      <c r="H340" s="701"/>
      <c r="I340" s="358"/>
      <c r="J340" s="15"/>
      <c r="K340" s="344"/>
      <c r="L340" s="145"/>
      <c r="M340" s="153"/>
      <c r="N340" s="145"/>
      <c r="O340" s="247"/>
      <c r="P340" s="57" t="s">
        <v>61</v>
      </c>
      <c r="Q340" s="249" t="s">
        <v>1098</v>
      </c>
      <c r="R340" s="249"/>
      <c r="S340" s="216"/>
      <c r="T340" s="250"/>
      <c r="U340" s="212"/>
    </row>
    <row r="341" spans="2:21" ht="9.9499999999999993" customHeight="1">
      <c r="B341" s="168"/>
      <c r="C341" s="274"/>
      <c r="D341" s="15"/>
      <c r="E341" s="344"/>
      <c r="F341" s="170"/>
      <c r="G341" s="171"/>
      <c r="H341" s="170"/>
      <c r="I341" s="172"/>
      <c r="J341" s="169"/>
      <c r="K341" s="15"/>
      <c r="L341" s="173"/>
      <c r="M341" s="145"/>
      <c r="O341" s="145"/>
      <c r="P341" s="295"/>
      <c r="Q341" s="251"/>
      <c r="R341" s="251"/>
      <c r="S341" s="251"/>
      <c r="T341" s="250"/>
      <c r="U341" s="212"/>
    </row>
    <row r="342" spans="2:21" ht="15" customHeight="1">
      <c r="B342" s="1158" t="s">
        <v>26</v>
      </c>
      <c r="C342" s="275" t="s">
        <v>27</v>
      </c>
      <c r="D342" s="1154" t="s">
        <v>62</v>
      </c>
      <c r="E342" s="175" t="s">
        <v>28</v>
      </c>
      <c r="F342" s="1154" t="s">
        <v>29</v>
      </c>
      <c r="G342" s="174" t="s">
        <v>30</v>
      </c>
      <c r="H342" s="174" t="s">
        <v>30</v>
      </c>
      <c r="I342" s="176" t="s">
        <v>30</v>
      </c>
      <c r="J342" s="2171" t="s">
        <v>31</v>
      </c>
      <c r="K342" s="2172"/>
      <c r="L342" s="174" t="s">
        <v>30</v>
      </c>
      <c r="M342" s="176" t="s">
        <v>32</v>
      </c>
      <c r="N342" s="177" t="s">
        <v>8</v>
      </c>
      <c r="O342" s="2176" t="s">
        <v>182</v>
      </c>
      <c r="P342" s="2178" t="s">
        <v>181</v>
      </c>
      <c r="Q342" s="177" t="s">
        <v>8</v>
      </c>
      <c r="R342" s="2180" t="s">
        <v>44</v>
      </c>
      <c r="S342" s="178" t="s">
        <v>8</v>
      </c>
      <c r="T342" s="1156" t="s">
        <v>10</v>
      </c>
      <c r="U342" s="212"/>
    </row>
    <row r="343" spans="2:21">
      <c r="B343" s="1159"/>
      <c r="C343" s="276" t="s">
        <v>11</v>
      </c>
      <c r="D343" s="1155"/>
      <c r="E343" s="180" t="s">
        <v>12</v>
      </c>
      <c r="F343" s="1155"/>
      <c r="G343" s="180" t="s">
        <v>13</v>
      </c>
      <c r="H343" s="180" t="s">
        <v>14</v>
      </c>
      <c r="I343" s="181" t="s">
        <v>15</v>
      </c>
      <c r="J343" s="182" t="s">
        <v>16</v>
      </c>
      <c r="K343" s="183" t="s">
        <v>17</v>
      </c>
      <c r="L343" s="180" t="s">
        <v>18</v>
      </c>
      <c r="M343" s="184" t="s">
        <v>19</v>
      </c>
      <c r="N343" s="185" t="s">
        <v>177</v>
      </c>
      <c r="O343" s="2177"/>
      <c r="P343" s="2179"/>
      <c r="Q343" s="185" t="s">
        <v>22</v>
      </c>
      <c r="R343" s="2181"/>
      <c r="S343" s="186" t="s">
        <v>45</v>
      </c>
      <c r="T343" s="1157"/>
      <c r="U343" s="212"/>
    </row>
    <row r="344" spans="2:21" ht="15.75" thickBot="1">
      <c r="B344" s="187">
        <v>1</v>
      </c>
      <c r="C344" s="277">
        <v>2</v>
      </c>
      <c r="D344" s="189">
        <v>3</v>
      </c>
      <c r="E344" s="188">
        <v>4</v>
      </c>
      <c r="F344" s="188">
        <v>5</v>
      </c>
      <c r="G344" s="188">
        <v>6</v>
      </c>
      <c r="H344" s="188">
        <v>7</v>
      </c>
      <c r="I344" s="190" t="s">
        <v>63</v>
      </c>
      <c r="J344" s="191">
        <v>9</v>
      </c>
      <c r="K344" s="192" t="s">
        <v>64</v>
      </c>
      <c r="L344" s="191" t="s">
        <v>65</v>
      </c>
      <c r="M344" s="192">
        <v>12</v>
      </c>
      <c r="N344" s="193" t="s">
        <v>66</v>
      </c>
      <c r="O344" s="252" t="s">
        <v>176</v>
      </c>
      <c r="P344" s="193" t="s">
        <v>178</v>
      </c>
      <c r="Q344" s="193" t="s">
        <v>185</v>
      </c>
      <c r="R344" s="193" t="s">
        <v>183</v>
      </c>
      <c r="S344" s="193" t="s">
        <v>179</v>
      </c>
      <c r="T344" s="193">
        <v>18</v>
      </c>
      <c r="U344" s="212"/>
    </row>
    <row r="345" spans="2:21" s="929" customFormat="1" ht="20.100000000000001" customHeight="1" thickTop="1">
      <c r="B345" s="965">
        <v>1</v>
      </c>
      <c r="C345" s="966" t="s">
        <v>1100</v>
      </c>
      <c r="D345" s="1052" t="s">
        <v>1062</v>
      </c>
      <c r="E345" s="1053" t="s">
        <v>1063</v>
      </c>
      <c r="F345" s="1054" t="s">
        <v>35</v>
      </c>
      <c r="G345" s="1055">
        <v>10390</v>
      </c>
      <c r="H345" s="1055">
        <v>3510</v>
      </c>
      <c r="I345" s="1060">
        <f>+G345-H345</f>
        <v>6880</v>
      </c>
      <c r="J345" s="976">
        <v>5</v>
      </c>
      <c r="K345" s="1056">
        <f>I345*J345%</f>
        <v>344</v>
      </c>
      <c r="L345" s="1056">
        <f>I345-K345</f>
        <v>6536</v>
      </c>
      <c r="M345" s="978">
        <v>1400</v>
      </c>
      <c r="N345" s="967">
        <f>ROUND((L345*M345),0)</f>
        <v>9150400</v>
      </c>
      <c r="O345" s="967">
        <f>ROUND(M345*0.5025%,2)</f>
        <v>7.04</v>
      </c>
      <c r="P345" s="967">
        <f>M345+O345</f>
        <v>1407.04</v>
      </c>
      <c r="Q345" s="968">
        <f>ROUND((L345*+P345),0)</f>
        <v>9196413</v>
      </c>
      <c r="R345" s="968">
        <f>ROUND((Q345*0.5%),0)</f>
        <v>45982</v>
      </c>
      <c r="S345" s="968">
        <f>ROUND((Q345-R345),0)</f>
        <v>9150431</v>
      </c>
      <c r="T345" s="923" t="s">
        <v>412</v>
      </c>
    </row>
    <row r="346" spans="2:21" s="929" customFormat="1" ht="20.100000000000001" customHeight="1">
      <c r="B346" s="944">
        <v>2</v>
      </c>
      <c r="C346" s="901" t="s">
        <v>1101</v>
      </c>
      <c r="D346" s="1057" t="s">
        <v>957</v>
      </c>
      <c r="E346" s="1058" t="s">
        <v>958</v>
      </c>
      <c r="F346" s="1059" t="s">
        <v>35</v>
      </c>
      <c r="G346" s="974">
        <v>3870</v>
      </c>
      <c r="H346" s="974">
        <v>1240</v>
      </c>
      <c r="I346" s="975">
        <f>+G346-H346</f>
        <v>2630</v>
      </c>
      <c r="J346" s="976">
        <v>5</v>
      </c>
      <c r="K346" s="977">
        <f>I346*J346%</f>
        <v>131.5</v>
      </c>
      <c r="L346" s="977">
        <f>I346-K346</f>
        <v>2498.5</v>
      </c>
      <c r="M346" s="978">
        <v>1400</v>
      </c>
      <c r="N346" s="932">
        <f>ROUND((L346*M346),0)</f>
        <v>3497900</v>
      </c>
      <c r="O346" s="932">
        <f>ROUND(M346*0.5025%,2)</f>
        <v>7.04</v>
      </c>
      <c r="P346" s="932">
        <f>M346+O346</f>
        <v>1407.04</v>
      </c>
      <c r="Q346" s="933">
        <f>ROUND((L346*+P346),0)</f>
        <v>3515489</v>
      </c>
      <c r="R346" s="933">
        <f>ROUND((Q346*0.5%),0)</f>
        <v>17577</v>
      </c>
      <c r="S346" s="933">
        <f>ROUND((Q346-R346),0)</f>
        <v>3497912</v>
      </c>
      <c r="T346" s="923" t="s">
        <v>412</v>
      </c>
    </row>
    <row r="347" spans="2:21" s="929" customFormat="1" ht="20.100000000000001" customHeight="1">
      <c r="B347" s="944">
        <v>3</v>
      </c>
      <c r="C347" s="901" t="s">
        <v>1102</v>
      </c>
      <c r="D347" s="1057" t="s">
        <v>76</v>
      </c>
      <c r="E347" s="1058" t="s">
        <v>961</v>
      </c>
      <c r="F347" s="1059" t="s">
        <v>35</v>
      </c>
      <c r="G347" s="974">
        <v>16400</v>
      </c>
      <c r="H347" s="974">
        <v>5400</v>
      </c>
      <c r="I347" s="975">
        <f>+G347-H347</f>
        <v>11000</v>
      </c>
      <c r="J347" s="976">
        <v>5</v>
      </c>
      <c r="K347" s="977">
        <f>I347*J347%</f>
        <v>550</v>
      </c>
      <c r="L347" s="977">
        <f>I347-K347</f>
        <v>10450</v>
      </c>
      <c r="M347" s="978">
        <v>1400</v>
      </c>
      <c r="N347" s="932">
        <f>ROUND((L347*M347),0)</f>
        <v>14630000</v>
      </c>
      <c r="O347" s="932">
        <f>ROUND(M347*0.5025%,2)</f>
        <v>7.04</v>
      </c>
      <c r="P347" s="932">
        <f>M347+O347</f>
        <v>1407.04</v>
      </c>
      <c r="Q347" s="933">
        <f>ROUND((L347*+P347),0)</f>
        <v>14703568</v>
      </c>
      <c r="R347" s="933">
        <f>ROUND((Q347*0.5%),0)</f>
        <v>73518</v>
      </c>
      <c r="S347" s="933">
        <f>ROUND((Q347-R347),0)</f>
        <v>14630050</v>
      </c>
      <c r="T347" s="923" t="s">
        <v>412</v>
      </c>
    </row>
    <row r="348" spans="2:21" s="929" customFormat="1" ht="20.100000000000001" customHeight="1">
      <c r="B348" s="944">
        <v>4</v>
      </c>
      <c r="C348" s="901" t="s">
        <v>1103</v>
      </c>
      <c r="D348" s="1057" t="s">
        <v>1104</v>
      </c>
      <c r="E348" s="1058" t="s">
        <v>1105</v>
      </c>
      <c r="F348" s="1059" t="s">
        <v>35</v>
      </c>
      <c r="G348" s="974">
        <v>9680</v>
      </c>
      <c r="H348" s="974">
        <v>4340</v>
      </c>
      <c r="I348" s="975">
        <f t="shared" ref="I348" si="117">+G348-H348</f>
        <v>5340</v>
      </c>
      <c r="J348" s="976">
        <v>5</v>
      </c>
      <c r="K348" s="977">
        <f t="shared" ref="K348" si="118">I348*J348%</f>
        <v>267</v>
      </c>
      <c r="L348" s="977">
        <f t="shared" ref="L348" si="119">I348-K348</f>
        <v>5073</v>
      </c>
      <c r="M348" s="978">
        <v>1400</v>
      </c>
      <c r="N348" s="932">
        <f t="shared" ref="N348" si="120">ROUND((L348*M348),0)</f>
        <v>7102200</v>
      </c>
      <c r="O348" s="932">
        <f t="shared" ref="O348" si="121">ROUND(M348*0.5025%,2)</f>
        <v>7.04</v>
      </c>
      <c r="P348" s="932">
        <f t="shared" ref="P348" si="122">M348+O348</f>
        <v>1407.04</v>
      </c>
      <c r="Q348" s="933">
        <f t="shared" ref="Q348" si="123">ROUND((L348*+P348),0)</f>
        <v>7137914</v>
      </c>
      <c r="R348" s="933">
        <f t="shared" ref="R348" si="124">ROUND((Q348*0.5%),0)</f>
        <v>35690</v>
      </c>
      <c r="S348" s="933">
        <f t="shared" ref="S348" si="125">ROUND((Q348-R348),0)</f>
        <v>7102224</v>
      </c>
      <c r="T348" s="923" t="s">
        <v>412</v>
      </c>
    </row>
    <row r="349" spans="2:21" s="929" customFormat="1" ht="20.100000000000001" customHeight="1">
      <c r="B349" s="1046"/>
      <c r="C349" s="1047"/>
      <c r="D349" s="1048"/>
      <c r="E349" s="1049"/>
      <c r="F349" s="1050"/>
      <c r="G349" s="1028"/>
      <c r="H349" s="1028"/>
      <c r="I349" s="1029"/>
      <c r="J349" s="1030"/>
      <c r="K349" s="943"/>
      <c r="L349" s="943"/>
      <c r="M349" s="941"/>
      <c r="N349" s="942"/>
      <c r="O349" s="942"/>
      <c r="P349" s="942"/>
      <c r="Q349" s="940"/>
      <c r="R349" s="940"/>
      <c r="S349" s="940"/>
      <c r="T349" s="923"/>
    </row>
    <row r="350" spans="2:21" ht="20.100000000000001" customHeight="1">
      <c r="B350" s="2173" t="s">
        <v>191</v>
      </c>
      <c r="C350" s="2174"/>
      <c r="D350" s="2174"/>
      <c r="E350" s="2174"/>
      <c r="F350" s="2175"/>
      <c r="G350" s="402">
        <f>SUM(G345:G349)</f>
        <v>40340</v>
      </c>
      <c r="H350" s="402">
        <f>SUM(H345:H349)</f>
        <v>14490</v>
      </c>
      <c r="I350" s="402">
        <f>SUM(I345:I349)</f>
        <v>25850</v>
      </c>
      <c r="J350" s="402">
        <f>+K350/I350%</f>
        <v>5</v>
      </c>
      <c r="K350" s="402">
        <f>SUM(K345:K349)</f>
        <v>1292.5</v>
      </c>
      <c r="L350" s="402">
        <f>SUM(L345:L349)</f>
        <v>24557.5</v>
      </c>
      <c r="M350" s="402"/>
      <c r="N350" s="402">
        <f>SUM(N345:N349)</f>
        <v>34380500</v>
      </c>
      <c r="O350" s="402"/>
      <c r="P350" s="402">
        <f>+Q350/L350</f>
        <v>1407.039967423394</v>
      </c>
      <c r="Q350" s="402">
        <f>SUM(Q345:Q349)</f>
        <v>34553384</v>
      </c>
      <c r="R350" s="402">
        <f>SUM(R345:R349)</f>
        <v>172767</v>
      </c>
      <c r="S350" s="402">
        <f>SUM(S345:S349)</f>
        <v>34380617</v>
      </c>
      <c r="T350" s="402"/>
      <c r="U350" s="212"/>
    </row>
    <row r="351" spans="2:21" hidden="1">
      <c r="B351" s="603"/>
      <c r="C351" s="458"/>
      <c r="D351" s="458"/>
      <c r="E351" s="458"/>
      <c r="F351" s="458"/>
      <c r="G351" s="459"/>
      <c r="H351" s="459"/>
      <c r="I351" s="459"/>
      <c r="J351" s="459"/>
      <c r="K351" s="459"/>
      <c r="L351" s="459"/>
      <c r="M351" s="459"/>
      <c r="N351" s="459"/>
      <c r="O351" s="459"/>
      <c r="P351" s="459"/>
      <c r="Q351" s="459"/>
      <c r="R351" s="459"/>
      <c r="S351" s="459"/>
      <c r="T351" s="460"/>
      <c r="U351" s="212"/>
    </row>
    <row r="352" spans="2:21" ht="15.75" hidden="1">
      <c r="B352" s="201"/>
      <c r="C352" s="205"/>
      <c r="D352" s="202"/>
      <c r="E352" s="202"/>
      <c r="F352" s="202"/>
      <c r="G352" s="202"/>
      <c r="H352" s="202"/>
      <c r="I352" s="202"/>
      <c r="J352" s="203"/>
      <c r="K352" s="203"/>
      <c r="L352" s="204"/>
      <c r="M352" s="202"/>
      <c r="N352" s="202"/>
      <c r="O352" s="202"/>
      <c r="P352" s="598"/>
      <c r="Q352" s="211" t="s">
        <v>1099</v>
      </c>
      <c r="R352" s="211"/>
      <c r="S352" s="208"/>
      <c r="T352" s="209"/>
      <c r="U352" s="212"/>
    </row>
    <row r="353" spans="2:21" ht="15.75" hidden="1">
      <c r="B353" s="241"/>
      <c r="C353" s="280" t="s">
        <v>80</v>
      </c>
      <c r="D353" s="227"/>
      <c r="E353" s="227"/>
      <c r="F353" s="227"/>
      <c r="G353" s="1161"/>
      <c r="H353" s="1161"/>
      <c r="I353" s="1161" t="s">
        <v>105</v>
      </c>
      <c r="J353" s="1161"/>
      <c r="K353" s="228"/>
      <c r="L353" s="1161"/>
      <c r="M353" s="1161" t="s">
        <v>106</v>
      </c>
      <c r="N353" s="1161"/>
      <c r="O353" s="227"/>
      <c r="P353" s="227"/>
      <c r="Q353" s="227" t="s">
        <v>81</v>
      </c>
      <c r="R353" s="227"/>
      <c r="S353" s="242"/>
      <c r="T353" s="243"/>
      <c r="U353" s="212"/>
    </row>
    <row r="354" spans="2:21" ht="12" hidden="1" customHeight="1">
      <c r="B354" s="241"/>
      <c r="C354" s="281"/>
      <c r="D354" s="229"/>
      <c r="E354" s="229"/>
      <c r="F354" s="229"/>
      <c r="G354" s="229"/>
      <c r="H354" s="229"/>
      <c r="I354" s="229"/>
      <c r="J354" s="229"/>
      <c r="K354" s="229"/>
      <c r="L354" s="229"/>
      <c r="M354" s="229"/>
      <c r="N354" s="229"/>
      <c r="O354" s="229"/>
      <c r="P354" s="229"/>
      <c r="Q354" s="229"/>
      <c r="R354" s="229"/>
      <c r="S354" s="242"/>
      <c r="T354" s="243"/>
      <c r="U354" s="212"/>
    </row>
    <row r="355" spans="2:21" ht="9.75" hidden="1" customHeight="1">
      <c r="B355" s="241"/>
      <c r="C355" s="281"/>
      <c r="D355" s="229"/>
      <c r="E355" s="229"/>
      <c r="F355" s="229"/>
      <c r="G355" s="229"/>
      <c r="H355" s="229"/>
      <c r="I355" s="229"/>
      <c r="J355" s="229"/>
      <c r="K355" s="229"/>
      <c r="L355" s="229"/>
      <c r="M355" s="229"/>
      <c r="N355" s="229"/>
      <c r="O355" s="229"/>
      <c r="P355" s="229"/>
      <c r="Q355" s="229"/>
      <c r="R355" s="229"/>
      <c r="S355" s="242"/>
      <c r="T355" s="243"/>
      <c r="U355" s="212"/>
    </row>
    <row r="356" spans="2:21" ht="15.75" hidden="1">
      <c r="B356" s="241"/>
      <c r="C356" s="281"/>
      <c r="D356" s="229"/>
      <c r="E356" s="229"/>
      <c r="F356" s="229"/>
      <c r="G356" s="229"/>
      <c r="H356" s="229"/>
      <c r="I356" s="229"/>
      <c r="J356" s="229"/>
      <c r="K356" s="229"/>
      <c r="L356" s="229"/>
      <c r="M356" s="229"/>
      <c r="N356" s="229"/>
      <c r="O356" s="229"/>
      <c r="P356" s="229"/>
      <c r="Q356" s="229"/>
      <c r="R356" s="229"/>
      <c r="S356" s="242"/>
      <c r="T356" s="243"/>
      <c r="U356" s="212"/>
    </row>
    <row r="357" spans="2:21" ht="15.75" hidden="1">
      <c r="B357" s="241"/>
      <c r="C357" s="281"/>
      <c r="D357" s="229"/>
      <c r="E357" s="229"/>
      <c r="F357" s="229"/>
      <c r="G357" s="229"/>
      <c r="H357" s="229"/>
      <c r="I357" s="229"/>
      <c r="J357" s="229"/>
      <c r="K357" s="229"/>
      <c r="L357" s="229"/>
      <c r="M357" s="229"/>
      <c r="N357" s="229"/>
      <c r="O357" s="229"/>
      <c r="P357" s="229"/>
      <c r="Q357" s="229"/>
      <c r="R357" s="229"/>
      <c r="S357" s="242"/>
      <c r="T357" s="243"/>
      <c r="U357" s="212"/>
    </row>
    <row r="358" spans="2:21" ht="15.75" hidden="1">
      <c r="B358" s="241"/>
      <c r="C358" s="1160" t="s">
        <v>147</v>
      </c>
      <c r="D358" s="1160"/>
      <c r="E358" s="1160"/>
      <c r="F358" s="1160"/>
      <c r="G358" s="1162"/>
      <c r="H358" s="1162" t="s">
        <v>82</v>
      </c>
      <c r="I358" s="1160"/>
      <c r="J358" s="1162" t="s">
        <v>156</v>
      </c>
      <c r="K358" s="230"/>
      <c r="L358" s="1162"/>
      <c r="M358" s="1162" t="s">
        <v>161</v>
      </c>
      <c r="N358" s="1162"/>
      <c r="O358" s="1160"/>
      <c r="P358" s="1160"/>
      <c r="Q358" s="1160" t="s">
        <v>83</v>
      </c>
      <c r="R358" s="1160"/>
      <c r="S358" s="242"/>
      <c r="T358" s="243"/>
      <c r="U358" s="212"/>
    </row>
    <row r="359" spans="2:21" ht="15.75" hidden="1">
      <c r="B359" s="612"/>
      <c r="C359" s="1160"/>
      <c r="D359" s="1160"/>
      <c r="E359" s="1160"/>
      <c r="F359" s="1160"/>
      <c r="G359" s="1162"/>
      <c r="H359" s="1162"/>
      <c r="I359" s="1160"/>
      <c r="J359" s="1162"/>
      <c r="K359" s="230"/>
      <c r="L359" s="1162"/>
      <c r="M359" s="1162"/>
      <c r="N359" s="1162"/>
      <c r="O359" s="1160"/>
      <c r="P359" s="1160"/>
      <c r="Q359" s="1160"/>
      <c r="R359" s="1160"/>
      <c r="S359" s="242"/>
      <c r="T359" s="243"/>
      <c r="U359" s="212"/>
    </row>
    <row r="360" spans="2:21" customFormat="1" ht="15" hidden="1" customHeight="1">
      <c r="B360" s="121" t="s">
        <v>418</v>
      </c>
      <c r="C360" s="284"/>
      <c r="D360" s="122"/>
      <c r="E360" s="122"/>
      <c r="F360" s="122"/>
      <c r="G360" s="122"/>
      <c r="H360" s="122"/>
      <c r="I360" s="122"/>
      <c r="J360" s="123"/>
      <c r="K360" s="122"/>
      <c r="L360" s="124"/>
      <c r="M360" s="122"/>
      <c r="N360" s="122"/>
      <c r="O360" s="122"/>
      <c r="P360" s="122"/>
      <c r="Q360" s="122"/>
      <c r="R360" s="125"/>
      <c r="S360" s="125"/>
      <c r="T360" s="126" t="s">
        <v>417</v>
      </c>
      <c r="U360" s="232"/>
    </row>
    <row r="361" spans="2:21" hidden="1"/>
    <row r="362" spans="2:21" ht="27.95" hidden="1" customHeight="1">
      <c r="B362" s="2155" t="s">
        <v>159</v>
      </c>
      <c r="C362" s="2156"/>
      <c r="D362" s="2156"/>
      <c r="E362" s="2157"/>
      <c r="F362" s="2161" t="s">
        <v>146</v>
      </c>
      <c r="G362" s="2162"/>
      <c r="H362" s="2162"/>
      <c r="I362" s="2162"/>
      <c r="J362" s="2162"/>
      <c r="K362" s="2162"/>
      <c r="L362" s="2162"/>
      <c r="M362" s="2162"/>
      <c r="N362" s="2163"/>
      <c r="O362" s="407" t="s">
        <v>111</v>
      </c>
      <c r="P362" s="1051" t="s">
        <v>1089</v>
      </c>
      <c r="Q362" s="408" t="s">
        <v>953</v>
      </c>
      <c r="R362" s="160"/>
      <c r="S362" s="160"/>
      <c r="T362" s="161" t="s">
        <v>25</v>
      </c>
      <c r="U362" s="212"/>
    </row>
    <row r="363" spans="2:21" ht="27.95" hidden="1" customHeight="1">
      <c r="B363" s="2158"/>
      <c r="C363" s="2159"/>
      <c r="D363" s="2159"/>
      <c r="E363" s="2160"/>
      <c r="F363" s="2164" t="s">
        <v>416</v>
      </c>
      <c r="G363" s="2165"/>
      <c r="H363" s="2165"/>
      <c r="I363" s="2165"/>
      <c r="J363" s="2165"/>
      <c r="K363" s="2165"/>
      <c r="L363" s="2165"/>
      <c r="M363" s="2165"/>
      <c r="N363" s="2166"/>
      <c r="O363" s="409" t="s">
        <v>33</v>
      </c>
      <c r="P363" s="410" t="s">
        <v>58</v>
      </c>
      <c r="Q363" s="411"/>
      <c r="R363" s="162"/>
      <c r="S363" s="162"/>
      <c r="T363" s="163"/>
      <c r="U363" s="212"/>
    </row>
    <row r="364" spans="2:21" ht="9.9499999999999993" hidden="1" customHeight="1">
      <c r="B364" s="457"/>
      <c r="C364" s="458"/>
      <c r="D364" s="458"/>
      <c r="E364" s="458"/>
      <c r="F364" s="458"/>
      <c r="G364" s="459"/>
      <c r="H364" s="459"/>
      <c r="I364" s="459"/>
      <c r="J364" s="459"/>
      <c r="K364" s="459"/>
      <c r="L364" s="459"/>
      <c r="M364" s="459"/>
      <c r="N364" s="459"/>
      <c r="O364" s="459"/>
      <c r="P364" s="459"/>
      <c r="Q364" s="818"/>
      <c r="R364" s="459"/>
      <c r="S364" s="459"/>
      <c r="T364" s="460"/>
      <c r="U364" s="212"/>
    </row>
    <row r="365" spans="2:21" ht="15.75">
      <c r="B365" s="164"/>
      <c r="C365" s="273" t="s">
        <v>59</v>
      </c>
      <c r="D365" s="15"/>
      <c r="E365" s="15" t="s">
        <v>60</v>
      </c>
      <c r="F365" s="165" t="s">
        <v>365</v>
      </c>
      <c r="G365" s="15"/>
      <c r="H365" s="701"/>
      <c r="I365" s="358"/>
      <c r="J365" s="15"/>
      <c r="K365" s="344"/>
      <c r="L365" s="145"/>
      <c r="M365" s="153"/>
      <c r="N365" s="145"/>
      <c r="O365" s="247"/>
      <c r="P365" s="57" t="s">
        <v>61</v>
      </c>
      <c r="Q365" s="249" t="s">
        <v>1087</v>
      </c>
      <c r="R365" s="249"/>
      <c r="S365" s="216"/>
      <c r="T365" s="250"/>
      <c r="U365" s="212"/>
    </row>
    <row r="366" spans="2:21" ht="9.9499999999999993" customHeight="1">
      <c r="B366" s="168"/>
      <c r="C366" s="274"/>
      <c r="D366" s="15"/>
      <c r="E366" s="344"/>
      <c r="F366" s="170"/>
      <c r="G366" s="171"/>
      <c r="H366" s="170"/>
      <c r="I366" s="172"/>
      <c r="J366" s="169"/>
      <c r="K366" s="15"/>
      <c r="L366" s="173"/>
      <c r="M366" s="145"/>
      <c r="O366" s="145"/>
      <c r="P366" s="295"/>
      <c r="Q366" s="251"/>
      <c r="R366" s="251"/>
      <c r="S366" s="251"/>
      <c r="T366" s="250"/>
      <c r="U366" s="212"/>
    </row>
    <row r="367" spans="2:21" ht="15" customHeight="1">
      <c r="B367" s="1149" t="s">
        <v>26</v>
      </c>
      <c r="C367" s="275" t="s">
        <v>27</v>
      </c>
      <c r="D367" s="1145" t="s">
        <v>62</v>
      </c>
      <c r="E367" s="175" t="s">
        <v>28</v>
      </c>
      <c r="F367" s="1145" t="s">
        <v>29</v>
      </c>
      <c r="G367" s="174" t="s">
        <v>30</v>
      </c>
      <c r="H367" s="174" t="s">
        <v>30</v>
      </c>
      <c r="I367" s="176" t="s">
        <v>30</v>
      </c>
      <c r="J367" s="2171" t="s">
        <v>31</v>
      </c>
      <c r="K367" s="2172"/>
      <c r="L367" s="174" t="s">
        <v>30</v>
      </c>
      <c r="M367" s="176" t="s">
        <v>32</v>
      </c>
      <c r="N367" s="177" t="s">
        <v>8</v>
      </c>
      <c r="O367" s="2176" t="s">
        <v>182</v>
      </c>
      <c r="P367" s="2178" t="s">
        <v>181</v>
      </c>
      <c r="Q367" s="177" t="s">
        <v>8</v>
      </c>
      <c r="R367" s="2180" t="s">
        <v>44</v>
      </c>
      <c r="S367" s="178" t="s">
        <v>8</v>
      </c>
      <c r="T367" s="1147" t="s">
        <v>10</v>
      </c>
      <c r="U367" s="212"/>
    </row>
    <row r="368" spans="2:21">
      <c r="B368" s="1150"/>
      <c r="C368" s="276" t="s">
        <v>11</v>
      </c>
      <c r="D368" s="1146"/>
      <c r="E368" s="180" t="s">
        <v>12</v>
      </c>
      <c r="F368" s="1146"/>
      <c r="G368" s="180" t="s">
        <v>13</v>
      </c>
      <c r="H368" s="180" t="s">
        <v>14</v>
      </c>
      <c r="I368" s="181" t="s">
        <v>15</v>
      </c>
      <c r="J368" s="182" t="s">
        <v>16</v>
      </c>
      <c r="K368" s="183" t="s">
        <v>17</v>
      </c>
      <c r="L368" s="180" t="s">
        <v>18</v>
      </c>
      <c r="M368" s="184" t="s">
        <v>19</v>
      </c>
      <c r="N368" s="185" t="s">
        <v>177</v>
      </c>
      <c r="O368" s="2177"/>
      <c r="P368" s="2179"/>
      <c r="Q368" s="185" t="s">
        <v>22</v>
      </c>
      <c r="R368" s="2181"/>
      <c r="S368" s="186" t="s">
        <v>45</v>
      </c>
      <c r="T368" s="1148"/>
      <c r="U368" s="212"/>
    </row>
    <row r="369" spans="2:21" ht="15.75" thickBot="1">
      <c r="B369" s="187">
        <v>1</v>
      </c>
      <c r="C369" s="277">
        <v>2</v>
      </c>
      <c r="D369" s="189">
        <v>3</v>
      </c>
      <c r="E369" s="188">
        <v>4</v>
      </c>
      <c r="F369" s="188">
        <v>5</v>
      </c>
      <c r="G369" s="188">
        <v>6</v>
      </c>
      <c r="H369" s="188">
        <v>7</v>
      </c>
      <c r="I369" s="190" t="s">
        <v>63</v>
      </c>
      <c r="J369" s="191">
        <v>9</v>
      </c>
      <c r="K369" s="192" t="s">
        <v>64</v>
      </c>
      <c r="L369" s="191" t="s">
        <v>65</v>
      </c>
      <c r="M369" s="192">
        <v>12</v>
      </c>
      <c r="N369" s="193" t="s">
        <v>66</v>
      </c>
      <c r="O369" s="252" t="s">
        <v>176</v>
      </c>
      <c r="P369" s="193" t="s">
        <v>178</v>
      </c>
      <c r="Q369" s="193" t="s">
        <v>185</v>
      </c>
      <c r="R369" s="193" t="s">
        <v>183</v>
      </c>
      <c r="S369" s="193" t="s">
        <v>179</v>
      </c>
      <c r="T369" s="193">
        <v>18</v>
      </c>
      <c r="U369" s="212"/>
    </row>
    <row r="370" spans="2:21" s="929" customFormat="1" ht="20.100000000000001" customHeight="1" thickTop="1">
      <c r="B370" s="965">
        <v>1</v>
      </c>
      <c r="C370" s="966" t="s">
        <v>1090</v>
      </c>
      <c r="D370" s="1052" t="s">
        <v>998</v>
      </c>
      <c r="E370" s="1053" t="s">
        <v>999</v>
      </c>
      <c r="F370" s="1054" t="s">
        <v>35</v>
      </c>
      <c r="G370" s="1055">
        <v>10660</v>
      </c>
      <c r="H370" s="1055">
        <v>3520</v>
      </c>
      <c r="I370" s="1060">
        <f>+G370-H370</f>
        <v>7140</v>
      </c>
      <c r="J370" s="976">
        <v>5</v>
      </c>
      <c r="K370" s="1056">
        <f>I370*J370%</f>
        <v>357</v>
      </c>
      <c r="L370" s="1056">
        <f>I370-K370</f>
        <v>6783</v>
      </c>
      <c r="M370" s="978">
        <v>1350</v>
      </c>
      <c r="N370" s="967">
        <f>ROUND((L370*M370),0)</f>
        <v>9157050</v>
      </c>
      <c r="O370" s="967">
        <f>ROUND(M370*0.5025%,2)</f>
        <v>6.78</v>
      </c>
      <c r="P370" s="967">
        <f>M370+O370</f>
        <v>1356.78</v>
      </c>
      <c r="Q370" s="968">
        <f>ROUND((L370*+P370),0)</f>
        <v>9203039</v>
      </c>
      <c r="R370" s="968">
        <f>ROUND((Q370*0.5%),0)</f>
        <v>46015</v>
      </c>
      <c r="S370" s="968">
        <f>ROUND((Q370-R370),0)</f>
        <v>9157024</v>
      </c>
      <c r="T370" s="923" t="s">
        <v>380</v>
      </c>
    </row>
    <row r="371" spans="2:21" s="929" customFormat="1" ht="20.100000000000001" customHeight="1">
      <c r="B371" s="944">
        <v>2</v>
      </c>
      <c r="C371" s="901" t="s">
        <v>1091</v>
      </c>
      <c r="D371" s="1057" t="s">
        <v>943</v>
      </c>
      <c r="E371" s="1058" t="s">
        <v>944</v>
      </c>
      <c r="F371" s="1059" t="s">
        <v>35</v>
      </c>
      <c r="G371" s="974">
        <v>13000</v>
      </c>
      <c r="H371" s="974">
        <v>4380</v>
      </c>
      <c r="I371" s="975">
        <f>+G371-H371</f>
        <v>8620</v>
      </c>
      <c r="J371" s="976">
        <v>5</v>
      </c>
      <c r="K371" s="977">
        <f>I371*J371%</f>
        <v>431</v>
      </c>
      <c r="L371" s="977">
        <f>I371-K371</f>
        <v>8189</v>
      </c>
      <c r="M371" s="978">
        <v>1350</v>
      </c>
      <c r="N371" s="932">
        <f>ROUND((L371*M371),0)</f>
        <v>11055150</v>
      </c>
      <c r="O371" s="932">
        <f>ROUND(M371*0.5025%,2)</f>
        <v>6.78</v>
      </c>
      <c r="P371" s="932">
        <f>M371+O371</f>
        <v>1356.78</v>
      </c>
      <c r="Q371" s="933">
        <f>ROUND((L371*+P371),0)</f>
        <v>11110671</v>
      </c>
      <c r="R371" s="933">
        <f>ROUND((Q371*0.5%),0)</f>
        <v>55553</v>
      </c>
      <c r="S371" s="933">
        <f>ROUND((Q371-R371),0)</f>
        <v>11055118</v>
      </c>
      <c r="T371" s="923" t="s">
        <v>380</v>
      </c>
    </row>
    <row r="372" spans="2:21" s="929" customFormat="1" ht="20.100000000000001" customHeight="1">
      <c r="B372" s="944">
        <v>3</v>
      </c>
      <c r="C372" s="901" t="s">
        <v>1092</v>
      </c>
      <c r="D372" s="1057" t="s">
        <v>1011</v>
      </c>
      <c r="E372" s="1058" t="s">
        <v>1012</v>
      </c>
      <c r="F372" s="1059" t="s">
        <v>35</v>
      </c>
      <c r="G372" s="974">
        <v>3920</v>
      </c>
      <c r="H372" s="974">
        <v>1490</v>
      </c>
      <c r="I372" s="975">
        <f>+G372-H372</f>
        <v>2430</v>
      </c>
      <c r="J372" s="976">
        <v>5</v>
      </c>
      <c r="K372" s="977">
        <f>I372*J372%</f>
        <v>121.5</v>
      </c>
      <c r="L372" s="977">
        <f>I372-K372</f>
        <v>2308.5</v>
      </c>
      <c r="M372" s="978">
        <v>1350</v>
      </c>
      <c r="N372" s="932">
        <f>ROUND((L372*M372),0)</f>
        <v>3116475</v>
      </c>
      <c r="O372" s="932">
        <f>ROUND(M372*0.5025%,2)</f>
        <v>6.78</v>
      </c>
      <c r="P372" s="932">
        <f>M372+O372</f>
        <v>1356.78</v>
      </c>
      <c r="Q372" s="933">
        <f>ROUND((L372*+P372),0)</f>
        <v>3132127</v>
      </c>
      <c r="R372" s="933">
        <f>ROUND((Q372*0.5%),0)</f>
        <v>15661</v>
      </c>
      <c r="S372" s="933">
        <f>ROUND((Q372-R372),0)</f>
        <v>3116466</v>
      </c>
      <c r="T372" s="923" t="s">
        <v>380</v>
      </c>
    </row>
    <row r="373" spans="2:21" s="929" customFormat="1" ht="20.100000000000001" customHeight="1">
      <c r="B373" s="944">
        <v>4</v>
      </c>
      <c r="C373" s="901" t="s">
        <v>1093</v>
      </c>
      <c r="D373" s="1057" t="s">
        <v>1023</v>
      </c>
      <c r="E373" s="1058" t="s">
        <v>1085</v>
      </c>
      <c r="F373" s="1059" t="s">
        <v>35</v>
      </c>
      <c r="G373" s="974">
        <v>12930</v>
      </c>
      <c r="H373" s="974">
        <v>4640</v>
      </c>
      <c r="I373" s="975">
        <f t="shared" ref="I373:I375" si="126">+G373-H373</f>
        <v>8290</v>
      </c>
      <c r="J373" s="976">
        <v>5</v>
      </c>
      <c r="K373" s="977">
        <f t="shared" ref="K373:K375" si="127">I373*J373%</f>
        <v>414.5</v>
      </c>
      <c r="L373" s="977">
        <f t="shared" ref="L373:L375" si="128">I373-K373</f>
        <v>7875.5</v>
      </c>
      <c r="M373" s="978">
        <v>1350</v>
      </c>
      <c r="N373" s="932">
        <f t="shared" ref="N373:N375" si="129">ROUND((L373*M373),0)</f>
        <v>10631925</v>
      </c>
      <c r="O373" s="932">
        <f t="shared" ref="O373:O375" si="130">ROUND(M373*0.5025%,2)</f>
        <v>6.78</v>
      </c>
      <c r="P373" s="932">
        <f t="shared" ref="P373:P375" si="131">M373+O373</f>
        <v>1356.78</v>
      </c>
      <c r="Q373" s="933">
        <f t="shared" ref="Q373:Q375" si="132">ROUND((L373*+P373),0)</f>
        <v>10685321</v>
      </c>
      <c r="R373" s="933">
        <f t="shared" ref="R373:R375" si="133">ROUND((Q373*0.5%),0)</f>
        <v>53427</v>
      </c>
      <c r="S373" s="933">
        <f t="shared" ref="S373:S375" si="134">ROUND((Q373-R373),0)</f>
        <v>10631894</v>
      </c>
      <c r="T373" s="923" t="s">
        <v>380</v>
      </c>
    </row>
    <row r="374" spans="2:21" s="929" customFormat="1" ht="20.100000000000001" customHeight="1">
      <c r="B374" s="944">
        <v>5</v>
      </c>
      <c r="C374" s="901" t="s">
        <v>1094</v>
      </c>
      <c r="D374" s="1057" t="s">
        <v>957</v>
      </c>
      <c r="E374" s="1058" t="s">
        <v>958</v>
      </c>
      <c r="F374" s="1059" t="s">
        <v>35</v>
      </c>
      <c r="G374" s="974">
        <v>3750</v>
      </c>
      <c r="H374" s="974">
        <v>1220</v>
      </c>
      <c r="I374" s="975">
        <f t="shared" si="126"/>
        <v>2530</v>
      </c>
      <c r="J374" s="976">
        <v>5</v>
      </c>
      <c r="K374" s="977">
        <f t="shared" si="127"/>
        <v>126.5</v>
      </c>
      <c r="L374" s="977">
        <f t="shared" si="128"/>
        <v>2403.5</v>
      </c>
      <c r="M374" s="978">
        <v>1350</v>
      </c>
      <c r="N374" s="932">
        <f t="shared" si="129"/>
        <v>3244725</v>
      </c>
      <c r="O374" s="932">
        <f t="shared" si="130"/>
        <v>6.78</v>
      </c>
      <c r="P374" s="932">
        <f t="shared" si="131"/>
        <v>1356.78</v>
      </c>
      <c r="Q374" s="933">
        <f t="shared" si="132"/>
        <v>3261021</v>
      </c>
      <c r="R374" s="933">
        <f t="shared" si="133"/>
        <v>16305</v>
      </c>
      <c r="S374" s="933">
        <f t="shared" si="134"/>
        <v>3244716</v>
      </c>
      <c r="T374" s="923" t="s">
        <v>380</v>
      </c>
    </row>
    <row r="375" spans="2:21" s="929" customFormat="1" ht="20.100000000000001" customHeight="1">
      <c r="B375" s="944">
        <v>6</v>
      </c>
      <c r="C375" s="901" t="s">
        <v>1095</v>
      </c>
      <c r="D375" s="1057" t="s">
        <v>205</v>
      </c>
      <c r="E375" s="1058" t="s">
        <v>965</v>
      </c>
      <c r="F375" s="1059" t="s">
        <v>35</v>
      </c>
      <c r="G375" s="974">
        <v>13150</v>
      </c>
      <c r="H375" s="974">
        <v>4470</v>
      </c>
      <c r="I375" s="975">
        <f t="shared" si="126"/>
        <v>8680</v>
      </c>
      <c r="J375" s="976">
        <v>5</v>
      </c>
      <c r="K375" s="977">
        <f t="shared" si="127"/>
        <v>434</v>
      </c>
      <c r="L375" s="977">
        <f t="shared" si="128"/>
        <v>8246</v>
      </c>
      <c r="M375" s="978">
        <v>1350</v>
      </c>
      <c r="N375" s="932">
        <f t="shared" si="129"/>
        <v>11132100</v>
      </c>
      <c r="O375" s="932">
        <f t="shared" si="130"/>
        <v>6.78</v>
      </c>
      <c r="P375" s="932">
        <f t="shared" si="131"/>
        <v>1356.78</v>
      </c>
      <c r="Q375" s="933">
        <f t="shared" si="132"/>
        <v>11188008</v>
      </c>
      <c r="R375" s="933">
        <f t="shared" si="133"/>
        <v>55940</v>
      </c>
      <c r="S375" s="933">
        <f t="shared" si="134"/>
        <v>11132068</v>
      </c>
      <c r="T375" s="923" t="s">
        <v>380</v>
      </c>
    </row>
    <row r="376" spans="2:21" s="929" customFormat="1" ht="20.100000000000001" customHeight="1">
      <c r="B376" s="1046"/>
      <c r="C376" s="1047"/>
      <c r="D376" s="1048"/>
      <c r="E376" s="1049"/>
      <c r="F376" s="1050"/>
      <c r="G376" s="1028"/>
      <c r="H376" s="1028"/>
      <c r="I376" s="1029"/>
      <c r="J376" s="1030"/>
      <c r="K376" s="943"/>
      <c r="L376" s="943"/>
      <c r="M376" s="941"/>
      <c r="N376" s="942"/>
      <c r="O376" s="942"/>
      <c r="P376" s="942"/>
      <c r="Q376" s="940"/>
      <c r="R376" s="940"/>
      <c r="S376" s="940"/>
      <c r="T376" s="923"/>
    </row>
    <row r="377" spans="2:21" ht="20.100000000000001" customHeight="1">
      <c r="B377" s="2173" t="s">
        <v>191</v>
      </c>
      <c r="C377" s="2174"/>
      <c r="D377" s="2174"/>
      <c r="E377" s="2174"/>
      <c r="F377" s="2175"/>
      <c r="G377" s="402">
        <f>SUM(G370:G376)</f>
        <v>57410</v>
      </c>
      <c r="H377" s="402">
        <f>SUM(H370:H376)</f>
        <v>19720</v>
      </c>
      <c r="I377" s="402">
        <f>SUM(I370:I376)</f>
        <v>37690</v>
      </c>
      <c r="J377" s="402">
        <f>+K377/I377%</f>
        <v>5</v>
      </c>
      <c r="K377" s="402">
        <f>SUM(K370:K376)</f>
        <v>1884.5</v>
      </c>
      <c r="L377" s="402">
        <f>SUM(L370:L376)</f>
        <v>35805.5</v>
      </c>
      <c r="M377" s="402"/>
      <c r="N377" s="402">
        <f>SUM(N370:N376)</f>
        <v>48337425</v>
      </c>
      <c r="O377" s="402"/>
      <c r="P377" s="402">
        <f>+Q377/L377</f>
        <v>1356.7800198293558</v>
      </c>
      <c r="Q377" s="402">
        <f>SUM(Q370:Q376)</f>
        <v>48580187</v>
      </c>
      <c r="R377" s="402">
        <f>SUM(R370:R376)</f>
        <v>242901</v>
      </c>
      <c r="S377" s="402">
        <f>SUM(S370:S376)</f>
        <v>48337286</v>
      </c>
      <c r="T377" s="402"/>
      <c r="U377" s="212"/>
    </row>
    <row r="378" spans="2:21">
      <c r="B378" s="603"/>
      <c r="C378" s="458"/>
      <c r="D378" s="458"/>
      <c r="E378" s="458"/>
      <c r="F378" s="458"/>
      <c r="G378" s="459"/>
      <c r="H378" s="459"/>
      <c r="I378" s="459"/>
      <c r="J378" s="459"/>
      <c r="K378" s="459"/>
      <c r="L378" s="459"/>
      <c r="M378" s="459"/>
      <c r="N378" s="459"/>
      <c r="O378" s="459"/>
      <c r="P378" s="459"/>
      <c r="Q378" s="459"/>
      <c r="R378" s="459"/>
      <c r="S378" s="459"/>
      <c r="T378" s="460"/>
      <c r="U378" s="212"/>
    </row>
    <row r="379" spans="2:21" ht="15.75">
      <c r="B379" s="201"/>
      <c r="C379" s="205"/>
      <c r="D379" s="202"/>
      <c r="E379" s="202"/>
      <c r="F379" s="202"/>
      <c r="G379" s="202"/>
      <c r="H379" s="202"/>
      <c r="I379" s="202"/>
      <c r="J379" s="203"/>
      <c r="K379" s="203"/>
      <c r="L379" s="204"/>
      <c r="M379" s="202"/>
      <c r="N379" s="202"/>
      <c r="O379" s="202"/>
      <c r="P379" s="598"/>
      <c r="Q379" s="211" t="s">
        <v>1088</v>
      </c>
      <c r="R379" s="211"/>
      <c r="S379" s="208"/>
      <c r="T379" s="209"/>
      <c r="U379" s="212"/>
    </row>
    <row r="380" spans="2:21" ht="15.75">
      <c r="B380" s="241"/>
      <c r="C380" s="280" t="s">
        <v>80</v>
      </c>
      <c r="D380" s="227"/>
      <c r="E380" s="227"/>
      <c r="F380" s="227"/>
      <c r="G380" s="1152"/>
      <c r="H380" s="1152"/>
      <c r="I380" s="1152" t="s">
        <v>105</v>
      </c>
      <c r="J380" s="1152"/>
      <c r="K380" s="228"/>
      <c r="L380" s="1152"/>
      <c r="M380" s="1152" t="s">
        <v>106</v>
      </c>
      <c r="N380" s="1152"/>
      <c r="O380" s="227"/>
      <c r="P380" s="227"/>
      <c r="Q380" s="227" t="s">
        <v>81</v>
      </c>
      <c r="R380" s="227"/>
      <c r="S380" s="242"/>
      <c r="T380" s="243"/>
      <c r="U380" s="212"/>
    </row>
    <row r="381" spans="2:21" ht="12" customHeight="1">
      <c r="B381" s="241"/>
      <c r="C381" s="281"/>
      <c r="D381" s="229"/>
      <c r="E381" s="229"/>
      <c r="F381" s="229"/>
      <c r="G381" s="229"/>
      <c r="H381" s="229"/>
      <c r="I381" s="229"/>
      <c r="J381" s="229"/>
      <c r="K381" s="229"/>
      <c r="L381" s="229"/>
      <c r="M381" s="229"/>
      <c r="N381" s="229"/>
      <c r="O381" s="229"/>
      <c r="P381" s="229"/>
      <c r="Q381" s="229"/>
      <c r="R381" s="229"/>
      <c r="S381" s="242"/>
      <c r="T381" s="243"/>
      <c r="U381" s="212"/>
    </row>
    <row r="382" spans="2:21" ht="9.75" customHeight="1">
      <c r="B382" s="241"/>
      <c r="C382" s="281"/>
      <c r="D382" s="229"/>
      <c r="E382" s="229"/>
      <c r="F382" s="229"/>
      <c r="G382" s="229"/>
      <c r="H382" s="229"/>
      <c r="I382" s="229"/>
      <c r="J382" s="229"/>
      <c r="K382" s="229"/>
      <c r="L382" s="229"/>
      <c r="M382" s="229"/>
      <c r="N382" s="229"/>
      <c r="O382" s="229"/>
      <c r="P382" s="229"/>
      <c r="Q382" s="229"/>
      <c r="R382" s="229"/>
      <c r="S382" s="242"/>
      <c r="T382" s="243"/>
      <c r="U382" s="212"/>
    </row>
    <row r="383" spans="2:21" ht="15.75">
      <c r="B383" s="241"/>
      <c r="C383" s="281"/>
      <c r="D383" s="229"/>
      <c r="E383" s="229"/>
      <c r="F383" s="229"/>
      <c r="G383" s="229"/>
      <c r="H383" s="229"/>
      <c r="I383" s="229"/>
      <c r="J383" s="229"/>
      <c r="K383" s="229"/>
      <c r="L383" s="229"/>
      <c r="M383" s="229"/>
      <c r="N383" s="229"/>
      <c r="O383" s="229"/>
      <c r="P383" s="229"/>
      <c r="Q383" s="229"/>
      <c r="R383" s="229"/>
      <c r="S383" s="242"/>
      <c r="T383" s="243"/>
      <c r="U383" s="212"/>
    </row>
    <row r="384" spans="2:21" ht="15.75">
      <c r="B384" s="241"/>
      <c r="C384" s="281"/>
      <c r="D384" s="229"/>
      <c r="E384" s="229"/>
      <c r="F384" s="229"/>
      <c r="G384" s="229"/>
      <c r="H384" s="229"/>
      <c r="I384" s="229"/>
      <c r="J384" s="229"/>
      <c r="K384" s="229"/>
      <c r="L384" s="229"/>
      <c r="M384" s="229"/>
      <c r="N384" s="229"/>
      <c r="O384" s="229"/>
      <c r="P384" s="229"/>
      <c r="Q384" s="229"/>
      <c r="R384" s="229"/>
      <c r="S384" s="242"/>
      <c r="T384" s="243"/>
      <c r="U384" s="212"/>
    </row>
    <row r="385" spans="2:21" ht="15.75">
      <c r="B385" s="241"/>
      <c r="C385" s="1151" t="s">
        <v>147</v>
      </c>
      <c r="D385" s="1151"/>
      <c r="E385" s="1151"/>
      <c r="F385" s="1151"/>
      <c r="G385" s="1153"/>
      <c r="H385" s="1153" t="s">
        <v>82</v>
      </c>
      <c r="I385" s="1151"/>
      <c r="J385" s="1153" t="s">
        <v>156</v>
      </c>
      <c r="K385" s="230"/>
      <c r="L385" s="1153"/>
      <c r="M385" s="1153" t="s">
        <v>161</v>
      </c>
      <c r="N385" s="1153"/>
      <c r="O385" s="1151"/>
      <c r="P385" s="1151"/>
      <c r="Q385" s="1151" t="s">
        <v>83</v>
      </c>
      <c r="R385" s="1151"/>
      <c r="S385" s="242"/>
      <c r="T385" s="243"/>
      <c r="U385" s="212"/>
    </row>
    <row r="386" spans="2:21" ht="15.75">
      <c r="B386" s="612"/>
      <c r="C386" s="1151"/>
      <c r="D386" s="1151"/>
      <c r="E386" s="1151"/>
      <c r="F386" s="1151"/>
      <c r="G386" s="1153"/>
      <c r="H386" s="1153"/>
      <c r="I386" s="1151"/>
      <c r="J386" s="1153"/>
      <c r="K386" s="230"/>
      <c r="L386" s="1153"/>
      <c r="M386" s="1153"/>
      <c r="N386" s="1153"/>
      <c r="O386" s="1151"/>
      <c r="P386" s="1151"/>
      <c r="Q386" s="1151"/>
      <c r="R386" s="1151"/>
      <c r="S386" s="242"/>
      <c r="T386" s="243"/>
      <c r="U386" s="212"/>
    </row>
    <row r="387" spans="2:21" customFormat="1" ht="15" customHeight="1">
      <c r="B387" s="121" t="s">
        <v>418</v>
      </c>
      <c r="C387" s="284"/>
      <c r="D387" s="122"/>
      <c r="E387" s="122"/>
      <c r="F387" s="122"/>
      <c r="G387" s="122"/>
      <c r="H387" s="122"/>
      <c r="I387" s="122"/>
      <c r="J387" s="123"/>
      <c r="K387" s="122"/>
      <c r="L387" s="124"/>
      <c r="M387" s="122"/>
      <c r="N387" s="122"/>
      <c r="O387" s="122"/>
      <c r="P387" s="122"/>
      <c r="Q387" s="122"/>
      <c r="R387" s="125"/>
      <c r="S387" s="125"/>
      <c r="T387" s="126" t="s">
        <v>417</v>
      </c>
      <c r="U387" s="232"/>
    </row>
    <row r="389" spans="2:21" ht="27.95" customHeight="1">
      <c r="B389" s="2155" t="s">
        <v>159</v>
      </c>
      <c r="C389" s="2156"/>
      <c r="D389" s="2156"/>
      <c r="E389" s="2157"/>
      <c r="F389" s="2161" t="s">
        <v>146</v>
      </c>
      <c r="G389" s="2162"/>
      <c r="H389" s="2162"/>
      <c r="I389" s="2162"/>
      <c r="J389" s="2162"/>
      <c r="K389" s="2162"/>
      <c r="L389" s="2162"/>
      <c r="M389" s="2162"/>
      <c r="N389" s="2163"/>
      <c r="O389" s="407" t="s">
        <v>111</v>
      </c>
      <c r="P389" s="1051" t="s">
        <v>1074</v>
      </c>
      <c r="Q389" s="408" t="s">
        <v>953</v>
      </c>
      <c r="R389" s="160"/>
      <c r="S389" s="160"/>
      <c r="T389" s="161" t="s">
        <v>25</v>
      </c>
      <c r="U389" s="212"/>
    </row>
    <row r="390" spans="2:21" ht="27.95" customHeight="1">
      <c r="B390" s="2158"/>
      <c r="C390" s="2159"/>
      <c r="D390" s="2159"/>
      <c r="E390" s="2160"/>
      <c r="F390" s="2164" t="s">
        <v>416</v>
      </c>
      <c r="G390" s="2165"/>
      <c r="H390" s="2165"/>
      <c r="I390" s="2165"/>
      <c r="J390" s="2165"/>
      <c r="K390" s="2165"/>
      <c r="L390" s="2165"/>
      <c r="M390" s="2165"/>
      <c r="N390" s="2166"/>
      <c r="O390" s="409" t="s">
        <v>33</v>
      </c>
      <c r="P390" s="410" t="s">
        <v>58</v>
      </c>
      <c r="Q390" s="411"/>
      <c r="R390" s="162"/>
      <c r="S390" s="162"/>
      <c r="T390" s="163"/>
      <c r="U390" s="212"/>
    </row>
    <row r="391" spans="2:21" ht="9.9499999999999993" customHeight="1">
      <c r="B391" s="457"/>
      <c r="C391" s="458"/>
      <c r="D391" s="458"/>
      <c r="E391" s="458"/>
      <c r="F391" s="458"/>
      <c r="G391" s="459"/>
      <c r="H391" s="459"/>
      <c r="I391" s="459"/>
      <c r="J391" s="459"/>
      <c r="K391" s="459"/>
      <c r="L391" s="459"/>
      <c r="M391" s="459"/>
      <c r="N391" s="459"/>
      <c r="O391" s="459"/>
      <c r="P391" s="459"/>
      <c r="Q391" s="818"/>
      <c r="R391" s="459"/>
      <c r="S391" s="459"/>
      <c r="T391" s="460"/>
      <c r="U391" s="212"/>
    </row>
    <row r="392" spans="2:21" ht="15.75">
      <c r="B392" s="164"/>
      <c r="C392" s="273" t="s">
        <v>59</v>
      </c>
      <c r="D392" s="15"/>
      <c r="E392" s="15" t="s">
        <v>60</v>
      </c>
      <c r="F392" s="165" t="s">
        <v>365</v>
      </c>
      <c r="G392" s="15"/>
      <c r="H392" s="701"/>
      <c r="I392" s="358"/>
      <c r="J392" s="15"/>
      <c r="K392" s="344"/>
      <c r="L392" s="145"/>
      <c r="M392" s="153"/>
      <c r="N392" s="145"/>
      <c r="O392" s="247"/>
      <c r="P392" s="57" t="s">
        <v>61</v>
      </c>
      <c r="Q392" s="249" t="s">
        <v>1075</v>
      </c>
      <c r="R392" s="249"/>
      <c r="S392" s="216"/>
      <c r="T392" s="250"/>
      <c r="U392" s="212"/>
    </row>
    <row r="393" spans="2:21" ht="9.9499999999999993" customHeight="1">
      <c r="B393" s="168"/>
      <c r="C393" s="274"/>
      <c r="D393" s="15"/>
      <c r="E393" s="344"/>
      <c r="F393" s="170"/>
      <c r="G393" s="171"/>
      <c r="H393" s="170"/>
      <c r="I393" s="172"/>
      <c r="J393" s="169"/>
      <c r="K393" s="15"/>
      <c r="L393" s="173"/>
      <c r="M393" s="145"/>
      <c r="O393" s="145"/>
      <c r="P393" s="295"/>
      <c r="Q393" s="251"/>
      <c r="R393" s="251"/>
      <c r="S393" s="251"/>
      <c r="T393" s="250"/>
      <c r="U393" s="212"/>
    </row>
    <row r="394" spans="2:21" ht="15" customHeight="1">
      <c r="B394" s="1140" t="s">
        <v>26</v>
      </c>
      <c r="C394" s="275" t="s">
        <v>27</v>
      </c>
      <c r="D394" s="1136" t="s">
        <v>62</v>
      </c>
      <c r="E394" s="175" t="s">
        <v>28</v>
      </c>
      <c r="F394" s="1136" t="s">
        <v>29</v>
      </c>
      <c r="G394" s="174" t="s">
        <v>30</v>
      </c>
      <c r="H394" s="174" t="s">
        <v>30</v>
      </c>
      <c r="I394" s="176" t="s">
        <v>30</v>
      </c>
      <c r="J394" s="2171" t="s">
        <v>31</v>
      </c>
      <c r="K394" s="2172"/>
      <c r="L394" s="174" t="s">
        <v>30</v>
      </c>
      <c r="M394" s="176" t="s">
        <v>32</v>
      </c>
      <c r="N394" s="177" t="s">
        <v>8</v>
      </c>
      <c r="O394" s="2176" t="s">
        <v>182</v>
      </c>
      <c r="P394" s="2178" t="s">
        <v>181</v>
      </c>
      <c r="Q394" s="177" t="s">
        <v>8</v>
      </c>
      <c r="R394" s="2180" t="s">
        <v>44</v>
      </c>
      <c r="S394" s="178" t="s">
        <v>8</v>
      </c>
      <c r="T394" s="1138" t="s">
        <v>10</v>
      </c>
      <c r="U394" s="212"/>
    </row>
    <row r="395" spans="2:21">
      <c r="B395" s="1141"/>
      <c r="C395" s="276" t="s">
        <v>11</v>
      </c>
      <c r="D395" s="1137"/>
      <c r="E395" s="180" t="s">
        <v>12</v>
      </c>
      <c r="F395" s="1137"/>
      <c r="G395" s="180" t="s">
        <v>13</v>
      </c>
      <c r="H395" s="180" t="s">
        <v>14</v>
      </c>
      <c r="I395" s="181" t="s">
        <v>15</v>
      </c>
      <c r="J395" s="182" t="s">
        <v>16</v>
      </c>
      <c r="K395" s="183" t="s">
        <v>17</v>
      </c>
      <c r="L395" s="180" t="s">
        <v>18</v>
      </c>
      <c r="M395" s="184" t="s">
        <v>19</v>
      </c>
      <c r="N395" s="185" t="s">
        <v>177</v>
      </c>
      <c r="O395" s="2177"/>
      <c r="P395" s="2179"/>
      <c r="Q395" s="185" t="s">
        <v>22</v>
      </c>
      <c r="R395" s="2181"/>
      <c r="S395" s="186" t="s">
        <v>45</v>
      </c>
      <c r="T395" s="1139"/>
      <c r="U395" s="212"/>
    </row>
    <row r="396" spans="2:21" ht="15.75" thickBot="1">
      <c r="B396" s="187">
        <v>1</v>
      </c>
      <c r="C396" s="277">
        <v>2</v>
      </c>
      <c r="D396" s="189">
        <v>3</v>
      </c>
      <c r="E396" s="188">
        <v>4</v>
      </c>
      <c r="F396" s="188">
        <v>5</v>
      </c>
      <c r="G396" s="188">
        <v>6</v>
      </c>
      <c r="H396" s="188">
        <v>7</v>
      </c>
      <c r="I396" s="190" t="s">
        <v>63</v>
      </c>
      <c r="J396" s="191">
        <v>9</v>
      </c>
      <c r="K396" s="192" t="s">
        <v>64</v>
      </c>
      <c r="L396" s="191" t="s">
        <v>65</v>
      </c>
      <c r="M396" s="192">
        <v>12</v>
      </c>
      <c r="N396" s="193" t="s">
        <v>66</v>
      </c>
      <c r="O396" s="252" t="s">
        <v>176</v>
      </c>
      <c r="P396" s="193" t="s">
        <v>178</v>
      </c>
      <c r="Q396" s="193" t="s">
        <v>185</v>
      </c>
      <c r="R396" s="193" t="s">
        <v>183</v>
      </c>
      <c r="S396" s="193" t="s">
        <v>179</v>
      </c>
      <c r="T396" s="193">
        <v>18</v>
      </c>
      <c r="U396" s="212"/>
    </row>
    <row r="397" spans="2:21" s="929" customFormat="1" ht="24.95" customHeight="1" thickTop="1">
      <c r="B397" s="965">
        <v>1</v>
      </c>
      <c r="C397" s="966" t="s">
        <v>1077</v>
      </c>
      <c r="D397" s="1052" t="s">
        <v>957</v>
      </c>
      <c r="E397" s="1053" t="s">
        <v>958</v>
      </c>
      <c r="F397" s="1054" t="s">
        <v>35</v>
      </c>
      <c r="G397" s="1055">
        <v>3680</v>
      </c>
      <c r="H397" s="1055">
        <v>1140</v>
      </c>
      <c r="I397" s="1060">
        <f>+G397-H397</f>
        <v>2540</v>
      </c>
      <c r="J397" s="976">
        <v>5</v>
      </c>
      <c r="K397" s="1056">
        <f>I397*J397%</f>
        <v>127</v>
      </c>
      <c r="L397" s="1056">
        <f>I397-K397</f>
        <v>2413</v>
      </c>
      <c r="M397" s="978">
        <v>1350</v>
      </c>
      <c r="N397" s="967">
        <f>ROUND((L397*M397),0)</f>
        <v>3257550</v>
      </c>
      <c r="O397" s="967">
        <f>ROUND(M397*0.5025%,2)</f>
        <v>6.78</v>
      </c>
      <c r="P397" s="967">
        <f>M397+O397</f>
        <v>1356.78</v>
      </c>
      <c r="Q397" s="968">
        <f>ROUND((L397*+P397),0)</f>
        <v>3273910</v>
      </c>
      <c r="R397" s="968">
        <f>ROUND((Q397*0.5%),0)</f>
        <v>16370</v>
      </c>
      <c r="S397" s="968">
        <f>ROUND((Q397-R397),0)</f>
        <v>3257540</v>
      </c>
      <c r="T397" s="923" t="s">
        <v>412</v>
      </c>
    </row>
    <row r="398" spans="2:21" s="929" customFormat="1" ht="24.95" customHeight="1">
      <c r="B398" s="944">
        <v>2</v>
      </c>
      <c r="C398" s="901" t="s">
        <v>1078</v>
      </c>
      <c r="D398" s="1057" t="s">
        <v>985</v>
      </c>
      <c r="E398" s="1058" t="s">
        <v>986</v>
      </c>
      <c r="F398" s="1059" t="s">
        <v>35</v>
      </c>
      <c r="G398" s="974">
        <v>13280</v>
      </c>
      <c r="H398" s="974">
        <v>4390</v>
      </c>
      <c r="I398" s="975">
        <f>+G398-H398</f>
        <v>8890</v>
      </c>
      <c r="J398" s="976">
        <v>5</v>
      </c>
      <c r="K398" s="977">
        <f>I398*J398%</f>
        <v>444.5</v>
      </c>
      <c r="L398" s="977">
        <f>I398-K398</f>
        <v>8445.5</v>
      </c>
      <c r="M398" s="978">
        <v>1350</v>
      </c>
      <c r="N398" s="932">
        <f>ROUND((L398*M398),0)</f>
        <v>11401425</v>
      </c>
      <c r="O398" s="932">
        <f>ROUND(M398*0.5025%,2)</f>
        <v>6.78</v>
      </c>
      <c r="P398" s="932">
        <f>M398+O398</f>
        <v>1356.78</v>
      </c>
      <c r="Q398" s="933">
        <f>ROUND((L398*+P398),0)</f>
        <v>11458685</v>
      </c>
      <c r="R398" s="933">
        <f>ROUND((Q398*0.5%),0)</f>
        <v>57293</v>
      </c>
      <c r="S398" s="933">
        <f>ROUND((Q398-R398),0)</f>
        <v>11401392</v>
      </c>
      <c r="T398" s="923" t="s">
        <v>412</v>
      </c>
    </row>
    <row r="399" spans="2:21" s="929" customFormat="1" ht="24.95" customHeight="1">
      <c r="B399" s="944">
        <v>3</v>
      </c>
      <c r="C399" s="901" t="s">
        <v>1079</v>
      </c>
      <c r="D399" s="1057" t="s">
        <v>971</v>
      </c>
      <c r="E399" s="1058" t="s">
        <v>972</v>
      </c>
      <c r="F399" s="1059" t="s">
        <v>35</v>
      </c>
      <c r="G399" s="974">
        <v>4640</v>
      </c>
      <c r="H399" s="974">
        <v>1570</v>
      </c>
      <c r="I399" s="975">
        <f>+G399-H399</f>
        <v>3070</v>
      </c>
      <c r="J399" s="976">
        <v>5</v>
      </c>
      <c r="K399" s="977">
        <f>I399*J399%</f>
        <v>153.5</v>
      </c>
      <c r="L399" s="977">
        <f>I399-K399</f>
        <v>2916.5</v>
      </c>
      <c r="M399" s="978">
        <v>1350</v>
      </c>
      <c r="N399" s="932">
        <f>ROUND((L399*M399),0)</f>
        <v>3937275</v>
      </c>
      <c r="O399" s="932">
        <f>ROUND(M399*0.5025%,2)</f>
        <v>6.78</v>
      </c>
      <c r="P399" s="932">
        <f>M399+O399</f>
        <v>1356.78</v>
      </c>
      <c r="Q399" s="933">
        <f>ROUND((L399*+P399),0)</f>
        <v>3957049</v>
      </c>
      <c r="R399" s="933">
        <f>ROUND((Q399*0.5%),0)</f>
        <v>19785</v>
      </c>
      <c r="S399" s="933">
        <f>ROUND((Q399-R399),0)</f>
        <v>3937264</v>
      </c>
      <c r="T399" s="923" t="s">
        <v>412</v>
      </c>
    </row>
    <row r="400" spans="2:21" s="929" customFormat="1" ht="24.95" customHeight="1">
      <c r="B400" s="944">
        <v>4</v>
      </c>
      <c r="C400" s="901" t="s">
        <v>1080</v>
      </c>
      <c r="D400" s="1057" t="s">
        <v>957</v>
      </c>
      <c r="E400" s="1058" t="s">
        <v>958</v>
      </c>
      <c r="F400" s="1059" t="s">
        <v>35</v>
      </c>
      <c r="G400" s="974">
        <v>3510</v>
      </c>
      <c r="H400" s="974">
        <v>1090</v>
      </c>
      <c r="I400" s="975">
        <f t="shared" ref="I400:I401" si="135">+G400-H400</f>
        <v>2420</v>
      </c>
      <c r="J400" s="976">
        <v>5</v>
      </c>
      <c r="K400" s="977">
        <f t="shared" ref="K400:K401" si="136">I400*J400%</f>
        <v>121</v>
      </c>
      <c r="L400" s="977">
        <f t="shared" ref="L400:L401" si="137">I400-K400</f>
        <v>2299</v>
      </c>
      <c r="M400" s="978">
        <v>1350</v>
      </c>
      <c r="N400" s="932">
        <f t="shared" ref="N400:N401" si="138">ROUND((L400*M400),0)</f>
        <v>3103650</v>
      </c>
      <c r="O400" s="932">
        <f t="shared" ref="O400:O401" si="139">ROUND(M400*0.5025%,2)</f>
        <v>6.78</v>
      </c>
      <c r="P400" s="932">
        <f t="shared" ref="P400:P401" si="140">M400+O400</f>
        <v>1356.78</v>
      </c>
      <c r="Q400" s="933">
        <f t="shared" ref="Q400:Q401" si="141">ROUND((L400*+P400),0)</f>
        <v>3119237</v>
      </c>
      <c r="R400" s="933">
        <f t="shared" ref="R400:R401" si="142">ROUND((Q400*0.5%),0)</f>
        <v>15596</v>
      </c>
      <c r="S400" s="933">
        <f t="shared" ref="S400:S401" si="143">ROUND((Q400-R400),0)</f>
        <v>3103641</v>
      </c>
      <c r="T400" s="923" t="s">
        <v>199</v>
      </c>
    </row>
    <row r="401" spans="2:21" s="929" customFormat="1" ht="24.95" customHeight="1">
      <c r="B401" s="944">
        <v>5</v>
      </c>
      <c r="C401" s="901" t="s">
        <v>1081</v>
      </c>
      <c r="D401" s="1057" t="s">
        <v>1011</v>
      </c>
      <c r="E401" s="1058" t="s">
        <v>1012</v>
      </c>
      <c r="F401" s="1059" t="s">
        <v>35</v>
      </c>
      <c r="G401" s="974">
        <v>4260</v>
      </c>
      <c r="H401" s="974">
        <v>1540</v>
      </c>
      <c r="I401" s="975">
        <f t="shared" si="135"/>
        <v>2720</v>
      </c>
      <c r="J401" s="976">
        <v>5</v>
      </c>
      <c r="K401" s="977">
        <f t="shared" si="136"/>
        <v>136</v>
      </c>
      <c r="L401" s="977">
        <f t="shared" si="137"/>
        <v>2584</v>
      </c>
      <c r="M401" s="978">
        <v>1350</v>
      </c>
      <c r="N401" s="932">
        <f t="shared" si="138"/>
        <v>3488400</v>
      </c>
      <c r="O401" s="932">
        <f t="shared" si="139"/>
        <v>6.78</v>
      </c>
      <c r="P401" s="932">
        <f t="shared" si="140"/>
        <v>1356.78</v>
      </c>
      <c r="Q401" s="933">
        <f t="shared" si="141"/>
        <v>3505920</v>
      </c>
      <c r="R401" s="933">
        <f t="shared" si="142"/>
        <v>17530</v>
      </c>
      <c r="S401" s="933">
        <f t="shared" si="143"/>
        <v>3488390</v>
      </c>
      <c r="T401" s="923" t="s">
        <v>199</v>
      </c>
    </row>
    <row r="402" spans="2:21" s="929" customFormat="1" ht="24.95" customHeight="1">
      <c r="B402" s="944">
        <v>6</v>
      </c>
      <c r="C402" s="901" t="s">
        <v>1082</v>
      </c>
      <c r="D402" s="1057" t="s">
        <v>405</v>
      </c>
      <c r="E402" s="1058" t="s">
        <v>406</v>
      </c>
      <c r="F402" s="1059" t="s">
        <v>35</v>
      </c>
      <c r="G402" s="974">
        <v>11480</v>
      </c>
      <c r="H402" s="974">
        <v>4380</v>
      </c>
      <c r="I402" s="975">
        <f t="shared" ref="I402:I403" si="144">+G402-H402</f>
        <v>7100</v>
      </c>
      <c r="J402" s="976">
        <v>5</v>
      </c>
      <c r="K402" s="977">
        <f t="shared" ref="K402:K403" si="145">I402*J402%</f>
        <v>355</v>
      </c>
      <c r="L402" s="977">
        <f t="shared" ref="L402:L403" si="146">I402-K402</f>
        <v>6745</v>
      </c>
      <c r="M402" s="978">
        <v>1350</v>
      </c>
      <c r="N402" s="932">
        <f t="shared" ref="N402:N403" si="147">ROUND((L402*M402),0)</f>
        <v>9105750</v>
      </c>
      <c r="O402" s="932">
        <f t="shared" ref="O402:O403" si="148">ROUND(M402*0.5025%,2)</f>
        <v>6.78</v>
      </c>
      <c r="P402" s="932">
        <f t="shared" ref="P402:P403" si="149">M402+O402</f>
        <v>1356.78</v>
      </c>
      <c r="Q402" s="933">
        <f t="shared" ref="Q402:Q403" si="150">ROUND((L402*+P402),0)</f>
        <v>9151481</v>
      </c>
      <c r="R402" s="933">
        <f t="shared" ref="R402:R403" si="151">ROUND((Q402*0.5%),0)</f>
        <v>45757</v>
      </c>
      <c r="S402" s="933">
        <f t="shared" ref="S402:S403" si="152">ROUND((Q402-R402),0)</f>
        <v>9105724</v>
      </c>
      <c r="T402" s="923" t="s">
        <v>412</v>
      </c>
    </row>
    <row r="403" spans="2:21" s="929" customFormat="1" ht="24.95" customHeight="1">
      <c r="B403" s="944">
        <v>7</v>
      </c>
      <c r="C403" s="901" t="s">
        <v>1083</v>
      </c>
      <c r="D403" s="1057" t="s">
        <v>943</v>
      </c>
      <c r="E403" s="1058" t="s">
        <v>944</v>
      </c>
      <c r="F403" s="1059" t="s">
        <v>35</v>
      </c>
      <c r="G403" s="974">
        <v>12840</v>
      </c>
      <c r="H403" s="974">
        <v>4400</v>
      </c>
      <c r="I403" s="975">
        <f t="shared" si="144"/>
        <v>8440</v>
      </c>
      <c r="J403" s="976">
        <v>5</v>
      </c>
      <c r="K403" s="977">
        <f t="shared" si="145"/>
        <v>422</v>
      </c>
      <c r="L403" s="977">
        <f t="shared" si="146"/>
        <v>8018</v>
      </c>
      <c r="M403" s="978">
        <v>1350</v>
      </c>
      <c r="N403" s="932">
        <f t="shared" si="147"/>
        <v>10824300</v>
      </c>
      <c r="O403" s="932">
        <f t="shared" si="148"/>
        <v>6.78</v>
      </c>
      <c r="P403" s="932">
        <f t="shared" si="149"/>
        <v>1356.78</v>
      </c>
      <c r="Q403" s="933">
        <f t="shared" si="150"/>
        <v>10878662</v>
      </c>
      <c r="R403" s="933">
        <f t="shared" si="151"/>
        <v>54393</v>
      </c>
      <c r="S403" s="933">
        <f t="shared" si="152"/>
        <v>10824269</v>
      </c>
      <c r="T403" s="923" t="s">
        <v>412</v>
      </c>
    </row>
    <row r="404" spans="2:21" s="929" customFormat="1" ht="24.95" customHeight="1">
      <c r="B404" s="944">
        <v>8</v>
      </c>
      <c r="C404" s="901" t="s">
        <v>1084</v>
      </c>
      <c r="D404" s="1057" t="s">
        <v>1023</v>
      </c>
      <c r="E404" s="1058" t="s">
        <v>1085</v>
      </c>
      <c r="F404" s="1059" t="s">
        <v>35</v>
      </c>
      <c r="G404" s="974">
        <v>13010</v>
      </c>
      <c r="H404" s="974">
        <v>4610</v>
      </c>
      <c r="I404" s="975">
        <f>+G404-H404</f>
        <v>8400</v>
      </c>
      <c r="J404" s="976">
        <v>5</v>
      </c>
      <c r="K404" s="977">
        <f>I404*J404%</f>
        <v>420</v>
      </c>
      <c r="L404" s="977">
        <f>I404-K404</f>
        <v>7980</v>
      </c>
      <c r="M404" s="978">
        <v>1350</v>
      </c>
      <c r="N404" s="932">
        <f>ROUND((L404*M404),0)</f>
        <v>10773000</v>
      </c>
      <c r="O404" s="932">
        <f>ROUND(M404*0.5025%,2)</f>
        <v>6.78</v>
      </c>
      <c r="P404" s="932">
        <f>M404+O404</f>
        <v>1356.78</v>
      </c>
      <c r="Q404" s="933">
        <f>ROUND((L404*+P404),0)</f>
        <v>10827104</v>
      </c>
      <c r="R404" s="933">
        <f>ROUND((Q404*0.5%),0)</f>
        <v>54136</v>
      </c>
      <c r="S404" s="933">
        <f>ROUND((Q404-R404),0)</f>
        <v>10772968</v>
      </c>
      <c r="T404" s="923" t="s">
        <v>412</v>
      </c>
    </row>
    <row r="405" spans="2:21" s="929" customFormat="1" ht="5.0999999999999996" customHeight="1">
      <c r="B405" s="1046"/>
      <c r="C405" s="1047"/>
      <c r="D405" s="1048"/>
      <c r="E405" s="1049"/>
      <c r="F405" s="1050"/>
      <c r="G405" s="1028"/>
      <c r="H405" s="1028"/>
      <c r="I405" s="1029"/>
      <c r="J405" s="1030"/>
      <c r="K405" s="943"/>
      <c r="L405" s="943"/>
      <c r="M405" s="941"/>
      <c r="N405" s="942"/>
      <c r="O405" s="942"/>
      <c r="P405" s="942"/>
      <c r="Q405" s="940"/>
      <c r="R405" s="940"/>
      <c r="S405" s="940"/>
      <c r="T405" s="923"/>
    </row>
    <row r="406" spans="2:21" ht="24.95" customHeight="1">
      <c r="B406" s="2173" t="s">
        <v>191</v>
      </c>
      <c r="C406" s="2174"/>
      <c r="D406" s="2174"/>
      <c r="E406" s="2174"/>
      <c r="F406" s="2175"/>
      <c r="G406" s="402">
        <f>SUM(G397:G405)</f>
        <v>66700</v>
      </c>
      <c r="H406" s="402">
        <f>SUM(H397:H405)</f>
        <v>23120</v>
      </c>
      <c r="I406" s="402">
        <f>SUM(I397:I405)</f>
        <v>43580</v>
      </c>
      <c r="J406" s="402">
        <f>+K406/I406%</f>
        <v>5</v>
      </c>
      <c r="K406" s="402">
        <f>SUM(K397:K405)</f>
        <v>2179</v>
      </c>
      <c r="L406" s="402">
        <f>SUM(L397:L405)</f>
        <v>41401</v>
      </c>
      <c r="M406" s="402"/>
      <c r="N406" s="402">
        <f>SUM(N397:N405)</f>
        <v>55891350</v>
      </c>
      <c r="O406" s="402"/>
      <c r="P406" s="402">
        <f>+Q406/L406</f>
        <v>1356.7799811598754</v>
      </c>
      <c r="Q406" s="402">
        <f>SUM(Q397:Q405)</f>
        <v>56172048</v>
      </c>
      <c r="R406" s="402">
        <f>SUM(R397:R405)</f>
        <v>280860</v>
      </c>
      <c r="S406" s="402">
        <f>SUM(S397:S405)</f>
        <v>55891188</v>
      </c>
      <c r="T406" s="402"/>
      <c r="U406" s="212"/>
    </row>
    <row r="407" spans="2:21" hidden="1">
      <c r="B407" s="603"/>
      <c r="C407" s="458"/>
      <c r="D407" s="458"/>
      <c r="E407" s="458"/>
      <c r="F407" s="458"/>
      <c r="G407" s="459"/>
      <c r="H407" s="459"/>
      <c r="I407" s="459"/>
      <c r="J407" s="459"/>
      <c r="K407" s="459"/>
      <c r="L407" s="459"/>
      <c r="M407" s="459"/>
      <c r="N407" s="459"/>
      <c r="O407" s="459"/>
      <c r="P407" s="459"/>
      <c r="Q407" s="459"/>
      <c r="R407" s="459"/>
      <c r="S407" s="459"/>
      <c r="T407" s="460"/>
      <c r="U407" s="212"/>
    </row>
    <row r="408" spans="2:21" ht="15.75" hidden="1">
      <c r="B408" s="201"/>
      <c r="C408" s="205"/>
      <c r="D408" s="202"/>
      <c r="E408" s="202"/>
      <c r="F408" s="202"/>
      <c r="G408" s="202"/>
      <c r="H408" s="202"/>
      <c r="I408" s="202"/>
      <c r="J408" s="203"/>
      <c r="K408" s="203"/>
      <c r="L408" s="204"/>
      <c r="M408" s="202"/>
      <c r="N408" s="202"/>
      <c r="O408" s="202"/>
      <c r="P408" s="598"/>
      <c r="Q408" s="211" t="s">
        <v>1076</v>
      </c>
      <c r="R408" s="211"/>
      <c r="S408" s="208"/>
      <c r="T408" s="209"/>
      <c r="U408" s="212"/>
    </row>
    <row r="409" spans="2:21" ht="15.75" hidden="1">
      <c r="B409" s="241"/>
      <c r="C409" s="280" t="s">
        <v>80</v>
      </c>
      <c r="D409" s="227"/>
      <c r="E409" s="227"/>
      <c r="F409" s="227"/>
      <c r="G409" s="1143"/>
      <c r="H409" s="1143"/>
      <c r="I409" s="1143" t="s">
        <v>105</v>
      </c>
      <c r="J409" s="1143"/>
      <c r="K409" s="228"/>
      <c r="L409" s="1143"/>
      <c r="M409" s="1143" t="s">
        <v>106</v>
      </c>
      <c r="N409" s="1143"/>
      <c r="O409" s="227"/>
      <c r="P409" s="227"/>
      <c r="Q409" s="227" t="s">
        <v>81</v>
      </c>
      <c r="R409" s="227"/>
      <c r="S409" s="242"/>
      <c r="T409" s="243"/>
      <c r="U409" s="212"/>
    </row>
    <row r="410" spans="2:21" ht="12" hidden="1" customHeight="1">
      <c r="B410" s="241"/>
      <c r="C410" s="281"/>
      <c r="D410" s="229"/>
      <c r="E410" s="229"/>
      <c r="F410" s="229"/>
      <c r="G410" s="229"/>
      <c r="H410" s="229"/>
      <c r="I410" s="229"/>
      <c r="J410" s="229"/>
      <c r="K410" s="229"/>
      <c r="L410" s="229"/>
      <c r="M410" s="229"/>
      <c r="N410" s="229"/>
      <c r="O410" s="229"/>
      <c r="P410" s="229"/>
      <c r="Q410" s="229"/>
      <c r="R410" s="229"/>
      <c r="S410" s="242"/>
      <c r="T410" s="243"/>
      <c r="U410" s="212"/>
    </row>
    <row r="411" spans="2:21" ht="9.75" hidden="1" customHeight="1">
      <c r="B411" s="241"/>
      <c r="C411" s="281"/>
      <c r="D411" s="229"/>
      <c r="E411" s="229"/>
      <c r="F411" s="229"/>
      <c r="G411" s="229"/>
      <c r="H411" s="229"/>
      <c r="I411" s="229"/>
      <c r="J411" s="229"/>
      <c r="K411" s="229"/>
      <c r="L411" s="229"/>
      <c r="M411" s="229"/>
      <c r="N411" s="229"/>
      <c r="O411" s="229"/>
      <c r="P411" s="229"/>
      <c r="Q411" s="229"/>
      <c r="R411" s="229"/>
      <c r="S411" s="242"/>
      <c r="T411" s="243"/>
      <c r="U411" s="212"/>
    </row>
    <row r="412" spans="2:21" ht="15.75" hidden="1">
      <c r="B412" s="241"/>
      <c r="C412" s="281"/>
      <c r="D412" s="229"/>
      <c r="E412" s="229"/>
      <c r="F412" s="229"/>
      <c r="G412" s="229"/>
      <c r="H412" s="229"/>
      <c r="I412" s="229"/>
      <c r="J412" s="229"/>
      <c r="K412" s="229"/>
      <c r="L412" s="229"/>
      <c r="M412" s="229"/>
      <c r="N412" s="229"/>
      <c r="O412" s="229"/>
      <c r="P412" s="229"/>
      <c r="Q412" s="229"/>
      <c r="R412" s="229"/>
      <c r="S412" s="242"/>
      <c r="T412" s="243"/>
      <c r="U412" s="212"/>
    </row>
    <row r="413" spans="2:21" ht="15.75" hidden="1">
      <c r="B413" s="241"/>
      <c r="C413" s="281"/>
      <c r="D413" s="229"/>
      <c r="E413" s="229"/>
      <c r="F413" s="229"/>
      <c r="G413" s="229"/>
      <c r="H413" s="229"/>
      <c r="I413" s="229"/>
      <c r="J413" s="229"/>
      <c r="K413" s="229"/>
      <c r="L413" s="229"/>
      <c r="M413" s="229"/>
      <c r="N413" s="229"/>
      <c r="O413" s="229"/>
      <c r="P413" s="229"/>
      <c r="Q413" s="229"/>
      <c r="R413" s="229"/>
      <c r="S413" s="242"/>
      <c r="T413" s="243"/>
      <c r="U413" s="212"/>
    </row>
    <row r="414" spans="2:21" ht="15.75" hidden="1">
      <c r="B414" s="241"/>
      <c r="C414" s="1142" t="s">
        <v>147</v>
      </c>
      <c r="D414" s="1142"/>
      <c r="E414" s="1142"/>
      <c r="F414" s="1142"/>
      <c r="G414" s="1144"/>
      <c r="H414" s="1144" t="s">
        <v>82</v>
      </c>
      <c r="I414" s="1142"/>
      <c r="J414" s="1144" t="s">
        <v>156</v>
      </c>
      <c r="K414" s="230"/>
      <c r="L414" s="1144"/>
      <c r="M414" s="1144" t="s">
        <v>161</v>
      </c>
      <c r="N414" s="1144"/>
      <c r="O414" s="1142"/>
      <c r="P414" s="1142"/>
      <c r="Q414" s="1142" t="s">
        <v>83</v>
      </c>
      <c r="R414" s="1142"/>
      <c r="S414" s="242"/>
      <c r="T414" s="243"/>
      <c r="U414" s="212"/>
    </row>
    <row r="415" spans="2:21" ht="15.75" hidden="1">
      <c r="B415" s="612"/>
      <c r="C415" s="1142"/>
      <c r="D415" s="1142"/>
      <c r="E415" s="1142"/>
      <c r="F415" s="1142"/>
      <c r="G415" s="1144"/>
      <c r="H415" s="1144"/>
      <c r="I415" s="1142"/>
      <c r="J415" s="1144"/>
      <c r="K415" s="230"/>
      <c r="L415" s="1144"/>
      <c r="M415" s="1144"/>
      <c r="N415" s="1144"/>
      <c r="O415" s="1142"/>
      <c r="P415" s="1142"/>
      <c r="Q415" s="1142"/>
      <c r="R415" s="1142"/>
      <c r="S415" s="242"/>
      <c r="T415" s="243"/>
      <c r="U415" s="212"/>
    </row>
    <row r="416" spans="2:21" customFormat="1" ht="15" hidden="1" customHeight="1">
      <c r="B416" s="121" t="s">
        <v>418</v>
      </c>
      <c r="C416" s="284"/>
      <c r="D416" s="122"/>
      <c r="E416" s="122"/>
      <c r="F416" s="122"/>
      <c r="G416" s="122"/>
      <c r="H416" s="122"/>
      <c r="I416" s="122"/>
      <c r="J416" s="123"/>
      <c r="K416" s="122"/>
      <c r="L416" s="124"/>
      <c r="M416" s="122"/>
      <c r="N416" s="122"/>
      <c r="O416" s="122"/>
      <c r="P416" s="122"/>
      <c r="Q416" s="122"/>
      <c r="R416" s="125"/>
      <c r="S416" s="125"/>
      <c r="T416" s="126" t="s">
        <v>417</v>
      </c>
      <c r="U416" s="232"/>
    </row>
    <row r="417" spans="2:21" hidden="1"/>
    <row r="418" spans="2:21" ht="27.95" hidden="1" customHeight="1">
      <c r="B418" s="2155" t="s">
        <v>159</v>
      </c>
      <c r="C418" s="2156"/>
      <c r="D418" s="2156"/>
      <c r="E418" s="2157"/>
      <c r="F418" s="2161" t="s">
        <v>146</v>
      </c>
      <c r="G418" s="2162"/>
      <c r="H418" s="2162"/>
      <c r="I418" s="2162"/>
      <c r="J418" s="2162"/>
      <c r="K418" s="2162"/>
      <c r="L418" s="2162"/>
      <c r="M418" s="2162"/>
      <c r="N418" s="2163"/>
      <c r="O418" s="407" t="s">
        <v>111</v>
      </c>
      <c r="P418" s="633" t="s">
        <v>1066</v>
      </c>
      <c r="Q418" s="408" t="s">
        <v>953</v>
      </c>
      <c r="R418" s="160"/>
      <c r="S418" s="160"/>
      <c r="T418" s="161" t="s">
        <v>25</v>
      </c>
      <c r="U418" s="212"/>
    </row>
    <row r="419" spans="2:21" ht="27.95" hidden="1" customHeight="1">
      <c r="B419" s="2158"/>
      <c r="C419" s="2159"/>
      <c r="D419" s="2159"/>
      <c r="E419" s="2160"/>
      <c r="F419" s="2164" t="s">
        <v>416</v>
      </c>
      <c r="G419" s="2165"/>
      <c r="H419" s="2165"/>
      <c r="I419" s="2165"/>
      <c r="J419" s="2165"/>
      <c r="K419" s="2165"/>
      <c r="L419" s="2165"/>
      <c r="M419" s="2165"/>
      <c r="N419" s="2166"/>
      <c r="O419" s="409" t="s">
        <v>33</v>
      </c>
      <c r="P419" s="410" t="s">
        <v>58</v>
      </c>
      <c r="Q419" s="411"/>
      <c r="R419" s="162"/>
      <c r="S419" s="162"/>
      <c r="T419" s="163"/>
      <c r="U419" s="212"/>
    </row>
    <row r="420" spans="2:21" ht="9.9499999999999993" hidden="1" customHeight="1">
      <c r="B420" s="457"/>
      <c r="C420" s="458"/>
      <c r="D420" s="458"/>
      <c r="E420" s="458"/>
      <c r="F420" s="458"/>
      <c r="G420" s="459"/>
      <c r="H420" s="459"/>
      <c r="I420" s="459"/>
      <c r="J420" s="459"/>
      <c r="K420" s="459"/>
      <c r="L420" s="459"/>
      <c r="M420" s="459"/>
      <c r="N420" s="459"/>
      <c r="O420" s="459"/>
      <c r="P420" s="459"/>
      <c r="Q420" s="818"/>
      <c r="R420" s="459"/>
      <c r="S420" s="459"/>
      <c r="T420" s="460"/>
      <c r="U420" s="212"/>
    </row>
    <row r="421" spans="2:21" ht="15.75">
      <c r="B421" s="164"/>
      <c r="C421" s="273" t="s">
        <v>59</v>
      </c>
      <c r="D421" s="15"/>
      <c r="E421" s="15" t="s">
        <v>60</v>
      </c>
      <c r="F421" s="165" t="s">
        <v>365</v>
      </c>
      <c r="G421" s="15"/>
      <c r="H421" s="701"/>
      <c r="I421" s="358"/>
      <c r="J421" s="15"/>
      <c r="K421" s="344"/>
      <c r="L421" s="145"/>
      <c r="M421" s="153"/>
      <c r="N421" s="145"/>
      <c r="O421" s="247"/>
      <c r="P421" s="57" t="s">
        <v>61</v>
      </c>
      <c r="Q421" s="249" t="s">
        <v>1064</v>
      </c>
      <c r="R421" s="249"/>
      <c r="S421" s="216"/>
      <c r="T421" s="250"/>
      <c r="U421" s="212"/>
    </row>
    <row r="422" spans="2:21" ht="9.9499999999999993" customHeight="1">
      <c r="B422" s="168"/>
      <c r="C422" s="274"/>
      <c r="D422" s="15"/>
      <c r="E422" s="344"/>
      <c r="F422" s="170"/>
      <c r="G422" s="171"/>
      <c r="H422" s="170"/>
      <c r="I422" s="172"/>
      <c r="J422" s="169"/>
      <c r="K422" s="15"/>
      <c r="L422" s="173"/>
      <c r="M422" s="145"/>
      <c r="O422" s="145"/>
      <c r="P422" s="295"/>
      <c r="Q422" s="251"/>
      <c r="R422" s="251"/>
      <c r="S422" s="251"/>
      <c r="T422" s="250"/>
      <c r="U422" s="212"/>
    </row>
    <row r="423" spans="2:21" ht="15" customHeight="1">
      <c r="B423" s="1132" t="s">
        <v>26</v>
      </c>
      <c r="C423" s="275" t="s">
        <v>27</v>
      </c>
      <c r="D423" s="1129" t="s">
        <v>62</v>
      </c>
      <c r="E423" s="175" t="s">
        <v>28</v>
      </c>
      <c r="F423" s="1129" t="s">
        <v>29</v>
      </c>
      <c r="G423" s="174" t="s">
        <v>30</v>
      </c>
      <c r="H423" s="174" t="s">
        <v>30</v>
      </c>
      <c r="I423" s="176" t="s">
        <v>30</v>
      </c>
      <c r="J423" s="2171" t="s">
        <v>31</v>
      </c>
      <c r="K423" s="2172"/>
      <c r="L423" s="174" t="s">
        <v>30</v>
      </c>
      <c r="M423" s="176" t="s">
        <v>32</v>
      </c>
      <c r="N423" s="177" t="s">
        <v>8</v>
      </c>
      <c r="O423" s="2176" t="s">
        <v>182</v>
      </c>
      <c r="P423" s="2178" t="s">
        <v>181</v>
      </c>
      <c r="Q423" s="177" t="s">
        <v>8</v>
      </c>
      <c r="R423" s="2180" t="s">
        <v>44</v>
      </c>
      <c r="S423" s="178" t="s">
        <v>8</v>
      </c>
      <c r="T423" s="1127" t="s">
        <v>10</v>
      </c>
      <c r="U423" s="212"/>
    </row>
    <row r="424" spans="2:21">
      <c r="B424" s="1133"/>
      <c r="C424" s="276" t="s">
        <v>11</v>
      </c>
      <c r="D424" s="1130"/>
      <c r="E424" s="180" t="s">
        <v>12</v>
      </c>
      <c r="F424" s="1130"/>
      <c r="G424" s="180" t="s">
        <v>13</v>
      </c>
      <c r="H424" s="180" t="s">
        <v>14</v>
      </c>
      <c r="I424" s="181" t="s">
        <v>15</v>
      </c>
      <c r="J424" s="182" t="s">
        <v>16</v>
      </c>
      <c r="K424" s="183" t="s">
        <v>17</v>
      </c>
      <c r="L424" s="180" t="s">
        <v>18</v>
      </c>
      <c r="M424" s="184" t="s">
        <v>19</v>
      </c>
      <c r="N424" s="185" t="s">
        <v>177</v>
      </c>
      <c r="O424" s="2177"/>
      <c r="P424" s="2179"/>
      <c r="Q424" s="185" t="s">
        <v>22</v>
      </c>
      <c r="R424" s="2181"/>
      <c r="S424" s="186" t="s">
        <v>45</v>
      </c>
      <c r="T424" s="1128"/>
      <c r="U424" s="212"/>
    </row>
    <row r="425" spans="2:21" ht="15.75" thickBot="1">
      <c r="B425" s="187">
        <v>1</v>
      </c>
      <c r="C425" s="277">
        <v>2</v>
      </c>
      <c r="D425" s="189">
        <v>3</v>
      </c>
      <c r="E425" s="188">
        <v>4</v>
      </c>
      <c r="F425" s="188">
        <v>5</v>
      </c>
      <c r="G425" s="188">
        <v>6</v>
      </c>
      <c r="H425" s="188">
        <v>7</v>
      </c>
      <c r="I425" s="190" t="s">
        <v>63</v>
      </c>
      <c r="J425" s="191">
        <v>9</v>
      </c>
      <c r="K425" s="192" t="s">
        <v>64</v>
      </c>
      <c r="L425" s="191" t="s">
        <v>65</v>
      </c>
      <c r="M425" s="192">
        <v>12</v>
      </c>
      <c r="N425" s="193" t="s">
        <v>66</v>
      </c>
      <c r="O425" s="252" t="s">
        <v>176</v>
      </c>
      <c r="P425" s="193" t="s">
        <v>178</v>
      </c>
      <c r="Q425" s="193" t="s">
        <v>185</v>
      </c>
      <c r="R425" s="193" t="s">
        <v>183</v>
      </c>
      <c r="S425" s="193" t="s">
        <v>179</v>
      </c>
      <c r="T425" s="193">
        <v>18</v>
      </c>
      <c r="U425" s="212"/>
    </row>
    <row r="426" spans="2:21" s="929" customFormat="1" ht="24.95" customHeight="1" thickTop="1">
      <c r="B426" s="965">
        <v>1</v>
      </c>
      <c r="C426" s="966" t="s">
        <v>1067</v>
      </c>
      <c r="D426" s="1052" t="s">
        <v>1053</v>
      </c>
      <c r="E426" s="1053" t="s">
        <v>1054</v>
      </c>
      <c r="F426" s="1054" t="s">
        <v>35</v>
      </c>
      <c r="G426" s="1055">
        <v>4320</v>
      </c>
      <c r="H426" s="1055">
        <v>1580</v>
      </c>
      <c r="I426" s="1060">
        <f>+G426-H426</f>
        <v>2740</v>
      </c>
      <c r="J426" s="976">
        <v>5</v>
      </c>
      <c r="K426" s="1056">
        <f>I426*J426%</f>
        <v>137</v>
      </c>
      <c r="L426" s="1056">
        <f>I426-K426</f>
        <v>2603</v>
      </c>
      <c r="M426" s="978">
        <v>1350</v>
      </c>
      <c r="N426" s="967">
        <f>ROUND((L426*M426),0)</f>
        <v>3514050</v>
      </c>
      <c r="O426" s="967">
        <f>ROUND(M426*0.5025%,2)</f>
        <v>6.78</v>
      </c>
      <c r="P426" s="967">
        <f>M426+O426</f>
        <v>1356.78</v>
      </c>
      <c r="Q426" s="968">
        <f>ROUND((L426*+P426),0)</f>
        <v>3531698</v>
      </c>
      <c r="R426" s="968">
        <f>ROUND((Q426*0.5%),0)</f>
        <v>17658</v>
      </c>
      <c r="S426" s="968">
        <f>ROUND((Q426-R426),0)</f>
        <v>3514040</v>
      </c>
      <c r="T426" s="923" t="s">
        <v>199</v>
      </c>
    </row>
    <row r="427" spans="2:21" s="929" customFormat="1" ht="24.95" customHeight="1">
      <c r="B427" s="944">
        <v>2</v>
      </c>
      <c r="C427" s="901" t="s">
        <v>1068</v>
      </c>
      <c r="D427" s="1057" t="s">
        <v>985</v>
      </c>
      <c r="E427" s="1058" t="s">
        <v>986</v>
      </c>
      <c r="F427" s="1059" t="s">
        <v>35</v>
      </c>
      <c r="G427" s="974">
        <v>14010</v>
      </c>
      <c r="H427" s="974">
        <v>4440</v>
      </c>
      <c r="I427" s="975">
        <f>+G427-H427</f>
        <v>9570</v>
      </c>
      <c r="J427" s="976">
        <v>5</v>
      </c>
      <c r="K427" s="977">
        <f>I427*J427%</f>
        <v>478.5</v>
      </c>
      <c r="L427" s="977">
        <f>I427-K427</f>
        <v>9091.5</v>
      </c>
      <c r="M427" s="978">
        <v>1350</v>
      </c>
      <c r="N427" s="932">
        <f>ROUND((L427*M427),0)</f>
        <v>12273525</v>
      </c>
      <c r="O427" s="932">
        <f>ROUND(M427*0.5025%,2)</f>
        <v>6.78</v>
      </c>
      <c r="P427" s="932">
        <f>M427+O427</f>
        <v>1356.78</v>
      </c>
      <c r="Q427" s="933">
        <f>ROUND((L427*+P427),0)</f>
        <v>12335165</v>
      </c>
      <c r="R427" s="933">
        <f>ROUND((Q427*0.5%),0)</f>
        <v>61676</v>
      </c>
      <c r="S427" s="933">
        <f>ROUND((Q427-R427),0)</f>
        <v>12273489</v>
      </c>
      <c r="T427" s="923" t="s">
        <v>199</v>
      </c>
    </row>
    <row r="428" spans="2:21" s="929" customFormat="1" ht="24.95" customHeight="1">
      <c r="B428" s="944">
        <v>3</v>
      </c>
      <c r="C428" s="901" t="s">
        <v>1069</v>
      </c>
      <c r="D428" s="1057" t="s">
        <v>1011</v>
      </c>
      <c r="E428" s="1058" t="s">
        <v>1012</v>
      </c>
      <c r="F428" s="1059" t="s">
        <v>35</v>
      </c>
      <c r="G428" s="974">
        <v>4460</v>
      </c>
      <c r="H428" s="974">
        <v>1500</v>
      </c>
      <c r="I428" s="975">
        <f>+G428-H428</f>
        <v>2960</v>
      </c>
      <c r="J428" s="976">
        <v>5</v>
      </c>
      <c r="K428" s="977">
        <f>I428*J428%</f>
        <v>148</v>
      </c>
      <c r="L428" s="977">
        <f>I428-K428</f>
        <v>2812</v>
      </c>
      <c r="M428" s="978">
        <v>1350</v>
      </c>
      <c r="N428" s="932">
        <f>ROUND((L428*M428),0)</f>
        <v>3796200</v>
      </c>
      <c r="O428" s="932">
        <f>ROUND(M428*0.5025%,2)</f>
        <v>6.78</v>
      </c>
      <c r="P428" s="932">
        <f>M428+O428</f>
        <v>1356.78</v>
      </c>
      <c r="Q428" s="933">
        <f>ROUND((L428*+P428),0)</f>
        <v>3815265</v>
      </c>
      <c r="R428" s="933">
        <f>ROUND((Q428*0.5%),0)</f>
        <v>19076</v>
      </c>
      <c r="S428" s="933">
        <f>ROUND((Q428-R428),0)</f>
        <v>3796189</v>
      </c>
      <c r="T428" s="923" t="s">
        <v>199</v>
      </c>
    </row>
    <row r="429" spans="2:21" s="929" customFormat="1" ht="24.95" customHeight="1">
      <c r="B429" s="944">
        <v>4</v>
      </c>
      <c r="C429" s="901" t="s">
        <v>1070</v>
      </c>
      <c r="D429" s="1057" t="s">
        <v>205</v>
      </c>
      <c r="E429" s="1058" t="s">
        <v>965</v>
      </c>
      <c r="F429" s="1059" t="s">
        <v>35</v>
      </c>
      <c r="G429" s="974">
        <v>13540</v>
      </c>
      <c r="H429" s="974">
        <v>4530</v>
      </c>
      <c r="I429" s="975">
        <f t="shared" ref="I429:I430" si="153">+G429-H429</f>
        <v>9010</v>
      </c>
      <c r="J429" s="976">
        <v>5</v>
      </c>
      <c r="K429" s="977">
        <f t="shared" ref="K429:K430" si="154">I429*J429%</f>
        <v>450.5</v>
      </c>
      <c r="L429" s="977">
        <f t="shared" ref="L429:L430" si="155">I429-K429</f>
        <v>8559.5</v>
      </c>
      <c r="M429" s="978">
        <v>1350</v>
      </c>
      <c r="N429" s="932">
        <f t="shared" ref="N429:N430" si="156">ROUND((L429*M429),0)</f>
        <v>11555325</v>
      </c>
      <c r="O429" s="932">
        <f t="shared" ref="O429:O430" si="157">ROUND(M429*0.5025%,2)</f>
        <v>6.78</v>
      </c>
      <c r="P429" s="932">
        <f t="shared" ref="P429:P430" si="158">M429+O429</f>
        <v>1356.78</v>
      </c>
      <c r="Q429" s="933">
        <f t="shared" ref="Q429:Q430" si="159">ROUND((L429*+P429),0)</f>
        <v>11613358</v>
      </c>
      <c r="R429" s="933">
        <f t="shared" ref="R429:R430" si="160">ROUND((Q429*0.5%),0)</f>
        <v>58067</v>
      </c>
      <c r="S429" s="933">
        <f t="shared" ref="S429:S430" si="161">ROUND((Q429-R429),0)</f>
        <v>11555291</v>
      </c>
      <c r="T429" s="923" t="s">
        <v>412</v>
      </c>
    </row>
    <row r="430" spans="2:21" s="929" customFormat="1" ht="24.95" customHeight="1">
      <c r="B430" s="944">
        <v>5</v>
      </c>
      <c r="C430" s="901" t="s">
        <v>1071</v>
      </c>
      <c r="D430" s="1057" t="s">
        <v>1053</v>
      </c>
      <c r="E430" s="1058" t="s">
        <v>1054</v>
      </c>
      <c r="F430" s="1059" t="s">
        <v>35</v>
      </c>
      <c r="G430" s="974">
        <v>4570</v>
      </c>
      <c r="H430" s="974">
        <v>1590</v>
      </c>
      <c r="I430" s="975">
        <f t="shared" si="153"/>
        <v>2980</v>
      </c>
      <c r="J430" s="976">
        <v>5</v>
      </c>
      <c r="K430" s="977">
        <f t="shared" si="154"/>
        <v>149</v>
      </c>
      <c r="L430" s="977">
        <f t="shared" si="155"/>
        <v>2831</v>
      </c>
      <c r="M430" s="978">
        <v>1350</v>
      </c>
      <c r="N430" s="932">
        <f t="shared" si="156"/>
        <v>3821850</v>
      </c>
      <c r="O430" s="932">
        <f t="shared" si="157"/>
        <v>6.78</v>
      </c>
      <c r="P430" s="932">
        <f t="shared" si="158"/>
        <v>1356.78</v>
      </c>
      <c r="Q430" s="933">
        <f t="shared" si="159"/>
        <v>3841044</v>
      </c>
      <c r="R430" s="933">
        <f t="shared" si="160"/>
        <v>19205</v>
      </c>
      <c r="S430" s="933">
        <f t="shared" si="161"/>
        <v>3821839</v>
      </c>
      <c r="T430" s="923" t="s">
        <v>199</v>
      </c>
    </row>
    <row r="431" spans="2:21" s="929" customFormat="1" ht="24.95" customHeight="1">
      <c r="B431" s="944">
        <v>6</v>
      </c>
      <c r="C431" s="901" t="s">
        <v>1072</v>
      </c>
      <c r="D431" s="1057" t="s">
        <v>936</v>
      </c>
      <c r="E431" s="1058" t="s">
        <v>937</v>
      </c>
      <c r="F431" s="1059" t="s">
        <v>35</v>
      </c>
      <c r="G431" s="974">
        <v>11160</v>
      </c>
      <c r="H431" s="974">
        <v>3810</v>
      </c>
      <c r="I431" s="975">
        <f>+G431-H431</f>
        <v>7350</v>
      </c>
      <c r="J431" s="976">
        <v>5</v>
      </c>
      <c r="K431" s="977">
        <f>I431*J431%</f>
        <v>367.5</v>
      </c>
      <c r="L431" s="977">
        <f>I431-K431</f>
        <v>6982.5</v>
      </c>
      <c r="M431" s="978">
        <v>1350</v>
      </c>
      <c r="N431" s="932">
        <f>ROUND((L431*M431),0)</f>
        <v>9426375</v>
      </c>
      <c r="O431" s="932">
        <f>ROUND(M431*0.5025%,2)</f>
        <v>6.78</v>
      </c>
      <c r="P431" s="932">
        <f>M431+O431</f>
        <v>1356.78</v>
      </c>
      <c r="Q431" s="933">
        <f>ROUND((L431*+P431),0)</f>
        <v>9473716</v>
      </c>
      <c r="R431" s="933">
        <f>ROUND((Q431*0.5%),0)</f>
        <v>47369</v>
      </c>
      <c r="S431" s="933">
        <f>ROUND((Q431-R431),0)</f>
        <v>9426347</v>
      </c>
      <c r="T431" s="923" t="s">
        <v>199</v>
      </c>
    </row>
    <row r="432" spans="2:21" s="929" customFormat="1" ht="5.0999999999999996" customHeight="1">
      <c r="B432" s="1046"/>
      <c r="C432" s="1047"/>
      <c r="D432" s="1048"/>
      <c r="E432" s="1049"/>
      <c r="F432" s="1050"/>
      <c r="G432" s="1028"/>
      <c r="H432" s="1028"/>
      <c r="I432" s="1029"/>
      <c r="J432" s="1030"/>
      <c r="K432" s="943"/>
      <c r="L432" s="943"/>
      <c r="M432" s="941"/>
      <c r="N432" s="942"/>
      <c r="O432" s="942"/>
      <c r="P432" s="942"/>
      <c r="Q432" s="940"/>
      <c r="R432" s="940"/>
      <c r="S432" s="940"/>
      <c r="T432" s="923"/>
    </row>
    <row r="433" spans="2:21" ht="24.95" customHeight="1">
      <c r="B433" s="2173" t="s">
        <v>191</v>
      </c>
      <c r="C433" s="2174"/>
      <c r="D433" s="2174"/>
      <c r="E433" s="2174"/>
      <c r="F433" s="2175"/>
      <c r="G433" s="402">
        <f>SUM(G426:G432)</f>
        <v>52060</v>
      </c>
      <c r="H433" s="402">
        <f>SUM(H426:H432)</f>
        <v>17450</v>
      </c>
      <c r="I433" s="402">
        <f>SUM(I426:I432)</f>
        <v>34610</v>
      </c>
      <c r="J433" s="402">
        <f>+K433/I433%</f>
        <v>5</v>
      </c>
      <c r="K433" s="402">
        <f>SUM(K426:K432)</f>
        <v>1730.5</v>
      </c>
      <c r="L433" s="402">
        <f>SUM(L426:L432)</f>
        <v>32879.5</v>
      </c>
      <c r="M433" s="402"/>
      <c r="N433" s="402">
        <f>SUM(N426:N432)</f>
        <v>44387325</v>
      </c>
      <c r="O433" s="402"/>
      <c r="P433" s="402">
        <f>+Q433/L433</f>
        <v>1356.7799388676835</v>
      </c>
      <c r="Q433" s="402">
        <f>SUM(Q426:Q432)</f>
        <v>44610246</v>
      </c>
      <c r="R433" s="402">
        <f>SUM(R426:R432)</f>
        <v>223051</v>
      </c>
      <c r="S433" s="402">
        <f>SUM(S426:S432)</f>
        <v>44387195</v>
      </c>
      <c r="T433" s="402"/>
      <c r="U433" s="212"/>
    </row>
    <row r="434" spans="2:21" hidden="1">
      <c r="B434" s="603"/>
      <c r="C434" s="458"/>
      <c r="D434" s="458"/>
      <c r="E434" s="458"/>
      <c r="F434" s="458"/>
      <c r="G434" s="459"/>
      <c r="H434" s="459"/>
      <c r="I434" s="459"/>
      <c r="J434" s="459"/>
      <c r="K434" s="459"/>
      <c r="L434" s="459"/>
      <c r="M434" s="459"/>
      <c r="N434" s="459"/>
      <c r="O434" s="459"/>
      <c r="P434" s="459"/>
      <c r="Q434" s="459"/>
      <c r="R434" s="459"/>
      <c r="S434" s="459"/>
      <c r="T434" s="460"/>
      <c r="U434" s="212"/>
    </row>
    <row r="435" spans="2:21" ht="15.75" hidden="1">
      <c r="B435" s="201"/>
      <c r="C435" s="205"/>
      <c r="D435" s="202"/>
      <c r="E435" s="202"/>
      <c r="F435" s="202"/>
      <c r="G435" s="202"/>
      <c r="H435" s="202"/>
      <c r="I435" s="202"/>
      <c r="J435" s="203"/>
      <c r="K435" s="203"/>
      <c r="L435" s="204"/>
      <c r="M435" s="202"/>
      <c r="N435" s="202"/>
      <c r="O435" s="202"/>
      <c r="P435" s="598"/>
      <c r="Q435" s="211" t="s">
        <v>1065</v>
      </c>
      <c r="R435" s="211"/>
      <c r="S435" s="208"/>
      <c r="T435" s="209"/>
      <c r="U435" s="212"/>
    </row>
    <row r="436" spans="2:21" ht="15.75" hidden="1">
      <c r="B436" s="241"/>
      <c r="C436" s="280" t="s">
        <v>80</v>
      </c>
      <c r="D436" s="227"/>
      <c r="E436" s="227"/>
      <c r="F436" s="227"/>
      <c r="G436" s="1134"/>
      <c r="H436" s="1134"/>
      <c r="I436" s="1134" t="s">
        <v>105</v>
      </c>
      <c r="J436" s="1134"/>
      <c r="K436" s="228"/>
      <c r="L436" s="1134"/>
      <c r="M436" s="1134" t="s">
        <v>106</v>
      </c>
      <c r="N436" s="1134"/>
      <c r="O436" s="227"/>
      <c r="P436" s="227"/>
      <c r="Q436" s="227" t="s">
        <v>81</v>
      </c>
      <c r="R436" s="227"/>
      <c r="S436" s="242"/>
      <c r="T436" s="243"/>
      <c r="U436" s="212"/>
    </row>
    <row r="437" spans="2:21" ht="12" hidden="1" customHeight="1">
      <c r="B437" s="241"/>
      <c r="C437" s="281"/>
      <c r="D437" s="229"/>
      <c r="E437" s="229"/>
      <c r="F437" s="229"/>
      <c r="G437" s="229"/>
      <c r="H437" s="229"/>
      <c r="I437" s="229"/>
      <c r="J437" s="229"/>
      <c r="K437" s="229"/>
      <c r="L437" s="229"/>
      <c r="M437" s="229"/>
      <c r="N437" s="229"/>
      <c r="O437" s="229"/>
      <c r="P437" s="229"/>
      <c r="Q437" s="229"/>
      <c r="R437" s="229"/>
      <c r="S437" s="242"/>
      <c r="T437" s="243"/>
      <c r="U437" s="212"/>
    </row>
    <row r="438" spans="2:21" ht="9.75" hidden="1" customHeight="1">
      <c r="B438" s="241"/>
      <c r="C438" s="281"/>
      <c r="D438" s="229"/>
      <c r="E438" s="229"/>
      <c r="F438" s="229"/>
      <c r="G438" s="229"/>
      <c r="H438" s="229"/>
      <c r="I438" s="229"/>
      <c r="J438" s="229"/>
      <c r="K438" s="229"/>
      <c r="L438" s="229"/>
      <c r="M438" s="229"/>
      <c r="N438" s="229"/>
      <c r="O438" s="229"/>
      <c r="P438" s="229"/>
      <c r="Q438" s="229"/>
      <c r="R438" s="229"/>
      <c r="S438" s="242"/>
      <c r="T438" s="243"/>
      <c r="U438" s="212"/>
    </row>
    <row r="439" spans="2:21" ht="15.75" hidden="1">
      <c r="B439" s="241"/>
      <c r="C439" s="281"/>
      <c r="D439" s="229"/>
      <c r="E439" s="229"/>
      <c r="F439" s="229"/>
      <c r="G439" s="229"/>
      <c r="H439" s="229"/>
      <c r="I439" s="229"/>
      <c r="J439" s="229"/>
      <c r="K439" s="229"/>
      <c r="L439" s="229"/>
      <c r="M439" s="229"/>
      <c r="N439" s="229"/>
      <c r="O439" s="229"/>
      <c r="P439" s="229"/>
      <c r="Q439" s="229"/>
      <c r="R439" s="229"/>
      <c r="S439" s="242"/>
      <c r="T439" s="243"/>
      <c r="U439" s="212"/>
    </row>
    <row r="440" spans="2:21" ht="15.75" hidden="1">
      <c r="B440" s="241"/>
      <c r="C440" s="281"/>
      <c r="D440" s="229"/>
      <c r="E440" s="229"/>
      <c r="F440" s="229"/>
      <c r="G440" s="229"/>
      <c r="H440" s="229"/>
      <c r="I440" s="229"/>
      <c r="J440" s="229"/>
      <c r="K440" s="229"/>
      <c r="L440" s="229"/>
      <c r="M440" s="229"/>
      <c r="N440" s="229"/>
      <c r="O440" s="229"/>
      <c r="P440" s="229"/>
      <c r="Q440" s="229"/>
      <c r="R440" s="229"/>
      <c r="S440" s="242"/>
      <c r="T440" s="243"/>
      <c r="U440" s="212"/>
    </row>
    <row r="441" spans="2:21" ht="15.75" hidden="1">
      <c r="B441" s="241"/>
      <c r="C441" s="1131" t="s">
        <v>147</v>
      </c>
      <c r="D441" s="1131"/>
      <c r="E441" s="1131"/>
      <c r="F441" s="1131"/>
      <c r="G441" s="1135"/>
      <c r="H441" s="1135" t="s">
        <v>82</v>
      </c>
      <c r="I441" s="1131"/>
      <c r="J441" s="1135" t="s">
        <v>156</v>
      </c>
      <c r="K441" s="230"/>
      <c r="L441" s="1135"/>
      <c r="M441" s="1135" t="s">
        <v>161</v>
      </c>
      <c r="N441" s="1135"/>
      <c r="O441" s="1131"/>
      <c r="P441" s="1131"/>
      <c r="Q441" s="1131" t="s">
        <v>83</v>
      </c>
      <c r="R441" s="1131"/>
      <c r="S441" s="242"/>
      <c r="T441" s="243"/>
      <c r="U441" s="212"/>
    </row>
    <row r="442" spans="2:21" ht="15.75" hidden="1">
      <c r="B442" s="612"/>
      <c r="C442" s="1131"/>
      <c r="D442" s="1131"/>
      <c r="E442" s="1131"/>
      <c r="F442" s="1131"/>
      <c r="G442" s="1135"/>
      <c r="H442" s="1135"/>
      <c r="I442" s="1131"/>
      <c r="J442" s="1135"/>
      <c r="K442" s="230"/>
      <c r="L442" s="1135"/>
      <c r="M442" s="1135"/>
      <c r="N442" s="1135"/>
      <c r="O442" s="1131"/>
      <c r="P442" s="1131"/>
      <c r="Q442" s="1131"/>
      <c r="R442" s="1131"/>
      <c r="S442" s="242"/>
      <c r="T442" s="243"/>
      <c r="U442" s="212"/>
    </row>
    <row r="443" spans="2:21" customFormat="1" ht="15" hidden="1" customHeight="1">
      <c r="B443" s="121" t="s">
        <v>418</v>
      </c>
      <c r="C443" s="284"/>
      <c r="D443" s="122"/>
      <c r="E443" s="122"/>
      <c r="F443" s="122"/>
      <c r="G443" s="122"/>
      <c r="H443" s="122"/>
      <c r="I443" s="122"/>
      <c r="J443" s="123"/>
      <c r="K443" s="122"/>
      <c r="L443" s="124"/>
      <c r="M443" s="122"/>
      <c r="N443" s="122"/>
      <c r="O443" s="122"/>
      <c r="P443" s="122"/>
      <c r="Q443" s="122"/>
      <c r="R443" s="125"/>
      <c r="S443" s="125"/>
      <c r="T443" s="126" t="s">
        <v>417</v>
      </c>
      <c r="U443" s="232"/>
    </row>
    <row r="444" spans="2:21" hidden="1"/>
    <row r="445" spans="2:21" ht="27.95" hidden="1" customHeight="1">
      <c r="B445" s="2155" t="s">
        <v>159</v>
      </c>
      <c r="C445" s="2156"/>
      <c r="D445" s="2156"/>
      <c r="E445" s="2157"/>
      <c r="F445" s="2161" t="s">
        <v>146</v>
      </c>
      <c r="G445" s="2162"/>
      <c r="H445" s="2162"/>
      <c r="I445" s="2162"/>
      <c r="J445" s="2162"/>
      <c r="K445" s="2162"/>
      <c r="L445" s="2162"/>
      <c r="M445" s="2162"/>
      <c r="N445" s="2163"/>
      <c r="O445" s="407" t="s">
        <v>111</v>
      </c>
      <c r="P445" s="633" t="s">
        <v>1057</v>
      </c>
      <c r="Q445" s="408" t="s">
        <v>953</v>
      </c>
      <c r="R445" s="160"/>
      <c r="S445" s="160"/>
      <c r="T445" s="161" t="s">
        <v>25</v>
      </c>
      <c r="U445" s="212"/>
    </row>
    <row r="446" spans="2:21" ht="27.95" hidden="1" customHeight="1">
      <c r="B446" s="2158"/>
      <c r="C446" s="2159"/>
      <c r="D446" s="2159"/>
      <c r="E446" s="2160"/>
      <c r="F446" s="2164" t="s">
        <v>416</v>
      </c>
      <c r="G446" s="2165"/>
      <c r="H446" s="2165"/>
      <c r="I446" s="2165"/>
      <c r="J446" s="2165"/>
      <c r="K446" s="2165"/>
      <c r="L446" s="2165"/>
      <c r="M446" s="2165"/>
      <c r="N446" s="2166"/>
      <c r="O446" s="409" t="s">
        <v>33</v>
      </c>
      <c r="P446" s="410" t="s">
        <v>58</v>
      </c>
      <c r="Q446" s="411"/>
      <c r="R446" s="162"/>
      <c r="S446" s="162"/>
      <c r="T446" s="163"/>
      <c r="U446" s="212"/>
    </row>
    <row r="447" spans="2:21" ht="9.9499999999999993" hidden="1" customHeight="1">
      <c r="B447" s="457"/>
      <c r="C447" s="458"/>
      <c r="D447" s="458"/>
      <c r="E447" s="458"/>
      <c r="F447" s="458"/>
      <c r="G447" s="459"/>
      <c r="H447" s="459"/>
      <c r="I447" s="459"/>
      <c r="J447" s="459"/>
      <c r="K447" s="459"/>
      <c r="L447" s="459"/>
      <c r="M447" s="459"/>
      <c r="N447" s="459"/>
      <c r="O447" s="459"/>
      <c r="P447" s="459"/>
      <c r="Q447" s="818"/>
      <c r="R447" s="459"/>
      <c r="S447" s="459"/>
      <c r="T447" s="460"/>
      <c r="U447" s="212"/>
    </row>
    <row r="448" spans="2:21" ht="15.75">
      <c r="B448" s="164"/>
      <c r="C448" s="273" t="s">
        <v>59</v>
      </c>
      <c r="D448" s="15"/>
      <c r="E448" s="15" t="s">
        <v>60</v>
      </c>
      <c r="F448" s="165" t="s">
        <v>365</v>
      </c>
      <c r="G448" s="15"/>
      <c r="H448" s="701"/>
      <c r="I448" s="358"/>
      <c r="J448" s="15"/>
      <c r="K448" s="344"/>
      <c r="L448" s="145"/>
      <c r="M448" s="153"/>
      <c r="N448" s="145"/>
      <c r="O448" s="247"/>
      <c r="P448" s="57" t="s">
        <v>61</v>
      </c>
      <c r="Q448" s="249" t="s">
        <v>1055</v>
      </c>
      <c r="R448" s="249"/>
      <c r="S448" s="216"/>
      <c r="T448" s="250"/>
      <c r="U448" s="212"/>
    </row>
    <row r="449" spans="2:21" ht="9.9499999999999993" customHeight="1">
      <c r="B449" s="168"/>
      <c r="C449" s="274"/>
      <c r="D449" s="15"/>
      <c r="E449" s="344"/>
      <c r="F449" s="170"/>
      <c r="G449" s="171"/>
      <c r="H449" s="170"/>
      <c r="I449" s="172"/>
      <c r="J449" s="169"/>
      <c r="K449" s="15"/>
      <c r="L449" s="173"/>
      <c r="M449" s="145"/>
      <c r="O449" s="145"/>
      <c r="P449" s="295"/>
      <c r="Q449" s="251"/>
      <c r="R449" s="251"/>
      <c r="S449" s="251"/>
      <c r="T449" s="250"/>
      <c r="U449" s="212"/>
    </row>
    <row r="450" spans="2:21" ht="15" customHeight="1">
      <c r="B450" s="1123" t="s">
        <v>26</v>
      </c>
      <c r="C450" s="275" t="s">
        <v>27</v>
      </c>
      <c r="D450" s="1120" t="s">
        <v>62</v>
      </c>
      <c r="E450" s="175" t="s">
        <v>28</v>
      </c>
      <c r="F450" s="1120" t="s">
        <v>29</v>
      </c>
      <c r="G450" s="174" t="s">
        <v>30</v>
      </c>
      <c r="H450" s="174" t="s">
        <v>30</v>
      </c>
      <c r="I450" s="176" t="s">
        <v>30</v>
      </c>
      <c r="J450" s="2171" t="s">
        <v>31</v>
      </c>
      <c r="K450" s="2172"/>
      <c r="L450" s="174" t="s">
        <v>30</v>
      </c>
      <c r="M450" s="176" t="s">
        <v>32</v>
      </c>
      <c r="N450" s="177" t="s">
        <v>8</v>
      </c>
      <c r="O450" s="2176" t="s">
        <v>182</v>
      </c>
      <c r="P450" s="2178" t="s">
        <v>181</v>
      </c>
      <c r="Q450" s="177" t="s">
        <v>8</v>
      </c>
      <c r="R450" s="2180" t="s">
        <v>44</v>
      </c>
      <c r="S450" s="178" t="s">
        <v>8</v>
      </c>
      <c r="T450" s="1118" t="s">
        <v>10</v>
      </c>
      <c r="U450" s="212"/>
    </row>
    <row r="451" spans="2:21">
      <c r="B451" s="1124"/>
      <c r="C451" s="276" t="s">
        <v>11</v>
      </c>
      <c r="D451" s="1121"/>
      <c r="E451" s="180" t="s">
        <v>12</v>
      </c>
      <c r="F451" s="1121"/>
      <c r="G451" s="180" t="s">
        <v>13</v>
      </c>
      <c r="H451" s="180" t="s">
        <v>14</v>
      </c>
      <c r="I451" s="181" t="s">
        <v>15</v>
      </c>
      <c r="J451" s="182" t="s">
        <v>16</v>
      </c>
      <c r="K451" s="183" t="s">
        <v>17</v>
      </c>
      <c r="L451" s="180" t="s">
        <v>18</v>
      </c>
      <c r="M451" s="184" t="s">
        <v>19</v>
      </c>
      <c r="N451" s="185" t="s">
        <v>177</v>
      </c>
      <c r="O451" s="2177"/>
      <c r="P451" s="2179"/>
      <c r="Q451" s="185" t="s">
        <v>22</v>
      </c>
      <c r="R451" s="2181"/>
      <c r="S451" s="186" t="s">
        <v>45</v>
      </c>
      <c r="T451" s="1119"/>
      <c r="U451" s="212"/>
    </row>
    <row r="452" spans="2:21" ht="15.75" thickBot="1">
      <c r="B452" s="187">
        <v>1</v>
      </c>
      <c r="C452" s="277">
        <v>2</v>
      </c>
      <c r="D452" s="189">
        <v>3</v>
      </c>
      <c r="E452" s="188">
        <v>4</v>
      </c>
      <c r="F452" s="188">
        <v>5</v>
      </c>
      <c r="G452" s="188">
        <v>6</v>
      </c>
      <c r="H452" s="188">
        <v>7</v>
      </c>
      <c r="I452" s="190" t="s">
        <v>63</v>
      </c>
      <c r="J452" s="191">
        <v>9</v>
      </c>
      <c r="K452" s="192" t="s">
        <v>64</v>
      </c>
      <c r="L452" s="191" t="s">
        <v>65</v>
      </c>
      <c r="M452" s="192">
        <v>12</v>
      </c>
      <c r="N452" s="193" t="s">
        <v>66</v>
      </c>
      <c r="O452" s="252" t="s">
        <v>176</v>
      </c>
      <c r="P452" s="193" t="s">
        <v>178</v>
      </c>
      <c r="Q452" s="193" t="s">
        <v>185</v>
      </c>
      <c r="R452" s="193" t="s">
        <v>183</v>
      </c>
      <c r="S452" s="193" t="s">
        <v>179</v>
      </c>
      <c r="T452" s="193">
        <v>18</v>
      </c>
      <c r="U452" s="212"/>
    </row>
    <row r="453" spans="2:21" s="929" customFormat="1" ht="27.95" customHeight="1" thickTop="1">
      <c r="B453" s="965">
        <v>1</v>
      </c>
      <c r="C453" s="966" t="s">
        <v>1058</v>
      </c>
      <c r="D453" s="1052" t="s">
        <v>975</v>
      </c>
      <c r="E453" s="1053" t="s">
        <v>990</v>
      </c>
      <c r="F453" s="1054" t="s">
        <v>35</v>
      </c>
      <c r="G453" s="1055">
        <v>12970</v>
      </c>
      <c r="H453" s="1055">
        <v>4500</v>
      </c>
      <c r="I453" s="1060">
        <f>+G453-H453</f>
        <v>8470</v>
      </c>
      <c r="J453" s="976">
        <v>5</v>
      </c>
      <c r="K453" s="1056">
        <f>I453*J453%</f>
        <v>423.5</v>
      </c>
      <c r="L453" s="1056">
        <f>I453-K453</f>
        <v>8046.5</v>
      </c>
      <c r="M453" s="978">
        <v>1250</v>
      </c>
      <c r="N453" s="967">
        <f>ROUND((L453*M453),0)</f>
        <v>10058125</v>
      </c>
      <c r="O453" s="967">
        <f>ROUND(M453*0.5025%,2)</f>
        <v>6.28</v>
      </c>
      <c r="P453" s="967">
        <f>M453+O453</f>
        <v>1256.28</v>
      </c>
      <c r="Q453" s="968">
        <f>ROUND((L453*+P453),0)</f>
        <v>10108657</v>
      </c>
      <c r="R453" s="968">
        <f>ROUND((Q453*0.5%),0)</f>
        <v>50543</v>
      </c>
      <c r="S453" s="968">
        <f>ROUND((Q453-R453),0)</f>
        <v>10058114</v>
      </c>
      <c r="T453" s="923" t="s">
        <v>946</v>
      </c>
    </row>
    <row r="454" spans="2:21" s="929" customFormat="1" ht="27.95" customHeight="1">
      <c r="B454" s="944">
        <v>2</v>
      </c>
      <c r="C454" s="901" t="s">
        <v>1059</v>
      </c>
      <c r="D454" s="1057" t="s">
        <v>205</v>
      </c>
      <c r="E454" s="1058" t="s">
        <v>965</v>
      </c>
      <c r="F454" s="1059" t="s">
        <v>35</v>
      </c>
      <c r="G454" s="974">
        <v>13410</v>
      </c>
      <c r="H454" s="974">
        <v>4590</v>
      </c>
      <c r="I454" s="975">
        <f>+G454-H454</f>
        <v>8820</v>
      </c>
      <c r="J454" s="976">
        <v>5</v>
      </c>
      <c r="K454" s="977">
        <f>I454*J454%</f>
        <v>441</v>
      </c>
      <c r="L454" s="977">
        <f>I454-K454</f>
        <v>8379</v>
      </c>
      <c r="M454" s="978">
        <v>1250</v>
      </c>
      <c r="N454" s="932">
        <f>ROUND((L454*M454),0)</f>
        <v>10473750</v>
      </c>
      <c r="O454" s="932">
        <f>ROUND(M454*0.5025%,2)</f>
        <v>6.28</v>
      </c>
      <c r="P454" s="932">
        <f>M454+O454</f>
        <v>1256.28</v>
      </c>
      <c r="Q454" s="933">
        <f>ROUND((L454*+P454),0)</f>
        <v>10526370</v>
      </c>
      <c r="R454" s="933">
        <f>ROUND((Q454*0.5%),0)</f>
        <v>52632</v>
      </c>
      <c r="S454" s="933">
        <f>ROUND((Q454-R454),0)</f>
        <v>10473738</v>
      </c>
      <c r="T454" s="923" t="s">
        <v>946</v>
      </c>
    </row>
    <row r="455" spans="2:21" s="929" customFormat="1" ht="27.95" customHeight="1">
      <c r="B455" s="944">
        <v>3</v>
      </c>
      <c r="C455" s="901" t="s">
        <v>1060</v>
      </c>
      <c r="D455" s="1057" t="s">
        <v>971</v>
      </c>
      <c r="E455" s="1058" t="s">
        <v>972</v>
      </c>
      <c r="F455" s="1059" t="s">
        <v>35</v>
      </c>
      <c r="G455" s="974">
        <v>4890</v>
      </c>
      <c r="H455" s="974">
        <v>1570</v>
      </c>
      <c r="I455" s="975">
        <f>+G455-H455</f>
        <v>3320</v>
      </c>
      <c r="J455" s="976">
        <v>5</v>
      </c>
      <c r="K455" s="977">
        <f>I455*J455%</f>
        <v>166</v>
      </c>
      <c r="L455" s="977">
        <f>I455-K455</f>
        <v>3154</v>
      </c>
      <c r="M455" s="978">
        <v>1250</v>
      </c>
      <c r="N455" s="932">
        <f>ROUND((L455*M455),0)</f>
        <v>3942500</v>
      </c>
      <c r="O455" s="932">
        <f>ROUND(M455*0.5025%,2)</f>
        <v>6.28</v>
      </c>
      <c r="P455" s="932">
        <f>M455+O455</f>
        <v>1256.28</v>
      </c>
      <c r="Q455" s="933">
        <f>ROUND((L455*+P455),0)</f>
        <v>3962307</v>
      </c>
      <c r="R455" s="933">
        <f>ROUND((Q455*0.5%),0)</f>
        <v>19812</v>
      </c>
      <c r="S455" s="933">
        <f>ROUND((Q455-R455),0)</f>
        <v>3942495</v>
      </c>
      <c r="T455" s="923" t="s">
        <v>946</v>
      </c>
    </row>
    <row r="456" spans="2:21" s="929" customFormat="1" ht="27.95" customHeight="1">
      <c r="B456" s="944">
        <v>4</v>
      </c>
      <c r="C456" s="901" t="s">
        <v>1061</v>
      </c>
      <c r="D456" s="1057" t="s">
        <v>1053</v>
      </c>
      <c r="E456" s="1058" t="s">
        <v>1054</v>
      </c>
      <c r="F456" s="1059" t="s">
        <v>35</v>
      </c>
      <c r="G456" s="974">
        <v>4750</v>
      </c>
      <c r="H456" s="974">
        <v>1570</v>
      </c>
      <c r="I456" s="975">
        <f>+G456-H456</f>
        <v>3180</v>
      </c>
      <c r="J456" s="976">
        <v>5</v>
      </c>
      <c r="K456" s="977">
        <f>I456*J456%</f>
        <v>159</v>
      </c>
      <c r="L456" s="977">
        <f>I456-K456</f>
        <v>3021</v>
      </c>
      <c r="M456" s="978">
        <v>1250</v>
      </c>
      <c r="N456" s="932">
        <f>ROUND((L456*M456),0)</f>
        <v>3776250</v>
      </c>
      <c r="O456" s="932">
        <f>ROUND(M456*0.5025%,2)</f>
        <v>6.28</v>
      </c>
      <c r="P456" s="932">
        <f>M456+O456</f>
        <v>1256.28</v>
      </c>
      <c r="Q456" s="933">
        <f>ROUND((L456*+P456),0)</f>
        <v>3795222</v>
      </c>
      <c r="R456" s="933">
        <f>ROUND((Q456*0.5%),0)</f>
        <v>18976</v>
      </c>
      <c r="S456" s="933">
        <f>ROUND((Q456-R456),0)</f>
        <v>3776246</v>
      </c>
      <c r="T456" s="923" t="s">
        <v>946</v>
      </c>
    </row>
    <row r="457" spans="2:21" s="929" customFormat="1" ht="5.0999999999999996" customHeight="1">
      <c r="B457" s="1046"/>
      <c r="C457" s="1047"/>
      <c r="D457" s="1048"/>
      <c r="E457" s="1049"/>
      <c r="F457" s="1050"/>
      <c r="G457" s="1028"/>
      <c r="H457" s="1028"/>
      <c r="I457" s="1029"/>
      <c r="J457" s="1030"/>
      <c r="K457" s="943"/>
      <c r="L457" s="943"/>
      <c r="M457" s="941"/>
      <c r="N457" s="942"/>
      <c r="O457" s="942"/>
      <c r="P457" s="942"/>
      <c r="Q457" s="940"/>
      <c r="R457" s="940"/>
      <c r="S457" s="940"/>
      <c r="T457" s="923"/>
    </row>
    <row r="458" spans="2:21" ht="27.95" customHeight="1">
      <c r="B458" s="2173" t="s">
        <v>191</v>
      </c>
      <c r="C458" s="2174"/>
      <c r="D458" s="2174"/>
      <c r="E458" s="2174"/>
      <c r="F458" s="2175"/>
      <c r="G458" s="402">
        <f>SUM(G453:G457)</f>
        <v>36020</v>
      </c>
      <c r="H458" s="402">
        <f>SUM(H453:H457)</f>
        <v>12230</v>
      </c>
      <c r="I458" s="402">
        <f>SUM(I453:I457)</f>
        <v>23790</v>
      </c>
      <c r="J458" s="402">
        <f>+K458/I458%</f>
        <v>5</v>
      </c>
      <c r="K458" s="402">
        <f>SUM(K453:K457)</f>
        <v>1189.5</v>
      </c>
      <c r="L458" s="402">
        <f>SUM(L453:L457)</f>
        <v>22600.5</v>
      </c>
      <c r="M458" s="402"/>
      <c r="N458" s="402">
        <f>SUM(N453:N457)</f>
        <v>28250625</v>
      </c>
      <c r="O458" s="402"/>
      <c r="P458" s="402">
        <f>+Q458/L458</f>
        <v>1256.2799938054468</v>
      </c>
      <c r="Q458" s="402">
        <f>SUM(Q453:Q457)</f>
        <v>28392556</v>
      </c>
      <c r="R458" s="402">
        <f>SUM(R453:R457)</f>
        <v>141963</v>
      </c>
      <c r="S458" s="402">
        <f>SUM(S453:S457)</f>
        <v>28250593</v>
      </c>
      <c r="T458" s="402"/>
      <c r="U458" s="212"/>
    </row>
    <row r="459" spans="2:21">
      <c r="B459" s="603"/>
      <c r="C459" s="458"/>
      <c r="D459" s="458"/>
      <c r="E459" s="458"/>
      <c r="F459" s="458"/>
      <c r="G459" s="459"/>
      <c r="H459" s="459"/>
      <c r="I459" s="459"/>
      <c r="J459" s="459"/>
      <c r="K459" s="459"/>
      <c r="L459" s="459"/>
      <c r="M459" s="459"/>
      <c r="N459" s="459"/>
      <c r="O459" s="459"/>
      <c r="P459" s="459"/>
      <c r="Q459" s="459"/>
      <c r="R459" s="459"/>
      <c r="S459" s="459"/>
      <c r="T459" s="460"/>
      <c r="U459" s="212"/>
    </row>
    <row r="460" spans="2:21" ht="15.75">
      <c r="B460" s="201"/>
      <c r="C460" s="205"/>
      <c r="D460" s="202"/>
      <c r="E460" s="202"/>
      <c r="F460" s="202"/>
      <c r="G460" s="202"/>
      <c r="H460" s="202"/>
      <c r="I460" s="202"/>
      <c r="J460" s="203"/>
      <c r="K460" s="203"/>
      <c r="L460" s="204"/>
      <c r="M460" s="202"/>
      <c r="N460" s="202"/>
      <c r="O460" s="202"/>
      <c r="P460" s="598"/>
      <c r="Q460" s="211" t="s">
        <v>1056</v>
      </c>
      <c r="R460" s="211"/>
      <c r="S460" s="208"/>
      <c r="T460" s="209"/>
      <c r="U460" s="212"/>
    </row>
    <row r="461" spans="2:21" ht="15.75">
      <c r="B461" s="241"/>
      <c r="C461" s="280" t="s">
        <v>80</v>
      </c>
      <c r="D461" s="227"/>
      <c r="E461" s="227"/>
      <c r="F461" s="227"/>
      <c r="G461" s="1125"/>
      <c r="H461" s="1125"/>
      <c r="I461" s="1125" t="s">
        <v>105</v>
      </c>
      <c r="J461" s="1125"/>
      <c r="K461" s="228"/>
      <c r="L461" s="1125"/>
      <c r="M461" s="1125" t="s">
        <v>106</v>
      </c>
      <c r="N461" s="1125"/>
      <c r="O461" s="227"/>
      <c r="P461" s="227"/>
      <c r="Q461" s="227" t="s">
        <v>81</v>
      </c>
      <c r="R461" s="227"/>
      <c r="S461" s="242"/>
      <c r="T461" s="243"/>
      <c r="U461" s="212"/>
    </row>
    <row r="462" spans="2:21" ht="12" customHeight="1">
      <c r="B462" s="241"/>
      <c r="C462" s="281"/>
      <c r="D462" s="229"/>
      <c r="E462" s="229"/>
      <c r="F462" s="229"/>
      <c r="G462" s="229"/>
      <c r="H462" s="229"/>
      <c r="I462" s="229"/>
      <c r="J462" s="229"/>
      <c r="K462" s="229"/>
      <c r="L462" s="229"/>
      <c r="M462" s="229"/>
      <c r="N462" s="229"/>
      <c r="O462" s="229"/>
      <c r="P462" s="229"/>
      <c r="Q462" s="229"/>
      <c r="R462" s="229"/>
      <c r="S462" s="242"/>
      <c r="T462" s="243"/>
      <c r="U462" s="212"/>
    </row>
    <row r="463" spans="2:21" ht="9.75" customHeight="1">
      <c r="B463" s="241"/>
      <c r="C463" s="281"/>
      <c r="D463" s="229"/>
      <c r="E463" s="229"/>
      <c r="F463" s="229"/>
      <c r="G463" s="229"/>
      <c r="H463" s="229"/>
      <c r="I463" s="229"/>
      <c r="J463" s="229"/>
      <c r="K463" s="229"/>
      <c r="L463" s="229"/>
      <c r="M463" s="229"/>
      <c r="N463" s="229"/>
      <c r="O463" s="229"/>
      <c r="P463" s="229"/>
      <c r="Q463" s="229"/>
      <c r="R463" s="229"/>
      <c r="S463" s="242"/>
      <c r="T463" s="243"/>
      <c r="U463" s="212"/>
    </row>
    <row r="464" spans="2:21" ht="15.75">
      <c r="B464" s="241"/>
      <c r="C464" s="281"/>
      <c r="D464" s="229"/>
      <c r="E464" s="229"/>
      <c r="F464" s="229"/>
      <c r="G464" s="229"/>
      <c r="H464" s="229"/>
      <c r="I464" s="229"/>
      <c r="J464" s="229"/>
      <c r="K464" s="229"/>
      <c r="L464" s="229"/>
      <c r="M464" s="229"/>
      <c r="N464" s="229"/>
      <c r="O464" s="229"/>
      <c r="P464" s="229"/>
      <c r="Q464" s="229"/>
      <c r="R464" s="229"/>
      <c r="S464" s="242"/>
      <c r="T464" s="243"/>
      <c r="U464" s="212"/>
    </row>
    <row r="465" spans="2:21" ht="15.75">
      <c r="B465" s="241"/>
      <c r="C465" s="281"/>
      <c r="D465" s="229"/>
      <c r="E465" s="229"/>
      <c r="F465" s="229"/>
      <c r="G465" s="229"/>
      <c r="H465" s="229"/>
      <c r="I465" s="229"/>
      <c r="J465" s="229"/>
      <c r="K465" s="229"/>
      <c r="L465" s="229"/>
      <c r="M465" s="229"/>
      <c r="N465" s="229"/>
      <c r="O465" s="229"/>
      <c r="P465" s="229"/>
      <c r="Q465" s="229"/>
      <c r="R465" s="229"/>
      <c r="S465" s="242"/>
      <c r="T465" s="243"/>
      <c r="U465" s="212"/>
    </row>
    <row r="466" spans="2:21" ht="15.75">
      <c r="B466" s="241"/>
      <c r="C466" s="1122" t="s">
        <v>147</v>
      </c>
      <c r="D466" s="1122"/>
      <c r="E466" s="1122"/>
      <c r="F466" s="1122"/>
      <c r="G466" s="1126"/>
      <c r="H466" s="1126" t="s">
        <v>82</v>
      </c>
      <c r="I466" s="1122"/>
      <c r="J466" s="1126" t="s">
        <v>156</v>
      </c>
      <c r="K466" s="230"/>
      <c r="L466" s="1126"/>
      <c r="M466" s="1126" t="s">
        <v>161</v>
      </c>
      <c r="N466" s="1126"/>
      <c r="O466" s="1122"/>
      <c r="P466" s="1122"/>
      <c r="Q466" s="1122" t="s">
        <v>83</v>
      </c>
      <c r="R466" s="1122"/>
      <c r="S466" s="242"/>
      <c r="T466" s="243"/>
      <c r="U466" s="212"/>
    </row>
    <row r="467" spans="2:21" ht="15.75">
      <c r="B467" s="612"/>
      <c r="C467" s="1122"/>
      <c r="D467" s="1122"/>
      <c r="E467" s="1122"/>
      <c r="F467" s="1122"/>
      <c r="G467" s="1126"/>
      <c r="H467" s="1126"/>
      <c r="I467" s="1122"/>
      <c r="J467" s="1126"/>
      <c r="K467" s="230"/>
      <c r="L467" s="1126"/>
      <c r="M467" s="1126"/>
      <c r="N467" s="1126"/>
      <c r="O467" s="1122"/>
      <c r="P467" s="1122"/>
      <c r="Q467" s="1122"/>
      <c r="R467" s="1122"/>
      <c r="S467" s="242"/>
      <c r="T467" s="243"/>
      <c r="U467" s="212"/>
    </row>
    <row r="468" spans="2:21" customFormat="1" ht="15" customHeight="1">
      <c r="B468" s="121" t="s">
        <v>418</v>
      </c>
      <c r="C468" s="284"/>
      <c r="D468" s="122"/>
      <c r="E468" s="122"/>
      <c r="F468" s="122"/>
      <c r="G468" s="122"/>
      <c r="H468" s="122"/>
      <c r="I468" s="122"/>
      <c r="J468" s="123"/>
      <c r="K468" s="122"/>
      <c r="L468" s="124"/>
      <c r="M468" s="122"/>
      <c r="N468" s="122"/>
      <c r="O468" s="122"/>
      <c r="P468" s="122"/>
      <c r="Q468" s="122"/>
      <c r="R468" s="125"/>
      <c r="S468" s="125"/>
      <c r="T468" s="126" t="s">
        <v>417</v>
      </c>
      <c r="U468" s="232"/>
    </row>
    <row r="470" spans="2:21" ht="27.95" customHeight="1">
      <c r="B470" s="2155" t="s">
        <v>159</v>
      </c>
      <c r="C470" s="2156"/>
      <c r="D470" s="2156"/>
      <c r="E470" s="2157"/>
      <c r="F470" s="2161" t="s">
        <v>146</v>
      </c>
      <c r="G470" s="2162"/>
      <c r="H470" s="2162"/>
      <c r="I470" s="2162"/>
      <c r="J470" s="2162"/>
      <c r="K470" s="2162"/>
      <c r="L470" s="2162"/>
      <c r="M470" s="2162"/>
      <c r="N470" s="2163"/>
      <c r="O470" s="407" t="s">
        <v>111</v>
      </c>
      <c r="P470" s="1051" t="s">
        <v>1047</v>
      </c>
      <c r="Q470" s="408" t="s">
        <v>953</v>
      </c>
      <c r="R470" s="160"/>
      <c r="S470" s="160"/>
      <c r="T470" s="161" t="s">
        <v>25</v>
      </c>
      <c r="U470" s="212"/>
    </row>
    <row r="471" spans="2:21" ht="27.95" customHeight="1">
      <c r="B471" s="2158"/>
      <c r="C471" s="2159"/>
      <c r="D471" s="2159"/>
      <c r="E471" s="2160"/>
      <c r="F471" s="2164" t="s">
        <v>416</v>
      </c>
      <c r="G471" s="2165"/>
      <c r="H471" s="2165"/>
      <c r="I471" s="2165"/>
      <c r="J471" s="2165"/>
      <c r="K471" s="2165"/>
      <c r="L471" s="2165"/>
      <c r="M471" s="2165"/>
      <c r="N471" s="2166"/>
      <c r="O471" s="409" t="s">
        <v>33</v>
      </c>
      <c r="P471" s="410" t="s">
        <v>58</v>
      </c>
      <c r="Q471" s="411"/>
      <c r="R471" s="162"/>
      <c r="S471" s="162"/>
      <c r="T471" s="163"/>
      <c r="U471" s="212"/>
    </row>
    <row r="472" spans="2:21" ht="9.9499999999999993" customHeight="1">
      <c r="B472" s="457"/>
      <c r="C472" s="458"/>
      <c r="D472" s="458"/>
      <c r="E472" s="458"/>
      <c r="F472" s="458"/>
      <c r="G472" s="459"/>
      <c r="H472" s="459"/>
      <c r="I472" s="459"/>
      <c r="J472" s="459"/>
      <c r="K472" s="459"/>
      <c r="L472" s="459"/>
      <c r="M472" s="459"/>
      <c r="N472" s="459"/>
      <c r="O472" s="459"/>
      <c r="P472" s="459"/>
      <c r="Q472" s="818"/>
      <c r="R472" s="459"/>
      <c r="S472" s="459"/>
      <c r="T472" s="460"/>
      <c r="U472" s="212"/>
    </row>
    <row r="473" spans="2:21" ht="15.75">
      <c r="B473" s="164"/>
      <c r="C473" s="273" t="s">
        <v>59</v>
      </c>
      <c r="D473" s="15"/>
      <c r="E473" s="15" t="s">
        <v>60</v>
      </c>
      <c r="F473" s="165" t="s">
        <v>365</v>
      </c>
      <c r="G473" s="15"/>
      <c r="H473" s="701"/>
      <c r="I473" s="358"/>
      <c r="J473" s="15"/>
      <c r="K473" s="344"/>
      <c r="L473" s="145"/>
      <c r="M473" s="153"/>
      <c r="N473" s="145"/>
      <c r="O473" s="247"/>
      <c r="P473" s="57" t="s">
        <v>61</v>
      </c>
      <c r="Q473" s="249" t="s">
        <v>1045</v>
      </c>
      <c r="R473" s="249"/>
      <c r="S473" s="216"/>
      <c r="T473" s="250"/>
      <c r="U473" s="212"/>
    </row>
    <row r="474" spans="2:21" ht="9.9499999999999993" customHeight="1">
      <c r="B474" s="168"/>
      <c r="C474" s="274"/>
      <c r="D474" s="15"/>
      <c r="E474" s="344"/>
      <c r="F474" s="170"/>
      <c r="G474" s="171"/>
      <c r="H474" s="170"/>
      <c r="I474" s="172"/>
      <c r="J474" s="169"/>
      <c r="K474" s="15"/>
      <c r="L474" s="173"/>
      <c r="M474" s="145"/>
      <c r="O474" s="145"/>
      <c r="P474" s="295"/>
      <c r="Q474" s="251"/>
      <c r="R474" s="251"/>
      <c r="S474" s="251"/>
      <c r="T474" s="250"/>
      <c r="U474" s="212"/>
    </row>
    <row r="475" spans="2:21" ht="15" customHeight="1">
      <c r="B475" s="1114" t="s">
        <v>26</v>
      </c>
      <c r="C475" s="275" t="s">
        <v>27</v>
      </c>
      <c r="D475" s="1111" t="s">
        <v>62</v>
      </c>
      <c r="E475" s="175" t="s">
        <v>28</v>
      </c>
      <c r="F475" s="1111" t="s">
        <v>29</v>
      </c>
      <c r="G475" s="174" t="s">
        <v>30</v>
      </c>
      <c r="H475" s="174" t="s">
        <v>30</v>
      </c>
      <c r="I475" s="176" t="s">
        <v>30</v>
      </c>
      <c r="J475" s="2171" t="s">
        <v>31</v>
      </c>
      <c r="K475" s="2172"/>
      <c r="L475" s="174" t="s">
        <v>30</v>
      </c>
      <c r="M475" s="176" t="s">
        <v>32</v>
      </c>
      <c r="N475" s="177" t="s">
        <v>8</v>
      </c>
      <c r="O475" s="2176" t="s">
        <v>182</v>
      </c>
      <c r="P475" s="2178" t="s">
        <v>181</v>
      </c>
      <c r="Q475" s="177" t="s">
        <v>8</v>
      </c>
      <c r="R475" s="2180" t="s">
        <v>44</v>
      </c>
      <c r="S475" s="178" t="s">
        <v>8</v>
      </c>
      <c r="T475" s="1109" t="s">
        <v>10</v>
      </c>
      <c r="U475" s="212"/>
    </row>
    <row r="476" spans="2:21">
      <c r="B476" s="1115"/>
      <c r="C476" s="276" t="s">
        <v>11</v>
      </c>
      <c r="D476" s="1112"/>
      <c r="E476" s="180" t="s">
        <v>12</v>
      </c>
      <c r="F476" s="1112"/>
      <c r="G476" s="180" t="s">
        <v>13</v>
      </c>
      <c r="H476" s="180" t="s">
        <v>14</v>
      </c>
      <c r="I476" s="181" t="s">
        <v>15</v>
      </c>
      <c r="J476" s="182" t="s">
        <v>16</v>
      </c>
      <c r="K476" s="183" t="s">
        <v>17</v>
      </c>
      <c r="L476" s="180" t="s">
        <v>18</v>
      </c>
      <c r="M476" s="184" t="s">
        <v>19</v>
      </c>
      <c r="N476" s="185" t="s">
        <v>177</v>
      </c>
      <c r="O476" s="2177"/>
      <c r="P476" s="2179"/>
      <c r="Q476" s="185" t="s">
        <v>22</v>
      </c>
      <c r="R476" s="2181"/>
      <c r="S476" s="186" t="s">
        <v>45</v>
      </c>
      <c r="T476" s="1110"/>
      <c r="U476" s="212"/>
    </row>
    <row r="477" spans="2:21" ht="15.75" thickBot="1">
      <c r="B477" s="187">
        <v>1</v>
      </c>
      <c r="C477" s="277">
        <v>2</v>
      </c>
      <c r="D477" s="189">
        <v>3</v>
      </c>
      <c r="E477" s="188">
        <v>4</v>
      </c>
      <c r="F477" s="188">
        <v>5</v>
      </c>
      <c r="G477" s="188">
        <v>6</v>
      </c>
      <c r="H477" s="188">
        <v>7</v>
      </c>
      <c r="I477" s="190" t="s">
        <v>63</v>
      </c>
      <c r="J477" s="191">
        <v>9</v>
      </c>
      <c r="K477" s="192" t="s">
        <v>64</v>
      </c>
      <c r="L477" s="191" t="s">
        <v>65</v>
      </c>
      <c r="M477" s="192">
        <v>12</v>
      </c>
      <c r="N477" s="193" t="s">
        <v>66</v>
      </c>
      <c r="O477" s="252" t="s">
        <v>176</v>
      </c>
      <c r="P477" s="193" t="s">
        <v>178</v>
      </c>
      <c r="Q477" s="193" t="s">
        <v>185</v>
      </c>
      <c r="R477" s="193" t="s">
        <v>183</v>
      </c>
      <c r="S477" s="193" t="s">
        <v>179</v>
      </c>
      <c r="T477" s="193">
        <v>18</v>
      </c>
      <c r="U477" s="212"/>
    </row>
    <row r="478" spans="2:21" s="929" customFormat="1" ht="27.95" customHeight="1" thickTop="1">
      <c r="B478" s="965">
        <v>1</v>
      </c>
      <c r="C478" s="966" t="s">
        <v>1048</v>
      </c>
      <c r="D478" s="1052" t="s">
        <v>405</v>
      </c>
      <c r="E478" s="1053" t="s">
        <v>406</v>
      </c>
      <c r="F478" s="1054" t="s">
        <v>35</v>
      </c>
      <c r="G478" s="1055">
        <v>11830</v>
      </c>
      <c r="H478" s="1055">
        <v>4410</v>
      </c>
      <c r="I478" s="1060">
        <f>+G478-H478</f>
        <v>7420</v>
      </c>
      <c r="J478" s="976">
        <v>5</v>
      </c>
      <c r="K478" s="1056">
        <f>I478*J478%</f>
        <v>371</v>
      </c>
      <c r="L478" s="1056">
        <f>I478-K478</f>
        <v>7049</v>
      </c>
      <c r="M478" s="978">
        <v>1250</v>
      </c>
      <c r="N478" s="967">
        <f>ROUND((L478*M478),0)</f>
        <v>8811250</v>
      </c>
      <c r="O478" s="967">
        <f>ROUND(M478*0.5025%,2)</f>
        <v>6.28</v>
      </c>
      <c r="P478" s="967">
        <f>M478+O478</f>
        <v>1256.28</v>
      </c>
      <c r="Q478" s="968">
        <f>ROUND((L478*+P478),0)</f>
        <v>8855518</v>
      </c>
      <c r="R478" s="968">
        <f>ROUND((Q478*0.5%),0)</f>
        <v>44278</v>
      </c>
      <c r="S478" s="968">
        <f>ROUND((Q478-R478),0)</f>
        <v>8811240</v>
      </c>
      <c r="T478" s="923" t="s">
        <v>946</v>
      </c>
    </row>
    <row r="479" spans="2:21" s="929" customFormat="1" ht="27.95" customHeight="1">
      <c r="B479" s="944">
        <v>2</v>
      </c>
      <c r="C479" s="901" t="s">
        <v>1049</v>
      </c>
      <c r="D479" s="1057" t="s">
        <v>205</v>
      </c>
      <c r="E479" s="1058" t="s">
        <v>965</v>
      </c>
      <c r="F479" s="1059" t="s">
        <v>35</v>
      </c>
      <c r="G479" s="974">
        <v>13710</v>
      </c>
      <c r="H479" s="974">
        <v>4520</v>
      </c>
      <c r="I479" s="975">
        <f>+G479-H479</f>
        <v>9190</v>
      </c>
      <c r="J479" s="976">
        <v>5</v>
      </c>
      <c r="K479" s="977">
        <f>I479*J479%</f>
        <v>459.5</v>
      </c>
      <c r="L479" s="977">
        <f>I479-K479</f>
        <v>8730.5</v>
      </c>
      <c r="M479" s="978">
        <v>1250</v>
      </c>
      <c r="N479" s="932">
        <f>ROUND((L479*M479),0)</f>
        <v>10913125</v>
      </c>
      <c r="O479" s="932">
        <f>ROUND(M479*0.5025%,2)</f>
        <v>6.28</v>
      </c>
      <c r="P479" s="932">
        <f>M479+O479</f>
        <v>1256.28</v>
      </c>
      <c r="Q479" s="933">
        <f>ROUND((L479*+P479),0)</f>
        <v>10967953</v>
      </c>
      <c r="R479" s="933">
        <f>ROUND((Q479*0.5%),0)</f>
        <v>54840</v>
      </c>
      <c r="S479" s="933">
        <f>ROUND((Q479-R479),0)</f>
        <v>10913113</v>
      </c>
      <c r="T479" s="923" t="s">
        <v>946</v>
      </c>
    </row>
    <row r="480" spans="2:21" s="929" customFormat="1" ht="27.95" customHeight="1">
      <c r="B480" s="944">
        <v>3</v>
      </c>
      <c r="C480" s="901" t="s">
        <v>1050</v>
      </c>
      <c r="D480" s="1057" t="s">
        <v>943</v>
      </c>
      <c r="E480" s="1058" t="s">
        <v>944</v>
      </c>
      <c r="F480" s="1059" t="s">
        <v>35</v>
      </c>
      <c r="G480" s="974">
        <v>12910</v>
      </c>
      <c r="H480" s="974">
        <v>4360</v>
      </c>
      <c r="I480" s="975">
        <f>+G480-H480</f>
        <v>8550</v>
      </c>
      <c r="J480" s="976">
        <v>5</v>
      </c>
      <c r="K480" s="977">
        <f>I480*J480%</f>
        <v>427.5</v>
      </c>
      <c r="L480" s="977">
        <f>I480-K480</f>
        <v>8122.5</v>
      </c>
      <c r="M480" s="978">
        <v>1250</v>
      </c>
      <c r="N480" s="932">
        <f>ROUND((L480*M480),0)</f>
        <v>10153125</v>
      </c>
      <c r="O480" s="932">
        <f>ROUND(M480*0.5025%,2)</f>
        <v>6.28</v>
      </c>
      <c r="P480" s="932">
        <f>M480+O480</f>
        <v>1256.28</v>
      </c>
      <c r="Q480" s="933">
        <f>ROUND((L480*+P480),0)</f>
        <v>10204134</v>
      </c>
      <c r="R480" s="933">
        <f>ROUND((Q480*0.5%),0)</f>
        <v>51021</v>
      </c>
      <c r="S480" s="933">
        <f>ROUND((Q480-R480),0)</f>
        <v>10153113</v>
      </c>
      <c r="T480" s="923" t="s">
        <v>946</v>
      </c>
    </row>
    <row r="481" spans="2:21" s="929" customFormat="1" ht="27.95" customHeight="1">
      <c r="B481" s="944">
        <v>4</v>
      </c>
      <c r="C481" s="901" t="s">
        <v>1051</v>
      </c>
      <c r="D481" s="1057" t="s">
        <v>940</v>
      </c>
      <c r="E481" s="1058" t="s">
        <v>941</v>
      </c>
      <c r="F481" s="1059" t="s">
        <v>35</v>
      </c>
      <c r="G481" s="974">
        <v>15890</v>
      </c>
      <c r="H481" s="974">
        <v>5140</v>
      </c>
      <c r="I481" s="975">
        <f>+G481-H481</f>
        <v>10750</v>
      </c>
      <c r="J481" s="976">
        <v>5</v>
      </c>
      <c r="K481" s="977">
        <f>I481*J481%</f>
        <v>537.5</v>
      </c>
      <c r="L481" s="977">
        <f>I481-K481</f>
        <v>10212.5</v>
      </c>
      <c r="M481" s="978">
        <v>1250</v>
      </c>
      <c r="N481" s="932">
        <f>ROUND((L481*M481),0)</f>
        <v>12765625</v>
      </c>
      <c r="O481" s="932">
        <f>ROUND(M481*0.5025%,2)</f>
        <v>6.28</v>
      </c>
      <c r="P481" s="932">
        <f>M481+O481</f>
        <v>1256.28</v>
      </c>
      <c r="Q481" s="933">
        <f>ROUND((L481*+P481),0)</f>
        <v>12829760</v>
      </c>
      <c r="R481" s="933">
        <f>ROUND((Q481*0.5%),0)</f>
        <v>64149</v>
      </c>
      <c r="S481" s="933">
        <f>ROUND((Q481-R481),0)</f>
        <v>12765611</v>
      </c>
      <c r="T481" s="923" t="s">
        <v>946</v>
      </c>
    </row>
    <row r="482" spans="2:21" s="929" customFormat="1" ht="27.95" customHeight="1">
      <c r="B482" s="944">
        <v>5</v>
      </c>
      <c r="C482" s="901" t="s">
        <v>1052</v>
      </c>
      <c r="D482" s="1057" t="s">
        <v>1053</v>
      </c>
      <c r="E482" s="1058" t="s">
        <v>1054</v>
      </c>
      <c r="F482" s="1059" t="s">
        <v>35</v>
      </c>
      <c r="G482" s="974">
        <v>4480</v>
      </c>
      <c r="H482" s="974">
        <v>1550</v>
      </c>
      <c r="I482" s="975">
        <f>+G482-H482</f>
        <v>2930</v>
      </c>
      <c r="J482" s="976">
        <v>5</v>
      </c>
      <c r="K482" s="977">
        <f>I482*J482%</f>
        <v>146.5</v>
      </c>
      <c r="L482" s="977">
        <f>I482-K482</f>
        <v>2783.5</v>
      </c>
      <c r="M482" s="978">
        <v>1250</v>
      </c>
      <c r="N482" s="932">
        <f>ROUND((L482*M482),0)</f>
        <v>3479375</v>
      </c>
      <c r="O482" s="932">
        <f>ROUND(M482*0.5025%,2)</f>
        <v>6.28</v>
      </c>
      <c r="P482" s="932">
        <f>M482+O482</f>
        <v>1256.28</v>
      </c>
      <c r="Q482" s="933">
        <f>ROUND((L482*+P482),0)</f>
        <v>3496855</v>
      </c>
      <c r="R482" s="933">
        <f>ROUND((Q482*0.5%),0)</f>
        <v>17484</v>
      </c>
      <c r="S482" s="933">
        <f>ROUND((Q482-R482),0)</f>
        <v>3479371</v>
      </c>
      <c r="T482" s="923" t="s">
        <v>946</v>
      </c>
    </row>
    <row r="483" spans="2:21" s="929" customFormat="1" ht="5.0999999999999996" customHeight="1">
      <c r="B483" s="1046"/>
      <c r="C483" s="1047"/>
      <c r="D483" s="1048"/>
      <c r="E483" s="1049"/>
      <c r="F483" s="1050"/>
      <c r="G483" s="1028"/>
      <c r="H483" s="1028"/>
      <c r="I483" s="1029"/>
      <c r="J483" s="1030"/>
      <c r="K483" s="943"/>
      <c r="L483" s="943"/>
      <c r="M483" s="941"/>
      <c r="N483" s="942"/>
      <c r="O483" s="942"/>
      <c r="P483" s="942"/>
      <c r="Q483" s="940"/>
      <c r="R483" s="940"/>
      <c r="S483" s="940"/>
      <c r="T483" s="923"/>
    </row>
    <row r="484" spans="2:21" ht="27.95" customHeight="1">
      <c r="B484" s="2173" t="s">
        <v>191</v>
      </c>
      <c r="C484" s="2174"/>
      <c r="D484" s="2174"/>
      <c r="E484" s="2174"/>
      <c r="F484" s="2175"/>
      <c r="G484" s="402">
        <f>SUM(G478:G483)</f>
        <v>58820</v>
      </c>
      <c r="H484" s="402">
        <f>SUM(H478:H483)</f>
        <v>19980</v>
      </c>
      <c r="I484" s="402">
        <f>SUM(I478:I483)</f>
        <v>38840</v>
      </c>
      <c r="J484" s="402">
        <f>+K484/I484%</f>
        <v>5</v>
      </c>
      <c r="K484" s="402">
        <f>SUM(K478:K483)</f>
        <v>1942</v>
      </c>
      <c r="L484" s="402">
        <f>SUM(L478:L483)</f>
        <v>36898</v>
      </c>
      <c r="M484" s="402"/>
      <c r="N484" s="402">
        <f>SUM(N478:N483)</f>
        <v>46122500</v>
      </c>
      <c r="O484" s="402"/>
      <c r="P484" s="402">
        <f>+Q484/L484</f>
        <v>1256.2800151769743</v>
      </c>
      <c r="Q484" s="402">
        <f>SUM(Q478:Q483)</f>
        <v>46354220</v>
      </c>
      <c r="R484" s="402">
        <f>SUM(R478:R483)</f>
        <v>231772</v>
      </c>
      <c r="S484" s="402">
        <f>SUM(S478:S483)</f>
        <v>46122448</v>
      </c>
      <c r="T484" s="402"/>
      <c r="U484" s="212"/>
    </row>
    <row r="485" spans="2:21">
      <c r="B485" s="603"/>
      <c r="C485" s="458"/>
      <c r="D485" s="458"/>
      <c r="E485" s="458"/>
      <c r="F485" s="458"/>
      <c r="G485" s="459"/>
      <c r="H485" s="459"/>
      <c r="I485" s="459"/>
      <c r="J485" s="459"/>
      <c r="K485" s="459"/>
      <c r="L485" s="459"/>
      <c r="M485" s="459"/>
      <c r="N485" s="459"/>
      <c r="O485" s="459"/>
      <c r="P485" s="459"/>
      <c r="Q485" s="459"/>
      <c r="R485" s="459"/>
      <c r="S485" s="459"/>
      <c r="T485" s="460"/>
      <c r="U485" s="212"/>
    </row>
    <row r="486" spans="2:21" ht="15.75">
      <c r="B486" s="201"/>
      <c r="C486" s="205"/>
      <c r="D486" s="202"/>
      <c r="E486" s="202"/>
      <c r="F486" s="202"/>
      <c r="G486" s="202"/>
      <c r="H486" s="202"/>
      <c r="I486" s="202"/>
      <c r="J486" s="203"/>
      <c r="K486" s="203"/>
      <c r="L486" s="204"/>
      <c r="M486" s="202"/>
      <c r="N486" s="202"/>
      <c r="O486" s="202"/>
      <c r="P486" s="598"/>
      <c r="Q486" s="211" t="s">
        <v>1046</v>
      </c>
      <c r="R486" s="211"/>
      <c r="S486" s="208"/>
      <c r="T486" s="209"/>
      <c r="U486" s="212"/>
    </row>
    <row r="487" spans="2:21" ht="15.75">
      <c r="B487" s="241"/>
      <c r="C487" s="280" t="s">
        <v>80</v>
      </c>
      <c r="D487" s="227"/>
      <c r="E487" s="227"/>
      <c r="F487" s="227"/>
      <c r="G487" s="1116"/>
      <c r="H487" s="1116"/>
      <c r="I487" s="1116" t="s">
        <v>105</v>
      </c>
      <c r="J487" s="1116"/>
      <c r="K487" s="228"/>
      <c r="L487" s="1116"/>
      <c r="M487" s="1116" t="s">
        <v>106</v>
      </c>
      <c r="N487" s="1116"/>
      <c r="O487" s="227"/>
      <c r="P487" s="227"/>
      <c r="Q487" s="227" t="s">
        <v>81</v>
      </c>
      <c r="R487" s="227"/>
      <c r="S487" s="242"/>
      <c r="T487" s="243"/>
      <c r="U487" s="212"/>
    </row>
    <row r="488" spans="2:21" ht="12" customHeight="1">
      <c r="B488" s="241"/>
      <c r="C488" s="281"/>
      <c r="D488" s="229"/>
      <c r="E488" s="229"/>
      <c r="F488" s="229"/>
      <c r="G488" s="229"/>
      <c r="H488" s="229"/>
      <c r="I488" s="229"/>
      <c r="J488" s="229"/>
      <c r="K488" s="229"/>
      <c r="L488" s="229"/>
      <c r="M488" s="229"/>
      <c r="N488" s="229"/>
      <c r="O488" s="229"/>
      <c r="P488" s="229"/>
      <c r="Q488" s="229"/>
      <c r="R488" s="229"/>
      <c r="S488" s="242"/>
      <c r="T488" s="243"/>
      <c r="U488" s="212"/>
    </row>
    <row r="489" spans="2:21" ht="9.75" customHeight="1">
      <c r="B489" s="241"/>
      <c r="C489" s="281"/>
      <c r="D489" s="229"/>
      <c r="E489" s="229"/>
      <c r="F489" s="229"/>
      <c r="G489" s="229"/>
      <c r="H489" s="229"/>
      <c r="I489" s="229"/>
      <c r="J489" s="229"/>
      <c r="K489" s="229"/>
      <c r="L489" s="229"/>
      <c r="M489" s="229"/>
      <c r="N489" s="229"/>
      <c r="O489" s="229"/>
      <c r="P489" s="229"/>
      <c r="Q489" s="229"/>
      <c r="R489" s="229"/>
      <c r="S489" s="242"/>
      <c r="T489" s="243"/>
      <c r="U489" s="212"/>
    </row>
    <row r="490" spans="2:21" ht="15.75">
      <c r="B490" s="241"/>
      <c r="C490" s="281"/>
      <c r="D490" s="229"/>
      <c r="E490" s="229"/>
      <c r="F490" s="229"/>
      <c r="G490" s="229"/>
      <c r="H490" s="229"/>
      <c r="I490" s="229"/>
      <c r="J490" s="229"/>
      <c r="K490" s="229"/>
      <c r="L490" s="229"/>
      <c r="M490" s="229"/>
      <c r="N490" s="229"/>
      <c r="O490" s="229"/>
      <c r="P490" s="229"/>
      <c r="Q490" s="229"/>
      <c r="R490" s="229"/>
      <c r="S490" s="242"/>
      <c r="T490" s="243"/>
      <c r="U490" s="212"/>
    </row>
    <row r="491" spans="2:21" ht="15.75">
      <c r="B491" s="241"/>
      <c r="C491" s="281"/>
      <c r="D491" s="229"/>
      <c r="E491" s="229"/>
      <c r="F491" s="229"/>
      <c r="G491" s="229"/>
      <c r="H491" s="229"/>
      <c r="I491" s="229"/>
      <c r="J491" s="229"/>
      <c r="K491" s="229"/>
      <c r="L491" s="229"/>
      <c r="M491" s="229"/>
      <c r="N491" s="229"/>
      <c r="O491" s="229"/>
      <c r="P491" s="229"/>
      <c r="Q491" s="229"/>
      <c r="R491" s="229"/>
      <c r="S491" s="242"/>
      <c r="T491" s="243"/>
      <c r="U491" s="212"/>
    </row>
    <row r="492" spans="2:21" ht="15.75">
      <c r="B492" s="241"/>
      <c r="C492" s="1113" t="s">
        <v>147</v>
      </c>
      <c r="D492" s="1113"/>
      <c r="E492" s="1113"/>
      <c r="F492" s="1113"/>
      <c r="G492" s="1117"/>
      <c r="H492" s="1117" t="s">
        <v>82</v>
      </c>
      <c r="I492" s="1113"/>
      <c r="J492" s="1117" t="s">
        <v>156</v>
      </c>
      <c r="K492" s="230"/>
      <c r="L492" s="1117"/>
      <c r="M492" s="1117" t="s">
        <v>161</v>
      </c>
      <c r="N492" s="1117"/>
      <c r="O492" s="1113"/>
      <c r="P492" s="1113"/>
      <c r="Q492" s="1113" t="s">
        <v>83</v>
      </c>
      <c r="R492" s="1113"/>
      <c r="S492" s="242"/>
      <c r="T492" s="243"/>
      <c r="U492" s="212"/>
    </row>
    <row r="493" spans="2:21" ht="15.75">
      <c r="B493" s="612"/>
      <c r="C493" s="1113"/>
      <c r="D493" s="1113"/>
      <c r="E493" s="1113"/>
      <c r="F493" s="1113"/>
      <c r="G493" s="1117"/>
      <c r="H493" s="1117"/>
      <c r="I493" s="1113"/>
      <c r="J493" s="1117"/>
      <c r="K493" s="230"/>
      <c r="L493" s="1117"/>
      <c r="M493" s="1117"/>
      <c r="N493" s="1117"/>
      <c r="O493" s="1113"/>
      <c r="P493" s="1113"/>
      <c r="Q493" s="1113"/>
      <c r="R493" s="1113"/>
      <c r="S493" s="242"/>
      <c r="T493" s="243"/>
      <c r="U493" s="212"/>
    </row>
    <row r="494" spans="2:21" customFormat="1" ht="15" customHeight="1">
      <c r="B494" s="121" t="s">
        <v>418</v>
      </c>
      <c r="C494" s="284"/>
      <c r="D494" s="122"/>
      <c r="E494" s="122"/>
      <c r="F494" s="122"/>
      <c r="G494" s="122"/>
      <c r="H494" s="122"/>
      <c r="I494" s="122"/>
      <c r="J494" s="123"/>
      <c r="K494" s="122"/>
      <c r="L494" s="124"/>
      <c r="M494" s="122"/>
      <c r="N494" s="122"/>
      <c r="O494" s="122"/>
      <c r="P494" s="122"/>
      <c r="Q494" s="122"/>
      <c r="R494" s="125"/>
      <c r="S494" s="125"/>
      <c r="T494" s="126" t="s">
        <v>417</v>
      </c>
      <c r="U494" s="232"/>
    </row>
    <row r="496" spans="2:21" ht="27.95" customHeight="1">
      <c r="B496" s="2155" t="s">
        <v>1006</v>
      </c>
      <c r="C496" s="2156"/>
      <c r="D496" s="2156"/>
      <c r="E496" s="2157"/>
      <c r="F496" s="2161" t="s">
        <v>146</v>
      </c>
      <c r="G496" s="2162"/>
      <c r="H496" s="2162"/>
      <c r="I496" s="2162"/>
      <c r="J496" s="2162"/>
      <c r="K496" s="2162"/>
      <c r="L496" s="2162"/>
      <c r="M496" s="2162"/>
      <c r="N496" s="2163"/>
      <c r="O496" s="407" t="s">
        <v>111</v>
      </c>
      <c r="P496" s="1051" t="s">
        <v>1036</v>
      </c>
      <c r="Q496" s="408" t="s">
        <v>953</v>
      </c>
      <c r="R496" s="160"/>
      <c r="S496" s="160"/>
      <c r="T496" s="161" t="s">
        <v>25</v>
      </c>
      <c r="U496" s="212"/>
    </row>
    <row r="497" spans="2:21" ht="27.95" customHeight="1">
      <c r="B497" s="2158"/>
      <c r="C497" s="2159"/>
      <c r="D497" s="2159"/>
      <c r="E497" s="2160"/>
      <c r="F497" s="2164" t="s">
        <v>416</v>
      </c>
      <c r="G497" s="2165"/>
      <c r="H497" s="2165"/>
      <c r="I497" s="2165"/>
      <c r="J497" s="2165"/>
      <c r="K497" s="2165"/>
      <c r="L497" s="2165"/>
      <c r="M497" s="2165"/>
      <c r="N497" s="2166"/>
      <c r="O497" s="409" t="s">
        <v>33</v>
      </c>
      <c r="P497" s="410" t="s">
        <v>58</v>
      </c>
      <c r="Q497" s="411"/>
      <c r="R497" s="162"/>
      <c r="S497" s="162"/>
      <c r="T497" s="163"/>
      <c r="U497" s="212"/>
    </row>
    <row r="498" spans="2:21" ht="9.9499999999999993" customHeight="1">
      <c r="B498" s="457"/>
      <c r="C498" s="458"/>
      <c r="D498" s="458"/>
      <c r="E498" s="458"/>
      <c r="F498" s="458"/>
      <c r="G498" s="459"/>
      <c r="H498" s="459"/>
      <c r="I498" s="459"/>
      <c r="J498" s="459"/>
      <c r="K498" s="459"/>
      <c r="L498" s="459"/>
      <c r="M498" s="459"/>
      <c r="N498" s="459"/>
      <c r="O498" s="459"/>
      <c r="P498" s="459"/>
      <c r="Q498" s="818"/>
      <c r="R498" s="459"/>
      <c r="S498" s="459"/>
      <c r="T498" s="460"/>
      <c r="U498" s="212"/>
    </row>
    <row r="499" spans="2:21" ht="15.75">
      <c r="B499" s="164"/>
      <c r="C499" s="273" t="s">
        <v>59</v>
      </c>
      <c r="D499" s="15"/>
      <c r="E499" s="15" t="s">
        <v>60</v>
      </c>
      <c r="F499" s="165" t="s">
        <v>365</v>
      </c>
      <c r="G499" s="15"/>
      <c r="H499" s="701"/>
      <c r="I499" s="358"/>
      <c r="J499" s="15"/>
      <c r="K499" s="344"/>
      <c r="L499" s="145"/>
      <c r="M499" s="153"/>
      <c r="N499" s="145"/>
      <c r="O499" s="247"/>
      <c r="P499" s="57" t="s">
        <v>61</v>
      </c>
      <c r="Q499" s="249" t="s">
        <v>1034</v>
      </c>
      <c r="R499" s="249"/>
      <c r="S499" s="216"/>
      <c r="T499" s="250"/>
      <c r="U499" s="212"/>
    </row>
    <row r="500" spans="2:21" ht="9.9499999999999993" customHeight="1">
      <c r="B500" s="168"/>
      <c r="C500" s="274"/>
      <c r="D500" s="15"/>
      <c r="E500" s="344"/>
      <c r="F500" s="170"/>
      <c r="G500" s="171"/>
      <c r="H500" s="170"/>
      <c r="I500" s="172"/>
      <c r="J500" s="169"/>
      <c r="K500" s="15"/>
      <c r="L500" s="173"/>
      <c r="M500" s="145"/>
      <c r="O500" s="145"/>
      <c r="P500" s="295"/>
      <c r="Q500" s="251"/>
      <c r="R500" s="251"/>
      <c r="S500" s="251"/>
      <c r="T500" s="250"/>
      <c r="U500" s="212"/>
    </row>
    <row r="501" spans="2:21" ht="15" customHeight="1">
      <c r="B501" s="1114" t="s">
        <v>26</v>
      </c>
      <c r="C501" s="275" t="s">
        <v>27</v>
      </c>
      <c r="D501" s="1111" t="s">
        <v>62</v>
      </c>
      <c r="E501" s="175" t="s">
        <v>28</v>
      </c>
      <c r="F501" s="1111" t="s">
        <v>29</v>
      </c>
      <c r="G501" s="174" t="s">
        <v>30</v>
      </c>
      <c r="H501" s="174" t="s">
        <v>30</v>
      </c>
      <c r="I501" s="176" t="s">
        <v>30</v>
      </c>
      <c r="J501" s="2171" t="s">
        <v>31</v>
      </c>
      <c r="K501" s="2172"/>
      <c r="L501" s="174" t="s">
        <v>30</v>
      </c>
      <c r="M501" s="176" t="s">
        <v>32</v>
      </c>
      <c r="N501" s="177" t="s">
        <v>8</v>
      </c>
      <c r="O501" s="2176" t="s">
        <v>182</v>
      </c>
      <c r="P501" s="2178" t="s">
        <v>181</v>
      </c>
      <c r="Q501" s="177" t="s">
        <v>8</v>
      </c>
      <c r="R501" s="2180" t="s">
        <v>44</v>
      </c>
      <c r="S501" s="178" t="s">
        <v>8</v>
      </c>
      <c r="T501" s="1109" t="s">
        <v>10</v>
      </c>
      <c r="U501" s="212"/>
    </row>
    <row r="502" spans="2:21">
      <c r="B502" s="1115"/>
      <c r="C502" s="276" t="s">
        <v>11</v>
      </c>
      <c r="D502" s="1112"/>
      <c r="E502" s="180" t="s">
        <v>12</v>
      </c>
      <c r="F502" s="1112"/>
      <c r="G502" s="180" t="s">
        <v>13</v>
      </c>
      <c r="H502" s="180" t="s">
        <v>14</v>
      </c>
      <c r="I502" s="181" t="s">
        <v>15</v>
      </c>
      <c r="J502" s="182" t="s">
        <v>16</v>
      </c>
      <c r="K502" s="183" t="s">
        <v>17</v>
      </c>
      <c r="L502" s="180" t="s">
        <v>18</v>
      </c>
      <c r="M502" s="184" t="s">
        <v>19</v>
      </c>
      <c r="N502" s="185" t="s">
        <v>177</v>
      </c>
      <c r="O502" s="2177"/>
      <c r="P502" s="2179"/>
      <c r="Q502" s="185" t="s">
        <v>22</v>
      </c>
      <c r="R502" s="2181"/>
      <c r="S502" s="186" t="s">
        <v>45</v>
      </c>
      <c r="T502" s="1110"/>
      <c r="U502" s="212"/>
    </row>
    <row r="503" spans="2:21" ht="15.75" thickBot="1">
      <c r="B503" s="187">
        <v>1</v>
      </c>
      <c r="C503" s="277">
        <v>2</v>
      </c>
      <c r="D503" s="189">
        <v>3</v>
      </c>
      <c r="E503" s="188">
        <v>4</v>
      </c>
      <c r="F503" s="188">
        <v>5</v>
      </c>
      <c r="G503" s="188">
        <v>6</v>
      </c>
      <c r="H503" s="188">
        <v>7</v>
      </c>
      <c r="I503" s="190" t="s">
        <v>63</v>
      </c>
      <c r="J503" s="191">
        <v>9</v>
      </c>
      <c r="K503" s="192" t="s">
        <v>64</v>
      </c>
      <c r="L503" s="191" t="s">
        <v>65</v>
      </c>
      <c r="M503" s="192">
        <v>12</v>
      </c>
      <c r="N503" s="193" t="s">
        <v>66</v>
      </c>
      <c r="O503" s="252" t="s">
        <v>176</v>
      </c>
      <c r="P503" s="193" t="s">
        <v>178</v>
      </c>
      <c r="Q503" s="193" t="s">
        <v>185</v>
      </c>
      <c r="R503" s="193" t="s">
        <v>183</v>
      </c>
      <c r="S503" s="193" t="s">
        <v>179</v>
      </c>
      <c r="T503" s="193">
        <v>18</v>
      </c>
      <c r="U503" s="212"/>
    </row>
    <row r="504" spans="2:21" s="929" customFormat="1" ht="27.95" customHeight="1" thickTop="1">
      <c r="B504" s="965">
        <v>1</v>
      </c>
      <c r="C504" s="966" t="s">
        <v>1038</v>
      </c>
      <c r="D504" s="1052" t="s">
        <v>998</v>
      </c>
      <c r="E504" s="1053" t="s">
        <v>1039</v>
      </c>
      <c r="F504" s="1054" t="s">
        <v>35</v>
      </c>
      <c r="G504" s="1055">
        <v>13010</v>
      </c>
      <c r="H504" s="1055">
        <v>4410</v>
      </c>
      <c r="I504" s="1060">
        <f>+G504-H504</f>
        <v>8600</v>
      </c>
      <c r="J504" s="976">
        <v>5</v>
      </c>
      <c r="K504" s="1056">
        <f>I504*J504%</f>
        <v>430</v>
      </c>
      <c r="L504" s="1056">
        <f>I504-K504</f>
        <v>8170</v>
      </c>
      <c r="M504" s="978">
        <v>1250</v>
      </c>
      <c r="N504" s="967">
        <f>ROUND((L504*M504),0)</f>
        <v>10212500</v>
      </c>
      <c r="O504" s="967">
        <f>ROUND(M504*0.5025%,2)</f>
        <v>6.28</v>
      </c>
      <c r="P504" s="967">
        <f>M504+O504</f>
        <v>1256.28</v>
      </c>
      <c r="Q504" s="968">
        <f>ROUND((L504*+P504),0)</f>
        <v>10263808</v>
      </c>
      <c r="R504" s="968">
        <f>ROUND((Q504*0.5%),0)</f>
        <v>51319</v>
      </c>
      <c r="S504" s="968">
        <f>ROUND((Q504-R504),0)</f>
        <v>10212489</v>
      </c>
      <c r="T504" s="923" t="s">
        <v>497</v>
      </c>
    </row>
    <row r="505" spans="2:21" s="929" customFormat="1" ht="27.95" customHeight="1">
      <c r="B505" s="944">
        <v>2</v>
      </c>
      <c r="C505" s="901" t="s">
        <v>1037</v>
      </c>
      <c r="D505" s="1057" t="s">
        <v>936</v>
      </c>
      <c r="E505" s="1058" t="s">
        <v>937</v>
      </c>
      <c r="F505" s="1059" t="s">
        <v>35</v>
      </c>
      <c r="G505" s="974">
        <v>12190</v>
      </c>
      <c r="H505" s="974">
        <v>3790</v>
      </c>
      <c r="I505" s="975">
        <f>+G505-H505</f>
        <v>8400</v>
      </c>
      <c r="J505" s="976">
        <v>5</v>
      </c>
      <c r="K505" s="977">
        <f>I505*J505%</f>
        <v>420</v>
      </c>
      <c r="L505" s="977">
        <f>I505-K505</f>
        <v>7980</v>
      </c>
      <c r="M505" s="978">
        <v>1250</v>
      </c>
      <c r="N505" s="932">
        <f>ROUND((L505*M505),0)</f>
        <v>9975000</v>
      </c>
      <c r="O505" s="932">
        <f>ROUND(M505*0.5025%,2)</f>
        <v>6.28</v>
      </c>
      <c r="P505" s="932">
        <f>M505+O505</f>
        <v>1256.28</v>
      </c>
      <c r="Q505" s="933">
        <f>ROUND((L505*+P505),0)</f>
        <v>10025114</v>
      </c>
      <c r="R505" s="933">
        <f>ROUND((Q505*0.5%),0)</f>
        <v>50126</v>
      </c>
      <c r="S505" s="933">
        <f>ROUND((Q505-R505),0)</f>
        <v>9974988</v>
      </c>
      <c r="T505" s="923" t="s">
        <v>389</v>
      </c>
    </row>
    <row r="506" spans="2:21" s="929" customFormat="1" ht="27.95" customHeight="1">
      <c r="B506" s="944">
        <v>3</v>
      </c>
      <c r="C506" s="901" t="s">
        <v>1040</v>
      </c>
      <c r="D506" s="1057" t="s">
        <v>205</v>
      </c>
      <c r="E506" s="1058" t="s">
        <v>965</v>
      </c>
      <c r="F506" s="1059" t="s">
        <v>35</v>
      </c>
      <c r="G506" s="974">
        <v>13180</v>
      </c>
      <c r="H506" s="974">
        <v>4590</v>
      </c>
      <c r="I506" s="975">
        <f>+G506-H506</f>
        <v>8590</v>
      </c>
      <c r="J506" s="976">
        <v>5</v>
      </c>
      <c r="K506" s="977">
        <f>I506*J506%</f>
        <v>429.5</v>
      </c>
      <c r="L506" s="977">
        <f>I506-K506</f>
        <v>8160.5</v>
      </c>
      <c r="M506" s="978">
        <v>1250</v>
      </c>
      <c r="N506" s="932">
        <f>ROUND((L506*M506),0)</f>
        <v>10200625</v>
      </c>
      <c r="O506" s="932">
        <f>ROUND(M506*0.5025%,2)</f>
        <v>6.28</v>
      </c>
      <c r="P506" s="932">
        <f>M506+O506</f>
        <v>1256.28</v>
      </c>
      <c r="Q506" s="933">
        <f>ROUND((L506*+P506),0)</f>
        <v>10251873</v>
      </c>
      <c r="R506" s="933">
        <f>ROUND((Q506*0.5%),0)</f>
        <v>51259</v>
      </c>
      <c r="S506" s="933">
        <f>ROUND((Q506-R506),0)</f>
        <v>10200614</v>
      </c>
      <c r="T506" s="923" t="s">
        <v>497</v>
      </c>
    </row>
    <row r="507" spans="2:21" s="929" customFormat="1" ht="27.95" customHeight="1">
      <c r="B507" s="944">
        <v>4</v>
      </c>
      <c r="C507" s="901" t="s">
        <v>1041</v>
      </c>
      <c r="D507" s="1057" t="s">
        <v>1042</v>
      </c>
      <c r="E507" s="1058" t="s">
        <v>1033</v>
      </c>
      <c r="F507" s="1059" t="s">
        <v>35</v>
      </c>
      <c r="G507" s="974">
        <v>13230</v>
      </c>
      <c r="H507" s="974">
        <v>4390</v>
      </c>
      <c r="I507" s="975">
        <f>+G507-H507</f>
        <v>8840</v>
      </c>
      <c r="J507" s="976">
        <v>5</v>
      </c>
      <c r="K507" s="977">
        <f>I507*J507%</f>
        <v>442</v>
      </c>
      <c r="L507" s="977">
        <f>I507-K507</f>
        <v>8398</v>
      </c>
      <c r="M507" s="978">
        <v>1250</v>
      </c>
      <c r="N507" s="932">
        <f>ROUND((L507*M507),0)</f>
        <v>10497500</v>
      </c>
      <c r="O507" s="932">
        <f>ROUND(M507*0.5025%,2)</f>
        <v>6.28</v>
      </c>
      <c r="P507" s="932">
        <f>M507+O507</f>
        <v>1256.28</v>
      </c>
      <c r="Q507" s="933">
        <f>ROUND((L507*+P507),0)</f>
        <v>10550239</v>
      </c>
      <c r="R507" s="933">
        <f>ROUND((Q507*0.5%),0)</f>
        <v>52751</v>
      </c>
      <c r="S507" s="933">
        <f>ROUND((Q507-R507),0)</f>
        <v>10497488</v>
      </c>
      <c r="T507" s="923" t="s">
        <v>389</v>
      </c>
    </row>
    <row r="508" spans="2:21" s="929" customFormat="1" ht="27.95" customHeight="1">
      <c r="B508" s="944">
        <v>5</v>
      </c>
      <c r="C508" s="901" t="s">
        <v>1043</v>
      </c>
      <c r="D508" s="1057" t="s">
        <v>985</v>
      </c>
      <c r="E508" s="1058" t="s">
        <v>986</v>
      </c>
      <c r="F508" s="1059" t="s">
        <v>35</v>
      </c>
      <c r="G508" s="974">
        <v>13400</v>
      </c>
      <c r="H508" s="974">
        <v>4470</v>
      </c>
      <c r="I508" s="975">
        <f>+G508-H508</f>
        <v>8930</v>
      </c>
      <c r="J508" s="976">
        <v>5</v>
      </c>
      <c r="K508" s="977">
        <f>I508*J508%</f>
        <v>446.5</v>
      </c>
      <c r="L508" s="977">
        <f>I508-K508</f>
        <v>8483.5</v>
      </c>
      <c r="M508" s="978">
        <v>1250</v>
      </c>
      <c r="N508" s="932">
        <f>ROUND((L508*M508),0)</f>
        <v>10604375</v>
      </c>
      <c r="O508" s="932">
        <f>ROUND(M508*0.5025%,2)</f>
        <v>6.28</v>
      </c>
      <c r="P508" s="932">
        <f>M508+O508</f>
        <v>1256.28</v>
      </c>
      <c r="Q508" s="933">
        <f>ROUND((L508*+P508),0)</f>
        <v>10657651</v>
      </c>
      <c r="R508" s="933">
        <f>ROUND((Q508*0.5%),0)</f>
        <v>53288</v>
      </c>
      <c r="S508" s="933">
        <f>ROUND((Q508-R508),0)</f>
        <v>10604363</v>
      </c>
      <c r="T508" s="923" t="s">
        <v>389</v>
      </c>
    </row>
    <row r="509" spans="2:21" s="929" customFormat="1" ht="5.0999999999999996" customHeight="1">
      <c r="B509" s="1046"/>
      <c r="C509" s="1047"/>
      <c r="D509" s="1048"/>
      <c r="E509" s="1049"/>
      <c r="F509" s="1050"/>
      <c r="G509" s="1028"/>
      <c r="H509" s="1028"/>
      <c r="I509" s="1029"/>
      <c r="J509" s="1030"/>
      <c r="K509" s="943"/>
      <c r="L509" s="943"/>
      <c r="M509" s="941"/>
      <c r="N509" s="942"/>
      <c r="O509" s="942"/>
      <c r="P509" s="942"/>
      <c r="Q509" s="940"/>
      <c r="R509" s="940"/>
      <c r="S509" s="940"/>
      <c r="T509" s="923"/>
    </row>
    <row r="510" spans="2:21" ht="27.95" customHeight="1">
      <c r="B510" s="2173" t="s">
        <v>191</v>
      </c>
      <c r="C510" s="2174"/>
      <c r="D510" s="2174"/>
      <c r="E510" s="2174"/>
      <c r="F510" s="2175"/>
      <c r="G510" s="402">
        <f>SUM(G504:G509)</f>
        <v>65010</v>
      </c>
      <c r="H510" s="402">
        <f>SUM(H504:H509)</f>
        <v>21650</v>
      </c>
      <c r="I510" s="402">
        <f>SUM(I504:I509)</f>
        <v>43360</v>
      </c>
      <c r="J510" s="402">
        <f>+K510/I510%</f>
        <v>5</v>
      </c>
      <c r="K510" s="402">
        <f>SUM(K504:K509)</f>
        <v>2168</v>
      </c>
      <c r="L510" s="402">
        <f>SUM(L504:L509)</f>
        <v>41192</v>
      </c>
      <c r="M510" s="402"/>
      <c r="N510" s="402">
        <f>SUM(N504:N509)</f>
        <v>51490000</v>
      </c>
      <c r="O510" s="402"/>
      <c r="P510" s="402">
        <f>+Q510/L510</f>
        <v>1256.2799815498156</v>
      </c>
      <c r="Q510" s="402">
        <f>SUM(Q504:Q509)</f>
        <v>51748685</v>
      </c>
      <c r="R510" s="402">
        <f>SUM(R504:R509)</f>
        <v>258743</v>
      </c>
      <c r="S510" s="402">
        <f>SUM(S504:S509)</f>
        <v>51489942</v>
      </c>
      <c r="T510" s="402"/>
      <c r="U510" s="212"/>
    </row>
    <row r="511" spans="2:21">
      <c r="B511" s="603"/>
      <c r="C511" s="458"/>
      <c r="D511" s="458"/>
      <c r="E511" s="458"/>
      <c r="F511" s="458"/>
      <c r="G511" s="459"/>
      <c r="H511" s="459"/>
      <c r="I511" s="459"/>
      <c r="J511" s="459"/>
      <c r="K511" s="459"/>
      <c r="L511" s="459"/>
      <c r="M511" s="459"/>
      <c r="N511" s="459"/>
      <c r="O511" s="459"/>
      <c r="P511" s="459"/>
      <c r="Q511" s="459"/>
      <c r="R511" s="459"/>
      <c r="S511" s="459"/>
      <c r="T511" s="460"/>
      <c r="U511" s="212"/>
    </row>
    <row r="512" spans="2:21" ht="15.75">
      <c r="B512" s="201"/>
      <c r="C512" s="205"/>
      <c r="D512" s="202"/>
      <c r="E512" s="202"/>
      <c r="F512" s="202"/>
      <c r="G512" s="202"/>
      <c r="H512" s="202"/>
      <c r="I512" s="202"/>
      <c r="J512" s="203"/>
      <c r="K512" s="203"/>
      <c r="L512" s="204"/>
      <c r="M512" s="202"/>
      <c r="N512" s="202"/>
      <c r="O512" s="202"/>
      <c r="P512" s="598"/>
      <c r="Q512" s="211" t="s">
        <v>1035</v>
      </c>
      <c r="R512" s="211"/>
      <c r="S512" s="208"/>
      <c r="T512" s="209"/>
      <c r="U512" s="212"/>
    </row>
    <row r="513" spans="2:21" ht="15.75">
      <c r="B513" s="241"/>
      <c r="C513" s="280" t="s">
        <v>80</v>
      </c>
      <c r="D513" s="227"/>
      <c r="E513" s="227"/>
      <c r="F513" s="227"/>
      <c r="G513" s="1116"/>
      <c r="H513" s="1116"/>
      <c r="I513" s="1116" t="s">
        <v>105</v>
      </c>
      <c r="J513" s="1116"/>
      <c r="K513" s="228"/>
      <c r="L513" s="1116"/>
      <c r="M513" s="1116" t="s">
        <v>106</v>
      </c>
      <c r="N513" s="1116"/>
      <c r="O513" s="227"/>
      <c r="P513" s="227"/>
      <c r="Q513" s="227" t="s">
        <v>81</v>
      </c>
      <c r="R513" s="227"/>
      <c r="S513" s="242"/>
      <c r="T513" s="243"/>
      <c r="U513" s="212"/>
    </row>
    <row r="514" spans="2:21" ht="12" customHeight="1">
      <c r="B514" s="241"/>
      <c r="C514" s="281"/>
      <c r="D514" s="229"/>
      <c r="E514" s="229"/>
      <c r="F514" s="229"/>
      <c r="G514" s="229"/>
      <c r="H514" s="229"/>
      <c r="I514" s="229"/>
      <c r="J514" s="229"/>
      <c r="K514" s="229"/>
      <c r="L514" s="229"/>
      <c r="M514" s="229"/>
      <c r="N514" s="229"/>
      <c r="O514" s="229"/>
      <c r="P514" s="229"/>
      <c r="Q514" s="229"/>
      <c r="R514" s="229"/>
      <c r="S514" s="242"/>
      <c r="T514" s="243"/>
      <c r="U514" s="212"/>
    </row>
    <row r="515" spans="2:21" ht="9.75" customHeight="1">
      <c r="B515" s="241"/>
      <c r="C515" s="281"/>
      <c r="D515" s="229"/>
      <c r="E515" s="229"/>
      <c r="F515" s="229"/>
      <c r="G515" s="229"/>
      <c r="H515" s="229"/>
      <c r="I515" s="229"/>
      <c r="J515" s="229"/>
      <c r="K515" s="229"/>
      <c r="L515" s="229"/>
      <c r="M515" s="229"/>
      <c r="N515" s="229"/>
      <c r="O515" s="229"/>
      <c r="P515" s="229"/>
      <c r="Q515" s="229"/>
      <c r="R515" s="229"/>
      <c r="S515" s="242"/>
      <c r="T515" s="243"/>
      <c r="U515" s="212"/>
    </row>
    <row r="516" spans="2:21" ht="15.75">
      <c r="B516" s="241"/>
      <c r="C516" s="281"/>
      <c r="D516" s="229"/>
      <c r="E516" s="229"/>
      <c r="F516" s="229"/>
      <c r="G516" s="229"/>
      <c r="H516" s="229"/>
      <c r="I516" s="229"/>
      <c r="J516" s="229"/>
      <c r="K516" s="229"/>
      <c r="L516" s="229"/>
      <c r="M516" s="229"/>
      <c r="N516" s="229"/>
      <c r="O516" s="229"/>
      <c r="P516" s="229"/>
      <c r="Q516" s="229"/>
      <c r="R516" s="229"/>
      <c r="S516" s="242"/>
      <c r="T516" s="243"/>
      <c r="U516" s="212"/>
    </row>
    <row r="517" spans="2:21" ht="15.75">
      <c r="B517" s="241"/>
      <c r="C517" s="281"/>
      <c r="D517" s="229"/>
      <c r="E517" s="229"/>
      <c r="F517" s="229"/>
      <c r="G517" s="229"/>
      <c r="H517" s="229"/>
      <c r="I517" s="229"/>
      <c r="J517" s="229"/>
      <c r="K517" s="229"/>
      <c r="L517" s="229"/>
      <c r="M517" s="229"/>
      <c r="N517" s="229"/>
      <c r="O517" s="229"/>
      <c r="P517" s="229"/>
      <c r="Q517" s="229"/>
      <c r="R517" s="229"/>
      <c r="S517" s="242"/>
      <c r="T517" s="243"/>
      <c r="U517" s="212"/>
    </row>
    <row r="518" spans="2:21" ht="15.75">
      <c r="B518" s="241"/>
      <c r="C518" s="1113" t="s">
        <v>147</v>
      </c>
      <c r="D518" s="1113"/>
      <c r="E518" s="1113"/>
      <c r="F518" s="1113"/>
      <c r="G518" s="1117"/>
      <c r="H518" s="1117" t="s">
        <v>82</v>
      </c>
      <c r="I518" s="1113"/>
      <c r="J518" s="1117" t="s">
        <v>156</v>
      </c>
      <c r="K518" s="230"/>
      <c r="L518" s="1117"/>
      <c r="M518" s="1117" t="s">
        <v>161</v>
      </c>
      <c r="N518" s="1117"/>
      <c r="O518" s="1113"/>
      <c r="P518" s="1113"/>
      <c r="Q518" s="1113" t="s">
        <v>83</v>
      </c>
      <c r="R518" s="1113"/>
      <c r="S518" s="242"/>
      <c r="T518" s="243"/>
      <c r="U518" s="212"/>
    </row>
    <row r="519" spans="2:21" ht="15.75">
      <c r="B519" s="612"/>
      <c r="C519" s="1113"/>
      <c r="D519" s="1113"/>
      <c r="E519" s="1113"/>
      <c r="F519" s="1113"/>
      <c r="G519" s="1117"/>
      <c r="H519" s="1117"/>
      <c r="I519" s="1113"/>
      <c r="J519" s="1117"/>
      <c r="K519" s="230"/>
      <c r="L519" s="1117"/>
      <c r="M519" s="1117"/>
      <c r="N519" s="1117"/>
      <c r="O519" s="1113"/>
      <c r="P519" s="1113"/>
      <c r="Q519" s="1113"/>
      <c r="R519" s="1113"/>
      <c r="S519" s="242"/>
      <c r="T519" s="243"/>
      <c r="U519" s="212"/>
    </row>
    <row r="520" spans="2:21" customFormat="1" ht="15" customHeight="1">
      <c r="B520" s="121" t="s">
        <v>418</v>
      </c>
      <c r="C520" s="284"/>
      <c r="D520" s="122"/>
      <c r="E520" s="122"/>
      <c r="F520" s="122"/>
      <c r="G520" s="122"/>
      <c r="H520" s="122"/>
      <c r="I520" s="122"/>
      <c r="J520" s="123"/>
      <c r="K520" s="122"/>
      <c r="L520" s="124"/>
      <c r="M520" s="122"/>
      <c r="N520" s="122"/>
      <c r="O520" s="122"/>
      <c r="P520" s="122"/>
      <c r="Q520" s="122"/>
      <c r="R520" s="125"/>
      <c r="S520" s="125"/>
      <c r="T520" s="126" t="s">
        <v>417</v>
      </c>
      <c r="U520" s="232"/>
    </row>
    <row r="522" spans="2:21" ht="27.95" customHeight="1">
      <c r="B522" s="2155" t="s">
        <v>1006</v>
      </c>
      <c r="C522" s="2156"/>
      <c r="D522" s="2156"/>
      <c r="E522" s="2157"/>
      <c r="F522" s="2161" t="s">
        <v>146</v>
      </c>
      <c r="G522" s="2162"/>
      <c r="H522" s="2162"/>
      <c r="I522" s="2162"/>
      <c r="J522" s="2162"/>
      <c r="K522" s="2162"/>
      <c r="L522" s="2162"/>
      <c r="M522" s="2162"/>
      <c r="N522" s="2163"/>
      <c r="O522" s="407" t="s">
        <v>111</v>
      </c>
      <c r="P522" s="633" t="s">
        <v>1008</v>
      </c>
      <c r="Q522" s="408" t="s">
        <v>953</v>
      </c>
      <c r="R522" s="160"/>
      <c r="S522" s="160"/>
      <c r="T522" s="161" t="s">
        <v>25</v>
      </c>
      <c r="U522" s="212"/>
    </row>
    <row r="523" spans="2:21" ht="27.95" customHeight="1">
      <c r="B523" s="2158"/>
      <c r="C523" s="2159"/>
      <c r="D523" s="2159"/>
      <c r="E523" s="2160"/>
      <c r="F523" s="2164" t="s">
        <v>416</v>
      </c>
      <c r="G523" s="2165"/>
      <c r="H523" s="2165"/>
      <c r="I523" s="2165"/>
      <c r="J523" s="2165"/>
      <c r="K523" s="2165"/>
      <c r="L523" s="2165"/>
      <c r="M523" s="2165"/>
      <c r="N523" s="2166"/>
      <c r="O523" s="409" t="s">
        <v>33</v>
      </c>
      <c r="P523" s="410" t="s">
        <v>58</v>
      </c>
      <c r="Q523" s="411"/>
      <c r="R523" s="162"/>
      <c r="S523" s="162"/>
      <c r="T523" s="163"/>
      <c r="U523" s="212"/>
    </row>
    <row r="524" spans="2:21" ht="9.9499999999999993" customHeight="1">
      <c r="B524" s="457"/>
      <c r="C524" s="458"/>
      <c r="D524" s="458"/>
      <c r="E524" s="458"/>
      <c r="F524" s="458"/>
      <c r="G524" s="459"/>
      <c r="H524" s="459"/>
      <c r="I524" s="459"/>
      <c r="J524" s="459"/>
      <c r="K524" s="459"/>
      <c r="L524" s="459"/>
      <c r="M524" s="459"/>
      <c r="N524" s="459"/>
      <c r="O524" s="459"/>
      <c r="P524" s="459"/>
      <c r="Q524" s="818"/>
      <c r="R524" s="459"/>
      <c r="S524" s="459"/>
      <c r="T524" s="460"/>
      <c r="U524" s="212"/>
    </row>
    <row r="525" spans="2:21" ht="15.75">
      <c r="B525" s="164"/>
      <c r="C525" s="273" t="s">
        <v>59</v>
      </c>
      <c r="D525" s="15"/>
      <c r="E525" s="15" t="s">
        <v>60</v>
      </c>
      <c r="F525" s="165" t="s">
        <v>365</v>
      </c>
      <c r="G525" s="15"/>
      <c r="H525" s="701"/>
      <c r="I525" s="358"/>
      <c r="J525" s="15"/>
      <c r="K525" s="344"/>
      <c r="L525" s="145"/>
      <c r="M525" s="153"/>
      <c r="N525" s="145"/>
      <c r="O525" s="247"/>
      <c r="P525" s="57" t="s">
        <v>61</v>
      </c>
      <c r="Q525" s="249" t="s">
        <v>1007</v>
      </c>
      <c r="R525" s="249"/>
      <c r="S525" s="216"/>
      <c r="T525" s="250"/>
      <c r="U525" s="212"/>
    </row>
    <row r="526" spans="2:21" ht="9.9499999999999993" customHeight="1">
      <c r="B526" s="168"/>
      <c r="C526" s="274"/>
      <c r="D526" s="15"/>
      <c r="E526" s="344"/>
      <c r="F526" s="170"/>
      <c r="G526" s="171"/>
      <c r="H526" s="170"/>
      <c r="I526" s="172"/>
      <c r="J526" s="169"/>
      <c r="K526" s="15"/>
      <c r="L526" s="173"/>
      <c r="M526" s="145"/>
      <c r="O526" s="145"/>
      <c r="P526" s="295"/>
      <c r="Q526" s="251"/>
      <c r="R526" s="251"/>
      <c r="S526" s="251"/>
      <c r="T526" s="250"/>
      <c r="U526" s="212"/>
    </row>
    <row r="527" spans="2:21" ht="15" customHeight="1">
      <c r="B527" s="1105" t="s">
        <v>26</v>
      </c>
      <c r="C527" s="275" t="s">
        <v>27</v>
      </c>
      <c r="D527" s="1102" t="s">
        <v>62</v>
      </c>
      <c r="E527" s="175" t="s">
        <v>28</v>
      </c>
      <c r="F527" s="1102" t="s">
        <v>29</v>
      </c>
      <c r="G527" s="174" t="s">
        <v>30</v>
      </c>
      <c r="H527" s="174" t="s">
        <v>30</v>
      </c>
      <c r="I527" s="176" t="s">
        <v>30</v>
      </c>
      <c r="J527" s="2171" t="s">
        <v>31</v>
      </c>
      <c r="K527" s="2172"/>
      <c r="L527" s="174" t="s">
        <v>30</v>
      </c>
      <c r="M527" s="176" t="s">
        <v>32</v>
      </c>
      <c r="N527" s="177" t="s">
        <v>8</v>
      </c>
      <c r="O527" s="2176" t="s">
        <v>182</v>
      </c>
      <c r="P527" s="2178" t="s">
        <v>181</v>
      </c>
      <c r="Q527" s="177" t="s">
        <v>8</v>
      </c>
      <c r="R527" s="2180" t="s">
        <v>44</v>
      </c>
      <c r="S527" s="178" t="s">
        <v>8</v>
      </c>
      <c r="T527" s="1100" t="s">
        <v>10</v>
      </c>
      <c r="U527" s="212"/>
    </row>
    <row r="528" spans="2:21">
      <c r="B528" s="1106"/>
      <c r="C528" s="276" t="s">
        <v>11</v>
      </c>
      <c r="D528" s="1103"/>
      <c r="E528" s="180" t="s">
        <v>12</v>
      </c>
      <c r="F528" s="1103"/>
      <c r="G528" s="180" t="s">
        <v>13</v>
      </c>
      <c r="H528" s="180" t="s">
        <v>14</v>
      </c>
      <c r="I528" s="181" t="s">
        <v>15</v>
      </c>
      <c r="J528" s="182" t="s">
        <v>16</v>
      </c>
      <c r="K528" s="183" t="s">
        <v>17</v>
      </c>
      <c r="L528" s="180" t="s">
        <v>18</v>
      </c>
      <c r="M528" s="184" t="s">
        <v>19</v>
      </c>
      <c r="N528" s="185" t="s">
        <v>177</v>
      </c>
      <c r="O528" s="2177"/>
      <c r="P528" s="2179"/>
      <c r="Q528" s="185" t="s">
        <v>22</v>
      </c>
      <c r="R528" s="2181"/>
      <c r="S528" s="186" t="s">
        <v>45</v>
      </c>
      <c r="T528" s="1101"/>
      <c r="U528" s="212"/>
    </row>
    <row r="529" spans="2:21" ht="15.75" thickBot="1">
      <c r="B529" s="187">
        <v>1</v>
      </c>
      <c r="C529" s="277">
        <v>2</v>
      </c>
      <c r="D529" s="189">
        <v>3</v>
      </c>
      <c r="E529" s="188">
        <v>4</v>
      </c>
      <c r="F529" s="188">
        <v>5</v>
      </c>
      <c r="G529" s="188">
        <v>6</v>
      </c>
      <c r="H529" s="188">
        <v>7</v>
      </c>
      <c r="I529" s="190" t="s">
        <v>63</v>
      </c>
      <c r="J529" s="191">
        <v>9</v>
      </c>
      <c r="K529" s="192" t="s">
        <v>64</v>
      </c>
      <c r="L529" s="191" t="s">
        <v>65</v>
      </c>
      <c r="M529" s="192">
        <v>12</v>
      </c>
      <c r="N529" s="193" t="s">
        <v>66</v>
      </c>
      <c r="O529" s="252" t="s">
        <v>176</v>
      </c>
      <c r="P529" s="193" t="s">
        <v>178</v>
      </c>
      <c r="Q529" s="193" t="s">
        <v>185</v>
      </c>
      <c r="R529" s="193" t="s">
        <v>183</v>
      </c>
      <c r="S529" s="193" t="s">
        <v>179</v>
      </c>
      <c r="T529" s="193">
        <v>18</v>
      </c>
      <c r="U529" s="212"/>
    </row>
    <row r="530" spans="2:21" s="929" customFormat="1" ht="27.95" customHeight="1" thickTop="1">
      <c r="B530" s="965">
        <v>1</v>
      </c>
      <c r="C530" s="966" t="s">
        <v>1010</v>
      </c>
      <c r="D530" s="1052" t="s">
        <v>1011</v>
      </c>
      <c r="E530" s="1053" t="s">
        <v>1012</v>
      </c>
      <c r="F530" s="1054" t="s">
        <v>35</v>
      </c>
      <c r="G530" s="1055">
        <v>3960</v>
      </c>
      <c r="H530" s="1055">
        <v>1520</v>
      </c>
      <c r="I530" s="1060">
        <f t="shared" ref="I530:I543" si="162">+G530-H530</f>
        <v>2440</v>
      </c>
      <c r="J530" s="976">
        <v>5</v>
      </c>
      <c r="K530" s="1056">
        <f t="shared" ref="K530:K543" si="163">I530*J530%</f>
        <v>122</v>
      </c>
      <c r="L530" s="1056">
        <f t="shared" ref="L530:L543" si="164">I530-K530</f>
        <v>2318</v>
      </c>
      <c r="M530" s="978">
        <v>1250</v>
      </c>
      <c r="N530" s="967">
        <f t="shared" ref="N530:N543" si="165">ROUND((L530*M530),0)</f>
        <v>2897500</v>
      </c>
      <c r="O530" s="967">
        <f t="shared" ref="O530:O543" si="166">ROUND(M530*0.5025%,2)</f>
        <v>6.28</v>
      </c>
      <c r="P530" s="967">
        <f t="shared" ref="P530:P543" si="167">M530+O530</f>
        <v>1256.28</v>
      </c>
      <c r="Q530" s="968">
        <f t="shared" ref="Q530:Q543" si="168">ROUND((L530*+P530),0)</f>
        <v>2912057</v>
      </c>
      <c r="R530" s="968">
        <f t="shared" ref="R530:R543" si="169">ROUND((Q530*0.5%),0)</f>
        <v>14560</v>
      </c>
      <c r="S530" s="968">
        <f t="shared" ref="S530:S543" si="170">ROUND((Q530-R530),0)</f>
        <v>2897497</v>
      </c>
      <c r="T530" s="923" t="s">
        <v>389</v>
      </c>
    </row>
    <row r="531" spans="2:21" s="929" customFormat="1" ht="27.95" customHeight="1">
      <c r="B531" s="944">
        <v>2</v>
      </c>
      <c r="C531" s="901" t="s">
        <v>1013</v>
      </c>
      <c r="D531" s="1057" t="s">
        <v>957</v>
      </c>
      <c r="E531" s="1058" t="s">
        <v>958</v>
      </c>
      <c r="F531" s="1059" t="s">
        <v>35</v>
      </c>
      <c r="G531" s="974">
        <v>3530</v>
      </c>
      <c r="H531" s="974">
        <v>1100</v>
      </c>
      <c r="I531" s="975">
        <f t="shared" si="162"/>
        <v>2430</v>
      </c>
      <c r="J531" s="976">
        <v>5</v>
      </c>
      <c r="K531" s="977">
        <f t="shared" si="163"/>
        <v>121.5</v>
      </c>
      <c r="L531" s="977">
        <f t="shared" si="164"/>
        <v>2308.5</v>
      </c>
      <c r="M531" s="978">
        <v>1250</v>
      </c>
      <c r="N531" s="932">
        <f t="shared" si="165"/>
        <v>2885625</v>
      </c>
      <c r="O531" s="932">
        <f t="shared" si="166"/>
        <v>6.28</v>
      </c>
      <c r="P531" s="932">
        <f t="shared" si="167"/>
        <v>1256.28</v>
      </c>
      <c r="Q531" s="933">
        <f t="shared" si="168"/>
        <v>2900122</v>
      </c>
      <c r="R531" s="933">
        <f t="shared" si="169"/>
        <v>14501</v>
      </c>
      <c r="S531" s="933">
        <f t="shared" si="170"/>
        <v>2885621</v>
      </c>
      <c r="T531" s="923" t="s">
        <v>497</v>
      </c>
    </row>
    <row r="532" spans="2:21" s="929" customFormat="1" ht="27.95" customHeight="1">
      <c r="B532" s="944">
        <v>3</v>
      </c>
      <c r="C532" s="901" t="s">
        <v>1014</v>
      </c>
      <c r="D532" s="1057" t="s">
        <v>205</v>
      </c>
      <c r="E532" s="1058" t="s">
        <v>965</v>
      </c>
      <c r="F532" s="1059" t="s">
        <v>35</v>
      </c>
      <c r="G532" s="974">
        <v>13890</v>
      </c>
      <c r="H532" s="974">
        <v>4600</v>
      </c>
      <c r="I532" s="975">
        <f t="shared" si="162"/>
        <v>9290</v>
      </c>
      <c r="J532" s="976">
        <v>5</v>
      </c>
      <c r="K532" s="977">
        <f t="shared" si="163"/>
        <v>464.5</v>
      </c>
      <c r="L532" s="977">
        <f t="shared" si="164"/>
        <v>8825.5</v>
      </c>
      <c r="M532" s="978">
        <v>1250</v>
      </c>
      <c r="N532" s="932">
        <f t="shared" si="165"/>
        <v>11031875</v>
      </c>
      <c r="O532" s="932">
        <f t="shared" si="166"/>
        <v>6.28</v>
      </c>
      <c r="P532" s="932">
        <f t="shared" si="167"/>
        <v>1256.28</v>
      </c>
      <c r="Q532" s="933">
        <f t="shared" si="168"/>
        <v>11087299</v>
      </c>
      <c r="R532" s="933">
        <f t="shared" si="169"/>
        <v>55436</v>
      </c>
      <c r="S532" s="933">
        <f t="shared" si="170"/>
        <v>11031863</v>
      </c>
      <c r="T532" s="923" t="s">
        <v>497</v>
      </c>
    </row>
    <row r="533" spans="2:21" s="929" customFormat="1" ht="27.95" customHeight="1">
      <c r="B533" s="944">
        <v>4</v>
      </c>
      <c r="C533" s="901" t="s">
        <v>1015</v>
      </c>
      <c r="D533" s="1057" t="s">
        <v>933</v>
      </c>
      <c r="E533" s="1058" t="s">
        <v>934</v>
      </c>
      <c r="F533" s="1059" t="s">
        <v>35</v>
      </c>
      <c r="G533" s="974">
        <v>9950</v>
      </c>
      <c r="H533" s="974">
        <v>3840</v>
      </c>
      <c r="I533" s="975">
        <f t="shared" si="162"/>
        <v>6110</v>
      </c>
      <c r="J533" s="976">
        <v>5</v>
      </c>
      <c r="K533" s="977">
        <f t="shared" si="163"/>
        <v>305.5</v>
      </c>
      <c r="L533" s="977">
        <f t="shared" si="164"/>
        <v>5804.5</v>
      </c>
      <c r="M533" s="978">
        <v>1250</v>
      </c>
      <c r="N533" s="932">
        <f t="shared" si="165"/>
        <v>7255625</v>
      </c>
      <c r="O533" s="932">
        <f t="shared" si="166"/>
        <v>6.28</v>
      </c>
      <c r="P533" s="932">
        <f t="shared" si="167"/>
        <v>1256.28</v>
      </c>
      <c r="Q533" s="933">
        <f t="shared" si="168"/>
        <v>7292077</v>
      </c>
      <c r="R533" s="933">
        <f t="shared" si="169"/>
        <v>36460</v>
      </c>
      <c r="S533" s="933">
        <f t="shared" si="170"/>
        <v>7255617</v>
      </c>
      <c r="T533" s="923" t="s">
        <v>389</v>
      </c>
    </row>
    <row r="534" spans="2:21" s="929" customFormat="1" ht="27.95" customHeight="1">
      <c r="B534" s="944">
        <v>5</v>
      </c>
      <c r="C534" s="901" t="s">
        <v>1016</v>
      </c>
      <c r="D534" s="1057" t="s">
        <v>651</v>
      </c>
      <c r="E534" s="1058" t="s">
        <v>664</v>
      </c>
      <c r="F534" s="1059" t="s">
        <v>35</v>
      </c>
      <c r="G534" s="974">
        <v>11070</v>
      </c>
      <c r="H534" s="974">
        <v>3700</v>
      </c>
      <c r="I534" s="975">
        <f t="shared" si="162"/>
        <v>7370</v>
      </c>
      <c r="J534" s="976">
        <v>5</v>
      </c>
      <c r="K534" s="977">
        <f t="shared" si="163"/>
        <v>368.5</v>
      </c>
      <c r="L534" s="977">
        <f t="shared" si="164"/>
        <v>7001.5</v>
      </c>
      <c r="M534" s="978">
        <v>1250</v>
      </c>
      <c r="N534" s="932">
        <f t="shared" si="165"/>
        <v>8751875</v>
      </c>
      <c r="O534" s="932">
        <f t="shared" si="166"/>
        <v>6.28</v>
      </c>
      <c r="P534" s="932">
        <f t="shared" si="167"/>
        <v>1256.28</v>
      </c>
      <c r="Q534" s="933">
        <f t="shared" si="168"/>
        <v>8795844</v>
      </c>
      <c r="R534" s="933">
        <f t="shared" si="169"/>
        <v>43979</v>
      </c>
      <c r="S534" s="933">
        <f t="shared" si="170"/>
        <v>8751865</v>
      </c>
      <c r="T534" s="923" t="s">
        <v>389</v>
      </c>
    </row>
    <row r="535" spans="2:21" s="929" customFormat="1" ht="27.95" customHeight="1">
      <c r="B535" s="944">
        <v>6</v>
      </c>
      <c r="C535" s="901" t="s">
        <v>1017</v>
      </c>
      <c r="D535" s="1057" t="s">
        <v>494</v>
      </c>
      <c r="E535" s="1058" t="s">
        <v>495</v>
      </c>
      <c r="F535" s="1059" t="s">
        <v>35</v>
      </c>
      <c r="G535" s="974">
        <v>4380</v>
      </c>
      <c r="H535" s="974">
        <v>1560</v>
      </c>
      <c r="I535" s="975">
        <f t="shared" ref="I535:I542" si="171">+G535-H535</f>
        <v>2820</v>
      </c>
      <c r="J535" s="976">
        <v>5</v>
      </c>
      <c r="K535" s="977">
        <f t="shared" ref="K535:K542" si="172">I535*J535%</f>
        <v>141</v>
      </c>
      <c r="L535" s="977">
        <f t="shared" ref="L535:L542" si="173">I535-K535</f>
        <v>2679</v>
      </c>
      <c r="M535" s="978">
        <v>1250</v>
      </c>
      <c r="N535" s="932">
        <f t="shared" ref="N535:N542" si="174">ROUND((L535*M535),0)</f>
        <v>3348750</v>
      </c>
      <c r="O535" s="932">
        <f t="shared" ref="O535:O542" si="175">ROUND(M535*0.5025%,2)</f>
        <v>6.28</v>
      </c>
      <c r="P535" s="932">
        <f t="shared" ref="P535:P542" si="176">M535+O535</f>
        <v>1256.28</v>
      </c>
      <c r="Q535" s="933">
        <f t="shared" ref="Q535:Q542" si="177">ROUND((L535*+P535),0)</f>
        <v>3365574</v>
      </c>
      <c r="R535" s="933">
        <f t="shared" ref="R535:R542" si="178">ROUND((Q535*0.5%),0)</f>
        <v>16828</v>
      </c>
      <c r="S535" s="933">
        <f t="shared" ref="S535:S542" si="179">ROUND((Q535-R535),0)</f>
        <v>3348746</v>
      </c>
      <c r="T535" s="923" t="s">
        <v>389</v>
      </c>
    </row>
    <row r="536" spans="2:21" s="929" customFormat="1" ht="27.95" customHeight="1">
      <c r="B536" s="944">
        <v>7</v>
      </c>
      <c r="C536" s="901" t="s">
        <v>1018</v>
      </c>
      <c r="D536" s="1057" t="s">
        <v>963</v>
      </c>
      <c r="E536" s="1058" t="s">
        <v>947</v>
      </c>
      <c r="F536" s="1059" t="s">
        <v>35</v>
      </c>
      <c r="G536" s="974">
        <v>13130</v>
      </c>
      <c r="H536" s="974">
        <v>3910</v>
      </c>
      <c r="I536" s="975">
        <f t="shared" si="171"/>
        <v>9220</v>
      </c>
      <c r="J536" s="976">
        <v>5</v>
      </c>
      <c r="K536" s="977">
        <f t="shared" si="172"/>
        <v>461</v>
      </c>
      <c r="L536" s="977">
        <f t="shared" si="173"/>
        <v>8759</v>
      </c>
      <c r="M536" s="978">
        <v>1250</v>
      </c>
      <c r="N536" s="932">
        <f t="shared" si="174"/>
        <v>10948750</v>
      </c>
      <c r="O536" s="932">
        <f t="shared" si="175"/>
        <v>6.28</v>
      </c>
      <c r="P536" s="932">
        <f t="shared" si="176"/>
        <v>1256.28</v>
      </c>
      <c r="Q536" s="933">
        <f t="shared" si="177"/>
        <v>11003757</v>
      </c>
      <c r="R536" s="933">
        <f t="shared" si="178"/>
        <v>55019</v>
      </c>
      <c r="S536" s="933">
        <f t="shared" si="179"/>
        <v>10948738</v>
      </c>
      <c r="T536" s="923" t="s">
        <v>389</v>
      </c>
    </row>
    <row r="537" spans="2:21" s="929" customFormat="1" ht="27.95" customHeight="1">
      <c r="B537" s="944">
        <v>8</v>
      </c>
      <c r="C537" s="901" t="s">
        <v>1019</v>
      </c>
      <c r="D537" s="1057" t="s">
        <v>940</v>
      </c>
      <c r="E537" s="1058" t="s">
        <v>941</v>
      </c>
      <c r="F537" s="1059" t="s">
        <v>35</v>
      </c>
      <c r="G537" s="974">
        <v>15940</v>
      </c>
      <c r="H537" s="974">
        <v>5050</v>
      </c>
      <c r="I537" s="975">
        <f t="shared" si="171"/>
        <v>10890</v>
      </c>
      <c r="J537" s="976">
        <v>5</v>
      </c>
      <c r="K537" s="977">
        <f t="shared" si="172"/>
        <v>544.5</v>
      </c>
      <c r="L537" s="977">
        <f t="shared" si="173"/>
        <v>10345.5</v>
      </c>
      <c r="M537" s="978">
        <v>1250</v>
      </c>
      <c r="N537" s="932">
        <f t="shared" si="174"/>
        <v>12931875</v>
      </c>
      <c r="O537" s="932">
        <f t="shared" si="175"/>
        <v>6.28</v>
      </c>
      <c r="P537" s="932">
        <f t="shared" si="176"/>
        <v>1256.28</v>
      </c>
      <c r="Q537" s="933">
        <f t="shared" si="177"/>
        <v>12996845</v>
      </c>
      <c r="R537" s="933">
        <f t="shared" si="178"/>
        <v>64984</v>
      </c>
      <c r="S537" s="933">
        <f t="shared" si="179"/>
        <v>12931861</v>
      </c>
      <c r="T537" s="923" t="s">
        <v>497</v>
      </c>
    </row>
    <row r="538" spans="2:21" s="929" customFormat="1" ht="27.95" customHeight="1">
      <c r="B538" s="944">
        <v>9</v>
      </c>
      <c r="C538" s="901" t="s">
        <v>1020</v>
      </c>
      <c r="D538" s="1057" t="s">
        <v>975</v>
      </c>
      <c r="E538" s="1058" t="s">
        <v>990</v>
      </c>
      <c r="F538" s="1059" t="s">
        <v>35</v>
      </c>
      <c r="G538" s="974">
        <v>13250</v>
      </c>
      <c r="H538" s="974">
        <v>4550</v>
      </c>
      <c r="I538" s="975">
        <f t="shared" si="171"/>
        <v>8700</v>
      </c>
      <c r="J538" s="976">
        <v>5</v>
      </c>
      <c r="K538" s="977">
        <f t="shared" si="172"/>
        <v>435</v>
      </c>
      <c r="L538" s="977">
        <f t="shared" si="173"/>
        <v>8265</v>
      </c>
      <c r="M538" s="978">
        <v>1250</v>
      </c>
      <c r="N538" s="932">
        <f t="shared" si="174"/>
        <v>10331250</v>
      </c>
      <c r="O538" s="932">
        <f t="shared" si="175"/>
        <v>6.28</v>
      </c>
      <c r="P538" s="932">
        <f t="shared" si="176"/>
        <v>1256.28</v>
      </c>
      <c r="Q538" s="933">
        <f t="shared" si="177"/>
        <v>10383154</v>
      </c>
      <c r="R538" s="933">
        <f t="shared" si="178"/>
        <v>51916</v>
      </c>
      <c r="S538" s="933">
        <f t="shared" si="179"/>
        <v>10331238</v>
      </c>
      <c r="T538" s="923" t="s">
        <v>497</v>
      </c>
    </row>
    <row r="539" spans="2:21" s="929" customFormat="1" ht="27.95" customHeight="1">
      <c r="B539" s="944">
        <v>10</v>
      </c>
      <c r="C539" s="901" t="s">
        <v>1021</v>
      </c>
      <c r="D539" s="1057" t="s">
        <v>76</v>
      </c>
      <c r="E539" s="1058" t="s">
        <v>994</v>
      </c>
      <c r="F539" s="1059" t="s">
        <v>35</v>
      </c>
      <c r="G539" s="974">
        <v>10980</v>
      </c>
      <c r="H539" s="974">
        <v>4110</v>
      </c>
      <c r="I539" s="975">
        <f t="shared" si="171"/>
        <v>6870</v>
      </c>
      <c r="J539" s="976">
        <v>5</v>
      </c>
      <c r="K539" s="977">
        <f t="shared" si="172"/>
        <v>343.5</v>
      </c>
      <c r="L539" s="977">
        <f t="shared" si="173"/>
        <v>6526.5</v>
      </c>
      <c r="M539" s="978">
        <v>1250</v>
      </c>
      <c r="N539" s="932">
        <f t="shared" si="174"/>
        <v>8158125</v>
      </c>
      <c r="O539" s="932">
        <f t="shared" si="175"/>
        <v>6.28</v>
      </c>
      <c r="P539" s="932">
        <f t="shared" si="176"/>
        <v>1256.28</v>
      </c>
      <c r="Q539" s="933">
        <f t="shared" si="177"/>
        <v>8199111</v>
      </c>
      <c r="R539" s="933">
        <f t="shared" si="178"/>
        <v>40996</v>
      </c>
      <c r="S539" s="933">
        <f t="shared" si="179"/>
        <v>8158115</v>
      </c>
      <c r="T539" s="923" t="s">
        <v>497</v>
      </c>
    </row>
    <row r="540" spans="2:21" s="929" customFormat="1" ht="27.95" customHeight="1">
      <c r="B540" s="944">
        <v>11</v>
      </c>
      <c r="C540" s="901" t="s">
        <v>1022</v>
      </c>
      <c r="D540" s="1057" t="s">
        <v>1023</v>
      </c>
      <c r="E540" s="1058" t="s">
        <v>1024</v>
      </c>
      <c r="F540" s="1059" t="s">
        <v>35</v>
      </c>
      <c r="G540" s="974">
        <v>10450</v>
      </c>
      <c r="H540" s="974">
        <v>4570</v>
      </c>
      <c r="I540" s="975">
        <f t="shared" si="171"/>
        <v>5880</v>
      </c>
      <c r="J540" s="976">
        <v>5</v>
      </c>
      <c r="K540" s="977">
        <f t="shared" si="172"/>
        <v>294</v>
      </c>
      <c r="L540" s="977">
        <f t="shared" si="173"/>
        <v>5586</v>
      </c>
      <c r="M540" s="978">
        <v>1250</v>
      </c>
      <c r="N540" s="932">
        <f t="shared" si="174"/>
        <v>6982500</v>
      </c>
      <c r="O540" s="932">
        <f t="shared" si="175"/>
        <v>6.28</v>
      </c>
      <c r="P540" s="932">
        <f t="shared" si="176"/>
        <v>1256.28</v>
      </c>
      <c r="Q540" s="933">
        <f t="shared" si="177"/>
        <v>7017580</v>
      </c>
      <c r="R540" s="933">
        <f t="shared" si="178"/>
        <v>35088</v>
      </c>
      <c r="S540" s="933">
        <f t="shared" si="179"/>
        <v>6982492</v>
      </c>
      <c r="T540" s="923" t="s">
        <v>497</v>
      </c>
    </row>
    <row r="541" spans="2:21" s="929" customFormat="1" ht="27.95" customHeight="1">
      <c r="B541" s="944">
        <v>12</v>
      </c>
      <c r="C541" s="901" t="s">
        <v>1025</v>
      </c>
      <c r="D541" s="1057" t="s">
        <v>943</v>
      </c>
      <c r="E541" s="1058" t="s">
        <v>944</v>
      </c>
      <c r="F541" s="1059" t="s">
        <v>35</v>
      </c>
      <c r="G541" s="974">
        <v>11650</v>
      </c>
      <c r="H541" s="974">
        <v>4360</v>
      </c>
      <c r="I541" s="975">
        <f t="shared" si="171"/>
        <v>7290</v>
      </c>
      <c r="J541" s="976">
        <v>5</v>
      </c>
      <c r="K541" s="977">
        <f t="shared" si="172"/>
        <v>364.5</v>
      </c>
      <c r="L541" s="977">
        <f t="shared" si="173"/>
        <v>6925.5</v>
      </c>
      <c r="M541" s="978">
        <v>1250</v>
      </c>
      <c r="N541" s="932">
        <f t="shared" si="174"/>
        <v>8656875</v>
      </c>
      <c r="O541" s="932">
        <f t="shared" si="175"/>
        <v>6.28</v>
      </c>
      <c r="P541" s="932">
        <f t="shared" si="176"/>
        <v>1256.28</v>
      </c>
      <c r="Q541" s="933">
        <f t="shared" si="177"/>
        <v>8700367</v>
      </c>
      <c r="R541" s="933">
        <f t="shared" si="178"/>
        <v>43502</v>
      </c>
      <c r="S541" s="933">
        <f t="shared" si="179"/>
        <v>8656865</v>
      </c>
      <c r="T541" s="923" t="s">
        <v>497</v>
      </c>
    </row>
    <row r="542" spans="2:21" s="929" customFormat="1" ht="27.95" customHeight="1">
      <c r="B542" s="944">
        <v>13</v>
      </c>
      <c r="C542" s="901" t="s">
        <v>1026</v>
      </c>
      <c r="D542" s="1057" t="s">
        <v>936</v>
      </c>
      <c r="E542" s="1058" t="s">
        <v>937</v>
      </c>
      <c r="F542" s="1059" t="s">
        <v>35</v>
      </c>
      <c r="G542" s="974">
        <v>11530</v>
      </c>
      <c r="H542" s="974">
        <v>3770</v>
      </c>
      <c r="I542" s="975">
        <f t="shared" si="171"/>
        <v>7760</v>
      </c>
      <c r="J542" s="976">
        <v>5</v>
      </c>
      <c r="K542" s="977">
        <f t="shared" si="172"/>
        <v>388</v>
      </c>
      <c r="L542" s="977">
        <f t="shared" si="173"/>
        <v>7372</v>
      </c>
      <c r="M542" s="978">
        <v>1250</v>
      </c>
      <c r="N542" s="932">
        <f t="shared" si="174"/>
        <v>9215000</v>
      </c>
      <c r="O542" s="932">
        <f t="shared" si="175"/>
        <v>6.28</v>
      </c>
      <c r="P542" s="932">
        <f t="shared" si="176"/>
        <v>1256.28</v>
      </c>
      <c r="Q542" s="933">
        <f t="shared" si="177"/>
        <v>9261296</v>
      </c>
      <c r="R542" s="933">
        <f t="shared" si="178"/>
        <v>46306</v>
      </c>
      <c r="S542" s="933">
        <f t="shared" si="179"/>
        <v>9214990</v>
      </c>
      <c r="T542" s="923" t="s">
        <v>389</v>
      </c>
    </row>
    <row r="543" spans="2:21" s="929" customFormat="1" ht="27.95" customHeight="1">
      <c r="B543" s="944">
        <v>14</v>
      </c>
      <c r="C543" s="901" t="s">
        <v>1027</v>
      </c>
      <c r="D543" s="1057" t="s">
        <v>985</v>
      </c>
      <c r="E543" s="1058" t="s">
        <v>986</v>
      </c>
      <c r="F543" s="1059" t="s">
        <v>35</v>
      </c>
      <c r="G543" s="974">
        <v>13380</v>
      </c>
      <c r="H543" s="974">
        <v>4480</v>
      </c>
      <c r="I543" s="975">
        <f t="shared" si="162"/>
        <v>8900</v>
      </c>
      <c r="J543" s="976">
        <v>5</v>
      </c>
      <c r="K543" s="977">
        <f t="shared" si="163"/>
        <v>445</v>
      </c>
      <c r="L543" s="977">
        <f t="shared" si="164"/>
        <v>8455</v>
      </c>
      <c r="M543" s="978">
        <v>1250</v>
      </c>
      <c r="N543" s="932">
        <f t="shared" si="165"/>
        <v>10568750</v>
      </c>
      <c r="O543" s="932">
        <f t="shared" si="166"/>
        <v>6.28</v>
      </c>
      <c r="P543" s="932">
        <f t="shared" si="167"/>
        <v>1256.28</v>
      </c>
      <c r="Q543" s="933">
        <f t="shared" si="168"/>
        <v>10621847</v>
      </c>
      <c r="R543" s="933">
        <f t="shared" si="169"/>
        <v>53109</v>
      </c>
      <c r="S543" s="933">
        <f t="shared" si="170"/>
        <v>10568738</v>
      </c>
      <c r="T543" s="923" t="s">
        <v>497</v>
      </c>
    </row>
    <row r="544" spans="2:21" s="929" customFormat="1" ht="5.0999999999999996" customHeight="1">
      <c r="B544" s="1046"/>
      <c r="C544" s="1047"/>
      <c r="D544" s="1048"/>
      <c r="E544" s="1049"/>
      <c r="F544" s="1050"/>
      <c r="G544" s="1028"/>
      <c r="H544" s="1028"/>
      <c r="I544" s="1029"/>
      <c r="J544" s="1030"/>
      <c r="K544" s="943"/>
      <c r="L544" s="943"/>
      <c r="M544" s="941"/>
      <c r="N544" s="942"/>
      <c r="O544" s="942"/>
      <c r="P544" s="942"/>
      <c r="Q544" s="940"/>
      <c r="R544" s="940"/>
      <c r="S544" s="940"/>
      <c r="T544" s="923"/>
    </row>
    <row r="545" spans="2:21" ht="27.95" customHeight="1">
      <c r="B545" s="2173" t="s">
        <v>191</v>
      </c>
      <c r="C545" s="2174"/>
      <c r="D545" s="2174"/>
      <c r="E545" s="2174"/>
      <c r="F545" s="2175"/>
      <c r="G545" s="402">
        <f>SUM(G530:G544)</f>
        <v>147090</v>
      </c>
      <c r="H545" s="402">
        <f>SUM(H530:H544)</f>
        <v>51120</v>
      </c>
      <c r="I545" s="402">
        <f>SUM(I530:I544)</f>
        <v>95970</v>
      </c>
      <c r="J545" s="402">
        <f>+K545/I545%</f>
        <v>5</v>
      </c>
      <c r="K545" s="402">
        <f>SUM(K530:K544)</f>
        <v>4798.5</v>
      </c>
      <c r="L545" s="402">
        <f>SUM(L530:L544)</f>
        <v>91171.5</v>
      </c>
      <c r="M545" s="402"/>
      <c r="N545" s="402">
        <f>SUM(N530:N544)</f>
        <v>113964375</v>
      </c>
      <c r="O545" s="402"/>
      <c r="P545" s="402">
        <f>+Q545/L545</f>
        <v>1256.2799778439535</v>
      </c>
      <c r="Q545" s="402">
        <f>SUM(Q530:Q544)</f>
        <v>114536930</v>
      </c>
      <c r="R545" s="402">
        <f>SUM(R530:R544)</f>
        <v>572684</v>
      </c>
      <c r="S545" s="402">
        <f>SUM(S530:S544)</f>
        <v>113964246</v>
      </c>
      <c r="T545" s="402"/>
      <c r="U545" s="212"/>
    </row>
    <row r="546" spans="2:21">
      <c r="B546" s="603"/>
      <c r="C546" s="458"/>
      <c r="D546" s="458"/>
      <c r="E546" s="458"/>
      <c r="F546" s="458"/>
      <c r="G546" s="459"/>
      <c r="H546" s="459"/>
      <c r="I546" s="459"/>
      <c r="J546" s="459"/>
      <c r="K546" s="459"/>
      <c r="L546" s="459"/>
      <c r="M546" s="459"/>
      <c r="N546" s="459"/>
      <c r="O546" s="459"/>
      <c r="P546" s="459"/>
      <c r="Q546" s="459"/>
      <c r="R546" s="459"/>
      <c r="S546" s="459"/>
      <c r="T546" s="460"/>
      <c r="U546" s="212"/>
    </row>
    <row r="547" spans="2:21" ht="15.75">
      <c r="B547" s="201"/>
      <c r="C547" s="205"/>
      <c r="D547" s="202"/>
      <c r="E547" s="202"/>
      <c r="F547" s="202"/>
      <c r="G547" s="202"/>
      <c r="H547" s="202"/>
      <c r="I547" s="202"/>
      <c r="J547" s="203"/>
      <c r="K547" s="203"/>
      <c r="L547" s="204"/>
      <c r="M547" s="202"/>
      <c r="N547" s="202"/>
      <c r="O547" s="202"/>
      <c r="P547" s="598"/>
      <c r="Q547" s="211" t="s">
        <v>1009</v>
      </c>
      <c r="R547" s="211"/>
      <c r="S547" s="208"/>
      <c r="T547" s="209"/>
      <c r="U547" s="212"/>
    </row>
    <row r="548" spans="2:21" ht="15.75">
      <c r="B548" s="241"/>
      <c r="C548" s="280" t="s">
        <v>80</v>
      </c>
      <c r="D548" s="227"/>
      <c r="E548" s="227"/>
      <c r="F548" s="227"/>
      <c r="G548" s="1107"/>
      <c r="H548" s="1107"/>
      <c r="I548" s="1107" t="s">
        <v>105</v>
      </c>
      <c r="J548" s="1107"/>
      <c r="K548" s="228"/>
      <c r="L548" s="1107"/>
      <c r="M548" s="1107" t="s">
        <v>106</v>
      </c>
      <c r="N548" s="1107"/>
      <c r="O548" s="227"/>
      <c r="P548" s="227"/>
      <c r="Q548" s="227" t="s">
        <v>81</v>
      </c>
      <c r="R548" s="227"/>
      <c r="S548" s="242"/>
      <c r="T548" s="243"/>
      <c r="U548" s="212"/>
    </row>
    <row r="549" spans="2:21" ht="12" customHeight="1">
      <c r="B549" s="241"/>
      <c r="C549" s="281"/>
      <c r="D549" s="229"/>
      <c r="E549" s="229"/>
      <c r="F549" s="229"/>
      <c r="G549" s="229"/>
      <c r="H549" s="229"/>
      <c r="I549" s="229"/>
      <c r="J549" s="229"/>
      <c r="K549" s="229"/>
      <c r="L549" s="229"/>
      <c r="M549" s="229"/>
      <c r="N549" s="229"/>
      <c r="O549" s="229"/>
      <c r="P549" s="229"/>
      <c r="Q549" s="229"/>
      <c r="R549" s="229"/>
      <c r="S549" s="242"/>
      <c r="T549" s="243"/>
      <c r="U549" s="212"/>
    </row>
    <row r="550" spans="2:21" ht="9.75" customHeight="1">
      <c r="B550" s="241"/>
      <c r="C550" s="281"/>
      <c r="D550" s="229"/>
      <c r="E550" s="229"/>
      <c r="F550" s="229"/>
      <c r="G550" s="229"/>
      <c r="H550" s="229"/>
      <c r="I550" s="229"/>
      <c r="J550" s="229"/>
      <c r="K550" s="229"/>
      <c r="L550" s="229"/>
      <c r="M550" s="229"/>
      <c r="N550" s="229"/>
      <c r="O550" s="229"/>
      <c r="P550" s="229"/>
      <c r="Q550" s="229"/>
      <c r="R550" s="229"/>
      <c r="S550" s="242"/>
      <c r="T550" s="243"/>
      <c r="U550" s="212"/>
    </row>
    <row r="551" spans="2:21" ht="15.75">
      <c r="B551" s="241"/>
      <c r="C551" s="281"/>
      <c r="D551" s="229"/>
      <c r="E551" s="229"/>
      <c r="F551" s="229"/>
      <c r="G551" s="229"/>
      <c r="H551" s="229"/>
      <c r="I551" s="229"/>
      <c r="J551" s="229"/>
      <c r="K551" s="229"/>
      <c r="L551" s="229"/>
      <c r="M551" s="229"/>
      <c r="N551" s="229"/>
      <c r="O551" s="229"/>
      <c r="P551" s="229"/>
      <c r="Q551" s="229"/>
      <c r="R551" s="229"/>
      <c r="S551" s="242"/>
      <c r="T551" s="243"/>
      <c r="U551" s="212"/>
    </row>
    <row r="552" spans="2:21" ht="15.75">
      <c r="B552" s="241"/>
      <c r="C552" s="281"/>
      <c r="D552" s="229"/>
      <c r="E552" s="229"/>
      <c r="F552" s="229"/>
      <c r="G552" s="229"/>
      <c r="H552" s="229"/>
      <c r="I552" s="229"/>
      <c r="J552" s="229"/>
      <c r="K552" s="229"/>
      <c r="L552" s="229"/>
      <c r="M552" s="229"/>
      <c r="N552" s="229"/>
      <c r="O552" s="229"/>
      <c r="P552" s="229"/>
      <c r="Q552" s="229"/>
      <c r="R552" s="229"/>
      <c r="S552" s="242"/>
      <c r="T552" s="243"/>
      <c r="U552" s="212"/>
    </row>
    <row r="553" spans="2:21" ht="15.75">
      <c r="B553" s="241"/>
      <c r="C553" s="1104" t="s">
        <v>147</v>
      </c>
      <c r="D553" s="1104"/>
      <c r="E553" s="1104"/>
      <c r="F553" s="1104"/>
      <c r="G553" s="1108"/>
      <c r="H553" s="1108" t="s">
        <v>82</v>
      </c>
      <c r="I553" s="1104"/>
      <c r="J553" s="1108" t="s">
        <v>156</v>
      </c>
      <c r="K553" s="230"/>
      <c r="L553" s="1108"/>
      <c r="M553" s="1108" t="s">
        <v>161</v>
      </c>
      <c r="N553" s="1108"/>
      <c r="O553" s="1104"/>
      <c r="P553" s="1104"/>
      <c r="Q553" s="1104" t="s">
        <v>83</v>
      </c>
      <c r="R553" s="1104"/>
      <c r="S553" s="242"/>
      <c r="T553" s="243"/>
      <c r="U553" s="212"/>
    </row>
    <row r="554" spans="2:21" ht="15.75">
      <c r="B554" s="612"/>
      <c r="C554" s="1104"/>
      <c r="D554" s="1104"/>
      <c r="E554" s="1104"/>
      <c r="F554" s="1104"/>
      <c r="G554" s="1108"/>
      <c r="H554" s="1108"/>
      <c r="I554" s="1104"/>
      <c r="J554" s="1108"/>
      <c r="K554" s="230"/>
      <c r="L554" s="1108"/>
      <c r="M554" s="1108"/>
      <c r="N554" s="1108"/>
      <c r="O554" s="1104"/>
      <c r="P554" s="1104"/>
      <c r="Q554" s="1104"/>
      <c r="R554" s="1104"/>
      <c r="S554" s="242"/>
      <c r="T554" s="243"/>
      <c r="U554" s="212"/>
    </row>
    <row r="555" spans="2:21" customFormat="1" ht="15" customHeight="1">
      <c r="B555" s="121" t="s">
        <v>418</v>
      </c>
      <c r="C555" s="284"/>
      <c r="D555" s="122"/>
      <c r="E555" s="122"/>
      <c r="F555" s="122"/>
      <c r="G555" s="122"/>
      <c r="H555" s="122"/>
      <c r="I555" s="122"/>
      <c r="J555" s="123"/>
      <c r="K555" s="122"/>
      <c r="L555" s="124"/>
      <c r="M555" s="122"/>
      <c r="N555" s="122"/>
      <c r="O555" s="122"/>
      <c r="P555" s="122"/>
      <c r="Q555" s="122"/>
      <c r="R555" s="125"/>
      <c r="S555" s="125"/>
      <c r="T555" s="126" t="s">
        <v>417</v>
      </c>
      <c r="U555" s="232"/>
    </row>
    <row r="557" spans="2:21" ht="27.95" customHeight="1">
      <c r="B557" s="2155" t="s">
        <v>1006</v>
      </c>
      <c r="C557" s="2156"/>
      <c r="D557" s="2156"/>
      <c r="E557" s="2157"/>
      <c r="F557" s="2161" t="s">
        <v>146</v>
      </c>
      <c r="G557" s="2162"/>
      <c r="H557" s="2162"/>
      <c r="I557" s="2162"/>
      <c r="J557" s="2162"/>
      <c r="K557" s="2162"/>
      <c r="L557" s="2162"/>
      <c r="M557" s="2162"/>
      <c r="N557" s="2163"/>
      <c r="O557" s="407" t="s">
        <v>111</v>
      </c>
      <c r="P557" s="633" t="s">
        <v>997</v>
      </c>
      <c r="Q557" s="408" t="s">
        <v>953</v>
      </c>
      <c r="R557" s="160"/>
      <c r="S557" s="160"/>
      <c r="T557" s="161" t="s">
        <v>25</v>
      </c>
      <c r="U557" s="212"/>
    </row>
    <row r="558" spans="2:21" ht="27.95" customHeight="1">
      <c r="B558" s="2158"/>
      <c r="C558" s="2159"/>
      <c r="D558" s="2159"/>
      <c r="E558" s="2160"/>
      <c r="F558" s="2164" t="s">
        <v>416</v>
      </c>
      <c r="G558" s="2165"/>
      <c r="H558" s="2165"/>
      <c r="I558" s="2165"/>
      <c r="J558" s="2165"/>
      <c r="K558" s="2165"/>
      <c r="L558" s="2165"/>
      <c r="M558" s="2165"/>
      <c r="N558" s="2166"/>
      <c r="O558" s="409" t="s">
        <v>33</v>
      </c>
      <c r="P558" s="410" t="s">
        <v>58</v>
      </c>
      <c r="Q558" s="411"/>
      <c r="R558" s="162"/>
      <c r="S558" s="162"/>
      <c r="T558" s="163"/>
      <c r="U558" s="212"/>
    </row>
    <row r="559" spans="2:21" ht="9.9499999999999993" customHeight="1">
      <c r="B559" s="457"/>
      <c r="C559" s="458"/>
      <c r="D559" s="458"/>
      <c r="E559" s="458"/>
      <c r="F559" s="458"/>
      <c r="G559" s="459"/>
      <c r="H559" s="459"/>
      <c r="I559" s="459"/>
      <c r="J559" s="459"/>
      <c r="K559" s="459"/>
      <c r="L559" s="459"/>
      <c r="M559" s="459"/>
      <c r="N559" s="459"/>
      <c r="O559" s="459"/>
      <c r="P559" s="459"/>
      <c r="Q559" s="818"/>
      <c r="R559" s="459"/>
      <c r="S559" s="459"/>
      <c r="T559" s="460"/>
      <c r="U559" s="212"/>
    </row>
    <row r="560" spans="2:21" ht="15.75">
      <c r="B560" s="164"/>
      <c r="C560" s="273" t="s">
        <v>59</v>
      </c>
      <c r="D560" s="15"/>
      <c r="E560" s="15" t="s">
        <v>60</v>
      </c>
      <c r="F560" s="165" t="s">
        <v>365</v>
      </c>
      <c r="G560" s="15"/>
      <c r="H560" s="701"/>
      <c r="I560" s="358"/>
      <c r="J560" s="15"/>
      <c r="K560" s="344"/>
      <c r="L560" s="145"/>
      <c r="M560" s="153"/>
      <c r="N560" s="145"/>
      <c r="O560" s="247"/>
      <c r="P560" s="57" t="s">
        <v>61</v>
      </c>
      <c r="Q560" s="249" t="s">
        <v>995</v>
      </c>
      <c r="R560" s="249"/>
      <c r="S560" s="216"/>
      <c r="T560" s="250"/>
      <c r="U560" s="212"/>
    </row>
    <row r="561" spans="2:21" ht="9.9499999999999993" customHeight="1">
      <c r="B561" s="168"/>
      <c r="C561" s="274"/>
      <c r="D561" s="15"/>
      <c r="E561" s="344"/>
      <c r="F561" s="170"/>
      <c r="G561" s="171"/>
      <c r="H561" s="170"/>
      <c r="I561" s="172"/>
      <c r="J561" s="169"/>
      <c r="K561" s="15"/>
      <c r="L561" s="173"/>
      <c r="M561" s="145"/>
      <c r="O561" s="145"/>
      <c r="P561" s="295"/>
      <c r="Q561" s="251"/>
      <c r="R561" s="251"/>
      <c r="S561" s="251"/>
      <c r="T561" s="250"/>
      <c r="U561" s="212"/>
    </row>
    <row r="562" spans="2:21" ht="15" customHeight="1">
      <c r="B562" s="1096" t="s">
        <v>26</v>
      </c>
      <c r="C562" s="275" t="s">
        <v>27</v>
      </c>
      <c r="D562" s="1093" t="s">
        <v>62</v>
      </c>
      <c r="E562" s="175" t="s">
        <v>28</v>
      </c>
      <c r="F562" s="1093" t="s">
        <v>29</v>
      </c>
      <c r="G562" s="174" t="s">
        <v>30</v>
      </c>
      <c r="H562" s="174" t="s">
        <v>30</v>
      </c>
      <c r="I562" s="176" t="s">
        <v>30</v>
      </c>
      <c r="J562" s="2171" t="s">
        <v>31</v>
      </c>
      <c r="K562" s="2172"/>
      <c r="L562" s="174" t="s">
        <v>30</v>
      </c>
      <c r="M562" s="176" t="s">
        <v>32</v>
      </c>
      <c r="N562" s="177" t="s">
        <v>8</v>
      </c>
      <c r="O562" s="2176" t="s">
        <v>182</v>
      </c>
      <c r="P562" s="2178" t="s">
        <v>181</v>
      </c>
      <c r="Q562" s="177" t="s">
        <v>8</v>
      </c>
      <c r="R562" s="2180" t="s">
        <v>44</v>
      </c>
      <c r="S562" s="178" t="s">
        <v>8</v>
      </c>
      <c r="T562" s="1091" t="s">
        <v>10</v>
      </c>
      <c r="U562" s="212"/>
    </row>
    <row r="563" spans="2:21">
      <c r="B563" s="1097"/>
      <c r="C563" s="276" t="s">
        <v>11</v>
      </c>
      <c r="D563" s="1094"/>
      <c r="E563" s="180" t="s">
        <v>12</v>
      </c>
      <c r="F563" s="1094"/>
      <c r="G563" s="180" t="s">
        <v>13</v>
      </c>
      <c r="H563" s="180" t="s">
        <v>14</v>
      </c>
      <c r="I563" s="181" t="s">
        <v>15</v>
      </c>
      <c r="J563" s="182" t="s">
        <v>16</v>
      </c>
      <c r="K563" s="183" t="s">
        <v>17</v>
      </c>
      <c r="L563" s="180" t="s">
        <v>18</v>
      </c>
      <c r="M563" s="184" t="s">
        <v>19</v>
      </c>
      <c r="N563" s="185" t="s">
        <v>177</v>
      </c>
      <c r="O563" s="2177"/>
      <c r="P563" s="2179"/>
      <c r="Q563" s="185" t="s">
        <v>22</v>
      </c>
      <c r="R563" s="2181"/>
      <c r="S563" s="186" t="s">
        <v>45</v>
      </c>
      <c r="T563" s="1092"/>
      <c r="U563" s="212"/>
    </row>
    <row r="564" spans="2:21" ht="15.75" thickBot="1">
      <c r="B564" s="187">
        <v>1</v>
      </c>
      <c r="C564" s="277">
        <v>2</v>
      </c>
      <c r="D564" s="189">
        <v>3</v>
      </c>
      <c r="E564" s="188">
        <v>4</v>
      </c>
      <c r="F564" s="188">
        <v>5</v>
      </c>
      <c r="G564" s="188">
        <v>6</v>
      </c>
      <c r="H564" s="188">
        <v>7</v>
      </c>
      <c r="I564" s="190" t="s">
        <v>63</v>
      </c>
      <c r="J564" s="191">
        <v>9</v>
      </c>
      <c r="K564" s="192" t="s">
        <v>64</v>
      </c>
      <c r="L564" s="191" t="s">
        <v>65</v>
      </c>
      <c r="M564" s="192">
        <v>12</v>
      </c>
      <c r="N564" s="193" t="s">
        <v>66</v>
      </c>
      <c r="O564" s="252" t="s">
        <v>176</v>
      </c>
      <c r="P564" s="193" t="s">
        <v>178</v>
      </c>
      <c r="Q564" s="193" t="s">
        <v>185</v>
      </c>
      <c r="R564" s="193" t="s">
        <v>183</v>
      </c>
      <c r="S564" s="193" t="s">
        <v>179</v>
      </c>
      <c r="T564" s="193">
        <v>18</v>
      </c>
      <c r="U564" s="212"/>
    </row>
    <row r="565" spans="2:21" s="929" customFormat="1" ht="27.95" customHeight="1" thickTop="1">
      <c r="B565" s="965">
        <v>1</v>
      </c>
      <c r="C565" s="966" t="s">
        <v>1000</v>
      </c>
      <c r="D565" s="1052" t="s">
        <v>957</v>
      </c>
      <c r="E565" s="1053" t="s">
        <v>958</v>
      </c>
      <c r="F565" s="1054" t="s">
        <v>35</v>
      </c>
      <c r="G565" s="1055">
        <v>3590</v>
      </c>
      <c r="H565" s="1055">
        <v>1160</v>
      </c>
      <c r="I565" s="1060">
        <f t="shared" ref="I565:I570" si="180">+G565-H565</f>
        <v>2430</v>
      </c>
      <c r="J565" s="976">
        <v>5</v>
      </c>
      <c r="K565" s="1056">
        <f t="shared" ref="K565:K570" si="181">I565*J565%</f>
        <v>121.5</v>
      </c>
      <c r="L565" s="1056">
        <f t="shared" ref="L565:L570" si="182">I565-K565</f>
        <v>2308.5</v>
      </c>
      <c r="M565" s="978">
        <v>1250</v>
      </c>
      <c r="N565" s="967">
        <f t="shared" ref="N565:N570" si="183">ROUND((L565*M565),0)</f>
        <v>2885625</v>
      </c>
      <c r="O565" s="967">
        <f t="shared" ref="O565:O570" si="184">ROUND(M565*0.5025%,2)</f>
        <v>6.28</v>
      </c>
      <c r="P565" s="967">
        <f t="shared" ref="P565:P570" si="185">M565+O565</f>
        <v>1256.28</v>
      </c>
      <c r="Q565" s="968">
        <f t="shared" ref="Q565:Q570" si="186">ROUND((L565*+P565),0)</f>
        <v>2900122</v>
      </c>
      <c r="R565" s="968">
        <f t="shared" ref="R565:R570" si="187">ROUND((Q565*0.5%),0)</f>
        <v>14501</v>
      </c>
      <c r="S565" s="968">
        <f t="shared" ref="S565:S570" si="188">ROUND((Q565-R565),0)</f>
        <v>2885621</v>
      </c>
      <c r="T565" s="923" t="s">
        <v>380</v>
      </c>
    </row>
    <row r="566" spans="2:21" s="929" customFormat="1" ht="27.95" customHeight="1">
      <c r="B566" s="944">
        <v>2</v>
      </c>
      <c r="C566" s="901" t="s">
        <v>1001</v>
      </c>
      <c r="D566" s="1057" t="s">
        <v>998</v>
      </c>
      <c r="E566" s="1058" t="s">
        <v>999</v>
      </c>
      <c r="F566" s="1059" t="s">
        <v>35</v>
      </c>
      <c r="G566" s="974">
        <v>11080</v>
      </c>
      <c r="H566" s="974">
        <v>3530</v>
      </c>
      <c r="I566" s="975">
        <f t="shared" si="180"/>
        <v>7550</v>
      </c>
      <c r="J566" s="976">
        <v>5</v>
      </c>
      <c r="K566" s="977">
        <f t="shared" si="181"/>
        <v>377.5</v>
      </c>
      <c r="L566" s="977">
        <f t="shared" si="182"/>
        <v>7172.5</v>
      </c>
      <c r="M566" s="978">
        <v>1250</v>
      </c>
      <c r="N566" s="932">
        <f t="shared" si="183"/>
        <v>8965625</v>
      </c>
      <c r="O566" s="932">
        <f t="shared" si="184"/>
        <v>6.28</v>
      </c>
      <c r="P566" s="932">
        <f t="shared" si="185"/>
        <v>1256.28</v>
      </c>
      <c r="Q566" s="933">
        <f t="shared" si="186"/>
        <v>9010668</v>
      </c>
      <c r="R566" s="933">
        <f t="shared" si="187"/>
        <v>45053</v>
      </c>
      <c r="S566" s="933">
        <f t="shared" si="188"/>
        <v>8965615</v>
      </c>
      <c r="T566" s="923" t="s">
        <v>380</v>
      </c>
    </row>
    <row r="567" spans="2:21" s="929" customFormat="1" ht="27.95" customHeight="1">
      <c r="B567" s="944">
        <v>3</v>
      </c>
      <c r="C567" s="901" t="s">
        <v>1002</v>
      </c>
      <c r="D567" s="1057" t="s">
        <v>76</v>
      </c>
      <c r="E567" s="1058" t="s">
        <v>994</v>
      </c>
      <c r="F567" s="1059" t="s">
        <v>35</v>
      </c>
      <c r="G567" s="974">
        <v>11350</v>
      </c>
      <c r="H567" s="974">
        <v>4160</v>
      </c>
      <c r="I567" s="975">
        <f t="shared" si="180"/>
        <v>7190</v>
      </c>
      <c r="J567" s="976">
        <v>5</v>
      </c>
      <c r="K567" s="977">
        <f t="shared" si="181"/>
        <v>359.5</v>
      </c>
      <c r="L567" s="977">
        <f t="shared" si="182"/>
        <v>6830.5</v>
      </c>
      <c r="M567" s="978">
        <v>1250</v>
      </c>
      <c r="N567" s="932">
        <f t="shared" si="183"/>
        <v>8538125</v>
      </c>
      <c r="O567" s="932">
        <f t="shared" si="184"/>
        <v>6.28</v>
      </c>
      <c r="P567" s="932">
        <f t="shared" si="185"/>
        <v>1256.28</v>
      </c>
      <c r="Q567" s="933">
        <f t="shared" si="186"/>
        <v>8581021</v>
      </c>
      <c r="R567" s="933">
        <f t="shared" si="187"/>
        <v>42905</v>
      </c>
      <c r="S567" s="933">
        <f t="shared" si="188"/>
        <v>8538116</v>
      </c>
      <c r="T567" s="923" t="s">
        <v>380</v>
      </c>
    </row>
    <row r="568" spans="2:21" s="929" customFormat="1" ht="27.95" customHeight="1">
      <c r="B568" s="944">
        <v>4</v>
      </c>
      <c r="C568" s="901" t="s">
        <v>1003</v>
      </c>
      <c r="D568" s="1057" t="s">
        <v>651</v>
      </c>
      <c r="E568" s="1058" t="s">
        <v>652</v>
      </c>
      <c r="F568" s="1059" t="s">
        <v>35</v>
      </c>
      <c r="G568" s="974">
        <v>11210</v>
      </c>
      <c r="H568" s="974">
        <v>4400</v>
      </c>
      <c r="I568" s="975">
        <f t="shared" si="180"/>
        <v>6810</v>
      </c>
      <c r="J568" s="976">
        <v>5</v>
      </c>
      <c r="K568" s="977">
        <f t="shared" si="181"/>
        <v>340.5</v>
      </c>
      <c r="L568" s="977">
        <f t="shared" si="182"/>
        <v>6469.5</v>
      </c>
      <c r="M568" s="978">
        <v>1250</v>
      </c>
      <c r="N568" s="932">
        <f t="shared" si="183"/>
        <v>8086875</v>
      </c>
      <c r="O568" s="932">
        <f t="shared" si="184"/>
        <v>6.28</v>
      </c>
      <c r="P568" s="932">
        <f t="shared" si="185"/>
        <v>1256.28</v>
      </c>
      <c r="Q568" s="933">
        <f t="shared" si="186"/>
        <v>8127503</v>
      </c>
      <c r="R568" s="933">
        <f t="shared" si="187"/>
        <v>40638</v>
      </c>
      <c r="S568" s="933">
        <f t="shared" si="188"/>
        <v>8086865</v>
      </c>
      <c r="T568" s="923" t="s">
        <v>380</v>
      </c>
    </row>
    <row r="569" spans="2:21" s="929" customFormat="1" ht="27.95" customHeight="1">
      <c r="B569" s="944">
        <v>5</v>
      </c>
      <c r="C569" s="901" t="s">
        <v>1004</v>
      </c>
      <c r="D569" s="1057" t="s">
        <v>494</v>
      </c>
      <c r="E569" s="1058" t="s">
        <v>495</v>
      </c>
      <c r="F569" s="1059" t="s">
        <v>35</v>
      </c>
      <c r="G569" s="974">
        <v>4300</v>
      </c>
      <c r="H569" s="974">
        <v>1570</v>
      </c>
      <c r="I569" s="975">
        <f t="shared" ref="I569" si="189">+G569-H569</f>
        <v>2730</v>
      </c>
      <c r="J569" s="976">
        <v>5</v>
      </c>
      <c r="K569" s="977">
        <f t="shared" ref="K569" si="190">I569*J569%</f>
        <v>136.5</v>
      </c>
      <c r="L569" s="977">
        <f t="shared" ref="L569" si="191">I569-K569</f>
        <v>2593.5</v>
      </c>
      <c r="M569" s="978">
        <v>1250</v>
      </c>
      <c r="N569" s="932">
        <f t="shared" ref="N569" si="192">ROUND((L569*M569),0)</f>
        <v>3241875</v>
      </c>
      <c r="O569" s="932">
        <f t="shared" ref="O569" si="193">ROUND(M569*0.5025%,2)</f>
        <v>6.28</v>
      </c>
      <c r="P569" s="932">
        <f t="shared" ref="P569" si="194">M569+O569</f>
        <v>1256.28</v>
      </c>
      <c r="Q569" s="933">
        <f t="shared" ref="Q569" si="195">ROUND((L569*+P569),0)</f>
        <v>3258162</v>
      </c>
      <c r="R569" s="933">
        <f t="shared" ref="R569" si="196">ROUND((Q569*0.5%),0)</f>
        <v>16291</v>
      </c>
      <c r="S569" s="933">
        <f t="shared" ref="S569" si="197">ROUND((Q569-R569),0)</f>
        <v>3241871</v>
      </c>
      <c r="T569" s="923" t="s">
        <v>380</v>
      </c>
    </row>
    <row r="570" spans="2:21" s="929" customFormat="1" ht="27.95" customHeight="1">
      <c r="B570" s="944">
        <v>6</v>
      </c>
      <c r="C570" s="901" t="s">
        <v>1005</v>
      </c>
      <c r="D570" s="1057" t="s">
        <v>943</v>
      </c>
      <c r="E570" s="1058" t="s">
        <v>944</v>
      </c>
      <c r="F570" s="1059" t="s">
        <v>35</v>
      </c>
      <c r="G570" s="974">
        <v>12220</v>
      </c>
      <c r="H570" s="974">
        <v>4310</v>
      </c>
      <c r="I570" s="975">
        <f t="shared" si="180"/>
        <v>7910</v>
      </c>
      <c r="J570" s="976">
        <v>5</v>
      </c>
      <c r="K570" s="977">
        <f t="shared" si="181"/>
        <v>395.5</v>
      </c>
      <c r="L570" s="977">
        <f t="shared" si="182"/>
        <v>7514.5</v>
      </c>
      <c r="M570" s="978">
        <v>1250</v>
      </c>
      <c r="N570" s="932">
        <f t="shared" si="183"/>
        <v>9393125</v>
      </c>
      <c r="O570" s="932">
        <f t="shared" si="184"/>
        <v>6.28</v>
      </c>
      <c r="P570" s="932">
        <f t="shared" si="185"/>
        <v>1256.28</v>
      </c>
      <c r="Q570" s="933">
        <f t="shared" si="186"/>
        <v>9440316</v>
      </c>
      <c r="R570" s="933">
        <f t="shared" si="187"/>
        <v>47202</v>
      </c>
      <c r="S570" s="933">
        <f t="shared" si="188"/>
        <v>9393114</v>
      </c>
      <c r="T570" s="923" t="s">
        <v>380</v>
      </c>
    </row>
    <row r="571" spans="2:21" s="929" customFormat="1" ht="5.0999999999999996" customHeight="1">
      <c r="B571" s="1046"/>
      <c r="C571" s="1047"/>
      <c r="D571" s="1048"/>
      <c r="E571" s="1049"/>
      <c r="F571" s="1050"/>
      <c r="G571" s="1028"/>
      <c r="H571" s="1028"/>
      <c r="I571" s="1029"/>
      <c r="J571" s="1030"/>
      <c r="K571" s="943"/>
      <c r="L571" s="943"/>
      <c r="M571" s="941"/>
      <c r="N571" s="942"/>
      <c r="O571" s="942"/>
      <c r="P571" s="942"/>
      <c r="Q571" s="940"/>
      <c r="R571" s="940"/>
      <c r="S571" s="940"/>
      <c r="T571" s="923"/>
    </row>
    <row r="572" spans="2:21" ht="27.95" customHeight="1">
      <c r="B572" s="2173" t="s">
        <v>191</v>
      </c>
      <c r="C572" s="2174"/>
      <c r="D572" s="2174"/>
      <c r="E572" s="2174"/>
      <c r="F572" s="2175"/>
      <c r="G572" s="402">
        <f>SUM(G565:G571)</f>
        <v>53750</v>
      </c>
      <c r="H572" s="402">
        <f>SUM(H565:H571)</f>
        <v>19130</v>
      </c>
      <c r="I572" s="402">
        <f>SUM(I565:I571)</f>
        <v>34620</v>
      </c>
      <c r="J572" s="402">
        <f>+K572/I572%</f>
        <v>5</v>
      </c>
      <c r="K572" s="402">
        <f>SUM(K565:K571)</f>
        <v>1731</v>
      </c>
      <c r="L572" s="402">
        <f>SUM(L565:L571)</f>
        <v>32889</v>
      </c>
      <c r="M572" s="402"/>
      <c r="N572" s="402">
        <f>SUM(N565:N571)</f>
        <v>41111250</v>
      </c>
      <c r="O572" s="402"/>
      <c r="P572" s="402">
        <f>+Q572/L572</f>
        <v>1256.2799720271216</v>
      </c>
      <c r="Q572" s="402">
        <f>SUM(Q565:Q571)</f>
        <v>41317792</v>
      </c>
      <c r="R572" s="402">
        <f>SUM(R565:R571)</f>
        <v>206590</v>
      </c>
      <c r="S572" s="402">
        <f>SUM(S565:S571)</f>
        <v>41111202</v>
      </c>
      <c r="T572" s="402"/>
      <c r="U572" s="212"/>
    </row>
    <row r="573" spans="2:21">
      <c r="B573" s="603"/>
      <c r="C573" s="458"/>
      <c r="D573" s="458"/>
      <c r="E573" s="458"/>
      <c r="F573" s="458"/>
      <c r="G573" s="459"/>
      <c r="H573" s="459"/>
      <c r="I573" s="459"/>
      <c r="J573" s="459"/>
      <c r="K573" s="459"/>
      <c r="L573" s="459"/>
      <c r="M573" s="459"/>
      <c r="N573" s="459"/>
      <c r="O573" s="459"/>
      <c r="P573" s="459"/>
      <c r="Q573" s="459"/>
      <c r="R573" s="459"/>
      <c r="S573" s="459"/>
      <c r="T573" s="460"/>
      <c r="U573" s="212"/>
    </row>
    <row r="574" spans="2:21" ht="15.75">
      <c r="B574" s="201"/>
      <c r="C574" s="205"/>
      <c r="D574" s="202"/>
      <c r="E574" s="202"/>
      <c r="F574" s="202"/>
      <c r="G574" s="202"/>
      <c r="H574" s="202"/>
      <c r="I574" s="202"/>
      <c r="J574" s="203"/>
      <c r="K574" s="203"/>
      <c r="L574" s="204"/>
      <c r="M574" s="202"/>
      <c r="N574" s="202"/>
      <c r="O574" s="202"/>
      <c r="P574" s="598"/>
      <c r="Q574" s="211" t="s">
        <v>996</v>
      </c>
      <c r="R574" s="211"/>
      <c r="S574" s="208"/>
      <c r="T574" s="209"/>
      <c r="U574" s="212"/>
    </row>
    <row r="575" spans="2:21" ht="15.75">
      <c r="B575" s="241"/>
      <c r="C575" s="280" t="s">
        <v>80</v>
      </c>
      <c r="D575" s="227"/>
      <c r="E575" s="227"/>
      <c r="F575" s="227"/>
      <c r="G575" s="1098"/>
      <c r="H575" s="1098"/>
      <c r="I575" s="1098" t="s">
        <v>105</v>
      </c>
      <c r="J575" s="1098"/>
      <c r="K575" s="228"/>
      <c r="L575" s="1098"/>
      <c r="M575" s="1098" t="s">
        <v>106</v>
      </c>
      <c r="N575" s="1098"/>
      <c r="O575" s="227"/>
      <c r="P575" s="227"/>
      <c r="Q575" s="227" t="s">
        <v>81</v>
      </c>
      <c r="R575" s="227"/>
      <c r="S575" s="242"/>
      <c r="T575" s="243"/>
      <c r="U575" s="212"/>
    </row>
    <row r="576" spans="2:21" ht="12" customHeight="1">
      <c r="B576" s="241"/>
      <c r="C576" s="281"/>
      <c r="D576" s="229"/>
      <c r="E576" s="229"/>
      <c r="F576" s="229"/>
      <c r="G576" s="229"/>
      <c r="H576" s="229"/>
      <c r="I576" s="229"/>
      <c r="J576" s="229"/>
      <c r="K576" s="229"/>
      <c r="L576" s="229"/>
      <c r="M576" s="229"/>
      <c r="N576" s="229"/>
      <c r="O576" s="229"/>
      <c r="P576" s="229"/>
      <c r="Q576" s="229"/>
      <c r="R576" s="229"/>
      <c r="S576" s="242"/>
      <c r="T576" s="243"/>
      <c r="U576" s="212"/>
    </row>
    <row r="577" spans="2:21" ht="9.75" customHeight="1">
      <c r="B577" s="241"/>
      <c r="C577" s="281"/>
      <c r="D577" s="229"/>
      <c r="E577" s="229"/>
      <c r="F577" s="229"/>
      <c r="G577" s="229"/>
      <c r="H577" s="229"/>
      <c r="I577" s="229"/>
      <c r="J577" s="229"/>
      <c r="K577" s="229"/>
      <c r="L577" s="229"/>
      <c r="M577" s="229"/>
      <c r="N577" s="229"/>
      <c r="O577" s="229"/>
      <c r="P577" s="229"/>
      <c r="Q577" s="229"/>
      <c r="R577" s="229"/>
      <c r="S577" s="242"/>
      <c r="T577" s="243"/>
      <c r="U577" s="212"/>
    </row>
    <row r="578" spans="2:21" ht="15.75">
      <c r="B578" s="241"/>
      <c r="C578" s="281"/>
      <c r="D578" s="229"/>
      <c r="E578" s="229"/>
      <c r="F578" s="229"/>
      <c r="G578" s="229"/>
      <c r="H578" s="229"/>
      <c r="I578" s="229"/>
      <c r="J578" s="229"/>
      <c r="K578" s="229"/>
      <c r="L578" s="229"/>
      <c r="M578" s="229"/>
      <c r="N578" s="229"/>
      <c r="O578" s="229"/>
      <c r="P578" s="229"/>
      <c r="Q578" s="229"/>
      <c r="R578" s="229"/>
      <c r="S578" s="242"/>
      <c r="T578" s="243"/>
      <c r="U578" s="212"/>
    </row>
    <row r="579" spans="2:21" ht="15.75">
      <c r="B579" s="241"/>
      <c r="C579" s="281"/>
      <c r="D579" s="229"/>
      <c r="E579" s="229"/>
      <c r="F579" s="229"/>
      <c r="G579" s="229"/>
      <c r="H579" s="229"/>
      <c r="I579" s="229"/>
      <c r="J579" s="229"/>
      <c r="K579" s="229"/>
      <c r="L579" s="229"/>
      <c r="M579" s="229"/>
      <c r="N579" s="229"/>
      <c r="O579" s="229"/>
      <c r="P579" s="229"/>
      <c r="Q579" s="229"/>
      <c r="R579" s="229"/>
      <c r="S579" s="242"/>
      <c r="T579" s="243"/>
      <c r="U579" s="212"/>
    </row>
    <row r="580" spans="2:21" ht="15.75">
      <c r="B580" s="241"/>
      <c r="C580" s="1095" t="s">
        <v>147</v>
      </c>
      <c r="D580" s="1095"/>
      <c r="E580" s="1095"/>
      <c r="F580" s="1095"/>
      <c r="G580" s="1099"/>
      <c r="H580" s="1099" t="s">
        <v>82</v>
      </c>
      <c r="I580" s="1095"/>
      <c r="J580" s="1099" t="s">
        <v>156</v>
      </c>
      <c r="K580" s="230"/>
      <c r="L580" s="1099"/>
      <c r="M580" s="1099" t="s">
        <v>161</v>
      </c>
      <c r="N580" s="1099"/>
      <c r="O580" s="1095"/>
      <c r="P580" s="1095"/>
      <c r="Q580" s="1095" t="s">
        <v>83</v>
      </c>
      <c r="R580" s="1095"/>
      <c r="S580" s="242"/>
      <c r="T580" s="243"/>
      <c r="U580" s="212"/>
    </row>
    <row r="581" spans="2:21" ht="15.75">
      <c r="B581" s="612"/>
      <c r="C581" s="1095"/>
      <c r="D581" s="1095"/>
      <c r="E581" s="1095"/>
      <c r="F581" s="1095"/>
      <c r="G581" s="1099"/>
      <c r="H581" s="1099"/>
      <c r="I581" s="1095"/>
      <c r="J581" s="1099"/>
      <c r="K581" s="230"/>
      <c r="L581" s="1099"/>
      <c r="M581" s="1099"/>
      <c r="N581" s="1099"/>
      <c r="O581" s="1095"/>
      <c r="P581" s="1095"/>
      <c r="Q581" s="1095"/>
      <c r="R581" s="1095"/>
      <c r="S581" s="242"/>
      <c r="T581" s="243"/>
      <c r="U581" s="212"/>
    </row>
    <row r="582" spans="2:21" customFormat="1" ht="15" customHeight="1">
      <c r="B582" s="121" t="s">
        <v>418</v>
      </c>
      <c r="C582" s="284"/>
      <c r="D582" s="122"/>
      <c r="E582" s="122"/>
      <c r="F582" s="122"/>
      <c r="G582" s="122"/>
      <c r="H582" s="122"/>
      <c r="I582" s="122"/>
      <c r="J582" s="123"/>
      <c r="K582" s="122"/>
      <c r="L582" s="124"/>
      <c r="M582" s="122"/>
      <c r="N582" s="122"/>
      <c r="O582" s="122"/>
      <c r="P582" s="122"/>
      <c r="Q582" s="122"/>
      <c r="R582" s="125"/>
      <c r="S582" s="125"/>
      <c r="T582" s="126" t="s">
        <v>417</v>
      </c>
      <c r="U582" s="232"/>
    </row>
    <row r="584" spans="2:21" ht="27.95" customHeight="1">
      <c r="B584" s="2155" t="s">
        <v>159</v>
      </c>
      <c r="C584" s="2156"/>
      <c r="D584" s="2156"/>
      <c r="E584" s="2157"/>
      <c r="F584" s="2161" t="s">
        <v>146</v>
      </c>
      <c r="G584" s="2162"/>
      <c r="H584" s="2162"/>
      <c r="I584" s="2162"/>
      <c r="J584" s="2162"/>
      <c r="K584" s="2162"/>
      <c r="L584" s="2162"/>
      <c r="M584" s="2162"/>
      <c r="N584" s="2163"/>
      <c r="O584" s="407" t="s">
        <v>111</v>
      </c>
      <c r="P584" s="633" t="s">
        <v>979</v>
      </c>
      <c r="Q584" s="408" t="s">
        <v>953</v>
      </c>
      <c r="R584" s="160"/>
      <c r="S584" s="160"/>
      <c r="T584" s="161" t="s">
        <v>25</v>
      </c>
      <c r="U584" s="212"/>
    </row>
    <row r="585" spans="2:21" ht="27.95" customHeight="1">
      <c r="B585" s="2158"/>
      <c r="C585" s="2159"/>
      <c r="D585" s="2159"/>
      <c r="E585" s="2160"/>
      <c r="F585" s="2164" t="s">
        <v>416</v>
      </c>
      <c r="G585" s="2165"/>
      <c r="H585" s="2165"/>
      <c r="I585" s="2165"/>
      <c r="J585" s="2165"/>
      <c r="K585" s="2165"/>
      <c r="L585" s="2165"/>
      <c r="M585" s="2165"/>
      <c r="N585" s="2166"/>
      <c r="O585" s="409" t="s">
        <v>33</v>
      </c>
      <c r="P585" s="410" t="s">
        <v>58</v>
      </c>
      <c r="Q585" s="411"/>
      <c r="R585" s="162"/>
      <c r="S585" s="162"/>
      <c r="T585" s="163"/>
      <c r="U585" s="212"/>
    </row>
    <row r="586" spans="2:21" ht="9.9499999999999993" customHeight="1">
      <c r="B586" s="457"/>
      <c r="C586" s="458"/>
      <c r="D586" s="458"/>
      <c r="E586" s="458"/>
      <c r="F586" s="458"/>
      <c r="G586" s="459"/>
      <c r="H586" s="459"/>
      <c r="I586" s="459"/>
      <c r="J586" s="459"/>
      <c r="K586" s="459"/>
      <c r="L586" s="459"/>
      <c r="M586" s="459"/>
      <c r="N586" s="459"/>
      <c r="O586" s="459"/>
      <c r="P586" s="459"/>
      <c r="Q586" s="818"/>
      <c r="R586" s="459"/>
      <c r="S586" s="459"/>
      <c r="T586" s="460"/>
      <c r="U586" s="212"/>
    </row>
    <row r="587" spans="2:21" ht="15.75">
      <c r="B587" s="164"/>
      <c r="C587" s="273" t="s">
        <v>59</v>
      </c>
      <c r="D587" s="15"/>
      <c r="E587" s="15" t="s">
        <v>60</v>
      </c>
      <c r="F587" s="165" t="s">
        <v>365</v>
      </c>
      <c r="G587" s="15"/>
      <c r="H587" s="701"/>
      <c r="I587" s="358"/>
      <c r="J587" s="15"/>
      <c r="K587" s="344"/>
      <c r="L587" s="145"/>
      <c r="M587" s="153"/>
      <c r="N587" s="145"/>
      <c r="O587" s="247"/>
      <c r="P587" s="57" t="s">
        <v>61</v>
      </c>
      <c r="Q587" s="249" t="s">
        <v>977</v>
      </c>
      <c r="R587" s="249"/>
      <c r="S587" s="216"/>
      <c r="T587" s="250"/>
      <c r="U587" s="212"/>
    </row>
    <row r="588" spans="2:21" ht="9.9499999999999993" customHeight="1">
      <c r="B588" s="168"/>
      <c r="C588" s="274"/>
      <c r="D588" s="15"/>
      <c r="E588" s="344"/>
      <c r="F588" s="170"/>
      <c r="G588" s="171"/>
      <c r="H588" s="170"/>
      <c r="I588" s="172"/>
      <c r="J588" s="169"/>
      <c r="K588" s="15"/>
      <c r="L588" s="173"/>
      <c r="M588" s="145"/>
      <c r="O588" s="145"/>
      <c r="P588" s="295"/>
      <c r="Q588" s="251"/>
      <c r="R588" s="251"/>
      <c r="S588" s="251"/>
      <c r="T588" s="250"/>
      <c r="U588" s="212"/>
    </row>
    <row r="589" spans="2:21" ht="15" customHeight="1">
      <c r="B589" s="1087" t="s">
        <v>26</v>
      </c>
      <c r="C589" s="275" t="s">
        <v>27</v>
      </c>
      <c r="D589" s="1084" t="s">
        <v>62</v>
      </c>
      <c r="E589" s="175" t="s">
        <v>28</v>
      </c>
      <c r="F589" s="1084" t="s">
        <v>29</v>
      </c>
      <c r="G589" s="174" t="s">
        <v>30</v>
      </c>
      <c r="H589" s="174" t="s">
        <v>30</v>
      </c>
      <c r="I589" s="176" t="s">
        <v>30</v>
      </c>
      <c r="J589" s="2171" t="s">
        <v>31</v>
      </c>
      <c r="K589" s="2172"/>
      <c r="L589" s="174" t="s">
        <v>30</v>
      </c>
      <c r="M589" s="176" t="s">
        <v>32</v>
      </c>
      <c r="N589" s="177" t="s">
        <v>8</v>
      </c>
      <c r="O589" s="2176" t="s">
        <v>182</v>
      </c>
      <c r="P589" s="2178" t="s">
        <v>181</v>
      </c>
      <c r="Q589" s="177" t="s">
        <v>8</v>
      </c>
      <c r="R589" s="2180" t="s">
        <v>44</v>
      </c>
      <c r="S589" s="178" t="s">
        <v>8</v>
      </c>
      <c r="T589" s="1082" t="s">
        <v>10</v>
      </c>
      <c r="U589" s="212"/>
    </row>
    <row r="590" spans="2:21">
      <c r="B590" s="1088"/>
      <c r="C590" s="276" t="s">
        <v>11</v>
      </c>
      <c r="D590" s="1085"/>
      <c r="E590" s="180" t="s">
        <v>12</v>
      </c>
      <c r="F590" s="1085"/>
      <c r="G590" s="180" t="s">
        <v>13</v>
      </c>
      <c r="H590" s="180" t="s">
        <v>14</v>
      </c>
      <c r="I590" s="181" t="s">
        <v>15</v>
      </c>
      <c r="J590" s="182" t="s">
        <v>16</v>
      </c>
      <c r="K590" s="183" t="s">
        <v>17</v>
      </c>
      <c r="L590" s="180" t="s">
        <v>18</v>
      </c>
      <c r="M590" s="184" t="s">
        <v>19</v>
      </c>
      <c r="N590" s="185" t="s">
        <v>177</v>
      </c>
      <c r="O590" s="2177"/>
      <c r="P590" s="2179"/>
      <c r="Q590" s="185" t="s">
        <v>22</v>
      </c>
      <c r="R590" s="2181"/>
      <c r="S590" s="186" t="s">
        <v>45</v>
      </c>
      <c r="T590" s="1083"/>
      <c r="U590" s="212"/>
    </row>
    <row r="591" spans="2:21" ht="15.75" thickBot="1">
      <c r="B591" s="187">
        <v>1</v>
      </c>
      <c r="C591" s="277">
        <v>2</v>
      </c>
      <c r="D591" s="189">
        <v>3</v>
      </c>
      <c r="E591" s="188">
        <v>4</v>
      </c>
      <c r="F591" s="188">
        <v>5</v>
      </c>
      <c r="G591" s="188">
        <v>6</v>
      </c>
      <c r="H591" s="188">
        <v>7</v>
      </c>
      <c r="I591" s="190" t="s">
        <v>63</v>
      </c>
      <c r="J591" s="191">
        <v>9</v>
      </c>
      <c r="K591" s="192" t="s">
        <v>64</v>
      </c>
      <c r="L591" s="191" t="s">
        <v>65</v>
      </c>
      <c r="M591" s="192">
        <v>12</v>
      </c>
      <c r="N591" s="193" t="s">
        <v>66</v>
      </c>
      <c r="O591" s="252" t="s">
        <v>176</v>
      </c>
      <c r="P591" s="193" t="s">
        <v>178</v>
      </c>
      <c r="Q591" s="193" t="s">
        <v>185</v>
      </c>
      <c r="R591" s="193" t="s">
        <v>183</v>
      </c>
      <c r="S591" s="193" t="s">
        <v>179</v>
      </c>
      <c r="T591" s="193">
        <v>18</v>
      </c>
      <c r="U591" s="212"/>
    </row>
    <row r="592" spans="2:21" s="929" customFormat="1" ht="27.95" customHeight="1" thickTop="1">
      <c r="B592" s="965">
        <v>1</v>
      </c>
      <c r="C592" s="966" t="s">
        <v>980</v>
      </c>
      <c r="D592" s="1052" t="s">
        <v>933</v>
      </c>
      <c r="E592" s="1053" t="s">
        <v>934</v>
      </c>
      <c r="F592" s="1054" t="s">
        <v>35</v>
      </c>
      <c r="G592" s="1055">
        <v>12140</v>
      </c>
      <c r="H592" s="1055">
        <v>3870</v>
      </c>
      <c r="I592" s="1060">
        <f t="shared" ref="I592:I601" si="198">+G592-H592</f>
        <v>8270</v>
      </c>
      <c r="J592" s="976">
        <v>5</v>
      </c>
      <c r="K592" s="1056">
        <f t="shared" ref="K592:K601" si="199">I592*J592%</f>
        <v>413.5</v>
      </c>
      <c r="L592" s="1056">
        <f t="shared" ref="L592:L601" si="200">I592-K592</f>
        <v>7856.5</v>
      </c>
      <c r="M592" s="978">
        <v>1150</v>
      </c>
      <c r="N592" s="967">
        <f t="shared" ref="N592:N601" si="201">ROUND((L592*M592),0)</f>
        <v>9034975</v>
      </c>
      <c r="O592" s="967">
        <f t="shared" ref="O592:O601" si="202">ROUND(M592*0.5025%,2)</f>
        <v>5.78</v>
      </c>
      <c r="P592" s="967">
        <f t="shared" ref="P592:P601" si="203">M592+O592</f>
        <v>1155.78</v>
      </c>
      <c r="Q592" s="968">
        <f t="shared" ref="Q592:Q601" si="204">ROUND((L592*+P592),0)</f>
        <v>9080386</v>
      </c>
      <c r="R592" s="968">
        <f t="shared" ref="R592:R601" si="205">ROUND((Q592*0.5%),0)</f>
        <v>45402</v>
      </c>
      <c r="S592" s="968">
        <f t="shared" ref="S592:S601" si="206">ROUND((Q592-R592),0)</f>
        <v>9034984</v>
      </c>
      <c r="T592" s="923" t="s">
        <v>386</v>
      </c>
    </row>
    <row r="593" spans="2:21" s="929" customFormat="1" ht="27.95" customHeight="1">
      <c r="B593" s="944">
        <v>2</v>
      </c>
      <c r="C593" s="901" t="s">
        <v>981</v>
      </c>
      <c r="D593" s="1057" t="s">
        <v>957</v>
      </c>
      <c r="E593" s="1058" t="s">
        <v>958</v>
      </c>
      <c r="F593" s="1059" t="s">
        <v>35</v>
      </c>
      <c r="G593" s="974">
        <v>3550</v>
      </c>
      <c r="H593" s="974">
        <v>1330</v>
      </c>
      <c r="I593" s="975">
        <f t="shared" si="198"/>
        <v>2220</v>
      </c>
      <c r="J593" s="976">
        <v>5</v>
      </c>
      <c r="K593" s="977">
        <f t="shared" si="199"/>
        <v>111</v>
      </c>
      <c r="L593" s="977">
        <f t="shared" si="200"/>
        <v>2109</v>
      </c>
      <c r="M593" s="978">
        <v>1150</v>
      </c>
      <c r="N593" s="932">
        <f t="shared" si="201"/>
        <v>2425350</v>
      </c>
      <c r="O593" s="932">
        <f t="shared" si="202"/>
        <v>5.78</v>
      </c>
      <c r="P593" s="932">
        <f t="shared" si="203"/>
        <v>1155.78</v>
      </c>
      <c r="Q593" s="933">
        <f t="shared" si="204"/>
        <v>2437540</v>
      </c>
      <c r="R593" s="933">
        <f t="shared" si="205"/>
        <v>12188</v>
      </c>
      <c r="S593" s="933">
        <f t="shared" si="206"/>
        <v>2425352</v>
      </c>
      <c r="T593" s="923" t="s">
        <v>386</v>
      </c>
    </row>
    <row r="594" spans="2:21" s="929" customFormat="1" ht="27.95" customHeight="1">
      <c r="B594" s="944">
        <v>3</v>
      </c>
      <c r="C594" s="901" t="s">
        <v>982</v>
      </c>
      <c r="D594" s="1057" t="s">
        <v>936</v>
      </c>
      <c r="E594" s="1058" t="s">
        <v>983</v>
      </c>
      <c r="F594" s="1059" t="s">
        <v>35</v>
      </c>
      <c r="G594" s="974">
        <v>3900</v>
      </c>
      <c r="H594" s="974">
        <v>1570</v>
      </c>
      <c r="I594" s="975">
        <f t="shared" si="198"/>
        <v>2330</v>
      </c>
      <c r="J594" s="976">
        <v>5</v>
      </c>
      <c r="K594" s="977">
        <f t="shared" si="199"/>
        <v>116.5</v>
      </c>
      <c r="L594" s="977">
        <f t="shared" si="200"/>
        <v>2213.5</v>
      </c>
      <c r="M594" s="978">
        <v>1150</v>
      </c>
      <c r="N594" s="932">
        <f t="shared" si="201"/>
        <v>2545525</v>
      </c>
      <c r="O594" s="932">
        <f t="shared" si="202"/>
        <v>5.78</v>
      </c>
      <c r="P594" s="932">
        <f t="shared" si="203"/>
        <v>1155.78</v>
      </c>
      <c r="Q594" s="933">
        <f t="shared" si="204"/>
        <v>2558319</v>
      </c>
      <c r="R594" s="933">
        <f t="shared" si="205"/>
        <v>12792</v>
      </c>
      <c r="S594" s="933">
        <f t="shared" si="206"/>
        <v>2545527</v>
      </c>
      <c r="T594" s="923" t="s">
        <v>386</v>
      </c>
    </row>
    <row r="595" spans="2:21" s="929" customFormat="1" ht="27.95" customHeight="1">
      <c r="B595" s="944">
        <v>4</v>
      </c>
      <c r="C595" s="901" t="s">
        <v>984</v>
      </c>
      <c r="D595" s="1057" t="s">
        <v>985</v>
      </c>
      <c r="E595" s="1058" t="s">
        <v>986</v>
      </c>
      <c r="F595" s="1059" t="s">
        <v>35</v>
      </c>
      <c r="G595" s="974">
        <v>13440</v>
      </c>
      <c r="H595" s="974">
        <v>4350</v>
      </c>
      <c r="I595" s="975">
        <f t="shared" si="198"/>
        <v>9090</v>
      </c>
      <c r="J595" s="976">
        <v>5</v>
      </c>
      <c r="K595" s="977">
        <f t="shared" si="199"/>
        <v>454.5</v>
      </c>
      <c r="L595" s="977">
        <f t="shared" si="200"/>
        <v>8635.5</v>
      </c>
      <c r="M595" s="978">
        <v>1150</v>
      </c>
      <c r="N595" s="932">
        <f t="shared" si="201"/>
        <v>9930825</v>
      </c>
      <c r="O595" s="932">
        <f t="shared" si="202"/>
        <v>5.78</v>
      </c>
      <c r="P595" s="932">
        <f t="shared" si="203"/>
        <v>1155.78</v>
      </c>
      <c r="Q595" s="933">
        <f t="shared" si="204"/>
        <v>9980738</v>
      </c>
      <c r="R595" s="933">
        <f t="shared" si="205"/>
        <v>49904</v>
      </c>
      <c r="S595" s="933">
        <f t="shared" si="206"/>
        <v>9930834</v>
      </c>
      <c r="T595" s="923" t="s">
        <v>386</v>
      </c>
    </row>
    <row r="596" spans="2:21" s="929" customFormat="1" ht="27.95" customHeight="1">
      <c r="B596" s="944">
        <v>5</v>
      </c>
      <c r="C596" s="901" t="s">
        <v>987</v>
      </c>
      <c r="D596" s="1057" t="s">
        <v>205</v>
      </c>
      <c r="E596" s="1058" t="s">
        <v>965</v>
      </c>
      <c r="F596" s="1059" t="s">
        <v>35</v>
      </c>
      <c r="G596" s="974">
        <v>13590</v>
      </c>
      <c r="H596" s="974">
        <v>4480</v>
      </c>
      <c r="I596" s="975">
        <f t="shared" si="198"/>
        <v>9110</v>
      </c>
      <c r="J596" s="976">
        <v>5</v>
      </c>
      <c r="K596" s="977">
        <f t="shared" si="199"/>
        <v>455.5</v>
      </c>
      <c r="L596" s="977">
        <f t="shared" si="200"/>
        <v>8654.5</v>
      </c>
      <c r="M596" s="978">
        <v>1150</v>
      </c>
      <c r="N596" s="932">
        <f t="shared" si="201"/>
        <v>9952675</v>
      </c>
      <c r="O596" s="932">
        <f t="shared" si="202"/>
        <v>5.78</v>
      </c>
      <c r="P596" s="932">
        <f t="shared" si="203"/>
        <v>1155.78</v>
      </c>
      <c r="Q596" s="933">
        <f t="shared" si="204"/>
        <v>10002698</v>
      </c>
      <c r="R596" s="933">
        <f t="shared" si="205"/>
        <v>50013</v>
      </c>
      <c r="S596" s="933">
        <f t="shared" si="206"/>
        <v>9952685</v>
      </c>
      <c r="T596" s="923" t="s">
        <v>380</v>
      </c>
    </row>
    <row r="597" spans="2:21" s="929" customFormat="1" ht="27.95" customHeight="1">
      <c r="B597" s="944">
        <v>6</v>
      </c>
      <c r="C597" s="901" t="s">
        <v>988</v>
      </c>
      <c r="D597" s="1057" t="s">
        <v>963</v>
      </c>
      <c r="E597" s="1058" t="s">
        <v>947</v>
      </c>
      <c r="F597" s="1059" t="s">
        <v>35</v>
      </c>
      <c r="G597" s="974">
        <v>12940</v>
      </c>
      <c r="H597" s="974">
        <v>3960</v>
      </c>
      <c r="I597" s="975">
        <f t="shared" si="198"/>
        <v>8980</v>
      </c>
      <c r="J597" s="976">
        <v>5</v>
      </c>
      <c r="K597" s="977">
        <f t="shared" si="199"/>
        <v>449</v>
      </c>
      <c r="L597" s="977">
        <f t="shared" si="200"/>
        <v>8531</v>
      </c>
      <c r="M597" s="978">
        <v>1150</v>
      </c>
      <c r="N597" s="932">
        <f t="shared" si="201"/>
        <v>9810650</v>
      </c>
      <c r="O597" s="932">
        <f t="shared" si="202"/>
        <v>5.78</v>
      </c>
      <c r="P597" s="932">
        <f t="shared" si="203"/>
        <v>1155.78</v>
      </c>
      <c r="Q597" s="933">
        <f t="shared" si="204"/>
        <v>9859959</v>
      </c>
      <c r="R597" s="933">
        <f t="shared" si="205"/>
        <v>49300</v>
      </c>
      <c r="S597" s="933">
        <f t="shared" si="206"/>
        <v>9810659</v>
      </c>
      <c r="T597" s="923" t="s">
        <v>380</v>
      </c>
    </row>
    <row r="598" spans="2:21" s="929" customFormat="1" ht="27.95" customHeight="1">
      <c r="B598" s="944">
        <v>7</v>
      </c>
      <c r="C598" s="901" t="s">
        <v>989</v>
      </c>
      <c r="D598" s="1057" t="s">
        <v>975</v>
      </c>
      <c r="E598" s="1058" t="s">
        <v>990</v>
      </c>
      <c r="F598" s="1059" t="s">
        <v>35</v>
      </c>
      <c r="G598" s="974">
        <v>13330</v>
      </c>
      <c r="H598" s="974">
        <v>4400</v>
      </c>
      <c r="I598" s="975">
        <f t="shared" si="198"/>
        <v>8930</v>
      </c>
      <c r="J598" s="976">
        <v>5</v>
      </c>
      <c r="K598" s="977">
        <f t="shared" si="199"/>
        <v>446.5</v>
      </c>
      <c r="L598" s="977">
        <f t="shared" si="200"/>
        <v>8483.5</v>
      </c>
      <c r="M598" s="978">
        <v>1150</v>
      </c>
      <c r="N598" s="932">
        <f t="shared" si="201"/>
        <v>9756025</v>
      </c>
      <c r="O598" s="932">
        <f t="shared" si="202"/>
        <v>5.78</v>
      </c>
      <c r="P598" s="932">
        <f t="shared" si="203"/>
        <v>1155.78</v>
      </c>
      <c r="Q598" s="933">
        <f t="shared" si="204"/>
        <v>9805060</v>
      </c>
      <c r="R598" s="933">
        <f t="shared" si="205"/>
        <v>49025</v>
      </c>
      <c r="S598" s="933">
        <f t="shared" si="206"/>
        <v>9756035</v>
      </c>
      <c r="T598" s="923" t="s">
        <v>380</v>
      </c>
    </row>
    <row r="599" spans="2:21" s="929" customFormat="1" ht="27.95" customHeight="1">
      <c r="B599" s="944">
        <v>8</v>
      </c>
      <c r="C599" s="901" t="s">
        <v>991</v>
      </c>
      <c r="D599" s="1057" t="s">
        <v>943</v>
      </c>
      <c r="E599" s="1058" t="s">
        <v>944</v>
      </c>
      <c r="F599" s="1059" t="s">
        <v>35</v>
      </c>
      <c r="G599" s="974">
        <v>12910</v>
      </c>
      <c r="H599" s="974">
        <v>4350</v>
      </c>
      <c r="I599" s="975">
        <f t="shared" si="198"/>
        <v>8560</v>
      </c>
      <c r="J599" s="976">
        <v>5</v>
      </c>
      <c r="K599" s="977">
        <f t="shared" si="199"/>
        <v>428</v>
      </c>
      <c r="L599" s="977">
        <f t="shared" si="200"/>
        <v>8132</v>
      </c>
      <c r="M599" s="978">
        <v>1150</v>
      </c>
      <c r="N599" s="932">
        <f t="shared" si="201"/>
        <v>9351800</v>
      </c>
      <c r="O599" s="932">
        <f t="shared" si="202"/>
        <v>5.78</v>
      </c>
      <c r="P599" s="932">
        <f t="shared" si="203"/>
        <v>1155.78</v>
      </c>
      <c r="Q599" s="933">
        <f t="shared" si="204"/>
        <v>9398803</v>
      </c>
      <c r="R599" s="933">
        <f t="shared" si="205"/>
        <v>46994</v>
      </c>
      <c r="S599" s="933">
        <f t="shared" si="206"/>
        <v>9351809</v>
      </c>
      <c r="T599" s="923" t="s">
        <v>380</v>
      </c>
    </row>
    <row r="600" spans="2:21" s="929" customFormat="1" ht="27.95" customHeight="1">
      <c r="B600" s="944">
        <v>9</v>
      </c>
      <c r="C600" s="901" t="s">
        <v>992</v>
      </c>
      <c r="D600" s="1057" t="s">
        <v>957</v>
      </c>
      <c r="E600" s="1058" t="s">
        <v>958</v>
      </c>
      <c r="F600" s="1059" t="s">
        <v>35</v>
      </c>
      <c r="G600" s="974">
        <v>3630</v>
      </c>
      <c r="H600" s="974">
        <v>1100</v>
      </c>
      <c r="I600" s="975">
        <f t="shared" si="198"/>
        <v>2530</v>
      </c>
      <c r="J600" s="976">
        <v>5</v>
      </c>
      <c r="K600" s="977">
        <f t="shared" si="199"/>
        <v>126.5</v>
      </c>
      <c r="L600" s="977">
        <f t="shared" si="200"/>
        <v>2403.5</v>
      </c>
      <c r="M600" s="978">
        <v>1150</v>
      </c>
      <c r="N600" s="932">
        <f t="shared" si="201"/>
        <v>2764025</v>
      </c>
      <c r="O600" s="932">
        <f t="shared" si="202"/>
        <v>5.78</v>
      </c>
      <c r="P600" s="932">
        <f t="shared" si="203"/>
        <v>1155.78</v>
      </c>
      <c r="Q600" s="933">
        <f t="shared" si="204"/>
        <v>2777917</v>
      </c>
      <c r="R600" s="933">
        <f t="shared" si="205"/>
        <v>13890</v>
      </c>
      <c r="S600" s="933">
        <f t="shared" si="206"/>
        <v>2764027</v>
      </c>
      <c r="T600" s="923" t="s">
        <v>380</v>
      </c>
    </row>
    <row r="601" spans="2:21" s="929" customFormat="1" ht="27.95" customHeight="1">
      <c r="B601" s="944">
        <v>10</v>
      </c>
      <c r="C601" s="901" t="s">
        <v>993</v>
      </c>
      <c r="D601" s="1057" t="s">
        <v>651</v>
      </c>
      <c r="E601" s="1058" t="s">
        <v>652</v>
      </c>
      <c r="F601" s="1059" t="s">
        <v>35</v>
      </c>
      <c r="G601" s="974">
        <v>11870</v>
      </c>
      <c r="H601" s="974">
        <v>4420</v>
      </c>
      <c r="I601" s="975">
        <f t="shared" si="198"/>
        <v>7450</v>
      </c>
      <c r="J601" s="976">
        <v>5</v>
      </c>
      <c r="K601" s="977">
        <f t="shared" si="199"/>
        <v>372.5</v>
      </c>
      <c r="L601" s="977">
        <f t="shared" si="200"/>
        <v>7077.5</v>
      </c>
      <c r="M601" s="978">
        <v>1150</v>
      </c>
      <c r="N601" s="932">
        <f t="shared" si="201"/>
        <v>8139125</v>
      </c>
      <c r="O601" s="932">
        <f t="shared" si="202"/>
        <v>5.78</v>
      </c>
      <c r="P601" s="932">
        <f t="shared" si="203"/>
        <v>1155.78</v>
      </c>
      <c r="Q601" s="933">
        <f t="shared" si="204"/>
        <v>8180033</v>
      </c>
      <c r="R601" s="933">
        <f t="shared" si="205"/>
        <v>40900</v>
      </c>
      <c r="S601" s="933">
        <f t="shared" si="206"/>
        <v>8139133</v>
      </c>
      <c r="T601" s="923" t="s">
        <v>380</v>
      </c>
    </row>
    <row r="602" spans="2:21" s="929" customFormat="1" ht="5.0999999999999996" customHeight="1">
      <c r="B602" s="1046"/>
      <c r="C602" s="1047"/>
      <c r="D602" s="1048"/>
      <c r="E602" s="1049"/>
      <c r="F602" s="1050"/>
      <c r="G602" s="1028"/>
      <c r="H602" s="1028"/>
      <c r="I602" s="1029"/>
      <c r="J602" s="1030"/>
      <c r="K602" s="943"/>
      <c r="L602" s="943"/>
      <c r="M602" s="941"/>
      <c r="N602" s="942"/>
      <c r="O602" s="942"/>
      <c r="P602" s="942"/>
      <c r="Q602" s="940"/>
      <c r="R602" s="940"/>
      <c r="S602" s="940"/>
      <c r="T602" s="923"/>
    </row>
    <row r="603" spans="2:21" ht="27.95" customHeight="1">
      <c r="B603" s="2173" t="s">
        <v>191</v>
      </c>
      <c r="C603" s="2174"/>
      <c r="D603" s="2174"/>
      <c r="E603" s="2174"/>
      <c r="F603" s="2175"/>
      <c r="G603" s="402">
        <f>SUM(G592:G602)</f>
        <v>101300</v>
      </c>
      <c r="H603" s="402">
        <f>SUM(H592:H602)</f>
        <v>33830</v>
      </c>
      <c r="I603" s="402">
        <f>SUM(I592:I602)</f>
        <v>67470</v>
      </c>
      <c r="J603" s="402">
        <f>+K603/I603%</f>
        <v>5</v>
      </c>
      <c r="K603" s="402">
        <f>SUM(K592:K602)</f>
        <v>3373.5</v>
      </c>
      <c r="L603" s="402">
        <f>SUM(L592:L602)</f>
        <v>64096.5</v>
      </c>
      <c r="M603" s="402"/>
      <c r="N603" s="402">
        <f>SUM(N592:N602)</f>
        <v>73710975</v>
      </c>
      <c r="O603" s="402"/>
      <c r="P603" s="402">
        <f>+Q603/L603</f>
        <v>1155.7800035883395</v>
      </c>
      <c r="Q603" s="402">
        <f>SUM(Q592:Q602)</f>
        <v>74081453</v>
      </c>
      <c r="R603" s="402">
        <f>SUM(R592:R602)</f>
        <v>370408</v>
      </c>
      <c r="S603" s="402">
        <f>SUM(S592:S602)</f>
        <v>73711045</v>
      </c>
      <c r="T603" s="402"/>
      <c r="U603" s="212"/>
    </row>
    <row r="604" spans="2:21">
      <c r="B604" s="603"/>
      <c r="C604" s="458"/>
      <c r="D604" s="458"/>
      <c r="E604" s="458"/>
      <c r="F604" s="458"/>
      <c r="G604" s="459"/>
      <c r="H604" s="459"/>
      <c r="I604" s="459"/>
      <c r="J604" s="459"/>
      <c r="K604" s="459"/>
      <c r="L604" s="459"/>
      <c r="M604" s="459"/>
      <c r="N604" s="459"/>
      <c r="O604" s="459"/>
      <c r="P604" s="459"/>
      <c r="Q604" s="459"/>
      <c r="R604" s="459"/>
      <c r="S604" s="459"/>
      <c r="T604" s="460"/>
      <c r="U604" s="212"/>
    </row>
    <row r="605" spans="2:21" ht="15.75">
      <c r="B605" s="201"/>
      <c r="C605" s="205"/>
      <c r="D605" s="202"/>
      <c r="E605" s="202"/>
      <c r="F605" s="202"/>
      <c r="G605" s="202"/>
      <c r="H605" s="202"/>
      <c r="I605" s="202"/>
      <c r="J605" s="203"/>
      <c r="K605" s="203"/>
      <c r="L605" s="204"/>
      <c r="M605" s="202"/>
      <c r="N605" s="202"/>
      <c r="O605" s="202"/>
      <c r="P605" s="598"/>
      <c r="Q605" s="211" t="s">
        <v>978</v>
      </c>
      <c r="R605" s="211"/>
      <c r="S605" s="208"/>
      <c r="T605" s="209"/>
      <c r="U605" s="212"/>
    </row>
    <row r="606" spans="2:21" ht="15.75">
      <c r="B606" s="241"/>
      <c r="C606" s="280" t="s">
        <v>80</v>
      </c>
      <c r="D606" s="227"/>
      <c r="E606" s="227"/>
      <c r="F606" s="227"/>
      <c r="G606" s="1089"/>
      <c r="H606" s="1089"/>
      <c r="I606" s="1089" t="s">
        <v>105</v>
      </c>
      <c r="J606" s="1089"/>
      <c r="K606" s="228"/>
      <c r="L606" s="1089"/>
      <c r="M606" s="1089" t="s">
        <v>106</v>
      </c>
      <c r="N606" s="1089"/>
      <c r="O606" s="227"/>
      <c r="P606" s="227"/>
      <c r="Q606" s="227" t="s">
        <v>81</v>
      </c>
      <c r="R606" s="227"/>
      <c r="S606" s="242"/>
      <c r="T606" s="243"/>
      <c r="U606" s="212"/>
    </row>
    <row r="607" spans="2:21" ht="12" customHeight="1">
      <c r="B607" s="241"/>
      <c r="C607" s="281"/>
      <c r="D607" s="229"/>
      <c r="E607" s="229"/>
      <c r="F607" s="229"/>
      <c r="G607" s="229"/>
      <c r="H607" s="229"/>
      <c r="I607" s="229"/>
      <c r="J607" s="229"/>
      <c r="K607" s="229"/>
      <c r="L607" s="229"/>
      <c r="M607" s="229"/>
      <c r="N607" s="229"/>
      <c r="O607" s="229"/>
      <c r="P607" s="229"/>
      <c r="Q607" s="229"/>
      <c r="R607" s="229"/>
      <c r="S607" s="242"/>
      <c r="T607" s="243"/>
      <c r="U607" s="212"/>
    </row>
    <row r="608" spans="2:21" ht="9.75" customHeight="1">
      <c r="B608" s="241"/>
      <c r="C608" s="281"/>
      <c r="D608" s="229"/>
      <c r="E608" s="229"/>
      <c r="F608" s="229"/>
      <c r="G608" s="229"/>
      <c r="H608" s="229"/>
      <c r="I608" s="229"/>
      <c r="J608" s="229"/>
      <c r="K608" s="229"/>
      <c r="L608" s="229"/>
      <c r="M608" s="229"/>
      <c r="N608" s="229"/>
      <c r="O608" s="229"/>
      <c r="P608" s="229"/>
      <c r="Q608" s="229"/>
      <c r="R608" s="229"/>
      <c r="S608" s="242"/>
      <c r="T608" s="243"/>
      <c r="U608" s="212"/>
    </row>
    <row r="609" spans="2:21" ht="15.75">
      <c r="B609" s="241"/>
      <c r="C609" s="281"/>
      <c r="D609" s="229"/>
      <c r="E609" s="229"/>
      <c r="F609" s="229"/>
      <c r="G609" s="229"/>
      <c r="H609" s="229"/>
      <c r="I609" s="229"/>
      <c r="J609" s="229"/>
      <c r="K609" s="229"/>
      <c r="L609" s="229"/>
      <c r="M609" s="229"/>
      <c r="N609" s="229"/>
      <c r="O609" s="229"/>
      <c r="P609" s="229"/>
      <c r="Q609" s="229"/>
      <c r="R609" s="229"/>
      <c r="S609" s="242"/>
      <c r="T609" s="243"/>
      <c r="U609" s="212"/>
    </row>
    <row r="610" spans="2:21" ht="15.75">
      <c r="B610" s="241"/>
      <c r="C610" s="281"/>
      <c r="D610" s="229"/>
      <c r="E610" s="229"/>
      <c r="F610" s="229"/>
      <c r="G610" s="229"/>
      <c r="H610" s="229"/>
      <c r="I610" s="229"/>
      <c r="J610" s="229"/>
      <c r="K610" s="229"/>
      <c r="L610" s="229"/>
      <c r="M610" s="229"/>
      <c r="N610" s="229"/>
      <c r="O610" s="229"/>
      <c r="P610" s="229"/>
      <c r="Q610" s="229"/>
      <c r="R610" s="229"/>
      <c r="S610" s="242"/>
      <c r="T610" s="243"/>
      <c r="U610" s="212"/>
    </row>
    <row r="611" spans="2:21" ht="15.75">
      <c r="B611" s="241"/>
      <c r="C611" s="1086" t="s">
        <v>147</v>
      </c>
      <c r="D611" s="1086"/>
      <c r="E611" s="1086"/>
      <c r="F611" s="1086"/>
      <c r="G611" s="1090"/>
      <c r="H611" s="1090" t="s">
        <v>82</v>
      </c>
      <c r="I611" s="1086"/>
      <c r="J611" s="1090" t="s">
        <v>156</v>
      </c>
      <c r="K611" s="230"/>
      <c r="L611" s="1090"/>
      <c r="M611" s="1090" t="s">
        <v>161</v>
      </c>
      <c r="N611" s="1090"/>
      <c r="O611" s="1086"/>
      <c r="P611" s="1086"/>
      <c r="Q611" s="1086" t="s">
        <v>83</v>
      </c>
      <c r="R611" s="1086"/>
      <c r="S611" s="242"/>
      <c r="T611" s="243"/>
      <c r="U611" s="212"/>
    </row>
    <row r="612" spans="2:21" ht="15.75">
      <c r="B612" s="612"/>
      <c r="C612" s="1086"/>
      <c r="D612" s="1086"/>
      <c r="E612" s="1086"/>
      <c r="F612" s="1086"/>
      <c r="G612" s="1090"/>
      <c r="H612" s="1090"/>
      <c r="I612" s="1086"/>
      <c r="J612" s="1090"/>
      <c r="K612" s="230"/>
      <c r="L612" s="1090"/>
      <c r="M612" s="1090"/>
      <c r="N612" s="1090"/>
      <c r="O612" s="1086"/>
      <c r="P612" s="1086"/>
      <c r="Q612" s="1086"/>
      <c r="R612" s="1086"/>
      <c r="S612" s="242"/>
      <c r="T612" s="243"/>
      <c r="U612" s="212"/>
    </row>
    <row r="613" spans="2:21" customFormat="1" ht="15" customHeight="1">
      <c r="B613" s="121" t="s">
        <v>418</v>
      </c>
      <c r="C613" s="284"/>
      <c r="D613" s="122"/>
      <c r="E613" s="122"/>
      <c r="F613" s="122"/>
      <c r="G613" s="122"/>
      <c r="H613" s="122"/>
      <c r="I613" s="122"/>
      <c r="J613" s="123"/>
      <c r="K613" s="122"/>
      <c r="L613" s="124"/>
      <c r="M613" s="122"/>
      <c r="N613" s="122"/>
      <c r="O613" s="122"/>
      <c r="P613" s="122"/>
      <c r="Q613" s="122"/>
      <c r="R613" s="125"/>
      <c r="S613" s="125"/>
      <c r="T613" s="126" t="s">
        <v>417</v>
      </c>
      <c r="U613" s="232"/>
    </row>
    <row r="615" spans="2:21" ht="27.95" customHeight="1">
      <c r="B615" s="2155" t="s">
        <v>159</v>
      </c>
      <c r="C615" s="2156"/>
      <c r="D615" s="2156"/>
      <c r="E615" s="2157"/>
      <c r="F615" s="2161" t="s">
        <v>146</v>
      </c>
      <c r="G615" s="2162"/>
      <c r="H615" s="2162"/>
      <c r="I615" s="2162"/>
      <c r="J615" s="2162"/>
      <c r="K615" s="2162"/>
      <c r="L615" s="2162"/>
      <c r="M615" s="2162"/>
      <c r="N615" s="2163"/>
      <c r="O615" s="407" t="s">
        <v>111</v>
      </c>
      <c r="P615" s="1051" t="s">
        <v>952</v>
      </c>
      <c r="Q615" s="408" t="s">
        <v>953</v>
      </c>
      <c r="R615" s="160"/>
      <c r="S615" s="160"/>
      <c r="T615" s="161" t="s">
        <v>25</v>
      </c>
      <c r="U615" s="212"/>
    </row>
    <row r="616" spans="2:21" ht="27.95" customHeight="1">
      <c r="B616" s="2158"/>
      <c r="C616" s="2159"/>
      <c r="D616" s="2159"/>
      <c r="E616" s="2160"/>
      <c r="F616" s="2164" t="s">
        <v>416</v>
      </c>
      <c r="G616" s="2165"/>
      <c r="H616" s="2165"/>
      <c r="I616" s="2165"/>
      <c r="J616" s="2165"/>
      <c r="K616" s="2165"/>
      <c r="L616" s="2165"/>
      <c r="M616" s="2165"/>
      <c r="N616" s="2166"/>
      <c r="O616" s="409" t="s">
        <v>33</v>
      </c>
      <c r="P616" s="410" t="s">
        <v>58</v>
      </c>
      <c r="Q616" s="411"/>
      <c r="R616" s="162"/>
      <c r="S616" s="162"/>
      <c r="T616" s="163"/>
      <c r="U616" s="212"/>
    </row>
    <row r="617" spans="2:21" ht="9.9499999999999993" customHeight="1">
      <c r="B617" s="457"/>
      <c r="C617" s="458"/>
      <c r="D617" s="458"/>
      <c r="E617" s="458"/>
      <c r="F617" s="458"/>
      <c r="G617" s="459"/>
      <c r="H617" s="459"/>
      <c r="I617" s="459"/>
      <c r="J617" s="459"/>
      <c r="K617" s="459"/>
      <c r="L617" s="459"/>
      <c r="M617" s="459"/>
      <c r="N617" s="459"/>
      <c r="O617" s="459"/>
      <c r="P617" s="459"/>
      <c r="Q617" s="818"/>
      <c r="R617" s="459"/>
      <c r="S617" s="459"/>
      <c r="T617" s="460"/>
      <c r="U617" s="212"/>
    </row>
    <row r="618" spans="2:21" ht="15.75">
      <c r="B618" s="164"/>
      <c r="C618" s="273" t="s">
        <v>59</v>
      </c>
      <c r="D618" s="15"/>
      <c r="E618" s="15" t="s">
        <v>60</v>
      </c>
      <c r="F618" s="165" t="s">
        <v>365</v>
      </c>
      <c r="G618" s="15"/>
      <c r="H618" s="701"/>
      <c r="I618" s="358"/>
      <c r="J618" s="15"/>
      <c r="K618" s="344"/>
      <c r="L618" s="145"/>
      <c r="M618" s="153"/>
      <c r="N618" s="145"/>
      <c r="O618" s="247"/>
      <c r="P618" s="57" t="s">
        <v>61</v>
      </c>
      <c r="Q618" s="249" t="s">
        <v>951</v>
      </c>
      <c r="R618" s="249"/>
      <c r="S618" s="216"/>
      <c r="T618" s="250"/>
      <c r="U618" s="212"/>
    </row>
    <row r="619" spans="2:21" ht="9.9499999999999993" customHeight="1">
      <c r="B619" s="168"/>
      <c r="C619" s="274"/>
      <c r="D619" s="15"/>
      <c r="E619" s="344"/>
      <c r="F619" s="170"/>
      <c r="G619" s="171"/>
      <c r="H619" s="170"/>
      <c r="I619" s="172"/>
      <c r="J619" s="169"/>
      <c r="K619" s="15"/>
      <c r="L619" s="173"/>
      <c r="M619" s="145"/>
      <c r="O619" s="145"/>
      <c r="P619" s="295"/>
      <c r="Q619" s="251"/>
      <c r="R619" s="251"/>
      <c r="S619" s="251"/>
      <c r="T619" s="250"/>
      <c r="U619" s="212"/>
    </row>
    <row r="620" spans="2:21" ht="15" customHeight="1">
      <c r="B620" s="1078" t="s">
        <v>26</v>
      </c>
      <c r="C620" s="275" t="s">
        <v>27</v>
      </c>
      <c r="D620" s="1075" t="s">
        <v>62</v>
      </c>
      <c r="E620" s="175" t="s">
        <v>28</v>
      </c>
      <c r="F620" s="1075" t="s">
        <v>29</v>
      </c>
      <c r="G620" s="174" t="s">
        <v>30</v>
      </c>
      <c r="H620" s="174" t="s">
        <v>30</v>
      </c>
      <c r="I620" s="176" t="s">
        <v>30</v>
      </c>
      <c r="J620" s="2171" t="s">
        <v>31</v>
      </c>
      <c r="K620" s="2172"/>
      <c r="L620" s="174" t="s">
        <v>30</v>
      </c>
      <c r="M620" s="176" t="s">
        <v>32</v>
      </c>
      <c r="N620" s="177" t="s">
        <v>8</v>
      </c>
      <c r="O620" s="2176" t="s">
        <v>182</v>
      </c>
      <c r="P620" s="2178" t="s">
        <v>181</v>
      </c>
      <c r="Q620" s="177" t="s">
        <v>8</v>
      </c>
      <c r="R620" s="2180" t="s">
        <v>44</v>
      </c>
      <c r="S620" s="178" t="s">
        <v>8</v>
      </c>
      <c r="T620" s="1073" t="s">
        <v>10</v>
      </c>
      <c r="U620" s="212"/>
    </row>
    <row r="621" spans="2:21">
      <c r="B621" s="1079"/>
      <c r="C621" s="276" t="s">
        <v>11</v>
      </c>
      <c r="D621" s="1076"/>
      <c r="E621" s="180" t="s">
        <v>12</v>
      </c>
      <c r="F621" s="1076"/>
      <c r="G621" s="180" t="s">
        <v>13</v>
      </c>
      <c r="H621" s="180" t="s">
        <v>14</v>
      </c>
      <c r="I621" s="181" t="s">
        <v>15</v>
      </c>
      <c r="J621" s="182" t="s">
        <v>16</v>
      </c>
      <c r="K621" s="183" t="s">
        <v>17</v>
      </c>
      <c r="L621" s="180" t="s">
        <v>18</v>
      </c>
      <c r="M621" s="184" t="s">
        <v>19</v>
      </c>
      <c r="N621" s="185" t="s">
        <v>177</v>
      </c>
      <c r="O621" s="2177"/>
      <c r="P621" s="2179"/>
      <c r="Q621" s="185" t="s">
        <v>22</v>
      </c>
      <c r="R621" s="2181"/>
      <c r="S621" s="186" t="s">
        <v>45</v>
      </c>
      <c r="T621" s="1074"/>
      <c r="U621" s="212"/>
    </row>
    <row r="622" spans="2:21" ht="15.75" thickBot="1">
      <c r="B622" s="187">
        <v>1</v>
      </c>
      <c r="C622" s="277">
        <v>2</v>
      </c>
      <c r="D622" s="189">
        <v>3</v>
      </c>
      <c r="E622" s="188">
        <v>4</v>
      </c>
      <c r="F622" s="188">
        <v>5</v>
      </c>
      <c r="G622" s="188">
        <v>6</v>
      </c>
      <c r="H622" s="188">
        <v>7</v>
      </c>
      <c r="I622" s="190" t="s">
        <v>63</v>
      </c>
      <c r="J622" s="191">
        <v>9</v>
      </c>
      <c r="K622" s="192" t="s">
        <v>64</v>
      </c>
      <c r="L622" s="191" t="s">
        <v>65</v>
      </c>
      <c r="M622" s="192">
        <v>12</v>
      </c>
      <c r="N622" s="193" t="s">
        <v>66</v>
      </c>
      <c r="O622" s="252" t="s">
        <v>176</v>
      </c>
      <c r="P622" s="193" t="s">
        <v>178</v>
      </c>
      <c r="Q622" s="193" t="s">
        <v>185</v>
      </c>
      <c r="R622" s="193" t="s">
        <v>183</v>
      </c>
      <c r="S622" s="193" t="s">
        <v>179</v>
      </c>
      <c r="T622" s="193">
        <v>18</v>
      </c>
      <c r="U622" s="212"/>
    </row>
    <row r="623" spans="2:21" s="929" customFormat="1" ht="27.95" customHeight="1" thickTop="1">
      <c r="B623" s="965">
        <v>1</v>
      </c>
      <c r="C623" s="966" t="s">
        <v>956</v>
      </c>
      <c r="D623" s="1052" t="s">
        <v>957</v>
      </c>
      <c r="E623" s="1053" t="s">
        <v>958</v>
      </c>
      <c r="F623" s="1054" t="s">
        <v>35</v>
      </c>
      <c r="G623" s="1055">
        <v>3550</v>
      </c>
      <c r="H623" s="1055">
        <v>1080</v>
      </c>
      <c r="I623" s="1060">
        <f t="shared" ref="I623:I629" si="207">+G623-H623</f>
        <v>2470</v>
      </c>
      <c r="J623" s="976">
        <v>5</v>
      </c>
      <c r="K623" s="1056">
        <f t="shared" ref="K623:K629" si="208">I623*J623%</f>
        <v>123.5</v>
      </c>
      <c r="L623" s="1056">
        <f t="shared" ref="L623:L629" si="209">I623-K623</f>
        <v>2346.5</v>
      </c>
      <c r="M623" s="978">
        <v>1250</v>
      </c>
      <c r="N623" s="967">
        <f t="shared" ref="N623:N629" si="210">ROUND((L623*M623),0)</f>
        <v>2933125</v>
      </c>
      <c r="O623" s="967">
        <f t="shared" ref="O623:O629" si="211">ROUND(M623*0.5025%,2)</f>
        <v>6.28</v>
      </c>
      <c r="P623" s="967">
        <f t="shared" ref="P623:P629" si="212">M623+O623</f>
        <v>1256.28</v>
      </c>
      <c r="Q623" s="968">
        <f t="shared" ref="Q623:Q629" si="213">ROUND((L623*+P623),0)</f>
        <v>2947861</v>
      </c>
      <c r="R623" s="968">
        <f t="shared" ref="R623:R629" si="214">ROUND((Q623*0.5%),0)</f>
        <v>14739</v>
      </c>
      <c r="S623" s="968">
        <f t="shared" ref="S623:S629" si="215">ROUND((Q623-R623),0)</f>
        <v>2933122</v>
      </c>
      <c r="T623" s="923" t="s">
        <v>946</v>
      </c>
    </row>
    <row r="624" spans="2:21" s="929" customFormat="1" ht="27.95" customHeight="1">
      <c r="B624" s="944">
        <v>2</v>
      </c>
      <c r="C624" s="901" t="s">
        <v>959</v>
      </c>
      <c r="D624" s="1057" t="s">
        <v>717</v>
      </c>
      <c r="E624" s="1058" t="s">
        <v>718</v>
      </c>
      <c r="F624" s="1059" t="s">
        <v>35</v>
      </c>
      <c r="G624" s="974">
        <v>12650</v>
      </c>
      <c r="H624" s="974">
        <v>4460</v>
      </c>
      <c r="I624" s="975">
        <f t="shared" si="207"/>
        <v>8190</v>
      </c>
      <c r="J624" s="976">
        <v>5</v>
      </c>
      <c r="K624" s="977">
        <f t="shared" si="208"/>
        <v>409.5</v>
      </c>
      <c r="L624" s="977">
        <f t="shared" si="209"/>
        <v>7780.5</v>
      </c>
      <c r="M624" s="978">
        <v>1250</v>
      </c>
      <c r="N624" s="932">
        <f t="shared" si="210"/>
        <v>9725625</v>
      </c>
      <c r="O624" s="932">
        <f t="shared" si="211"/>
        <v>6.28</v>
      </c>
      <c r="P624" s="932">
        <f t="shared" si="212"/>
        <v>1256.28</v>
      </c>
      <c r="Q624" s="933">
        <f t="shared" si="213"/>
        <v>9774487</v>
      </c>
      <c r="R624" s="933">
        <f t="shared" si="214"/>
        <v>48872</v>
      </c>
      <c r="S624" s="933">
        <f t="shared" si="215"/>
        <v>9725615</v>
      </c>
      <c r="T624" s="923" t="s">
        <v>946</v>
      </c>
    </row>
    <row r="625" spans="2:21" s="929" customFormat="1" ht="27.95" customHeight="1">
      <c r="B625" s="944">
        <v>3</v>
      </c>
      <c r="C625" s="901" t="s">
        <v>960</v>
      </c>
      <c r="D625" s="1057" t="s">
        <v>76</v>
      </c>
      <c r="E625" s="1058" t="s">
        <v>961</v>
      </c>
      <c r="F625" s="1059" t="s">
        <v>35</v>
      </c>
      <c r="G625" s="974">
        <v>15540</v>
      </c>
      <c r="H625" s="974">
        <v>5410</v>
      </c>
      <c r="I625" s="975">
        <f t="shared" ref="I625:I628" si="216">+G625-H625</f>
        <v>10130</v>
      </c>
      <c r="J625" s="976">
        <v>5</v>
      </c>
      <c r="K625" s="977">
        <f t="shared" ref="K625:K628" si="217">I625*J625%</f>
        <v>506.5</v>
      </c>
      <c r="L625" s="977">
        <f t="shared" ref="L625:L628" si="218">I625-K625</f>
        <v>9623.5</v>
      </c>
      <c r="M625" s="978">
        <v>1350</v>
      </c>
      <c r="N625" s="932">
        <f t="shared" ref="N625:N628" si="219">ROUND((L625*M625),0)</f>
        <v>12991725</v>
      </c>
      <c r="O625" s="932">
        <f t="shared" ref="O625:O628" si="220">ROUND(M625*0.5025%,2)</f>
        <v>6.78</v>
      </c>
      <c r="P625" s="932">
        <f t="shared" ref="P625:P628" si="221">M625+O625</f>
        <v>1356.78</v>
      </c>
      <c r="Q625" s="933">
        <f t="shared" ref="Q625:Q628" si="222">ROUND((L625*+P625),0)</f>
        <v>13056972</v>
      </c>
      <c r="R625" s="933">
        <f t="shared" ref="R625:R628" si="223">ROUND((Q625*0.5%),0)</f>
        <v>65285</v>
      </c>
      <c r="S625" s="933">
        <f t="shared" ref="S625:S628" si="224">ROUND((Q625-R625),0)</f>
        <v>12991687</v>
      </c>
      <c r="T625" s="923" t="s">
        <v>946</v>
      </c>
    </row>
    <row r="626" spans="2:21" s="929" customFormat="1" ht="27.95" customHeight="1">
      <c r="B626" s="944">
        <v>4</v>
      </c>
      <c r="C626" s="901" t="s">
        <v>962</v>
      </c>
      <c r="D626" s="1057" t="s">
        <v>963</v>
      </c>
      <c r="E626" s="1058" t="s">
        <v>947</v>
      </c>
      <c r="F626" s="1059" t="s">
        <v>35</v>
      </c>
      <c r="G626" s="974">
        <v>13480</v>
      </c>
      <c r="H626" s="974">
        <v>3960</v>
      </c>
      <c r="I626" s="975">
        <f t="shared" si="216"/>
        <v>9520</v>
      </c>
      <c r="J626" s="976">
        <v>5</v>
      </c>
      <c r="K626" s="977">
        <f t="shared" si="217"/>
        <v>476</v>
      </c>
      <c r="L626" s="977">
        <f t="shared" si="218"/>
        <v>9044</v>
      </c>
      <c r="M626" s="978">
        <v>1150</v>
      </c>
      <c r="N626" s="932">
        <f t="shared" si="219"/>
        <v>10400600</v>
      </c>
      <c r="O626" s="932">
        <f t="shared" si="220"/>
        <v>5.78</v>
      </c>
      <c r="P626" s="932">
        <f t="shared" si="221"/>
        <v>1155.78</v>
      </c>
      <c r="Q626" s="933">
        <f t="shared" si="222"/>
        <v>10452874</v>
      </c>
      <c r="R626" s="933">
        <f t="shared" si="223"/>
        <v>52264</v>
      </c>
      <c r="S626" s="933">
        <f t="shared" si="224"/>
        <v>10400610</v>
      </c>
      <c r="T626" s="923" t="s">
        <v>946</v>
      </c>
    </row>
    <row r="627" spans="2:21" s="929" customFormat="1" ht="27.95" customHeight="1">
      <c r="B627" s="944">
        <v>5</v>
      </c>
      <c r="C627" s="901" t="s">
        <v>964</v>
      </c>
      <c r="D627" s="1057" t="s">
        <v>205</v>
      </c>
      <c r="E627" s="1058" t="s">
        <v>965</v>
      </c>
      <c r="F627" s="1059" t="s">
        <v>35</v>
      </c>
      <c r="G627" s="974">
        <v>13480</v>
      </c>
      <c r="H627" s="974">
        <v>4490</v>
      </c>
      <c r="I627" s="975">
        <f t="shared" si="216"/>
        <v>8990</v>
      </c>
      <c r="J627" s="976">
        <v>5</v>
      </c>
      <c r="K627" s="977">
        <f t="shared" si="217"/>
        <v>449.5</v>
      </c>
      <c r="L627" s="977">
        <f t="shared" si="218"/>
        <v>8540.5</v>
      </c>
      <c r="M627" s="978">
        <v>1150</v>
      </c>
      <c r="N627" s="932">
        <f t="shared" si="219"/>
        <v>9821575</v>
      </c>
      <c r="O627" s="932">
        <f t="shared" si="220"/>
        <v>5.78</v>
      </c>
      <c r="P627" s="932">
        <f t="shared" si="221"/>
        <v>1155.78</v>
      </c>
      <c r="Q627" s="933">
        <f t="shared" si="222"/>
        <v>9870939</v>
      </c>
      <c r="R627" s="933">
        <f t="shared" si="223"/>
        <v>49355</v>
      </c>
      <c r="S627" s="933">
        <f t="shared" si="224"/>
        <v>9821584</v>
      </c>
      <c r="T627" s="923" t="s">
        <v>946</v>
      </c>
    </row>
    <row r="628" spans="2:21" s="929" customFormat="1" ht="27.95" customHeight="1">
      <c r="B628" s="944">
        <v>6</v>
      </c>
      <c r="C628" s="901" t="s">
        <v>966</v>
      </c>
      <c r="D628" s="1057" t="s">
        <v>957</v>
      </c>
      <c r="E628" s="1058" t="s">
        <v>958</v>
      </c>
      <c r="F628" s="1059" t="s">
        <v>35</v>
      </c>
      <c r="G628" s="974">
        <v>3580</v>
      </c>
      <c r="H628" s="974">
        <v>1180</v>
      </c>
      <c r="I628" s="975">
        <f t="shared" si="216"/>
        <v>2400</v>
      </c>
      <c r="J628" s="976">
        <v>5</v>
      </c>
      <c r="K628" s="977">
        <f t="shared" si="217"/>
        <v>120</v>
      </c>
      <c r="L628" s="977">
        <f t="shared" si="218"/>
        <v>2280</v>
      </c>
      <c r="M628" s="978">
        <v>1150</v>
      </c>
      <c r="N628" s="932">
        <f t="shared" si="219"/>
        <v>2622000</v>
      </c>
      <c r="O628" s="932">
        <f t="shared" si="220"/>
        <v>5.78</v>
      </c>
      <c r="P628" s="932">
        <f t="shared" si="221"/>
        <v>1155.78</v>
      </c>
      <c r="Q628" s="933">
        <f t="shared" si="222"/>
        <v>2635178</v>
      </c>
      <c r="R628" s="933">
        <f t="shared" si="223"/>
        <v>13176</v>
      </c>
      <c r="S628" s="933">
        <f t="shared" si="224"/>
        <v>2622002</v>
      </c>
      <c r="T628" s="923" t="s">
        <v>386</v>
      </c>
    </row>
    <row r="629" spans="2:21" s="929" customFormat="1" ht="27.95" customHeight="1">
      <c r="B629" s="944">
        <v>7</v>
      </c>
      <c r="C629" s="901" t="s">
        <v>967</v>
      </c>
      <c r="D629" s="1057" t="s">
        <v>943</v>
      </c>
      <c r="E629" s="1058" t="s">
        <v>944</v>
      </c>
      <c r="F629" s="1059" t="s">
        <v>35</v>
      </c>
      <c r="G629" s="974">
        <v>12490</v>
      </c>
      <c r="H629" s="974">
        <v>4410</v>
      </c>
      <c r="I629" s="975">
        <f t="shared" si="207"/>
        <v>8080</v>
      </c>
      <c r="J629" s="976">
        <v>5</v>
      </c>
      <c r="K629" s="977">
        <f t="shared" si="208"/>
        <v>404</v>
      </c>
      <c r="L629" s="977">
        <f t="shared" si="209"/>
        <v>7676</v>
      </c>
      <c r="M629" s="978">
        <v>1150</v>
      </c>
      <c r="N629" s="932">
        <f t="shared" si="210"/>
        <v>8827400</v>
      </c>
      <c r="O629" s="932">
        <f t="shared" si="211"/>
        <v>5.78</v>
      </c>
      <c r="P629" s="932">
        <f t="shared" si="212"/>
        <v>1155.78</v>
      </c>
      <c r="Q629" s="933">
        <f t="shared" si="213"/>
        <v>8871767</v>
      </c>
      <c r="R629" s="933">
        <f t="shared" si="214"/>
        <v>44359</v>
      </c>
      <c r="S629" s="933">
        <f t="shared" si="215"/>
        <v>8827408</v>
      </c>
      <c r="T629" s="923" t="s">
        <v>386</v>
      </c>
    </row>
    <row r="630" spans="2:21" s="929" customFormat="1" ht="27.95" customHeight="1">
      <c r="B630" s="944">
        <v>8</v>
      </c>
      <c r="C630" s="901" t="s">
        <v>968</v>
      </c>
      <c r="D630" s="1057" t="s">
        <v>936</v>
      </c>
      <c r="E630" s="1058" t="s">
        <v>937</v>
      </c>
      <c r="F630" s="1059" t="s">
        <v>35</v>
      </c>
      <c r="G630" s="974">
        <v>12090</v>
      </c>
      <c r="H630" s="974">
        <v>3780</v>
      </c>
      <c r="I630" s="975">
        <f t="shared" ref="I630:I632" si="225">+G630-H630</f>
        <v>8310</v>
      </c>
      <c r="J630" s="976">
        <v>5</v>
      </c>
      <c r="K630" s="977">
        <f t="shared" ref="K630:K632" si="226">I630*J630%</f>
        <v>415.5</v>
      </c>
      <c r="L630" s="977">
        <f t="shared" ref="L630:L632" si="227">I630-K630</f>
        <v>7894.5</v>
      </c>
      <c r="M630" s="978">
        <v>1150</v>
      </c>
      <c r="N630" s="932">
        <f t="shared" ref="N630:N632" si="228">ROUND((L630*M630),0)</f>
        <v>9078675</v>
      </c>
      <c r="O630" s="932">
        <f t="shared" ref="O630:O632" si="229">ROUND(M630*0.5025%,2)</f>
        <v>5.78</v>
      </c>
      <c r="P630" s="932">
        <f t="shared" ref="P630:P632" si="230">M630+O630</f>
        <v>1155.78</v>
      </c>
      <c r="Q630" s="933">
        <f t="shared" ref="Q630:Q632" si="231">ROUND((L630*+P630),0)</f>
        <v>9124305</v>
      </c>
      <c r="R630" s="933">
        <f t="shared" ref="R630:R632" si="232">ROUND((Q630*0.5%),0)</f>
        <v>45622</v>
      </c>
      <c r="S630" s="933">
        <f t="shared" ref="S630:S632" si="233">ROUND((Q630-R630),0)</f>
        <v>9078683</v>
      </c>
      <c r="T630" s="923" t="s">
        <v>386</v>
      </c>
    </row>
    <row r="631" spans="2:21" s="929" customFormat="1" ht="27.95" customHeight="1">
      <c r="B631" s="944">
        <v>9</v>
      </c>
      <c r="C631" s="901" t="s">
        <v>969</v>
      </c>
      <c r="D631" s="1057" t="s">
        <v>940</v>
      </c>
      <c r="E631" s="1058" t="s">
        <v>941</v>
      </c>
      <c r="F631" s="1059" t="s">
        <v>35</v>
      </c>
      <c r="G631" s="974">
        <v>16830</v>
      </c>
      <c r="H631" s="974">
        <v>5080</v>
      </c>
      <c r="I631" s="975">
        <f t="shared" ref="I631" si="234">+G631-H631</f>
        <v>11750</v>
      </c>
      <c r="J631" s="976">
        <v>5</v>
      </c>
      <c r="K631" s="977">
        <f t="shared" ref="K631" si="235">I631*J631%</f>
        <v>587.5</v>
      </c>
      <c r="L631" s="977">
        <f t="shared" ref="L631" si="236">I631-K631</f>
        <v>11162.5</v>
      </c>
      <c r="M631" s="978">
        <v>1250</v>
      </c>
      <c r="N631" s="932">
        <f t="shared" ref="N631" si="237">ROUND((L631*M631),0)</f>
        <v>13953125</v>
      </c>
      <c r="O631" s="932">
        <f t="shared" ref="O631" si="238">ROUND(M631*0.5025%,2)</f>
        <v>6.28</v>
      </c>
      <c r="P631" s="932">
        <f t="shared" ref="P631" si="239">M631+O631</f>
        <v>1256.28</v>
      </c>
      <c r="Q631" s="933">
        <f t="shared" ref="Q631" si="240">ROUND((L631*+P631),0)</f>
        <v>14023226</v>
      </c>
      <c r="R631" s="933">
        <f t="shared" ref="R631" si="241">ROUND((Q631*0.5%),0)</f>
        <v>70116</v>
      </c>
      <c r="S631" s="933">
        <f t="shared" ref="S631" si="242">ROUND((Q631-R631),0)</f>
        <v>13953110</v>
      </c>
      <c r="T631" s="923" t="s">
        <v>386</v>
      </c>
    </row>
    <row r="632" spans="2:21" s="929" customFormat="1" ht="27.95" customHeight="1">
      <c r="B632" s="944">
        <v>10</v>
      </c>
      <c r="C632" s="901" t="s">
        <v>970</v>
      </c>
      <c r="D632" s="1057" t="s">
        <v>971</v>
      </c>
      <c r="E632" s="1058" t="s">
        <v>972</v>
      </c>
      <c r="F632" s="1059" t="s">
        <v>35</v>
      </c>
      <c r="G632" s="974">
        <v>4460</v>
      </c>
      <c r="H632" s="974">
        <v>1600</v>
      </c>
      <c r="I632" s="975">
        <f t="shared" si="225"/>
        <v>2860</v>
      </c>
      <c r="J632" s="976">
        <v>5</v>
      </c>
      <c r="K632" s="977">
        <f t="shared" si="226"/>
        <v>143</v>
      </c>
      <c r="L632" s="977">
        <f t="shared" si="227"/>
        <v>2717</v>
      </c>
      <c r="M632" s="978">
        <v>1250</v>
      </c>
      <c r="N632" s="932">
        <f t="shared" si="228"/>
        <v>3396250</v>
      </c>
      <c r="O632" s="932">
        <f t="shared" si="229"/>
        <v>6.28</v>
      </c>
      <c r="P632" s="932">
        <f t="shared" si="230"/>
        <v>1256.28</v>
      </c>
      <c r="Q632" s="933">
        <f t="shared" si="231"/>
        <v>3413313</v>
      </c>
      <c r="R632" s="933">
        <f t="shared" si="232"/>
        <v>17067</v>
      </c>
      <c r="S632" s="933">
        <f t="shared" si="233"/>
        <v>3396246</v>
      </c>
      <c r="T632" s="923" t="s">
        <v>386</v>
      </c>
    </row>
    <row r="633" spans="2:21" s="929" customFormat="1" ht="5.0999999999999996" customHeight="1">
      <c r="B633" s="1046"/>
      <c r="C633" s="1047"/>
      <c r="D633" s="1048"/>
      <c r="E633" s="1049"/>
      <c r="F633" s="1050"/>
      <c r="G633" s="1028"/>
      <c r="H633" s="1028"/>
      <c r="I633" s="1029"/>
      <c r="J633" s="1030"/>
      <c r="K633" s="943"/>
      <c r="L633" s="943"/>
      <c r="M633" s="941"/>
      <c r="N633" s="942"/>
      <c r="O633" s="942"/>
      <c r="P633" s="942"/>
      <c r="Q633" s="940"/>
      <c r="R633" s="940"/>
      <c r="S633" s="940"/>
      <c r="T633" s="923"/>
    </row>
    <row r="634" spans="2:21" ht="27.95" customHeight="1">
      <c r="B634" s="2173" t="s">
        <v>191</v>
      </c>
      <c r="C634" s="2174"/>
      <c r="D634" s="2174"/>
      <c r="E634" s="2174"/>
      <c r="F634" s="2175"/>
      <c r="G634" s="402">
        <f>SUM(G623:G633)</f>
        <v>108150</v>
      </c>
      <c r="H634" s="402">
        <f>SUM(H623:H633)</f>
        <v>35450</v>
      </c>
      <c r="I634" s="402">
        <f>SUM(I623:I633)</f>
        <v>72700</v>
      </c>
      <c r="J634" s="402">
        <f>+K634/I634%</f>
        <v>5</v>
      </c>
      <c r="K634" s="402">
        <f>SUM(K623:K633)</f>
        <v>3635</v>
      </c>
      <c r="L634" s="402">
        <f>SUM(L623:L633)</f>
        <v>69065</v>
      </c>
      <c r="M634" s="402"/>
      <c r="N634" s="402">
        <f>SUM(N623:N633)</f>
        <v>83750100</v>
      </c>
      <c r="O634" s="402"/>
      <c r="P634" s="402">
        <f>+Q634/L634</f>
        <v>1218.7203648736697</v>
      </c>
      <c r="Q634" s="402">
        <f>SUM(Q623:Q633)</f>
        <v>84170922</v>
      </c>
      <c r="R634" s="402">
        <f>SUM(R623:R633)</f>
        <v>420855</v>
      </c>
      <c r="S634" s="402">
        <f>SUM(S623:S633)</f>
        <v>83750067</v>
      </c>
      <c r="T634" s="402"/>
      <c r="U634" s="212"/>
    </row>
    <row r="635" spans="2:21">
      <c r="B635" s="603"/>
      <c r="C635" s="458"/>
      <c r="D635" s="458"/>
      <c r="E635" s="458"/>
      <c r="F635" s="458"/>
      <c r="G635" s="459"/>
      <c r="H635" s="459"/>
      <c r="I635" s="459"/>
      <c r="J635" s="459"/>
      <c r="K635" s="459"/>
      <c r="L635" s="459"/>
      <c r="M635" s="459"/>
      <c r="N635" s="459"/>
      <c r="O635" s="459"/>
      <c r="P635" s="459"/>
      <c r="Q635" s="459"/>
      <c r="R635" s="459"/>
      <c r="S635" s="459"/>
      <c r="T635" s="460"/>
      <c r="U635" s="212"/>
    </row>
    <row r="636" spans="2:21" ht="15.75">
      <c r="B636" s="201"/>
      <c r="C636" s="205"/>
      <c r="D636" s="202"/>
      <c r="E636" s="202"/>
      <c r="F636" s="202"/>
      <c r="G636" s="202"/>
      <c r="H636" s="202"/>
      <c r="I636" s="202"/>
      <c r="J636" s="203"/>
      <c r="K636" s="203"/>
      <c r="L636" s="204"/>
      <c r="M636" s="202"/>
      <c r="N636" s="202"/>
      <c r="O636" s="202"/>
      <c r="P636" s="598"/>
      <c r="Q636" s="211" t="s">
        <v>950</v>
      </c>
      <c r="R636" s="211"/>
      <c r="S636" s="208"/>
      <c r="T636" s="209"/>
      <c r="U636" s="212"/>
    </row>
    <row r="637" spans="2:21" ht="15.75">
      <c r="B637" s="241"/>
      <c r="C637" s="280" t="s">
        <v>80</v>
      </c>
      <c r="D637" s="227"/>
      <c r="E637" s="227"/>
      <c r="F637" s="227"/>
      <c r="G637" s="1080"/>
      <c r="H637" s="1080"/>
      <c r="I637" s="1080" t="s">
        <v>105</v>
      </c>
      <c r="J637" s="1080"/>
      <c r="K637" s="228"/>
      <c r="L637" s="1080"/>
      <c r="M637" s="1080" t="s">
        <v>106</v>
      </c>
      <c r="N637" s="1080"/>
      <c r="O637" s="227"/>
      <c r="P637" s="227"/>
      <c r="Q637" s="227" t="s">
        <v>81</v>
      </c>
      <c r="R637" s="227"/>
      <c r="S637" s="242"/>
      <c r="T637" s="243"/>
      <c r="U637" s="212"/>
    </row>
    <row r="638" spans="2:21" ht="12" customHeight="1">
      <c r="B638" s="241"/>
      <c r="C638" s="281"/>
      <c r="D638" s="229"/>
      <c r="E638" s="229"/>
      <c r="F638" s="229"/>
      <c r="G638" s="229"/>
      <c r="H638" s="229"/>
      <c r="I638" s="229"/>
      <c r="J638" s="229"/>
      <c r="K638" s="229"/>
      <c r="L638" s="229"/>
      <c r="M638" s="229"/>
      <c r="N638" s="229"/>
      <c r="O638" s="229"/>
      <c r="P638" s="229"/>
      <c r="Q638" s="229"/>
      <c r="R638" s="229"/>
      <c r="S638" s="242"/>
      <c r="T638" s="243"/>
      <c r="U638" s="212"/>
    </row>
    <row r="639" spans="2:21" ht="9.75" customHeight="1">
      <c r="B639" s="241"/>
      <c r="C639" s="281"/>
      <c r="D639" s="229"/>
      <c r="E639" s="229"/>
      <c r="F639" s="229"/>
      <c r="G639" s="229"/>
      <c r="H639" s="229"/>
      <c r="I639" s="229"/>
      <c r="J639" s="229"/>
      <c r="K639" s="229"/>
      <c r="L639" s="229"/>
      <c r="M639" s="229"/>
      <c r="N639" s="229"/>
      <c r="O639" s="229"/>
      <c r="P639" s="229"/>
      <c r="Q639" s="229"/>
      <c r="R639" s="229"/>
      <c r="S639" s="242"/>
      <c r="T639" s="243"/>
      <c r="U639" s="212"/>
    </row>
    <row r="640" spans="2:21" ht="15.75">
      <c r="B640" s="241"/>
      <c r="C640" s="281"/>
      <c r="D640" s="229"/>
      <c r="E640" s="229"/>
      <c r="F640" s="229"/>
      <c r="G640" s="229"/>
      <c r="H640" s="229"/>
      <c r="I640" s="229"/>
      <c r="J640" s="229"/>
      <c r="K640" s="229"/>
      <c r="L640" s="229"/>
      <c r="M640" s="229"/>
      <c r="N640" s="229"/>
      <c r="O640" s="229"/>
      <c r="P640" s="229"/>
      <c r="Q640" s="229"/>
      <c r="R640" s="229"/>
      <c r="S640" s="242"/>
      <c r="T640" s="243"/>
      <c r="U640" s="212"/>
    </row>
    <row r="641" spans="2:21" ht="15.75">
      <c r="B641" s="241"/>
      <c r="C641" s="281"/>
      <c r="D641" s="229"/>
      <c r="E641" s="229"/>
      <c r="F641" s="229"/>
      <c r="G641" s="229"/>
      <c r="H641" s="229"/>
      <c r="I641" s="229"/>
      <c r="J641" s="229"/>
      <c r="K641" s="229"/>
      <c r="L641" s="229"/>
      <c r="M641" s="229"/>
      <c r="N641" s="229"/>
      <c r="O641" s="229"/>
      <c r="P641" s="229"/>
      <c r="Q641" s="229"/>
      <c r="R641" s="229"/>
      <c r="S641" s="242"/>
      <c r="T641" s="243"/>
      <c r="U641" s="212"/>
    </row>
    <row r="642" spans="2:21" ht="15.75">
      <c r="B642" s="241"/>
      <c r="C642" s="1077" t="s">
        <v>147</v>
      </c>
      <c r="D642" s="1077"/>
      <c r="E642" s="1077"/>
      <c r="F642" s="1077"/>
      <c r="G642" s="1081"/>
      <c r="H642" s="1081" t="s">
        <v>82</v>
      </c>
      <c r="I642" s="1077"/>
      <c r="J642" s="1081" t="s">
        <v>156</v>
      </c>
      <c r="K642" s="230"/>
      <c r="L642" s="1081"/>
      <c r="M642" s="1081" t="s">
        <v>161</v>
      </c>
      <c r="N642" s="1081"/>
      <c r="O642" s="1077"/>
      <c r="P642" s="1077"/>
      <c r="Q642" s="1077" t="s">
        <v>83</v>
      </c>
      <c r="R642" s="1077"/>
      <c r="S642" s="242"/>
      <c r="T642" s="243"/>
      <c r="U642" s="212"/>
    </row>
    <row r="643" spans="2:21" ht="15.75">
      <c r="B643" s="612"/>
      <c r="C643" s="1077"/>
      <c r="D643" s="1077"/>
      <c r="E643" s="1077"/>
      <c r="F643" s="1077"/>
      <c r="G643" s="1081"/>
      <c r="H643" s="1081"/>
      <c r="I643" s="1077"/>
      <c r="J643" s="1081"/>
      <c r="K643" s="230"/>
      <c r="L643" s="1081"/>
      <c r="M643" s="1081"/>
      <c r="N643" s="1081"/>
      <c r="O643" s="1077"/>
      <c r="P643" s="1077"/>
      <c r="Q643" s="1077"/>
      <c r="R643" s="1077"/>
      <c r="S643" s="242"/>
      <c r="T643" s="243"/>
      <c r="U643" s="212"/>
    </row>
    <row r="644" spans="2:21" customFormat="1" ht="15" customHeight="1">
      <c r="B644" s="121" t="s">
        <v>418</v>
      </c>
      <c r="C644" s="284"/>
      <c r="D644" s="122"/>
      <c r="E644" s="122"/>
      <c r="F644" s="122"/>
      <c r="G644" s="122"/>
      <c r="H644" s="122"/>
      <c r="I644" s="122"/>
      <c r="J644" s="123"/>
      <c r="K644" s="122"/>
      <c r="L644" s="124"/>
      <c r="M644" s="122"/>
      <c r="N644" s="122"/>
      <c r="O644" s="122"/>
      <c r="P644" s="122"/>
      <c r="Q644" s="122"/>
      <c r="R644" s="125"/>
      <c r="S644" s="125"/>
      <c r="T644" s="126" t="s">
        <v>417</v>
      </c>
      <c r="U644" s="232"/>
    </row>
  </sheetData>
  <sortState ref="C10:T21">
    <sortCondition ref="C10:C21"/>
  </sortState>
  <mergeCells count="180">
    <mergeCell ref="B184:E185"/>
    <mergeCell ref="F184:N184"/>
    <mergeCell ref="F185:N185"/>
    <mergeCell ref="J189:K189"/>
    <mergeCell ref="O189:O190"/>
    <mergeCell ref="P189:P190"/>
    <mergeCell ref="R189:R190"/>
    <mergeCell ref="B205:F205"/>
    <mergeCell ref="B418:E419"/>
    <mergeCell ref="F418:N418"/>
    <mergeCell ref="F419:N419"/>
    <mergeCell ref="B377:F377"/>
    <mergeCell ref="B362:E363"/>
    <mergeCell ref="F362:N362"/>
    <mergeCell ref="F363:N363"/>
    <mergeCell ref="J367:K367"/>
    <mergeCell ref="O367:O368"/>
    <mergeCell ref="P394:P395"/>
    <mergeCell ref="R394:R395"/>
    <mergeCell ref="B406:F406"/>
    <mergeCell ref="B389:E390"/>
    <mergeCell ref="F389:N389"/>
    <mergeCell ref="F390:N390"/>
    <mergeCell ref="J394:K394"/>
    <mergeCell ref="J423:K423"/>
    <mergeCell ref="O423:O424"/>
    <mergeCell ref="P450:P451"/>
    <mergeCell ref="R450:R451"/>
    <mergeCell ref="B458:F458"/>
    <mergeCell ref="B445:E446"/>
    <mergeCell ref="F445:N445"/>
    <mergeCell ref="F446:N446"/>
    <mergeCell ref="J450:K450"/>
    <mergeCell ref="O450:O451"/>
    <mergeCell ref="P423:P424"/>
    <mergeCell ref="R423:R424"/>
    <mergeCell ref="B433:F433"/>
    <mergeCell ref="B470:E471"/>
    <mergeCell ref="F470:N470"/>
    <mergeCell ref="F471:N471"/>
    <mergeCell ref="J475:K475"/>
    <mergeCell ref="O475:O476"/>
    <mergeCell ref="P475:P476"/>
    <mergeCell ref="R475:R476"/>
    <mergeCell ref="B484:F484"/>
    <mergeCell ref="B496:E497"/>
    <mergeCell ref="F496:N496"/>
    <mergeCell ref="F497:N497"/>
    <mergeCell ref="P527:P528"/>
    <mergeCell ref="R527:R528"/>
    <mergeCell ref="B545:F545"/>
    <mergeCell ref="B522:E523"/>
    <mergeCell ref="F522:N522"/>
    <mergeCell ref="F523:N523"/>
    <mergeCell ref="J527:K527"/>
    <mergeCell ref="O527:O528"/>
    <mergeCell ref="P501:P502"/>
    <mergeCell ref="R501:R502"/>
    <mergeCell ref="B510:F510"/>
    <mergeCell ref="J501:K501"/>
    <mergeCell ref="O501:O502"/>
    <mergeCell ref="B584:E585"/>
    <mergeCell ref="F584:N584"/>
    <mergeCell ref="F585:N585"/>
    <mergeCell ref="J589:K589"/>
    <mergeCell ref="O589:O590"/>
    <mergeCell ref="P562:P563"/>
    <mergeCell ref="R562:R563"/>
    <mergeCell ref="B572:F572"/>
    <mergeCell ref="B557:E558"/>
    <mergeCell ref="F557:N557"/>
    <mergeCell ref="F558:N558"/>
    <mergeCell ref="J562:K562"/>
    <mergeCell ref="O562:O563"/>
    <mergeCell ref="P620:P621"/>
    <mergeCell ref="R620:R621"/>
    <mergeCell ref="B634:F634"/>
    <mergeCell ref="B615:E616"/>
    <mergeCell ref="F615:N615"/>
    <mergeCell ref="F616:N616"/>
    <mergeCell ref="J620:K620"/>
    <mergeCell ref="O620:O621"/>
    <mergeCell ref="P589:P590"/>
    <mergeCell ref="R589:R590"/>
    <mergeCell ref="B603:F603"/>
    <mergeCell ref="O394:O395"/>
    <mergeCell ref="P342:P343"/>
    <mergeCell ref="R342:R343"/>
    <mergeCell ref="B350:F350"/>
    <mergeCell ref="B337:E338"/>
    <mergeCell ref="F337:N337"/>
    <mergeCell ref="F338:N338"/>
    <mergeCell ref="J342:K342"/>
    <mergeCell ref="O342:O343"/>
    <mergeCell ref="P367:P368"/>
    <mergeCell ref="R367:R368"/>
    <mergeCell ref="J249:K249"/>
    <mergeCell ref="O249:O250"/>
    <mergeCell ref="P249:P250"/>
    <mergeCell ref="R249:R250"/>
    <mergeCell ref="B262:F262"/>
    <mergeCell ref="P310:P311"/>
    <mergeCell ref="R310:R311"/>
    <mergeCell ref="B325:F325"/>
    <mergeCell ref="B274:E275"/>
    <mergeCell ref="F274:N274"/>
    <mergeCell ref="F275:N275"/>
    <mergeCell ref="J279:K279"/>
    <mergeCell ref="O279:O280"/>
    <mergeCell ref="P279:P280"/>
    <mergeCell ref="R279:R280"/>
    <mergeCell ref="B293:F293"/>
    <mergeCell ref="B305:E306"/>
    <mergeCell ref="F305:N305"/>
    <mergeCell ref="F306:N306"/>
    <mergeCell ref="J310:K310"/>
    <mergeCell ref="O310:O311"/>
    <mergeCell ref="B217:E218"/>
    <mergeCell ref="F217:N217"/>
    <mergeCell ref="F218:N218"/>
    <mergeCell ref="J222:K222"/>
    <mergeCell ref="O222:O223"/>
    <mergeCell ref="P222:P223"/>
    <mergeCell ref="R222:R223"/>
    <mergeCell ref="B232:F232"/>
    <mergeCell ref="B244:E245"/>
    <mergeCell ref="F244:N244"/>
    <mergeCell ref="F245:N245"/>
    <mergeCell ref="B155:E156"/>
    <mergeCell ref="F155:N155"/>
    <mergeCell ref="F156:N156"/>
    <mergeCell ref="J160:K160"/>
    <mergeCell ref="O160:O161"/>
    <mergeCell ref="P160:P161"/>
    <mergeCell ref="R160:R161"/>
    <mergeCell ref="B172:F172"/>
    <mergeCell ref="B120:E121"/>
    <mergeCell ref="F120:N120"/>
    <mergeCell ref="F121:N121"/>
    <mergeCell ref="J125:K125"/>
    <mergeCell ref="O125:O126"/>
    <mergeCell ref="P125:P126"/>
    <mergeCell ref="R125:R126"/>
    <mergeCell ref="B143:F143"/>
    <mergeCell ref="B90:E91"/>
    <mergeCell ref="F90:N90"/>
    <mergeCell ref="F91:N91"/>
    <mergeCell ref="J95:K95"/>
    <mergeCell ref="O95:O96"/>
    <mergeCell ref="P95:P96"/>
    <mergeCell ref="R95:R96"/>
    <mergeCell ref="B108:F108"/>
    <mergeCell ref="B46:E47"/>
    <mergeCell ref="F46:N46"/>
    <mergeCell ref="F47:N47"/>
    <mergeCell ref="J51:K51"/>
    <mergeCell ref="O51:O52"/>
    <mergeCell ref="P51:P52"/>
    <mergeCell ref="R51:R52"/>
    <mergeCell ref="B67:F67"/>
    <mergeCell ref="J71:K71"/>
    <mergeCell ref="O71:O72"/>
    <mergeCell ref="P71:P72"/>
    <mergeCell ref="R71:R72"/>
    <mergeCell ref="B77:F77"/>
    <mergeCell ref="B78:F78"/>
    <mergeCell ref="B33:F33"/>
    <mergeCell ref="B34:F34"/>
    <mergeCell ref="B2:E3"/>
    <mergeCell ref="F2:N2"/>
    <mergeCell ref="F3:N3"/>
    <mergeCell ref="J7:K7"/>
    <mergeCell ref="O7:O8"/>
    <mergeCell ref="P7:P8"/>
    <mergeCell ref="R7:R8"/>
    <mergeCell ref="B23:F23"/>
    <mergeCell ref="J27:K27"/>
    <mergeCell ref="O27:O28"/>
    <mergeCell ref="P27:P28"/>
    <mergeCell ref="R27:R28"/>
  </mergeCells>
  <phoneticPr fontId="41" type="noConversion"/>
  <pageMargins left="0.05" right="0.03" top="0.5" bottom="0.05" header="0.5" footer="0.5"/>
  <pageSetup paperSize="9" scale="65" orientation="landscape" horizontalDpi="4294967294" verticalDpi="180" r:id="rId1"/>
  <headerFooter alignWithMargins="0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>
  <sheetPr codeName="Sheet63"/>
  <dimension ref="B2:T44"/>
  <sheetViews>
    <sheetView zoomScale="85" zoomScaleNormal="85" workbookViewId="0">
      <selection activeCell="J27" sqref="J27"/>
    </sheetView>
  </sheetViews>
  <sheetFormatPr defaultRowHeight="15"/>
  <cols>
    <col min="1" max="1" width="1.85546875" style="91" customWidth="1"/>
    <col min="2" max="2" width="3.7109375" style="91" customWidth="1"/>
    <col min="3" max="3" width="8" style="91" customWidth="1"/>
    <col min="4" max="4" width="8.42578125" style="91" customWidth="1"/>
    <col min="5" max="5" width="11.85546875" style="91" customWidth="1"/>
    <col min="6" max="6" width="11.140625" style="91" customWidth="1"/>
    <col min="7" max="8" width="12" style="91" customWidth="1"/>
    <col min="9" max="9" width="14.140625" style="91" customWidth="1"/>
    <col min="10" max="10" width="13.85546875" style="91" customWidth="1"/>
    <col min="11" max="11" width="15" style="91" customWidth="1"/>
    <col min="12" max="12" width="15.85546875" style="91" customWidth="1"/>
    <col min="13" max="13" width="11.7109375" style="91" customWidth="1"/>
    <col min="14" max="14" width="16.5703125" style="91" customWidth="1"/>
    <col min="15" max="15" width="9.5703125" style="91" customWidth="1"/>
    <col min="16" max="16" width="11.85546875" style="91" customWidth="1"/>
    <col min="17" max="17" width="17.5703125" style="91" customWidth="1"/>
    <col min="18" max="18" width="13.42578125" style="91" customWidth="1"/>
    <col min="19" max="19" width="15.7109375" style="91" customWidth="1"/>
    <col min="20" max="20" width="10.28515625" style="91" customWidth="1"/>
    <col min="21" max="21" width="10.5703125" style="91" customWidth="1"/>
    <col min="22" max="22" width="11.140625" style="91" customWidth="1"/>
    <col min="23" max="23" width="15.7109375" style="91" bestFit="1" customWidth="1"/>
    <col min="24" max="24" width="14.7109375" style="91" bestFit="1" customWidth="1"/>
    <col min="25" max="16384" width="9.140625" style="91"/>
  </cols>
  <sheetData>
    <row r="2" spans="2:20">
      <c r="B2" s="2155"/>
      <c r="C2" s="2156"/>
      <c r="D2" s="2156"/>
      <c r="E2" s="2157"/>
      <c r="F2" s="2161" t="s">
        <v>146</v>
      </c>
      <c r="G2" s="2162"/>
      <c r="H2" s="2162"/>
      <c r="I2" s="2162"/>
      <c r="J2" s="2162"/>
      <c r="K2" s="2162"/>
      <c r="L2" s="2162"/>
      <c r="M2" s="2162"/>
      <c r="N2" s="2163"/>
      <c r="O2" s="39" t="s">
        <v>55</v>
      </c>
      <c r="P2" s="40" t="s">
        <v>121</v>
      </c>
      <c r="Q2" s="41" t="s">
        <v>357</v>
      </c>
      <c r="R2" s="41"/>
      <c r="S2" s="41"/>
      <c r="T2" s="42"/>
    </row>
    <row r="3" spans="2:20">
      <c r="B3" s="2158"/>
      <c r="C3" s="2159"/>
      <c r="D3" s="2159"/>
      <c r="E3" s="2160"/>
      <c r="F3" s="2187" t="s">
        <v>56</v>
      </c>
      <c r="G3" s="2188"/>
      <c r="H3" s="2188"/>
      <c r="I3" s="2188"/>
      <c r="J3" s="2188"/>
      <c r="K3" s="2188"/>
      <c r="L3" s="2188"/>
      <c r="M3" s="2188"/>
      <c r="N3" s="2189"/>
      <c r="O3" s="43" t="s">
        <v>57</v>
      </c>
      <c r="P3" s="44" t="s">
        <v>58</v>
      </c>
      <c r="Q3" s="45"/>
      <c r="R3" s="45"/>
      <c r="S3" s="45"/>
      <c r="T3" s="46"/>
    </row>
    <row r="4" spans="2:20" ht="18">
      <c r="B4" s="47"/>
      <c r="C4" s="48"/>
      <c r="D4" s="48"/>
      <c r="E4" s="48"/>
      <c r="F4" s="48"/>
      <c r="G4" s="48"/>
      <c r="H4" s="48"/>
      <c r="I4" s="48"/>
      <c r="J4" s="48" t="s">
        <v>25</v>
      </c>
      <c r="K4" s="48"/>
      <c r="L4" s="48"/>
      <c r="M4" s="48"/>
      <c r="N4" s="48"/>
      <c r="O4" s="48"/>
      <c r="P4" s="49"/>
      <c r="Q4" s="49"/>
      <c r="R4" s="49"/>
      <c r="S4" s="49"/>
      <c r="T4" s="50"/>
    </row>
    <row r="5" spans="2:20" ht="15.75">
      <c r="B5" s="51"/>
      <c r="C5" s="52" t="s">
        <v>59</v>
      </c>
      <c r="D5" s="38"/>
      <c r="E5" s="38" t="s">
        <v>60</v>
      </c>
      <c r="F5" s="384" t="s">
        <v>355</v>
      </c>
      <c r="G5" s="38"/>
      <c r="H5" s="53"/>
      <c r="I5" s="52"/>
      <c r="J5" s="38"/>
      <c r="K5" s="38"/>
      <c r="L5" s="54"/>
      <c r="M5" s="54"/>
      <c r="N5" s="118"/>
      <c r="O5" s="56"/>
      <c r="P5" s="57"/>
      <c r="Q5" s="248" t="s">
        <v>61</v>
      </c>
      <c r="R5" s="249" t="s">
        <v>392</v>
      </c>
      <c r="S5" s="58"/>
      <c r="T5" s="59"/>
    </row>
    <row r="6" spans="2:20" ht="15.75">
      <c r="B6" s="51"/>
      <c r="C6" s="52"/>
      <c r="D6" s="38"/>
      <c r="E6" s="55"/>
      <c r="F6" s="304"/>
      <c r="G6" s="38"/>
      <c r="H6" s="53"/>
      <c r="I6" s="52"/>
      <c r="J6" s="38"/>
      <c r="K6" s="38"/>
      <c r="L6" s="54"/>
      <c r="M6" s="55"/>
      <c r="N6" s="84"/>
      <c r="O6" s="56"/>
      <c r="P6" s="57"/>
      <c r="Q6" s="58"/>
      <c r="R6" s="58"/>
      <c r="S6" s="58"/>
      <c r="T6" s="59"/>
    </row>
    <row r="7" spans="2:20">
      <c r="B7" s="2190" t="s">
        <v>26</v>
      </c>
      <c r="C7" s="275" t="s">
        <v>27</v>
      </c>
      <c r="D7" s="2169" t="s">
        <v>62</v>
      </c>
      <c r="E7" s="175" t="s">
        <v>28</v>
      </c>
      <c r="F7" s="2169" t="s">
        <v>29</v>
      </c>
      <c r="G7" s="174" t="s">
        <v>30</v>
      </c>
      <c r="H7" s="174" t="s">
        <v>30</v>
      </c>
      <c r="I7" s="176" t="s">
        <v>30</v>
      </c>
      <c r="J7" s="2171" t="s">
        <v>31</v>
      </c>
      <c r="K7" s="2172"/>
      <c r="L7" s="174" t="s">
        <v>30</v>
      </c>
      <c r="M7" s="176" t="s">
        <v>32</v>
      </c>
      <c r="N7" s="177" t="s">
        <v>8</v>
      </c>
      <c r="O7" s="2176" t="s">
        <v>182</v>
      </c>
      <c r="P7" s="2178" t="s">
        <v>181</v>
      </c>
      <c r="Q7" s="177" t="s">
        <v>8</v>
      </c>
      <c r="R7" s="2180" t="s">
        <v>44</v>
      </c>
      <c r="S7" s="178" t="s">
        <v>8</v>
      </c>
      <c r="T7" s="2182" t="s">
        <v>10</v>
      </c>
    </row>
    <row r="8" spans="2:20">
      <c r="B8" s="2191"/>
      <c r="C8" s="276" t="s">
        <v>11</v>
      </c>
      <c r="D8" s="2170"/>
      <c r="E8" s="180" t="s">
        <v>12</v>
      </c>
      <c r="F8" s="2170"/>
      <c r="G8" s="180" t="s">
        <v>13</v>
      </c>
      <c r="H8" s="180" t="s">
        <v>14</v>
      </c>
      <c r="I8" s="181" t="s">
        <v>15</v>
      </c>
      <c r="J8" s="182" t="s">
        <v>16</v>
      </c>
      <c r="K8" s="183" t="s">
        <v>17</v>
      </c>
      <c r="L8" s="180" t="s">
        <v>18</v>
      </c>
      <c r="M8" s="184" t="s">
        <v>19</v>
      </c>
      <c r="N8" s="185" t="s">
        <v>177</v>
      </c>
      <c r="O8" s="2177"/>
      <c r="P8" s="2179"/>
      <c r="Q8" s="185" t="s">
        <v>22</v>
      </c>
      <c r="R8" s="2181"/>
      <c r="S8" s="186" t="s">
        <v>45</v>
      </c>
      <c r="T8" s="2183"/>
    </row>
    <row r="9" spans="2:20" ht="15.75" thickBot="1">
      <c r="B9" s="187">
        <v>1</v>
      </c>
      <c r="C9" s="277">
        <v>2</v>
      </c>
      <c r="D9" s="189">
        <v>3</v>
      </c>
      <c r="E9" s="188">
        <v>4</v>
      </c>
      <c r="F9" s="188">
        <v>5</v>
      </c>
      <c r="G9" s="188">
        <v>6</v>
      </c>
      <c r="H9" s="188">
        <v>7</v>
      </c>
      <c r="I9" s="190" t="s">
        <v>63</v>
      </c>
      <c r="J9" s="191">
        <v>9</v>
      </c>
      <c r="K9" s="192" t="s">
        <v>64</v>
      </c>
      <c r="L9" s="191" t="s">
        <v>65</v>
      </c>
      <c r="M9" s="192">
        <v>12</v>
      </c>
      <c r="N9" s="193" t="s">
        <v>66</v>
      </c>
      <c r="O9" s="252" t="s">
        <v>176</v>
      </c>
      <c r="P9" s="193" t="s">
        <v>178</v>
      </c>
      <c r="Q9" s="193" t="s">
        <v>186</v>
      </c>
      <c r="R9" s="193" t="s">
        <v>183</v>
      </c>
      <c r="S9" s="193" t="s">
        <v>179</v>
      </c>
      <c r="T9" s="193">
        <v>18</v>
      </c>
    </row>
    <row r="10" spans="2:20" ht="30" customHeight="1" thickTop="1">
      <c r="B10" s="253">
        <v>1</v>
      </c>
      <c r="C10" s="235"/>
      <c r="D10" s="254" t="s">
        <v>354</v>
      </c>
      <c r="E10" s="255" t="s">
        <v>353</v>
      </c>
      <c r="F10" s="256" t="s">
        <v>0</v>
      </c>
      <c r="G10" s="86"/>
      <c r="H10" s="86"/>
      <c r="I10" s="117">
        <f>+G10-H10</f>
        <v>0</v>
      </c>
      <c r="J10" s="88"/>
      <c r="K10" s="87">
        <f>I10*J10%</f>
        <v>0</v>
      </c>
      <c r="L10" s="87">
        <f>I10-K10</f>
        <v>0</v>
      </c>
      <c r="M10" s="89">
        <v>3450</v>
      </c>
      <c r="N10" s="237">
        <f>ROUND((L10*M10),0)</f>
        <v>0</v>
      </c>
      <c r="O10" s="237">
        <f>ROUND(M10*0.5025%,2)</f>
        <v>17.34</v>
      </c>
      <c r="P10" s="237">
        <f>M10+O10</f>
        <v>3467.34</v>
      </c>
      <c r="Q10" s="238">
        <f>ROUND((L10*+P10),0)</f>
        <v>0</v>
      </c>
      <c r="R10" s="238">
        <f>ROUND((Q10*0.5%),0)</f>
        <v>0</v>
      </c>
      <c r="S10" s="238">
        <f>ROUND((Q10-R10),0)</f>
        <v>0</v>
      </c>
      <c r="T10" s="257" t="s">
        <v>199</v>
      </c>
    </row>
    <row r="11" spans="2:20" ht="9.9499999999999993" customHeight="1">
      <c r="B11" s="195"/>
      <c r="C11" s="278"/>
      <c r="D11" s="197"/>
      <c r="E11" s="198"/>
      <c r="F11" s="199"/>
      <c r="G11" s="258"/>
      <c r="H11" s="258"/>
      <c r="I11" s="259"/>
      <c r="J11" s="131"/>
      <c r="K11" s="259"/>
      <c r="L11" s="259"/>
      <c r="M11" s="260"/>
      <c r="N11" s="260"/>
      <c r="O11" s="239"/>
      <c r="P11" s="271"/>
      <c r="Q11" s="259"/>
      <c r="R11" s="259"/>
      <c r="S11" s="259"/>
      <c r="T11" s="200"/>
    </row>
    <row r="12" spans="2:20" ht="30" customHeight="1">
      <c r="B12" s="2192" t="s">
        <v>184</v>
      </c>
      <c r="C12" s="2193"/>
      <c r="D12" s="2193"/>
      <c r="E12" s="2193"/>
      <c r="F12" s="2194"/>
      <c r="G12" s="261">
        <f>SUM(G10:G11)</f>
        <v>0</v>
      </c>
      <c r="H12" s="261">
        <f>SUM(H10:H11)</f>
        <v>0</v>
      </c>
      <c r="I12" s="261">
        <f>SUM(I10:I11)</f>
        <v>0</v>
      </c>
      <c r="J12" s="261" t="e">
        <f>+K12/I12%</f>
        <v>#DIV/0!</v>
      </c>
      <c r="K12" s="261">
        <f>SUM(K10:K11)</f>
        <v>0</v>
      </c>
      <c r="L12" s="261">
        <f>SUM(L10:L11)</f>
        <v>0</v>
      </c>
      <c r="M12" s="261"/>
      <c r="N12" s="261">
        <f>SUM(N10:N11)</f>
        <v>0</v>
      </c>
      <c r="O12" s="262"/>
      <c r="P12" s="261" t="e">
        <f>Q12/L12</f>
        <v>#DIV/0!</v>
      </c>
      <c r="Q12" s="261">
        <f>SUM(Q10:Q11)</f>
        <v>0</v>
      </c>
      <c r="R12" s="261">
        <f>SUM(R10:R11)</f>
        <v>0</v>
      </c>
      <c r="S12" s="261">
        <f>SUM(S10:S11)</f>
        <v>0</v>
      </c>
      <c r="T12" s="261"/>
    </row>
    <row r="13" spans="2:20">
      <c r="B13" s="306"/>
      <c r="C13" s="307"/>
      <c r="D13" s="308"/>
      <c r="E13" s="308"/>
      <c r="F13" s="308"/>
      <c r="G13" s="309"/>
      <c r="H13" s="309"/>
      <c r="I13" s="309"/>
      <c r="J13" s="309"/>
      <c r="K13" s="309"/>
      <c r="L13" s="309"/>
      <c r="M13" s="309"/>
      <c r="N13" s="309"/>
      <c r="O13" s="309"/>
      <c r="P13" s="309"/>
      <c r="Q13" s="309"/>
      <c r="R13" s="309"/>
      <c r="S13" s="309"/>
      <c r="T13" s="209"/>
    </row>
    <row r="14" spans="2:20" ht="15.75">
      <c r="B14" s="201"/>
      <c r="C14" s="205"/>
      <c r="D14" s="202"/>
      <c r="E14" s="202"/>
      <c r="F14" s="202"/>
      <c r="G14" s="202"/>
      <c r="H14" s="202"/>
      <c r="I14" s="202"/>
      <c r="J14" s="203"/>
      <c r="K14" s="203"/>
      <c r="L14" s="204"/>
      <c r="M14" s="202"/>
      <c r="N14" s="202"/>
      <c r="O14" s="202"/>
      <c r="P14" s="202"/>
      <c r="Q14" s="206"/>
      <c r="R14" s="207"/>
      <c r="S14" s="208"/>
      <c r="T14" s="209"/>
    </row>
    <row r="15" spans="2:20" ht="15.75">
      <c r="B15" s="201"/>
      <c r="C15" s="205"/>
      <c r="D15" s="202"/>
      <c r="E15" s="202"/>
      <c r="F15" s="202"/>
      <c r="G15" s="202"/>
      <c r="H15" s="202"/>
      <c r="I15" s="202"/>
      <c r="J15" s="203"/>
      <c r="K15" s="203"/>
      <c r="L15" s="204"/>
      <c r="M15" s="202"/>
      <c r="N15" s="202"/>
      <c r="O15" s="202"/>
      <c r="P15" s="202"/>
      <c r="Q15" s="211" t="s">
        <v>394</v>
      </c>
      <c r="R15" s="211"/>
      <c r="S15" s="208"/>
      <c r="T15" s="209"/>
    </row>
    <row r="16" spans="2:20" ht="15.75">
      <c r="B16" s="241"/>
      <c r="C16" s="280" t="s">
        <v>80</v>
      </c>
      <c r="D16" s="227"/>
      <c r="E16" s="227"/>
      <c r="F16" s="227"/>
      <c r="G16" s="2293" t="s">
        <v>105</v>
      </c>
      <c r="H16" s="2293"/>
      <c r="I16" s="2293"/>
      <c r="J16" s="228"/>
      <c r="K16" s="228"/>
      <c r="L16" s="2293" t="s">
        <v>106</v>
      </c>
      <c r="M16" s="2293"/>
      <c r="N16" s="2293"/>
      <c r="O16" s="227"/>
      <c r="P16" s="227"/>
      <c r="Q16" s="227" t="s">
        <v>81</v>
      </c>
      <c r="R16" s="227"/>
      <c r="S16" s="242"/>
      <c r="T16" s="243"/>
    </row>
    <row r="17" spans="2:20" ht="15.75">
      <c r="B17" s="241"/>
      <c r="C17" s="281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42"/>
      <c r="T17" s="243"/>
    </row>
    <row r="18" spans="2:20" ht="15.75">
      <c r="B18" s="241"/>
      <c r="C18" s="281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 s="242"/>
      <c r="T18" s="243"/>
    </row>
    <row r="19" spans="2:20" ht="15.75">
      <c r="B19" s="241"/>
      <c r="C19" s="281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 s="242"/>
      <c r="T19" s="243"/>
    </row>
    <row r="20" spans="2:20" ht="15.75">
      <c r="B20" s="241"/>
      <c r="C20" s="2195" t="s">
        <v>147</v>
      </c>
      <c r="D20" s="2195"/>
      <c r="E20" s="2195"/>
      <c r="F20" s="385"/>
      <c r="G20" s="383" t="s">
        <v>82</v>
      </c>
      <c r="H20" s="385"/>
      <c r="I20" s="383" t="s">
        <v>156</v>
      </c>
      <c r="J20" s="230"/>
      <c r="K20" s="230"/>
      <c r="L20" s="2294" t="s">
        <v>161</v>
      </c>
      <c r="M20" s="2294"/>
      <c r="N20" s="2294"/>
      <c r="O20" s="385"/>
      <c r="P20" s="385"/>
      <c r="Q20" s="385" t="s">
        <v>83</v>
      </c>
      <c r="R20" s="227"/>
      <c r="S20" s="242"/>
      <c r="T20" s="243"/>
    </row>
    <row r="21" spans="2:20" ht="15.75">
      <c r="B21" s="244"/>
      <c r="C21" s="283"/>
      <c r="D21" s="231"/>
      <c r="E21" s="231"/>
      <c r="F21" s="231"/>
      <c r="G21" s="382"/>
      <c r="H21" s="231"/>
      <c r="I21" s="382"/>
      <c r="J21" s="240"/>
      <c r="K21" s="240"/>
      <c r="L21" s="2280"/>
      <c r="M21" s="2280"/>
      <c r="N21" s="2280"/>
      <c r="O21" s="231"/>
      <c r="P21" s="231"/>
      <c r="Q21" s="231"/>
      <c r="R21" s="231"/>
      <c r="S21" s="245"/>
      <c r="T21" s="246"/>
    </row>
    <row r="22" spans="2:20">
      <c r="B22" s="121" t="s">
        <v>84</v>
      </c>
      <c r="C22" s="284"/>
      <c r="D22" s="122"/>
      <c r="E22" s="122"/>
      <c r="F22" s="122"/>
      <c r="G22" s="122"/>
      <c r="H22" s="122"/>
      <c r="I22" s="122"/>
      <c r="J22" s="123"/>
      <c r="K22" s="122"/>
      <c r="L22" s="124"/>
      <c r="M22" s="122"/>
      <c r="N22" s="122"/>
      <c r="O22" s="122"/>
      <c r="P22" s="122"/>
      <c r="Q22" s="125"/>
      <c r="R22" s="125"/>
      <c r="S22" s="125"/>
      <c r="T22" s="126" t="s">
        <v>85</v>
      </c>
    </row>
    <row r="27" spans="2:20" ht="30" customHeight="1">
      <c r="I27" s="634">
        <v>5180</v>
      </c>
      <c r="J27" s="635">
        <v>6</v>
      </c>
      <c r="K27" s="636">
        <f>I27*J27%</f>
        <v>310.8</v>
      </c>
      <c r="L27" s="636">
        <f>I27-K27</f>
        <v>4869.2</v>
      </c>
    </row>
    <row r="44" spans="8:8"/>
  </sheetData>
  <mergeCells count="17">
    <mergeCell ref="B2:E3"/>
    <mergeCell ref="F2:N2"/>
    <mergeCell ref="F3:N3"/>
    <mergeCell ref="B7:B8"/>
    <mergeCell ref="D7:D8"/>
    <mergeCell ref="F7:F8"/>
    <mergeCell ref="J7:K7"/>
    <mergeCell ref="O7:O8"/>
    <mergeCell ref="P7:P8"/>
    <mergeCell ref="R7:R8"/>
    <mergeCell ref="T7:T8"/>
    <mergeCell ref="B12:F12"/>
    <mergeCell ref="G16:I16"/>
    <mergeCell ref="L16:N16"/>
    <mergeCell ref="C20:E20"/>
    <mergeCell ref="L20:N20"/>
    <mergeCell ref="L21:N21"/>
  </mergeCells>
  <pageMargins left="0.05" right="0.3" top="0.75" bottom="0.05" header="0.5" footer="0.5"/>
  <pageSetup paperSize="9" scale="65" orientation="landscape" horizontalDpi="4294967294" verticalDpi="180" r:id="rId1"/>
  <headerFooter alignWithMargins="0"/>
  <drawing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>
  <sheetPr codeName="Sheet102"/>
  <dimension ref="A1:O139"/>
  <sheetViews>
    <sheetView topLeftCell="A46" workbookViewId="0">
      <selection activeCell="I661" sqref="I661"/>
    </sheetView>
  </sheetViews>
  <sheetFormatPr defaultRowHeight="12.75"/>
  <cols>
    <col min="1" max="4" width="9.140625" style="93"/>
    <col min="5" max="5" width="5.42578125" style="96" customWidth="1"/>
    <col min="6" max="6" width="7.85546875" style="93" customWidth="1"/>
    <col min="7" max="7" width="10.85546875" style="93" bestFit="1" customWidth="1"/>
    <col min="8" max="8" width="1.28515625" style="93" customWidth="1"/>
    <col min="9" max="9" width="10.85546875" style="93" bestFit="1" customWidth="1"/>
    <col min="10" max="10" width="2.7109375" style="93" customWidth="1"/>
    <col min="11" max="11" width="14.42578125" style="93" customWidth="1"/>
    <col min="12" max="12" width="1.140625" style="97" customWidth="1"/>
    <col min="13" max="13" width="15.5703125" style="93" customWidth="1"/>
    <col min="14" max="16384" width="9.140625" style="93"/>
  </cols>
  <sheetData>
    <row r="1" spans="5:15">
      <c r="E1" s="93"/>
      <c r="L1" s="93"/>
    </row>
    <row r="2" spans="5:15">
      <c r="E2" s="93"/>
      <c r="L2" s="93"/>
    </row>
    <row r="3" spans="5:15">
      <c r="E3" s="93"/>
      <c r="L3" s="93"/>
    </row>
    <row r="4" spans="5:15">
      <c r="E4" s="93"/>
      <c r="L4" s="93"/>
    </row>
    <row r="5" spans="5:15">
      <c r="E5" s="93"/>
      <c r="L5" s="93"/>
    </row>
    <row r="6" spans="5:15">
      <c r="E6" s="93"/>
      <c r="L6" s="93"/>
    </row>
    <row r="7" spans="5:15">
      <c r="E7" s="93"/>
      <c r="L7" s="93"/>
    </row>
    <row r="8" spans="5:15">
      <c r="E8" s="93"/>
      <c r="L8" s="93"/>
    </row>
    <row r="9" spans="5:15">
      <c r="E9" s="93"/>
      <c r="L9" s="93"/>
    </row>
    <row r="10" spans="5:15">
      <c r="E10" s="93"/>
      <c r="L10" s="93"/>
    </row>
    <row r="11" spans="5:15">
      <c r="E11" s="93"/>
      <c r="L11" s="93"/>
    </row>
    <row r="12" spans="5:15">
      <c r="E12" s="93"/>
      <c r="L12" s="93"/>
    </row>
    <row r="13" spans="5:15">
      <c r="E13" s="93"/>
      <c r="L13" s="93"/>
    </row>
    <row r="14" spans="5:15" ht="24" customHeight="1">
      <c r="E14" s="99" t="s">
        <v>94</v>
      </c>
      <c r="F14" s="99" t="s">
        <v>95</v>
      </c>
      <c r="G14" s="99" t="s">
        <v>96</v>
      </c>
      <c r="H14" s="100"/>
      <c r="I14" s="99" t="s">
        <v>18</v>
      </c>
      <c r="J14" s="98"/>
      <c r="K14" s="101" t="s">
        <v>97</v>
      </c>
      <c r="L14" s="102"/>
      <c r="M14" s="101" t="s">
        <v>98</v>
      </c>
      <c r="N14" s="98"/>
      <c r="O14" s="98"/>
    </row>
    <row r="15" spans="5:15">
      <c r="E15" s="103">
        <v>1</v>
      </c>
      <c r="F15" s="104" t="s">
        <v>99</v>
      </c>
      <c r="G15" s="104"/>
      <c r="H15" s="104"/>
      <c r="I15" s="104"/>
      <c r="J15" s="104"/>
      <c r="K15" s="104">
        <f>+G15</f>
        <v>0</v>
      </c>
      <c r="L15" s="105"/>
      <c r="M15" s="104">
        <f>+I15</f>
        <v>0</v>
      </c>
      <c r="N15" s="98"/>
      <c r="O15" s="98"/>
    </row>
    <row r="16" spans="5:15">
      <c r="E16" s="106"/>
      <c r="F16" s="107" t="s">
        <v>93</v>
      </c>
      <c r="G16" s="107">
        <v>0</v>
      </c>
      <c r="H16" s="107"/>
      <c r="I16" s="107">
        <v>0</v>
      </c>
      <c r="J16" s="107"/>
      <c r="K16" s="107">
        <f>+G16</f>
        <v>0</v>
      </c>
      <c r="L16" s="108"/>
      <c r="M16" s="107">
        <f>+I16</f>
        <v>0</v>
      </c>
      <c r="N16" s="98"/>
      <c r="O16" s="98"/>
    </row>
    <row r="17" spans="5:15">
      <c r="E17" s="106"/>
      <c r="F17" s="107"/>
      <c r="G17" s="109">
        <f>SUM(G15:G16)</f>
        <v>0</v>
      </c>
      <c r="H17" s="107"/>
      <c r="I17" s="109">
        <f>SUM(I15:I16)</f>
        <v>0</v>
      </c>
      <c r="J17" s="107"/>
      <c r="K17" s="110">
        <f>SUM(K15:K16)</f>
        <v>0</v>
      </c>
      <c r="L17" s="108"/>
      <c r="M17" s="110">
        <f>SUM(M15:M16)</f>
        <v>0</v>
      </c>
      <c r="N17" s="98"/>
      <c r="O17" s="98"/>
    </row>
    <row r="18" spans="5:15">
      <c r="E18" s="106"/>
      <c r="F18" s="107"/>
      <c r="G18" s="107"/>
      <c r="H18" s="107"/>
      <c r="I18" s="107"/>
      <c r="J18" s="107"/>
      <c r="K18" s="107"/>
      <c r="L18" s="108"/>
      <c r="M18" s="107"/>
      <c r="N18" s="98"/>
      <c r="O18" s="98"/>
    </row>
    <row r="19" spans="5:15">
      <c r="E19" s="106">
        <v>2</v>
      </c>
      <c r="F19" s="107" t="s">
        <v>99</v>
      </c>
      <c r="G19" s="107">
        <v>145460</v>
      </c>
      <c r="H19" s="107"/>
      <c r="I19" s="107">
        <v>137718.19999999998</v>
      </c>
      <c r="J19" s="107"/>
      <c r="K19" s="107">
        <f>+G19+K15</f>
        <v>145460</v>
      </c>
      <c r="L19" s="108"/>
      <c r="M19" s="107">
        <f>+I19+M15</f>
        <v>137718.19999999998</v>
      </c>
      <c r="N19" s="98"/>
      <c r="O19" s="98"/>
    </row>
    <row r="20" spans="5:15" ht="14.25">
      <c r="E20" s="106"/>
      <c r="F20" s="107" t="s">
        <v>93</v>
      </c>
      <c r="G20" s="132" t="e">
        <f>+#REF!</f>
        <v>#REF!</v>
      </c>
      <c r="H20" s="107"/>
      <c r="I20" s="107" t="e">
        <f>+#REF!</f>
        <v>#REF!</v>
      </c>
      <c r="J20" s="107"/>
      <c r="K20" s="107" t="e">
        <f>+G20+K16</f>
        <v>#REF!</v>
      </c>
      <c r="L20" s="108"/>
      <c r="M20" s="107" t="e">
        <f>+I20+M16</f>
        <v>#REF!</v>
      </c>
      <c r="N20" s="98"/>
      <c r="O20" s="98"/>
    </row>
    <row r="21" spans="5:15">
      <c r="E21" s="106"/>
      <c r="F21" s="107"/>
      <c r="G21" s="109" t="e">
        <f>SUM(G19:G20)</f>
        <v>#REF!</v>
      </c>
      <c r="H21" s="107"/>
      <c r="I21" s="109" t="e">
        <f>SUM(I19:I20)</f>
        <v>#REF!</v>
      </c>
      <c r="J21" s="107"/>
      <c r="K21" s="110" t="e">
        <f>SUM(K19:K20)</f>
        <v>#REF!</v>
      </c>
      <c r="L21" s="108"/>
      <c r="M21" s="110" t="e">
        <f>SUM(M19:M20)</f>
        <v>#REF!</v>
      </c>
      <c r="N21" s="98"/>
      <c r="O21" s="98"/>
    </row>
    <row r="22" spans="5:15">
      <c r="E22" s="106"/>
      <c r="F22" s="107"/>
      <c r="G22" s="107"/>
      <c r="H22" s="107"/>
      <c r="I22" s="107"/>
      <c r="J22" s="107"/>
      <c r="K22" s="107"/>
      <c r="L22" s="108"/>
      <c r="M22" s="107"/>
      <c r="N22" s="98"/>
      <c r="O22" s="98"/>
    </row>
    <row r="23" spans="5:15">
      <c r="E23" s="106">
        <v>3</v>
      </c>
      <c r="F23" s="107" t="s">
        <v>99</v>
      </c>
      <c r="G23" s="107"/>
      <c r="H23" s="107"/>
      <c r="I23" s="107"/>
      <c r="J23" s="107"/>
      <c r="K23" s="107">
        <f>+K19+G23</f>
        <v>145460</v>
      </c>
      <c r="L23" s="108"/>
      <c r="M23" s="107">
        <f>+M19+I23</f>
        <v>137718.19999999998</v>
      </c>
      <c r="N23" s="98"/>
      <c r="O23" s="98"/>
    </row>
    <row r="24" spans="5:15">
      <c r="E24" s="106"/>
      <c r="F24" s="107" t="s">
        <v>93</v>
      </c>
      <c r="G24" s="107" t="e">
        <f>+#REF!</f>
        <v>#REF!</v>
      </c>
      <c r="H24" s="107"/>
      <c r="I24" s="107" t="e">
        <f>+#REF!</f>
        <v>#REF!</v>
      </c>
      <c r="J24" s="107"/>
      <c r="K24" s="107" t="e">
        <f>+G24+K20</f>
        <v>#REF!</v>
      </c>
      <c r="L24" s="108"/>
      <c r="M24" s="107" t="e">
        <f>+M20+I24</f>
        <v>#REF!</v>
      </c>
      <c r="N24" s="98"/>
      <c r="O24" s="98"/>
    </row>
    <row r="25" spans="5:15">
      <c r="E25" s="106"/>
      <c r="F25" s="107"/>
      <c r="G25" s="109" t="e">
        <f>SUM(G23:G24)</f>
        <v>#REF!</v>
      </c>
      <c r="H25" s="107"/>
      <c r="I25" s="109" t="e">
        <f>SUM(I23:I24)</f>
        <v>#REF!</v>
      </c>
      <c r="J25" s="107"/>
      <c r="K25" s="110" t="e">
        <f>SUM(K23:K24)</f>
        <v>#REF!</v>
      </c>
      <c r="L25" s="108"/>
      <c r="M25" s="110" t="e">
        <f>SUM(M23:M24)</f>
        <v>#REF!</v>
      </c>
      <c r="N25" s="98"/>
      <c r="O25" s="98"/>
    </row>
    <row r="26" spans="5:15">
      <c r="E26" s="106"/>
      <c r="F26" s="107"/>
      <c r="G26" s="107"/>
      <c r="H26" s="107"/>
      <c r="I26" s="107"/>
      <c r="J26" s="107"/>
      <c r="K26" s="107"/>
      <c r="L26" s="108"/>
      <c r="M26" s="107"/>
      <c r="N26" s="98"/>
      <c r="O26" s="98"/>
    </row>
    <row r="27" spans="5:15">
      <c r="E27" s="106">
        <v>4</v>
      </c>
      <c r="F27" s="107" t="s">
        <v>99</v>
      </c>
      <c r="G27" s="107" t="e">
        <f>+#REF!</f>
        <v>#REF!</v>
      </c>
      <c r="H27" s="107"/>
      <c r="I27" s="107" t="e">
        <f>+#REF!</f>
        <v>#REF!</v>
      </c>
      <c r="J27" s="107"/>
      <c r="K27" s="107" t="e">
        <f>+K23+G27</f>
        <v>#REF!</v>
      </c>
      <c r="L27" s="108"/>
      <c r="M27" s="107" t="e">
        <f>+M23+I27</f>
        <v>#REF!</v>
      </c>
      <c r="N27" s="98"/>
      <c r="O27" s="98"/>
    </row>
    <row r="28" spans="5:15">
      <c r="E28" s="106"/>
      <c r="F28" s="107" t="s">
        <v>93</v>
      </c>
      <c r="G28" s="107" t="e">
        <f>+#REF!</f>
        <v>#REF!</v>
      </c>
      <c r="H28" s="107"/>
      <c r="I28" s="107" t="e">
        <f>+#REF!</f>
        <v>#REF!</v>
      </c>
      <c r="J28" s="107"/>
      <c r="K28" s="107" t="e">
        <f>+K24+G28</f>
        <v>#REF!</v>
      </c>
      <c r="L28" s="108"/>
      <c r="M28" s="107" t="e">
        <f>+I28+M24</f>
        <v>#REF!</v>
      </c>
      <c r="N28" s="98"/>
      <c r="O28" s="98"/>
    </row>
    <row r="29" spans="5:15">
      <c r="E29" s="106"/>
      <c r="F29" s="107"/>
      <c r="G29" s="109" t="e">
        <f>SUM(G27:G28)</f>
        <v>#REF!</v>
      </c>
      <c r="H29" s="107"/>
      <c r="I29" s="109" t="e">
        <f>SUM(I27:I28)</f>
        <v>#REF!</v>
      </c>
      <c r="J29" s="107"/>
      <c r="K29" s="110" t="e">
        <f>SUM(K27:K28)</f>
        <v>#REF!</v>
      </c>
      <c r="L29" s="108"/>
      <c r="M29" s="110" t="e">
        <f>SUM(M27:M28)</f>
        <v>#REF!</v>
      </c>
      <c r="N29" s="98"/>
      <c r="O29" s="98"/>
    </row>
    <row r="30" spans="5:15">
      <c r="E30" s="106"/>
      <c r="F30" s="107"/>
      <c r="G30" s="107"/>
      <c r="H30" s="107"/>
      <c r="I30" s="107"/>
      <c r="J30" s="107"/>
      <c r="K30" s="107"/>
      <c r="L30" s="108"/>
      <c r="M30" s="107"/>
      <c r="N30" s="98"/>
      <c r="O30" s="98"/>
    </row>
    <row r="31" spans="5:15">
      <c r="E31" s="106">
        <v>5</v>
      </c>
      <c r="F31" s="107" t="s">
        <v>99</v>
      </c>
      <c r="G31" s="107"/>
      <c r="H31" s="107"/>
      <c r="I31" s="107"/>
      <c r="J31" s="107"/>
      <c r="K31" s="107" t="e">
        <f>+K27+G31</f>
        <v>#REF!</v>
      </c>
      <c r="L31" s="108"/>
      <c r="M31" s="107" t="e">
        <f>+M27+I31</f>
        <v>#REF!</v>
      </c>
    </row>
    <row r="32" spans="5:15">
      <c r="E32" s="106"/>
      <c r="F32" s="107" t="s">
        <v>93</v>
      </c>
      <c r="G32" s="107">
        <v>0</v>
      </c>
      <c r="H32" s="107"/>
      <c r="I32" s="107">
        <v>0</v>
      </c>
      <c r="J32" s="107"/>
      <c r="K32" s="107" t="e">
        <f>+K28+G32</f>
        <v>#REF!</v>
      </c>
      <c r="L32" s="108"/>
      <c r="M32" s="107" t="e">
        <f>+M28+I32</f>
        <v>#REF!</v>
      </c>
    </row>
    <row r="33" spans="5:15">
      <c r="E33" s="106"/>
      <c r="F33" s="107"/>
      <c r="G33" s="109">
        <f>SUM(G31:G32)</f>
        <v>0</v>
      </c>
      <c r="H33" s="107"/>
      <c r="I33" s="109">
        <f>SUM(I31:I32)</f>
        <v>0</v>
      </c>
      <c r="J33" s="107"/>
      <c r="K33" s="110" t="e">
        <f>SUM(K31:K32)</f>
        <v>#REF!</v>
      </c>
      <c r="L33" s="108"/>
      <c r="M33" s="110" t="e">
        <f>SUM(M31:M32)</f>
        <v>#REF!</v>
      </c>
    </row>
    <row r="34" spans="5:15">
      <c r="E34" s="106"/>
      <c r="F34" s="111"/>
      <c r="G34" s="111"/>
      <c r="H34" s="111"/>
      <c r="I34" s="111"/>
      <c r="J34" s="111"/>
      <c r="K34" s="111"/>
      <c r="L34" s="112"/>
      <c r="M34" s="111"/>
    </row>
    <row r="35" spans="5:15">
      <c r="E35" s="106">
        <v>6</v>
      </c>
      <c r="F35" s="107" t="s">
        <v>99</v>
      </c>
      <c r="G35" s="107"/>
      <c r="H35" s="107"/>
      <c r="I35" s="107"/>
      <c r="J35" s="107"/>
      <c r="K35" s="107" t="e">
        <f>+G35+K31</f>
        <v>#REF!</v>
      </c>
      <c r="L35" s="108"/>
      <c r="M35" s="107" t="e">
        <f>+M31+I35</f>
        <v>#REF!</v>
      </c>
      <c r="O35" s="130"/>
    </row>
    <row r="36" spans="5:15">
      <c r="E36" s="106"/>
      <c r="F36" s="107" t="s">
        <v>93</v>
      </c>
      <c r="G36" s="107" t="e">
        <f>+#REF!</f>
        <v>#REF!</v>
      </c>
      <c r="H36" s="107"/>
      <c r="I36" s="107" t="e">
        <f>+#REF!</f>
        <v>#REF!</v>
      </c>
      <c r="J36" s="107"/>
      <c r="K36" s="107" t="e">
        <f>+K32+G36</f>
        <v>#REF!</v>
      </c>
      <c r="L36" s="108"/>
      <c r="M36" s="107" t="e">
        <f>+M32+I36</f>
        <v>#REF!</v>
      </c>
    </row>
    <row r="37" spans="5:15">
      <c r="E37" s="106"/>
      <c r="F37" s="107"/>
      <c r="G37" s="109" t="e">
        <f>SUM(G35:G36)</f>
        <v>#REF!</v>
      </c>
      <c r="H37" s="107"/>
      <c r="I37" s="109" t="e">
        <f>SUM(I35:I36)</f>
        <v>#REF!</v>
      </c>
      <c r="J37" s="107"/>
      <c r="K37" s="110" t="e">
        <f>SUM(K35:K36)</f>
        <v>#REF!</v>
      </c>
      <c r="L37" s="108"/>
      <c r="M37" s="110" t="e">
        <f>SUM(M35:M36)</f>
        <v>#REF!</v>
      </c>
    </row>
    <row r="38" spans="5:15">
      <c r="E38" s="106"/>
      <c r="F38" s="111"/>
      <c r="G38" s="107"/>
      <c r="H38" s="107"/>
      <c r="I38" s="107"/>
      <c r="J38" s="111"/>
      <c r="K38" s="111"/>
      <c r="L38" s="112"/>
      <c r="M38" s="111"/>
    </row>
    <row r="39" spans="5:15">
      <c r="E39" s="106">
        <v>7</v>
      </c>
      <c r="F39" s="107" t="s">
        <v>99</v>
      </c>
      <c r="G39" s="107"/>
      <c r="H39" s="107"/>
      <c r="I39" s="107"/>
      <c r="J39" s="107"/>
      <c r="K39" s="107" t="e">
        <f>+G39+K35</f>
        <v>#REF!</v>
      </c>
      <c r="L39" s="108"/>
      <c r="M39" s="107" t="e">
        <f>+M35+I39</f>
        <v>#REF!</v>
      </c>
    </row>
    <row r="40" spans="5:15">
      <c r="E40" s="106"/>
      <c r="F40" s="107" t="s">
        <v>93</v>
      </c>
      <c r="G40" s="107">
        <v>0</v>
      </c>
      <c r="H40" s="107"/>
      <c r="I40" s="107">
        <v>0</v>
      </c>
      <c r="J40" s="107"/>
      <c r="K40" s="107" t="e">
        <f>+K36+G40</f>
        <v>#REF!</v>
      </c>
      <c r="L40" s="108"/>
      <c r="M40" s="107" t="e">
        <f>+M36+I40</f>
        <v>#REF!</v>
      </c>
    </row>
    <row r="41" spans="5:15">
      <c r="E41" s="106"/>
      <c r="F41" s="107"/>
      <c r="G41" s="109">
        <f>SUM(G39:G40)</f>
        <v>0</v>
      </c>
      <c r="H41" s="107"/>
      <c r="I41" s="109">
        <f>SUM(I39:I40)</f>
        <v>0</v>
      </c>
      <c r="J41" s="107"/>
      <c r="K41" s="110" t="e">
        <f>SUM(K39:K40)</f>
        <v>#REF!</v>
      </c>
      <c r="L41" s="108"/>
      <c r="M41" s="110" t="e">
        <f>SUM(M39:M40)</f>
        <v>#REF!</v>
      </c>
    </row>
    <row r="42" spans="5:15">
      <c r="E42" s="106"/>
      <c r="F42" s="111"/>
      <c r="G42" s="111"/>
      <c r="H42" s="111"/>
      <c r="I42" s="111"/>
      <c r="J42" s="111"/>
      <c r="K42" s="111"/>
      <c r="L42" s="112"/>
      <c r="M42" s="111"/>
    </row>
    <row r="43" spans="5:15">
      <c r="E43" s="106">
        <v>8</v>
      </c>
      <c r="F43" s="107" t="s">
        <v>99</v>
      </c>
      <c r="G43" s="107"/>
      <c r="H43" s="107"/>
      <c r="I43" s="107"/>
      <c r="J43" s="107"/>
      <c r="K43" s="107" t="e">
        <f>+G43+K39</f>
        <v>#REF!</v>
      </c>
      <c r="L43" s="108"/>
      <c r="M43" s="107" t="e">
        <f>+M39+I43</f>
        <v>#REF!</v>
      </c>
    </row>
    <row r="44" spans="5:15">
      <c r="E44" s="106"/>
      <c r="F44" s="107" t="s">
        <v>93</v>
      </c>
      <c r="G44" s="107">
        <v>0</v>
      </c>
      <c r="H44" s="107"/>
      <c r="I44" s="107">
        <v>0</v>
      </c>
      <c r="J44" s="107"/>
      <c r="K44" s="107" t="e">
        <f>+K40+G44</f>
        <v>#REF!</v>
      </c>
      <c r="L44" s="108"/>
      <c r="M44" s="107" t="e">
        <f>+M40+I44</f>
        <v>#REF!</v>
      </c>
    </row>
    <row r="45" spans="5:15">
      <c r="E45" s="106"/>
      <c r="F45" s="107"/>
      <c r="G45" s="109">
        <f>SUM(G43:G44)</f>
        <v>0</v>
      </c>
      <c r="H45" s="107"/>
      <c r="I45" s="109">
        <f>SUM(I43:I44)</f>
        <v>0</v>
      </c>
      <c r="J45" s="107"/>
      <c r="K45" s="110" t="e">
        <f>SUM(K43:K44)</f>
        <v>#REF!</v>
      </c>
      <c r="L45" s="108"/>
      <c r="M45" s="110" t="e">
        <f>SUM(M43:M44)</f>
        <v>#REF!</v>
      </c>
    </row>
    <row r="46" spans="5:15">
      <c r="E46" s="106"/>
      <c r="F46" s="111"/>
      <c r="G46" s="111"/>
      <c r="H46" s="111"/>
      <c r="I46" s="111"/>
      <c r="J46" s="111"/>
      <c r="K46" s="111"/>
      <c r="L46" s="112"/>
      <c r="M46" s="111"/>
    </row>
    <row r="47" spans="5:15" ht="14.25" customHeight="1">
      <c r="E47" s="106">
        <v>9</v>
      </c>
      <c r="F47" s="107" t="s">
        <v>99</v>
      </c>
      <c r="G47" s="107"/>
      <c r="H47" s="107"/>
      <c r="I47" s="107"/>
      <c r="J47" s="107"/>
      <c r="K47" s="107" t="e">
        <f>+G47+K43</f>
        <v>#REF!</v>
      </c>
      <c r="L47" s="108"/>
      <c r="M47" s="107" t="e">
        <f>+M43+I47</f>
        <v>#REF!</v>
      </c>
    </row>
    <row r="48" spans="5:15">
      <c r="E48" s="106"/>
      <c r="F48" s="107" t="s">
        <v>93</v>
      </c>
      <c r="G48" s="107" t="e">
        <f>+#REF!</f>
        <v>#REF!</v>
      </c>
      <c r="H48" s="107"/>
      <c r="I48" s="107" t="e">
        <f>+#REF!</f>
        <v>#REF!</v>
      </c>
      <c r="J48" s="107"/>
      <c r="K48" s="107" t="e">
        <f>+K44+G48</f>
        <v>#REF!</v>
      </c>
      <c r="L48" s="108"/>
      <c r="M48" s="107" t="e">
        <f>+M44+I48</f>
        <v>#REF!</v>
      </c>
    </row>
    <row r="49" spans="5:13">
      <c r="E49" s="106"/>
      <c r="F49" s="107"/>
      <c r="G49" s="109" t="e">
        <f>SUM(G47:G48)</f>
        <v>#REF!</v>
      </c>
      <c r="H49" s="107"/>
      <c r="I49" s="109" t="e">
        <f>SUM(I47:I48)</f>
        <v>#REF!</v>
      </c>
      <c r="J49" s="107"/>
      <c r="K49" s="110" t="e">
        <f>SUM(K47:K48)</f>
        <v>#REF!</v>
      </c>
      <c r="L49" s="108"/>
      <c r="M49" s="110" t="e">
        <f>SUM(M47:M48)</f>
        <v>#REF!</v>
      </c>
    </row>
    <row r="50" spans="5:13">
      <c r="E50" s="106"/>
      <c r="F50" s="111"/>
      <c r="G50" s="111"/>
      <c r="H50" s="111"/>
      <c r="I50" s="111"/>
      <c r="J50" s="111"/>
      <c r="K50" s="111"/>
      <c r="L50" s="112"/>
      <c r="M50" s="111"/>
    </row>
    <row r="51" spans="5:13">
      <c r="E51" s="106">
        <v>10</v>
      </c>
      <c r="F51" s="107" t="s">
        <v>99</v>
      </c>
      <c r="G51" s="107"/>
      <c r="H51" s="107"/>
      <c r="I51" s="107"/>
      <c r="J51" s="107"/>
      <c r="K51" s="107" t="e">
        <f>+G51+K47</f>
        <v>#REF!</v>
      </c>
      <c r="L51" s="108"/>
      <c r="M51" s="107" t="e">
        <f>+M47+I51</f>
        <v>#REF!</v>
      </c>
    </row>
    <row r="52" spans="5:13">
      <c r="E52" s="106"/>
      <c r="F52" s="107" t="s">
        <v>93</v>
      </c>
      <c r="G52" s="107" t="e">
        <f>+#REF!</f>
        <v>#REF!</v>
      </c>
      <c r="H52" s="107"/>
      <c r="I52" s="107" t="e">
        <f>+#REF!</f>
        <v>#REF!</v>
      </c>
      <c r="J52" s="107"/>
      <c r="K52" s="107" t="e">
        <f>+K48+G52</f>
        <v>#REF!</v>
      </c>
      <c r="L52" s="108"/>
      <c r="M52" s="107" t="e">
        <f>+M48+I52</f>
        <v>#REF!</v>
      </c>
    </row>
    <row r="53" spans="5:13">
      <c r="E53" s="106"/>
      <c r="F53" s="107"/>
      <c r="G53" s="109" t="e">
        <f>SUM(G51:G52)</f>
        <v>#REF!</v>
      </c>
      <c r="H53" s="107"/>
      <c r="I53" s="109" t="e">
        <f>SUM(I51:I52)</f>
        <v>#REF!</v>
      </c>
      <c r="J53" s="107"/>
      <c r="K53" s="110" t="e">
        <f>SUM(K51:K52)</f>
        <v>#REF!</v>
      </c>
      <c r="L53" s="108"/>
      <c r="M53" s="110" t="e">
        <f>SUM(M51:M52)</f>
        <v>#REF!</v>
      </c>
    </row>
    <row r="54" spans="5:13">
      <c r="E54" s="106"/>
      <c r="F54" s="111"/>
      <c r="G54" s="111"/>
      <c r="H54" s="111"/>
      <c r="I54" s="111"/>
      <c r="J54" s="111"/>
      <c r="K54" s="111"/>
      <c r="L54" s="112"/>
      <c r="M54" s="111"/>
    </row>
    <row r="55" spans="5:13">
      <c r="E55" s="106">
        <v>11</v>
      </c>
      <c r="F55" s="107" t="s">
        <v>99</v>
      </c>
      <c r="G55" s="107"/>
      <c r="H55" s="107"/>
      <c r="I55" s="107"/>
      <c r="J55" s="107"/>
      <c r="K55" s="107" t="e">
        <f>+G55+K51</f>
        <v>#REF!</v>
      </c>
      <c r="L55" s="108"/>
      <c r="M55" s="107" t="e">
        <f>+M51+I55</f>
        <v>#REF!</v>
      </c>
    </row>
    <row r="56" spans="5:13">
      <c r="E56" s="106"/>
      <c r="F56" s="107" t="s">
        <v>93</v>
      </c>
      <c r="G56" s="107">
        <v>0</v>
      </c>
      <c r="H56" s="107"/>
      <c r="I56" s="107"/>
      <c r="J56" s="107"/>
      <c r="K56" s="107" t="e">
        <f>+K52+G56</f>
        <v>#REF!</v>
      </c>
      <c r="L56" s="108"/>
      <c r="M56" s="107" t="e">
        <f>+M52+I56</f>
        <v>#REF!</v>
      </c>
    </row>
    <row r="57" spans="5:13">
      <c r="E57" s="106"/>
      <c r="F57" s="107"/>
      <c r="G57" s="109">
        <f>SUM(G55:G56)</f>
        <v>0</v>
      </c>
      <c r="H57" s="107"/>
      <c r="I57" s="109">
        <f>SUM(I55:I56)</f>
        <v>0</v>
      </c>
      <c r="J57" s="107"/>
      <c r="K57" s="110" t="e">
        <f>SUM(K55:K56)</f>
        <v>#REF!</v>
      </c>
      <c r="L57" s="108"/>
      <c r="M57" s="110" t="e">
        <f>SUM(M55:M56)</f>
        <v>#REF!</v>
      </c>
    </row>
    <row r="58" spans="5:13">
      <c r="E58" s="106"/>
      <c r="F58" s="111"/>
      <c r="G58" s="111"/>
      <c r="H58" s="111"/>
      <c r="I58" s="111"/>
      <c r="J58" s="111"/>
      <c r="K58" s="111"/>
      <c r="L58" s="112"/>
      <c r="M58" s="111"/>
    </row>
    <row r="59" spans="5:13" ht="14.25">
      <c r="E59" s="106">
        <v>12</v>
      </c>
      <c r="F59" s="107" t="s">
        <v>99</v>
      </c>
      <c r="G59" s="113" t="e">
        <f>+#REF!</f>
        <v>#REF!</v>
      </c>
      <c r="H59" s="107"/>
      <c r="I59" s="107" t="e">
        <f>+#REF!</f>
        <v>#REF!</v>
      </c>
      <c r="J59" s="107"/>
      <c r="K59" s="107" t="e">
        <f>+G59+K55</f>
        <v>#REF!</v>
      </c>
      <c r="L59" s="108"/>
      <c r="M59" s="107" t="e">
        <f>+M55+I59</f>
        <v>#REF!</v>
      </c>
    </row>
    <row r="60" spans="5:13">
      <c r="E60" s="106"/>
      <c r="F60" s="107" t="s">
        <v>93</v>
      </c>
      <c r="G60" s="107">
        <v>0</v>
      </c>
      <c r="H60" s="107"/>
      <c r="I60" s="107">
        <v>0</v>
      </c>
      <c r="J60" s="107"/>
      <c r="K60" s="107" t="e">
        <f>+K56+G60</f>
        <v>#REF!</v>
      </c>
      <c r="L60" s="108"/>
      <c r="M60" s="107" t="e">
        <f>+M56+I60</f>
        <v>#REF!</v>
      </c>
    </row>
    <row r="61" spans="5:13">
      <c r="E61" s="106"/>
      <c r="F61" s="107"/>
      <c r="G61" s="109" t="e">
        <f>SUM(G59:G60)</f>
        <v>#REF!</v>
      </c>
      <c r="H61" s="107"/>
      <c r="I61" s="109" t="e">
        <f>SUM(I59:I60)</f>
        <v>#REF!</v>
      </c>
      <c r="J61" s="107"/>
      <c r="K61" s="110" t="e">
        <f>SUM(K59:K60)</f>
        <v>#REF!</v>
      </c>
      <c r="L61" s="108"/>
      <c r="M61" s="110" t="e">
        <f>SUM(M59:M60)</f>
        <v>#REF!</v>
      </c>
    </row>
    <row r="62" spans="5:13">
      <c r="E62" s="106"/>
      <c r="F62" s="111"/>
      <c r="G62" s="111"/>
      <c r="H62" s="111"/>
      <c r="I62" s="111"/>
      <c r="J62" s="111"/>
      <c r="K62" s="111"/>
      <c r="L62" s="112"/>
      <c r="M62" s="111"/>
    </row>
    <row r="63" spans="5:13">
      <c r="E63" s="106">
        <v>13</v>
      </c>
      <c r="F63" s="107" t="s">
        <v>99</v>
      </c>
      <c r="G63" s="107"/>
      <c r="H63" s="107"/>
      <c r="I63" s="107"/>
      <c r="J63" s="107"/>
      <c r="K63" s="107" t="e">
        <f>+G63+K59</f>
        <v>#REF!</v>
      </c>
      <c r="L63" s="108"/>
      <c r="M63" s="107" t="e">
        <f>+M59+I63</f>
        <v>#REF!</v>
      </c>
    </row>
    <row r="64" spans="5:13">
      <c r="E64" s="106"/>
      <c r="F64" s="107" t="s">
        <v>93</v>
      </c>
      <c r="G64" s="107">
        <v>0</v>
      </c>
      <c r="H64" s="107"/>
      <c r="I64" s="107">
        <v>0</v>
      </c>
      <c r="J64" s="107"/>
      <c r="K64" s="107" t="e">
        <f>+K60+G64</f>
        <v>#REF!</v>
      </c>
      <c r="L64" s="108"/>
      <c r="M64" s="107" t="e">
        <f>+M60+I64</f>
        <v>#REF!</v>
      </c>
    </row>
    <row r="65" spans="1:13">
      <c r="E65" s="106"/>
      <c r="F65" s="107"/>
      <c r="G65" s="109">
        <f>SUM(G63:G64)</f>
        <v>0</v>
      </c>
      <c r="H65" s="107"/>
      <c r="I65" s="109">
        <f>SUM(I63:I64)</f>
        <v>0</v>
      </c>
      <c r="J65" s="107"/>
      <c r="K65" s="110" t="e">
        <f>SUM(K63:K64)</f>
        <v>#REF!</v>
      </c>
      <c r="L65" s="108"/>
      <c r="M65" s="110" t="e">
        <f>SUM(M63:M64)</f>
        <v>#REF!</v>
      </c>
    </row>
    <row r="66" spans="1:13">
      <c r="E66" s="106"/>
      <c r="F66" s="111"/>
      <c r="G66" s="111"/>
      <c r="H66" s="111"/>
      <c r="I66" s="111"/>
      <c r="J66" s="111"/>
      <c r="K66" s="111"/>
      <c r="L66" s="112"/>
      <c r="M66" s="111"/>
    </row>
    <row r="67" spans="1:13">
      <c r="E67" s="106">
        <v>14</v>
      </c>
      <c r="F67" s="107" t="s">
        <v>99</v>
      </c>
      <c r="G67" s="107"/>
      <c r="H67" s="107"/>
      <c r="I67" s="107"/>
      <c r="J67" s="107"/>
      <c r="K67" s="107" t="e">
        <f>+G67+K63</f>
        <v>#REF!</v>
      </c>
      <c r="L67" s="108"/>
      <c r="M67" s="107" t="e">
        <f>+M63+I67</f>
        <v>#REF!</v>
      </c>
    </row>
    <row r="68" spans="1:13">
      <c r="E68" s="106"/>
      <c r="F68" s="107" t="s">
        <v>93</v>
      </c>
      <c r="G68" s="107" t="e">
        <f>+#REF!</f>
        <v>#REF!</v>
      </c>
      <c r="H68" s="107"/>
      <c r="I68" s="107" t="e">
        <f>+#REF!</f>
        <v>#REF!</v>
      </c>
      <c r="J68" s="107"/>
      <c r="K68" s="107" t="e">
        <f>+K64+G68</f>
        <v>#REF!</v>
      </c>
      <c r="L68" s="108"/>
      <c r="M68" s="107" t="e">
        <f>+M64+I68</f>
        <v>#REF!</v>
      </c>
    </row>
    <row r="69" spans="1:13">
      <c r="E69" s="106"/>
      <c r="F69" s="107"/>
      <c r="G69" s="109" t="e">
        <f>SUM(G67:G68)</f>
        <v>#REF!</v>
      </c>
      <c r="H69" s="107"/>
      <c r="I69" s="109" t="e">
        <f>SUM(I67:I68)</f>
        <v>#REF!</v>
      </c>
      <c r="J69" s="107"/>
      <c r="K69" s="110" t="e">
        <f>SUM(K67:K68)</f>
        <v>#REF!</v>
      </c>
      <c r="L69" s="108"/>
      <c r="M69" s="110" t="e">
        <f>SUM(M67:M68)</f>
        <v>#REF!</v>
      </c>
    </row>
    <row r="70" spans="1:13">
      <c r="A70" s="93" t="s">
        <v>34</v>
      </c>
      <c r="E70" s="106"/>
      <c r="F70" s="111"/>
      <c r="G70" s="111"/>
      <c r="H70" s="111"/>
      <c r="I70" s="111"/>
      <c r="J70" s="111"/>
      <c r="K70" s="111"/>
      <c r="L70" s="112"/>
      <c r="M70" s="111"/>
    </row>
    <row r="71" spans="1:13">
      <c r="E71" s="106">
        <v>15</v>
      </c>
      <c r="F71" s="107" t="s">
        <v>99</v>
      </c>
      <c r="G71" s="107"/>
      <c r="H71" s="107"/>
      <c r="I71" s="107"/>
      <c r="J71" s="107"/>
      <c r="K71" s="107" t="e">
        <f>+G71+K67</f>
        <v>#REF!</v>
      </c>
      <c r="L71" s="108"/>
      <c r="M71" s="107" t="e">
        <f>+M67+I71</f>
        <v>#REF!</v>
      </c>
    </row>
    <row r="72" spans="1:13">
      <c r="E72" s="106"/>
      <c r="F72" s="107" t="s">
        <v>93</v>
      </c>
      <c r="G72" s="107" t="e">
        <f>+#REF!</f>
        <v>#REF!</v>
      </c>
      <c r="H72" s="107"/>
      <c r="I72" s="107" t="e">
        <f>+#REF!</f>
        <v>#REF!</v>
      </c>
      <c r="J72" s="107"/>
      <c r="K72" s="107" t="e">
        <f>+K68+G72</f>
        <v>#REF!</v>
      </c>
      <c r="L72" s="108"/>
      <c r="M72" s="107" t="e">
        <f>+M68+I72</f>
        <v>#REF!</v>
      </c>
    </row>
    <row r="73" spans="1:13">
      <c r="E73" s="106"/>
      <c r="F73" s="107"/>
      <c r="G73" s="109" t="e">
        <f>SUM(G71:G72)</f>
        <v>#REF!</v>
      </c>
      <c r="H73" s="107"/>
      <c r="I73" s="109" t="e">
        <f>SUM(I71:I72)</f>
        <v>#REF!</v>
      </c>
      <c r="J73" s="107"/>
      <c r="K73" s="110" t="e">
        <f>SUM(K71:K72)</f>
        <v>#REF!</v>
      </c>
      <c r="L73" s="108"/>
      <c r="M73" s="110" t="e">
        <f>SUM(M71:M72)</f>
        <v>#REF!</v>
      </c>
    </row>
    <row r="74" spans="1:13">
      <c r="E74" s="106"/>
      <c r="F74" s="111"/>
      <c r="G74" s="111"/>
      <c r="H74" s="111"/>
      <c r="I74" s="111"/>
      <c r="J74" s="111"/>
      <c r="K74" s="111"/>
      <c r="L74" s="112"/>
      <c r="M74" s="111"/>
    </row>
    <row r="75" spans="1:13">
      <c r="E75" s="106">
        <v>16</v>
      </c>
      <c r="F75" s="107" t="s">
        <v>99</v>
      </c>
      <c r="G75" s="107"/>
      <c r="H75" s="107"/>
      <c r="I75" s="107"/>
      <c r="J75" s="107"/>
      <c r="K75" s="107" t="e">
        <f>+G75+K71</f>
        <v>#REF!</v>
      </c>
      <c r="L75" s="108"/>
      <c r="M75" s="107" t="e">
        <f>+M71+I75</f>
        <v>#REF!</v>
      </c>
    </row>
    <row r="76" spans="1:13">
      <c r="E76" s="106"/>
      <c r="F76" s="107" t="s">
        <v>93</v>
      </c>
      <c r="G76" s="107" t="e">
        <f>+#REF!</f>
        <v>#REF!</v>
      </c>
      <c r="H76" s="107"/>
      <c r="I76" s="107" t="e">
        <f>+#REF!</f>
        <v>#REF!</v>
      </c>
      <c r="J76" s="107"/>
      <c r="K76" s="107" t="e">
        <f>+K72+G76</f>
        <v>#REF!</v>
      </c>
      <c r="L76" s="108"/>
      <c r="M76" s="107" t="e">
        <f>+M72+I76</f>
        <v>#REF!</v>
      </c>
    </row>
    <row r="77" spans="1:13">
      <c r="E77" s="106"/>
      <c r="F77" s="107"/>
      <c r="G77" s="109" t="e">
        <f>SUM(G75:G76)</f>
        <v>#REF!</v>
      </c>
      <c r="H77" s="107"/>
      <c r="I77" s="109" t="e">
        <f>SUM(I75:I76)</f>
        <v>#REF!</v>
      </c>
      <c r="J77" s="107"/>
      <c r="K77" s="110" t="e">
        <f>SUM(K75:K76)</f>
        <v>#REF!</v>
      </c>
      <c r="L77" s="108"/>
      <c r="M77" s="110" t="e">
        <f>SUM(M75:M76)</f>
        <v>#REF!</v>
      </c>
    </row>
    <row r="78" spans="1:13">
      <c r="E78" s="106"/>
      <c r="F78" s="111"/>
      <c r="G78" s="111"/>
      <c r="H78" s="111"/>
      <c r="I78" s="111"/>
      <c r="J78" s="111"/>
      <c r="K78" s="111"/>
      <c r="L78" s="112"/>
      <c r="M78" s="111"/>
    </row>
    <row r="79" spans="1:13">
      <c r="E79" s="106">
        <v>17</v>
      </c>
      <c r="F79" s="107" t="s">
        <v>99</v>
      </c>
      <c r="G79" s="107"/>
      <c r="H79" s="107"/>
      <c r="I79" s="107"/>
      <c r="J79" s="107"/>
      <c r="K79" s="107" t="e">
        <f>+G79+K75</f>
        <v>#REF!</v>
      </c>
      <c r="L79" s="108"/>
      <c r="M79" s="107" t="e">
        <f>+M75+I79</f>
        <v>#REF!</v>
      </c>
    </row>
    <row r="80" spans="1:13">
      <c r="E80" s="106"/>
      <c r="F80" s="107" t="s">
        <v>93</v>
      </c>
      <c r="G80" s="107" t="e">
        <f>+#REF!</f>
        <v>#REF!</v>
      </c>
      <c r="H80" s="107"/>
      <c r="I80" s="107" t="e">
        <f>+#REF!</f>
        <v>#REF!</v>
      </c>
      <c r="J80" s="107"/>
      <c r="K80" s="107" t="e">
        <f>+K76+G80</f>
        <v>#REF!</v>
      </c>
      <c r="L80" s="108"/>
      <c r="M80" s="107" t="e">
        <f>+M76+I80</f>
        <v>#REF!</v>
      </c>
    </row>
    <row r="81" spans="5:13">
      <c r="E81" s="106"/>
      <c r="F81" s="107"/>
      <c r="G81" s="109" t="e">
        <f>SUM(G79:G80)</f>
        <v>#REF!</v>
      </c>
      <c r="H81" s="107"/>
      <c r="I81" s="109" t="e">
        <f>SUM(I79:I80)</f>
        <v>#REF!</v>
      </c>
      <c r="J81" s="107"/>
      <c r="K81" s="110" t="e">
        <f>SUM(K79:K80)</f>
        <v>#REF!</v>
      </c>
      <c r="L81" s="108"/>
      <c r="M81" s="110" t="e">
        <f>SUM(M79:M80)</f>
        <v>#REF!</v>
      </c>
    </row>
    <row r="82" spans="5:13">
      <c r="E82" s="106"/>
      <c r="F82" s="111"/>
      <c r="G82" s="111"/>
      <c r="H82" s="111"/>
      <c r="I82" s="111"/>
      <c r="J82" s="111"/>
      <c r="K82" s="111"/>
      <c r="L82" s="112"/>
      <c r="M82" s="111"/>
    </row>
    <row r="83" spans="5:13">
      <c r="E83" s="106">
        <v>18</v>
      </c>
      <c r="F83" s="107" t="s">
        <v>99</v>
      </c>
      <c r="G83" s="107"/>
      <c r="H83" s="107"/>
      <c r="I83" s="107"/>
      <c r="J83" s="107"/>
      <c r="K83" s="107" t="e">
        <f>+G83+K79</f>
        <v>#REF!</v>
      </c>
      <c r="L83" s="108"/>
      <c r="M83" s="107" t="e">
        <f>+M79+I83</f>
        <v>#REF!</v>
      </c>
    </row>
    <row r="84" spans="5:13">
      <c r="E84" s="106"/>
      <c r="F84" s="107" t="s">
        <v>93</v>
      </c>
      <c r="G84" s="107" t="e">
        <f>+#REF!</f>
        <v>#REF!</v>
      </c>
      <c r="H84" s="107"/>
      <c r="I84" s="107" t="e">
        <f>+#REF!</f>
        <v>#REF!</v>
      </c>
      <c r="J84" s="107"/>
      <c r="K84" s="107" t="e">
        <f>+K80+G84</f>
        <v>#REF!</v>
      </c>
      <c r="L84" s="108"/>
      <c r="M84" s="107" t="e">
        <f>+M80+I84</f>
        <v>#REF!</v>
      </c>
    </row>
    <row r="85" spans="5:13">
      <c r="E85" s="106"/>
      <c r="F85" s="107"/>
      <c r="G85" s="109" t="e">
        <f>SUM(G83:G84)</f>
        <v>#REF!</v>
      </c>
      <c r="H85" s="107"/>
      <c r="I85" s="109" t="e">
        <f>SUM(I83:I84)</f>
        <v>#REF!</v>
      </c>
      <c r="J85" s="107"/>
      <c r="K85" s="110" t="e">
        <f>SUM(K83:K84)</f>
        <v>#REF!</v>
      </c>
      <c r="L85" s="108"/>
      <c r="M85" s="110" t="e">
        <f>SUM(M83:M84)</f>
        <v>#REF!</v>
      </c>
    </row>
    <row r="86" spans="5:13">
      <c r="E86" s="106"/>
      <c r="F86" s="111"/>
      <c r="G86" s="111"/>
      <c r="H86" s="111"/>
      <c r="I86" s="111"/>
      <c r="J86" s="111"/>
      <c r="K86" s="111"/>
      <c r="L86" s="112"/>
      <c r="M86" s="111"/>
    </row>
    <row r="87" spans="5:13">
      <c r="E87" s="106">
        <v>19</v>
      </c>
      <c r="F87" s="107" t="s">
        <v>99</v>
      </c>
      <c r="G87" s="107"/>
      <c r="H87" s="107"/>
      <c r="I87" s="107"/>
      <c r="J87" s="107"/>
      <c r="K87" s="107" t="e">
        <f>+G87+K83</f>
        <v>#REF!</v>
      </c>
      <c r="L87" s="108"/>
      <c r="M87" s="107" t="e">
        <f>+M83+I87</f>
        <v>#REF!</v>
      </c>
    </row>
    <row r="88" spans="5:13">
      <c r="E88" s="106"/>
      <c r="F88" s="107" t="s">
        <v>93</v>
      </c>
      <c r="G88" s="107" t="e">
        <f>+#REF!</f>
        <v>#REF!</v>
      </c>
      <c r="H88" s="107"/>
      <c r="I88" s="107" t="e">
        <f>+#REF!</f>
        <v>#REF!</v>
      </c>
      <c r="J88" s="107"/>
      <c r="K88" s="107" t="e">
        <f>+K84+G88</f>
        <v>#REF!</v>
      </c>
      <c r="L88" s="108"/>
      <c r="M88" s="107" t="e">
        <f>+M84+I88</f>
        <v>#REF!</v>
      </c>
    </row>
    <row r="89" spans="5:13">
      <c r="E89" s="106"/>
      <c r="F89" s="107"/>
      <c r="G89" s="109" t="e">
        <f>SUM(G87:G88)</f>
        <v>#REF!</v>
      </c>
      <c r="H89" s="107"/>
      <c r="I89" s="109" t="e">
        <f>SUM(I87:I88)</f>
        <v>#REF!</v>
      </c>
      <c r="J89" s="107"/>
      <c r="K89" s="110" t="e">
        <f>SUM(K87:K88)</f>
        <v>#REF!</v>
      </c>
      <c r="L89" s="108"/>
      <c r="M89" s="110" t="e">
        <f>SUM(M87:M88)</f>
        <v>#REF!</v>
      </c>
    </row>
    <row r="90" spans="5:13">
      <c r="E90" s="106"/>
      <c r="F90" s="111"/>
      <c r="G90" s="111"/>
      <c r="H90" s="111"/>
      <c r="I90" s="111"/>
      <c r="J90" s="111"/>
      <c r="K90" s="111"/>
      <c r="L90" s="112"/>
      <c r="M90" s="111"/>
    </row>
    <row r="91" spans="5:13">
      <c r="E91" s="106">
        <v>20</v>
      </c>
      <c r="F91" s="107" t="s">
        <v>99</v>
      </c>
      <c r="G91" s="107"/>
      <c r="H91" s="107"/>
      <c r="I91" s="107"/>
      <c r="J91" s="107"/>
      <c r="K91" s="107" t="e">
        <f>+G91+K87</f>
        <v>#REF!</v>
      </c>
      <c r="L91" s="108"/>
      <c r="M91" s="107" t="e">
        <f>+M87+I91</f>
        <v>#REF!</v>
      </c>
    </row>
    <row r="92" spans="5:13">
      <c r="E92" s="106"/>
      <c r="F92" s="107" t="s">
        <v>93</v>
      </c>
      <c r="G92" s="107" t="e">
        <f>+#REF!</f>
        <v>#REF!</v>
      </c>
      <c r="H92" s="107"/>
      <c r="I92" s="107" t="e">
        <f>+#REF!</f>
        <v>#REF!</v>
      </c>
      <c r="J92" s="107"/>
      <c r="K92" s="107" t="e">
        <f>+K88+G92</f>
        <v>#REF!</v>
      </c>
      <c r="L92" s="108"/>
      <c r="M92" s="107" t="e">
        <f>+M88+I92</f>
        <v>#REF!</v>
      </c>
    </row>
    <row r="93" spans="5:13">
      <c r="E93" s="106"/>
      <c r="F93" s="107"/>
      <c r="G93" s="109" t="e">
        <f>SUM(G91:G92)</f>
        <v>#REF!</v>
      </c>
      <c r="H93" s="107"/>
      <c r="I93" s="109" t="e">
        <f>SUM(I91:I92)</f>
        <v>#REF!</v>
      </c>
      <c r="J93" s="107"/>
      <c r="K93" s="110" t="e">
        <f>SUM(K91:K92)</f>
        <v>#REF!</v>
      </c>
      <c r="L93" s="108"/>
      <c r="M93" s="110" t="e">
        <f>SUM(M91:M92)</f>
        <v>#REF!</v>
      </c>
    </row>
    <row r="94" spans="5:13">
      <c r="E94" s="106"/>
      <c r="F94" s="111"/>
      <c r="G94" s="111"/>
      <c r="H94" s="111"/>
      <c r="I94" s="111"/>
      <c r="J94" s="111"/>
      <c r="K94" s="111"/>
      <c r="L94" s="112"/>
      <c r="M94" s="111"/>
    </row>
    <row r="95" spans="5:13">
      <c r="E95" s="106">
        <v>21</v>
      </c>
      <c r="F95" s="107" t="s">
        <v>99</v>
      </c>
      <c r="G95" s="107"/>
      <c r="H95" s="107"/>
      <c r="I95" s="107"/>
      <c r="J95" s="107"/>
      <c r="K95" s="107" t="e">
        <f>+G95+K91</f>
        <v>#REF!</v>
      </c>
      <c r="L95" s="108"/>
      <c r="M95" s="107" t="e">
        <f>+M91+I95</f>
        <v>#REF!</v>
      </c>
    </row>
    <row r="96" spans="5:13">
      <c r="E96" s="106"/>
      <c r="F96" s="107" t="s">
        <v>93</v>
      </c>
      <c r="G96" s="107" t="e">
        <f>+#REF!</f>
        <v>#REF!</v>
      </c>
      <c r="H96" s="107"/>
      <c r="I96" s="107" t="e">
        <f>+#REF!</f>
        <v>#REF!</v>
      </c>
      <c r="J96" s="107"/>
      <c r="K96" s="107" t="e">
        <f>+K92+G96</f>
        <v>#REF!</v>
      </c>
      <c r="L96" s="108"/>
      <c r="M96" s="107" t="e">
        <f>+M92+I96</f>
        <v>#REF!</v>
      </c>
    </row>
    <row r="97" spans="5:13">
      <c r="E97" s="106"/>
      <c r="F97" s="107"/>
      <c r="G97" s="109" t="e">
        <f>SUM(G95:G96)</f>
        <v>#REF!</v>
      </c>
      <c r="H97" s="107"/>
      <c r="I97" s="109" t="e">
        <f>SUM(I95:I96)</f>
        <v>#REF!</v>
      </c>
      <c r="J97" s="107"/>
      <c r="K97" s="110" t="e">
        <f>SUM(K95:K96)</f>
        <v>#REF!</v>
      </c>
      <c r="L97" s="108"/>
      <c r="M97" s="110" t="e">
        <f>SUM(M95:M96)</f>
        <v>#REF!</v>
      </c>
    </row>
    <row r="98" spans="5:13">
      <c r="E98" s="106"/>
      <c r="F98" s="111"/>
      <c r="G98" s="111"/>
      <c r="H98" s="111"/>
      <c r="I98" s="111"/>
      <c r="J98" s="111"/>
      <c r="K98" s="111"/>
      <c r="L98" s="112"/>
      <c r="M98" s="111"/>
    </row>
    <row r="99" spans="5:13">
      <c r="E99" s="106">
        <v>22</v>
      </c>
      <c r="F99" s="107" t="s">
        <v>99</v>
      </c>
      <c r="G99" s="107"/>
      <c r="H99" s="107"/>
      <c r="I99" s="107"/>
      <c r="J99" s="107"/>
      <c r="K99" s="107" t="e">
        <f>+G99+K95</f>
        <v>#REF!</v>
      </c>
      <c r="L99" s="108"/>
      <c r="M99" s="107" t="e">
        <f>+M95+I99</f>
        <v>#REF!</v>
      </c>
    </row>
    <row r="100" spans="5:13">
      <c r="E100" s="106"/>
      <c r="F100" s="107" t="s">
        <v>93</v>
      </c>
      <c r="G100" s="107" t="e">
        <f>+#REF!</f>
        <v>#REF!</v>
      </c>
      <c r="H100" s="107"/>
      <c r="I100" s="107" t="e">
        <f>+#REF!</f>
        <v>#REF!</v>
      </c>
      <c r="J100" s="107"/>
      <c r="K100" s="107" t="e">
        <f>+K96+G100</f>
        <v>#REF!</v>
      </c>
      <c r="L100" s="108"/>
      <c r="M100" s="107" t="e">
        <f>+M96+I100</f>
        <v>#REF!</v>
      </c>
    </row>
    <row r="101" spans="5:13">
      <c r="E101" s="106"/>
      <c r="F101" s="107"/>
      <c r="G101" s="109" t="e">
        <f>SUM(G99:G100)</f>
        <v>#REF!</v>
      </c>
      <c r="H101" s="107"/>
      <c r="I101" s="109" t="e">
        <f>SUM(I99:I100)</f>
        <v>#REF!</v>
      </c>
      <c r="J101" s="107"/>
      <c r="K101" s="110" t="e">
        <f>SUM(K99:K100)</f>
        <v>#REF!</v>
      </c>
      <c r="L101" s="108"/>
      <c r="M101" s="110" t="e">
        <f>SUM(M99:M100)</f>
        <v>#REF!</v>
      </c>
    </row>
    <row r="102" spans="5:13">
      <c r="E102" s="106"/>
      <c r="F102" s="111"/>
      <c r="G102" s="111"/>
      <c r="H102" s="111"/>
      <c r="I102" s="111"/>
      <c r="J102" s="111"/>
      <c r="K102" s="111"/>
      <c r="L102" s="112"/>
      <c r="M102" s="111"/>
    </row>
    <row r="103" spans="5:13">
      <c r="E103" s="106">
        <v>23</v>
      </c>
      <c r="F103" s="107" t="s">
        <v>99</v>
      </c>
      <c r="G103" s="107"/>
      <c r="H103" s="107"/>
      <c r="I103" s="107"/>
      <c r="J103" s="107"/>
      <c r="K103" s="107" t="e">
        <f>+G103+K99</f>
        <v>#REF!</v>
      </c>
      <c r="L103" s="108"/>
      <c r="M103" s="107" t="e">
        <f>+M99+I103</f>
        <v>#REF!</v>
      </c>
    </row>
    <row r="104" spans="5:13">
      <c r="E104" s="106"/>
      <c r="F104" s="107" t="s">
        <v>93</v>
      </c>
      <c r="G104" s="107" t="e">
        <f>+#REF!</f>
        <v>#REF!</v>
      </c>
      <c r="H104" s="107"/>
      <c r="I104" s="107" t="e">
        <f>+#REF!</f>
        <v>#REF!</v>
      </c>
      <c r="J104" s="107"/>
      <c r="K104" s="107" t="e">
        <f>+K100+G104</f>
        <v>#REF!</v>
      </c>
      <c r="L104" s="108"/>
      <c r="M104" s="107" t="e">
        <f>+M100+I104</f>
        <v>#REF!</v>
      </c>
    </row>
    <row r="105" spans="5:13">
      <c r="E105" s="106"/>
      <c r="F105" s="107"/>
      <c r="G105" s="109" t="e">
        <f>SUM(G103:G104)</f>
        <v>#REF!</v>
      </c>
      <c r="H105" s="107"/>
      <c r="I105" s="109" t="e">
        <f>SUM(I103:I104)</f>
        <v>#REF!</v>
      </c>
      <c r="J105" s="107"/>
      <c r="K105" s="110" t="e">
        <f>SUM(K103:K104)</f>
        <v>#REF!</v>
      </c>
      <c r="L105" s="108"/>
      <c r="M105" s="110" t="e">
        <f>SUM(M103:M104)</f>
        <v>#REF!</v>
      </c>
    </row>
    <row r="106" spans="5:13">
      <c r="E106" s="106"/>
      <c r="F106" s="111"/>
      <c r="G106" s="111"/>
      <c r="H106" s="111"/>
      <c r="I106" s="111"/>
      <c r="J106" s="111"/>
      <c r="K106" s="111"/>
      <c r="L106" s="112"/>
      <c r="M106" s="111"/>
    </row>
    <row r="107" spans="5:13">
      <c r="E107" s="106">
        <v>24</v>
      </c>
      <c r="F107" s="107" t="s">
        <v>99</v>
      </c>
      <c r="G107" s="107"/>
      <c r="H107" s="107"/>
      <c r="I107" s="107"/>
      <c r="J107" s="107"/>
      <c r="K107" s="107" t="e">
        <f>+G107+K103</f>
        <v>#REF!</v>
      </c>
      <c r="L107" s="108"/>
      <c r="M107" s="107" t="e">
        <f>+M103+I107</f>
        <v>#REF!</v>
      </c>
    </row>
    <row r="108" spans="5:13">
      <c r="E108" s="106"/>
      <c r="F108" s="107" t="s">
        <v>93</v>
      </c>
      <c r="G108" s="107" t="e">
        <f>+#REF!</f>
        <v>#REF!</v>
      </c>
      <c r="H108" s="107"/>
      <c r="I108" s="107" t="e">
        <f>+#REF!</f>
        <v>#REF!</v>
      </c>
      <c r="J108" s="107"/>
      <c r="K108" s="107" t="e">
        <f>+K104+G108</f>
        <v>#REF!</v>
      </c>
      <c r="L108" s="108"/>
      <c r="M108" s="107" t="e">
        <f>+M104+I108</f>
        <v>#REF!</v>
      </c>
    </row>
    <row r="109" spans="5:13">
      <c r="E109" s="106"/>
      <c r="F109" s="107"/>
      <c r="G109" s="109" t="e">
        <f>SUM(G107:G108)</f>
        <v>#REF!</v>
      </c>
      <c r="H109" s="107"/>
      <c r="I109" s="109" t="e">
        <f>SUM(I107:I108)</f>
        <v>#REF!</v>
      </c>
      <c r="J109" s="107"/>
      <c r="K109" s="110" t="e">
        <f>SUM(K107:K108)</f>
        <v>#REF!</v>
      </c>
      <c r="L109" s="108"/>
      <c r="M109" s="110" t="e">
        <f>SUM(M107:M108)</f>
        <v>#REF!</v>
      </c>
    </row>
    <row r="110" spans="5:13">
      <c r="E110" s="106"/>
      <c r="F110" s="111"/>
      <c r="G110" s="111"/>
      <c r="H110" s="111"/>
      <c r="I110" s="111"/>
      <c r="J110" s="111"/>
      <c r="K110" s="111"/>
      <c r="L110" s="112"/>
      <c r="M110" s="111"/>
    </row>
    <row r="111" spans="5:13">
      <c r="E111" s="106">
        <v>25</v>
      </c>
      <c r="F111" s="107" t="s">
        <v>99</v>
      </c>
      <c r="G111" s="107" t="e">
        <f>+#REF!</f>
        <v>#REF!</v>
      </c>
      <c r="H111" s="107"/>
      <c r="I111" s="107" t="e">
        <f>+#REF!</f>
        <v>#REF!</v>
      </c>
      <c r="J111" s="107"/>
      <c r="K111" s="107" t="e">
        <f>+G111+K107</f>
        <v>#REF!</v>
      </c>
      <c r="L111" s="108"/>
      <c r="M111" s="107" t="e">
        <f>+M107+I111</f>
        <v>#REF!</v>
      </c>
    </row>
    <row r="112" spans="5:13">
      <c r="E112" s="106"/>
      <c r="F112" s="107" t="s">
        <v>93</v>
      </c>
      <c r="G112" s="107">
        <v>0</v>
      </c>
      <c r="H112" s="107"/>
      <c r="I112" s="107">
        <v>0</v>
      </c>
      <c r="J112" s="107"/>
      <c r="K112" s="107" t="e">
        <f>+K108+G112</f>
        <v>#REF!</v>
      </c>
      <c r="L112" s="108"/>
      <c r="M112" s="107" t="e">
        <f>+M108+I112</f>
        <v>#REF!</v>
      </c>
    </row>
    <row r="113" spans="5:13">
      <c r="E113" s="106"/>
      <c r="F113" s="107"/>
      <c r="G113" s="109" t="e">
        <f>SUM(G111:G112)</f>
        <v>#REF!</v>
      </c>
      <c r="H113" s="107"/>
      <c r="I113" s="109" t="e">
        <f>SUM(I111:I112)</f>
        <v>#REF!</v>
      </c>
      <c r="J113" s="107"/>
      <c r="K113" s="110" t="e">
        <f>SUM(K111:K112)</f>
        <v>#REF!</v>
      </c>
      <c r="L113" s="108"/>
      <c r="M113" s="110" t="e">
        <f>SUM(M111:M112)</f>
        <v>#REF!</v>
      </c>
    </row>
    <row r="114" spans="5:13">
      <c r="E114" s="106"/>
      <c r="F114" s="111"/>
      <c r="G114" s="111"/>
      <c r="H114" s="111"/>
      <c r="I114" s="111"/>
      <c r="J114" s="111"/>
      <c r="K114" s="111"/>
      <c r="L114" s="112"/>
      <c r="M114" s="111"/>
    </row>
    <row r="115" spans="5:13">
      <c r="E115" s="106">
        <v>26</v>
      </c>
      <c r="F115" s="107" t="s">
        <v>99</v>
      </c>
      <c r="G115" s="107"/>
      <c r="H115" s="107"/>
      <c r="I115" s="107"/>
      <c r="J115" s="107"/>
      <c r="K115" s="107" t="e">
        <f>+G115+K111</f>
        <v>#REF!</v>
      </c>
      <c r="L115" s="108"/>
      <c r="M115" s="107" t="e">
        <f>+M111+I115</f>
        <v>#REF!</v>
      </c>
    </row>
    <row r="116" spans="5:13">
      <c r="E116" s="106"/>
      <c r="F116" s="107" t="s">
        <v>93</v>
      </c>
      <c r="G116" s="107"/>
      <c r="H116" s="107"/>
      <c r="I116" s="305"/>
      <c r="J116" s="107"/>
      <c r="K116" s="107" t="e">
        <f>+K112+G116</f>
        <v>#REF!</v>
      </c>
      <c r="L116" s="108"/>
      <c r="M116" s="107" t="e">
        <f>+M112+I116</f>
        <v>#REF!</v>
      </c>
    </row>
    <row r="117" spans="5:13">
      <c r="E117" s="106"/>
      <c r="F117" s="107"/>
      <c r="G117" s="109"/>
      <c r="H117" s="107"/>
      <c r="I117" s="109">
        <f>SUM(I115:I116)</f>
        <v>0</v>
      </c>
      <c r="J117" s="107"/>
      <c r="K117" s="110" t="e">
        <f>SUM(K115:K116)</f>
        <v>#REF!</v>
      </c>
      <c r="L117" s="108"/>
      <c r="M117" s="110" t="e">
        <f>SUM(M115:M116)</f>
        <v>#REF!</v>
      </c>
    </row>
    <row r="118" spans="5:13">
      <c r="E118" s="106"/>
      <c r="F118" s="111"/>
      <c r="G118" s="111"/>
      <c r="H118" s="111"/>
      <c r="I118" s="111"/>
      <c r="J118" s="111"/>
      <c r="K118" s="111"/>
      <c r="L118" s="112"/>
      <c r="M118" s="111"/>
    </row>
    <row r="119" spans="5:13">
      <c r="E119" s="106">
        <v>27</v>
      </c>
      <c r="F119" s="107" t="s">
        <v>99</v>
      </c>
      <c r="G119" s="107"/>
      <c r="H119" s="107"/>
      <c r="I119" s="107"/>
      <c r="J119" s="107"/>
      <c r="K119" s="107" t="e">
        <f>+G119+K115</f>
        <v>#REF!</v>
      </c>
      <c r="L119" s="108"/>
      <c r="M119" s="107" t="e">
        <f>+M115+I119</f>
        <v>#REF!</v>
      </c>
    </row>
    <row r="120" spans="5:13">
      <c r="E120" s="106"/>
      <c r="F120" s="107" t="s">
        <v>93</v>
      </c>
      <c r="G120" s="107">
        <v>0</v>
      </c>
      <c r="H120" s="107"/>
      <c r="I120" s="107">
        <v>0</v>
      </c>
      <c r="J120" s="107"/>
      <c r="K120" s="107" t="e">
        <f>+K116+G120</f>
        <v>#REF!</v>
      </c>
      <c r="L120" s="108"/>
      <c r="M120" s="107" t="e">
        <f>+M116+I120</f>
        <v>#REF!</v>
      </c>
    </row>
    <row r="121" spans="5:13">
      <c r="E121" s="106"/>
      <c r="F121" s="107"/>
      <c r="G121" s="109">
        <f>SUM(G119:G120)</f>
        <v>0</v>
      </c>
      <c r="H121" s="107"/>
      <c r="I121" s="109">
        <v>0</v>
      </c>
      <c r="J121" s="107"/>
      <c r="K121" s="110" t="e">
        <f>SUM(K119:K120)</f>
        <v>#REF!</v>
      </c>
      <c r="L121" s="108"/>
      <c r="M121" s="110" t="e">
        <f>SUM(M119:M120)</f>
        <v>#REF!</v>
      </c>
    </row>
    <row r="122" spans="5:13">
      <c r="E122" s="106"/>
      <c r="F122" s="111"/>
      <c r="G122" s="111"/>
      <c r="H122" s="111"/>
      <c r="I122" s="111"/>
      <c r="J122" s="111"/>
      <c r="K122" s="111"/>
      <c r="L122" s="112"/>
      <c r="M122" s="111"/>
    </row>
    <row r="123" spans="5:13">
      <c r="E123" s="106">
        <v>28</v>
      </c>
      <c r="F123" s="107" t="s">
        <v>99</v>
      </c>
      <c r="G123" s="107" t="e">
        <f>+#REF!</f>
        <v>#REF!</v>
      </c>
      <c r="H123" s="107"/>
      <c r="I123" s="107" t="e">
        <f>+#REF!</f>
        <v>#REF!</v>
      </c>
      <c r="J123" s="107"/>
      <c r="K123" s="107" t="e">
        <f>+G123+K119</f>
        <v>#REF!</v>
      </c>
      <c r="L123" s="108"/>
      <c r="M123" s="107" t="e">
        <f>+M119+I123</f>
        <v>#REF!</v>
      </c>
    </row>
    <row r="124" spans="5:13">
      <c r="E124" s="106"/>
      <c r="F124" s="107" t="s">
        <v>93</v>
      </c>
      <c r="G124" s="107" t="e">
        <f>+#REF!</f>
        <v>#REF!</v>
      </c>
      <c r="H124" s="107"/>
      <c r="I124" s="107" t="e">
        <f>+#REF!</f>
        <v>#REF!</v>
      </c>
      <c r="J124" s="107"/>
      <c r="K124" s="107" t="e">
        <f>+K120+G124</f>
        <v>#REF!</v>
      </c>
      <c r="L124" s="108"/>
      <c r="M124" s="107" t="e">
        <f>+M120+I124</f>
        <v>#REF!</v>
      </c>
    </row>
    <row r="125" spans="5:13">
      <c r="E125" s="106"/>
      <c r="F125" s="107"/>
      <c r="G125" s="109" t="e">
        <f>SUM(G123:G124)</f>
        <v>#REF!</v>
      </c>
      <c r="H125" s="107"/>
      <c r="I125" s="109" t="e">
        <f>SUM(I123:I124)</f>
        <v>#REF!</v>
      </c>
      <c r="J125" s="107"/>
      <c r="K125" s="110" t="e">
        <f>SUM(K123:K124)</f>
        <v>#REF!</v>
      </c>
      <c r="L125" s="108"/>
      <c r="M125" s="110" t="e">
        <f>SUM(M123:M124)</f>
        <v>#REF!</v>
      </c>
    </row>
    <row r="126" spans="5:13">
      <c r="E126" s="106"/>
      <c r="F126" s="111"/>
      <c r="G126" s="111"/>
      <c r="H126" s="111"/>
      <c r="I126" s="111"/>
      <c r="J126" s="111"/>
      <c r="K126" s="111"/>
      <c r="L126" s="112"/>
      <c r="M126" s="111"/>
    </row>
    <row r="127" spans="5:13">
      <c r="E127" s="106">
        <v>29</v>
      </c>
      <c r="F127" s="107" t="s">
        <v>99</v>
      </c>
      <c r="G127" s="107" t="e">
        <f>+#REF!</f>
        <v>#REF!</v>
      </c>
      <c r="H127" s="107"/>
      <c r="I127" s="107" t="e">
        <f>+#REF!</f>
        <v>#REF!</v>
      </c>
      <c r="J127" s="107"/>
      <c r="K127" s="107" t="e">
        <f>+G127+K123</f>
        <v>#REF!</v>
      </c>
      <c r="L127" s="108"/>
      <c r="M127" s="107" t="e">
        <f>+M123+I127</f>
        <v>#REF!</v>
      </c>
    </row>
    <row r="128" spans="5:13">
      <c r="E128" s="106"/>
      <c r="F128" s="107" t="s">
        <v>93</v>
      </c>
      <c r="G128" s="107">
        <v>0</v>
      </c>
      <c r="H128" s="107"/>
      <c r="I128" s="107">
        <v>0</v>
      </c>
      <c r="J128" s="107"/>
      <c r="K128" s="107" t="e">
        <f>+K124+G128</f>
        <v>#REF!</v>
      </c>
      <c r="L128" s="108"/>
      <c r="M128" s="107" t="e">
        <f>+M124+I128</f>
        <v>#REF!</v>
      </c>
    </row>
    <row r="129" spans="5:13">
      <c r="E129" s="106"/>
      <c r="F129" s="107"/>
      <c r="G129" s="109" t="e">
        <f>SUM(G127:G128)</f>
        <v>#REF!</v>
      </c>
      <c r="H129" s="107"/>
      <c r="I129" s="109" t="e">
        <f>SUM(I127:I128)</f>
        <v>#REF!</v>
      </c>
      <c r="J129" s="107"/>
      <c r="K129" s="110" t="e">
        <f>SUM(K127:K128)</f>
        <v>#REF!</v>
      </c>
      <c r="L129" s="108"/>
      <c r="M129" s="110" t="e">
        <f>SUM(M127:M128)</f>
        <v>#REF!</v>
      </c>
    </row>
    <row r="130" spans="5:13">
      <c r="E130" s="106"/>
      <c r="F130" s="111"/>
      <c r="G130" s="111"/>
      <c r="H130" s="111"/>
      <c r="I130" s="111"/>
      <c r="J130" s="111"/>
      <c r="K130" s="111"/>
      <c r="L130" s="112"/>
      <c r="M130" s="111"/>
    </row>
    <row r="131" spans="5:13">
      <c r="E131" s="106">
        <v>30</v>
      </c>
      <c r="F131" s="107" t="s">
        <v>99</v>
      </c>
      <c r="G131" s="107" t="e">
        <f>+#REF!</f>
        <v>#REF!</v>
      </c>
      <c r="H131" s="107"/>
      <c r="I131" s="107" t="e">
        <f>+#REF!</f>
        <v>#REF!</v>
      </c>
      <c r="J131" s="107"/>
      <c r="K131" s="107" t="e">
        <f>+G131+K127</f>
        <v>#REF!</v>
      </c>
      <c r="L131" s="108"/>
      <c r="M131" s="107" t="e">
        <f>+M127+I131</f>
        <v>#REF!</v>
      </c>
    </row>
    <row r="132" spans="5:13">
      <c r="E132" s="106"/>
      <c r="F132" s="107" t="s">
        <v>93</v>
      </c>
      <c r="G132" s="107">
        <v>0</v>
      </c>
      <c r="H132" s="107">
        <v>0</v>
      </c>
      <c r="I132" s="107">
        <v>0</v>
      </c>
      <c r="J132" s="107"/>
      <c r="K132" s="107" t="e">
        <f>+K128+G132</f>
        <v>#REF!</v>
      </c>
      <c r="L132" s="108"/>
      <c r="M132" s="107" t="e">
        <f>+M128+I132</f>
        <v>#REF!</v>
      </c>
    </row>
    <row r="133" spans="5:13">
      <c r="E133" s="106"/>
      <c r="F133" s="107"/>
      <c r="G133" s="109" t="e">
        <f>SUM(G131:G132)</f>
        <v>#REF!</v>
      </c>
      <c r="H133" s="107"/>
      <c r="I133" s="109" t="e">
        <f>SUM(I131:I132)</f>
        <v>#REF!</v>
      </c>
      <c r="J133" s="107"/>
      <c r="K133" s="110" t="e">
        <f>SUM(K131:K132)</f>
        <v>#REF!</v>
      </c>
      <c r="L133" s="108"/>
      <c r="M133" s="110" t="e">
        <f>SUM(M131:M132)</f>
        <v>#REF!</v>
      </c>
    </row>
    <row r="134" spans="5:13" s="97" customFormat="1">
      <c r="E134" s="119"/>
      <c r="F134" s="108"/>
      <c r="G134" s="120"/>
      <c r="H134" s="108"/>
      <c r="I134" s="120"/>
      <c r="J134" s="108"/>
      <c r="K134" s="108"/>
      <c r="L134" s="108"/>
      <c r="M134" s="108"/>
    </row>
    <row r="135" spans="5:13" s="97" customFormat="1">
      <c r="E135" s="119"/>
      <c r="F135" s="108"/>
      <c r="G135" s="120"/>
      <c r="H135" s="108"/>
      <c r="I135" s="120"/>
      <c r="J135" s="108"/>
      <c r="K135" s="108"/>
      <c r="L135" s="108"/>
      <c r="M135" s="108"/>
    </row>
    <row r="136" spans="5:13">
      <c r="E136" s="106">
        <v>31</v>
      </c>
      <c r="F136" s="107" t="s">
        <v>99</v>
      </c>
      <c r="G136" s="107" t="e">
        <f>+#REF!</f>
        <v>#REF!</v>
      </c>
      <c r="H136" s="107"/>
      <c r="I136" s="107" t="e">
        <f>+#REF!</f>
        <v>#REF!</v>
      </c>
      <c r="J136" s="107"/>
      <c r="K136" s="107" t="e">
        <f>+K131+G136</f>
        <v>#REF!</v>
      </c>
      <c r="L136" s="108"/>
      <c r="M136" s="107" t="e">
        <f>+M131+I136</f>
        <v>#REF!</v>
      </c>
    </row>
    <row r="137" spans="5:13">
      <c r="E137" s="106"/>
      <c r="F137" s="107" t="s">
        <v>93</v>
      </c>
      <c r="G137" s="107">
        <v>0</v>
      </c>
      <c r="H137" s="107"/>
      <c r="I137" s="107">
        <v>0</v>
      </c>
      <c r="J137" s="107"/>
      <c r="K137" s="107" t="e">
        <f>+K132+G137</f>
        <v>#REF!</v>
      </c>
      <c r="L137" s="108"/>
      <c r="M137" s="107" t="e">
        <f>+M132+I137</f>
        <v>#REF!</v>
      </c>
    </row>
    <row r="138" spans="5:13">
      <c r="E138" s="106"/>
      <c r="F138" s="107"/>
      <c r="G138" s="109" t="e">
        <f>SUM(G136:G137)</f>
        <v>#REF!</v>
      </c>
      <c r="H138" s="107"/>
      <c r="I138" s="109" t="e">
        <f>SUM(I136:I137)</f>
        <v>#REF!</v>
      </c>
      <c r="J138" s="107"/>
      <c r="K138" s="110" t="e">
        <f>SUM(K136:K137)</f>
        <v>#REF!</v>
      </c>
      <c r="L138" s="108"/>
      <c r="M138" s="110" t="e">
        <f>SUM(M136:M137)</f>
        <v>#REF!</v>
      </c>
    </row>
    <row r="139" spans="5:13">
      <c r="E139" s="114"/>
      <c r="F139" s="115"/>
      <c r="G139" s="115"/>
      <c r="H139" s="115"/>
      <c r="I139" s="115"/>
      <c r="J139" s="115"/>
      <c r="K139" s="115"/>
      <c r="L139" s="116"/>
      <c r="M139" s="115"/>
    </row>
  </sheetData>
  <pageMargins left="0.75" right="0.75" top="1" bottom="1" header="0.5" footer="0.5"/>
  <pageSetup scale="60" orientation="portrait" horizontalDpi="4294967294" verticalDpi="300" r:id="rId1"/>
  <headerFooter alignWithMargins="0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>
  <sheetPr codeName="Sheet143">
    <tabColor rgb="FFFF0000"/>
  </sheetPr>
  <dimension ref="A1:U94"/>
  <sheetViews>
    <sheetView zoomScale="70" zoomScaleNormal="70" workbookViewId="0">
      <selection activeCell="C31" sqref="C31"/>
    </sheetView>
  </sheetViews>
  <sheetFormatPr defaultRowHeight="18"/>
  <cols>
    <col min="1" max="1" width="2.140625" customWidth="1"/>
    <col min="2" max="2" width="5.140625" style="234" customWidth="1"/>
    <col min="3" max="3" width="27.140625" style="234" customWidth="1"/>
    <col min="4" max="4" width="27.5703125" style="234" bestFit="1" customWidth="1"/>
    <col min="5" max="5" width="17.85546875" style="234" bestFit="1" customWidth="1"/>
    <col min="6" max="6" width="22.5703125" style="320" bestFit="1" customWidth="1"/>
    <col min="7" max="7" width="21.5703125" style="321" customWidth="1"/>
    <col min="8" max="8" width="13.28515625" customWidth="1"/>
    <col min="9" max="9" width="23.7109375" customWidth="1"/>
    <col min="10" max="10" width="28.140625" customWidth="1"/>
    <col min="11" max="11" width="16.5703125" customWidth="1"/>
    <col min="12" max="12" width="22.140625" customWidth="1"/>
  </cols>
  <sheetData>
    <row r="1" spans="2:21" ht="8.25" customHeight="1"/>
    <row r="2" spans="2:21" ht="5.25" customHeight="1"/>
    <row r="3" spans="2:21" ht="24" customHeight="1">
      <c r="B3" s="322" t="s">
        <v>26</v>
      </c>
      <c r="C3" s="322" t="s">
        <v>208</v>
      </c>
      <c r="D3" s="323" t="s">
        <v>209</v>
      </c>
      <c r="E3" s="322" t="s">
        <v>210</v>
      </c>
      <c r="F3" s="322" t="s">
        <v>211</v>
      </c>
      <c r="G3" s="324"/>
      <c r="H3" s="322" t="s">
        <v>26</v>
      </c>
      <c r="I3" s="322" t="s">
        <v>208</v>
      </c>
      <c r="J3" s="325" t="s">
        <v>209</v>
      </c>
      <c r="K3" s="322" t="s">
        <v>210</v>
      </c>
      <c r="L3" s="322" t="s">
        <v>211</v>
      </c>
      <c r="P3" s="601" t="s">
        <v>352</v>
      </c>
      <c r="Q3" s="600" t="str">
        <f>REPLACE(P3,FIND("/",P3),0," - "&amp;U3)</f>
        <v>DINI CHAIRANI - P.PALAS/KM.INDAH</v>
      </c>
      <c r="U3" s="602" t="s">
        <v>2</v>
      </c>
    </row>
    <row r="4" spans="2:21" ht="15" hidden="1" customHeight="1">
      <c r="B4" s="326"/>
      <c r="C4" s="326">
        <v>1</v>
      </c>
      <c r="D4" s="326"/>
      <c r="E4" s="326">
        <v>2</v>
      </c>
      <c r="F4" s="326">
        <v>3</v>
      </c>
      <c r="G4" s="327"/>
    </row>
    <row r="5" spans="2:21" ht="19.5" customHeight="1">
      <c r="B5" s="328">
        <v>1</v>
      </c>
      <c r="C5" s="329" t="s">
        <v>169</v>
      </c>
      <c r="D5" s="329" t="s">
        <v>212</v>
      </c>
      <c r="E5" s="329" t="s">
        <v>117</v>
      </c>
      <c r="F5" s="330" t="s">
        <v>213</v>
      </c>
      <c r="G5" s="331"/>
      <c r="H5" s="332">
        <v>41</v>
      </c>
      <c r="I5" s="333" t="s">
        <v>198</v>
      </c>
      <c r="J5" s="333" t="s">
        <v>214</v>
      </c>
      <c r="K5" s="333" t="s">
        <v>120</v>
      </c>
      <c r="L5" s="334" t="s">
        <v>215</v>
      </c>
    </row>
    <row r="6" spans="2:21" ht="19.5" customHeight="1">
      <c r="B6" s="332">
        <v>2</v>
      </c>
      <c r="C6" s="333" t="s">
        <v>164</v>
      </c>
      <c r="D6" s="333" t="s">
        <v>216</v>
      </c>
      <c r="E6" s="333" t="s">
        <v>0</v>
      </c>
      <c r="F6" s="334" t="s">
        <v>217</v>
      </c>
      <c r="G6" s="335"/>
      <c r="H6" s="332">
        <v>42</v>
      </c>
      <c r="I6" s="333" t="s">
        <v>206</v>
      </c>
      <c r="J6" s="333" t="s">
        <v>218</v>
      </c>
      <c r="K6" s="333" t="s">
        <v>38</v>
      </c>
      <c r="L6" s="334" t="s">
        <v>219</v>
      </c>
    </row>
    <row r="7" spans="2:21" ht="19.5" customHeight="1">
      <c r="B7" s="332">
        <v>3</v>
      </c>
      <c r="C7" s="336" t="s">
        <v>195</v>
      </c>
      <c r="D7" s="336" t="s">
        <v>220</v>
      </c>
      <c r="E7" s="336" t="s">
        <v>194</v>
      </c>
      <c r="F7" s="337" t="s">
        <v>221</v>
      </c>
      <c r="G7" s="335"/>
      <c r="H7" s="332">
        <v>43</v>
      </c>
      <c r="I7" s="333" t="s">
        <v>115</v>
      </c>
      <c r="J7" s="333" t="s">
        <v>334</v>
      </c>
      <c r="K7" s="333" t="s">
        <v>117</v>
      </c>
      <c r="L7" s="334" t="s">
        <v>222</v>
      </c>
    </row>
    <row r="8" spans="2:21" ht="19.5" customHeight="1">
      <c r="B8" s="332">
        <v>4</v>
      </c>
      <c r="C8" s="333" t="s">
        <v>223</v>
      </c>
      <c r="D8" s="333"/>
      <c r="E8" s="333" t="s">
        <v>40</v>
      </c>
      <c r="F8" s="334" t="s">
        <v>224</v>
      </c>
      <c r="G8" s="335"/>
      <c r="H8" s="332">
        <v>44</v>
      </c>
      <c r="I8" s="336" t="s">
        <v>3</v>
      </c>
      <c r="J8" s="336" t="s">
        <v>225</v>
      </c>
      <c r="K8" s="336" t="s">
        <v>101</v>
      </c>
      <c r="L8" s="337" t="s">
        <v>226</v>
      </c>
    </row>
    <row r="9" spans="2:21" ht="19.5" customHeight="1">
      <c r="B9" s="332">
        <v>5</v>
      </c>
      <c r="C9" s="333" t="s">
        <v>227</v>
      </c>
      <c r="D9" s="333"/>
      <c r="E9" s="333" t="s">
        <v>53</v>
      </c>
      <c r="F9" s="334" t="s">
        <v>228</v>
      </c>
      <c r="G9" s="335"/>
      <c r="H9" s="332">
        <v>45</v>
      </c>
      <c r="I9" s="336" t="s">
        <v>229</v>
      </c>
      <c r="J9" s="336"/>
      <c r="K9" s="336"/>
      <c r="L9" s="337" t="s">
        <v>230</v>
      </c>
    </row>
    <row r="10" spans="2:21" ht="19.5" customHeight="1">
      <c r="B10" s="332">
        <v>6</v>
      </c>
      <c r="C10" s="333"/>
      <c r="D10" s="333"/>
      <c r="E10" s="333"/>
      <c r="F10" s="334"/>
      <c r="G10" s="335"/>
      <c r="H10" s="332"/>
      <c r="I10" s="333"/>
      <c r="J10" s="333">
        <v>5</v>
      </c>
      <c r="K10" s="333" t="s">
        <v>100</v>
      </c>
      <c r="L10" s="334" t="s">
        <v>236</v>
      </c>
    </row>
    <row r="11" spans="2:21" ht="19.5" customHeight="1">
      <c r="B11" s="332">
        <v>7</v>
      </c>
      <c r="C11" s="333"/>
      <c r="D11" s="333"/>
      <c r="E11" s="333"/>
      <c r="F11" s="334"/>
      <c r="G11" s="335"/>
      <c r="H11" s="332"/>
      <c r="I11" s="333"/>
      <c r="J11" s="333">
        <v>5</v>
      </c>
      <c r="K11" s="333" t="s">
        <v>38</v>
      </c>
      <c r="L11" s="334" t="s">
        <v>239</v>
      </c>
    </row>
    <row r="12" spans="2:21" ht="19.5" customHeight="1">
      <c r="B12" s="332">
        <v>8</v>
      </c>
      <c r="C12" s="333" t="s">
        <v>237</v>
      </c>
      <c r="D12" s="333"/>
      <c r="E12" s="333" t="s">
        <v>36</v>
      </c>
      <c r="F12" s="334" t="s">
        <v>240</v>
      </c>
      <c r="G12" s="335"/>
      <c r="H12" s="332">
        <v>48</v>
      </c>
      <c r="I12" s="333" t="s">
        <v>172</v>
      </c>
      <c r="J12" s="333" t="s">
        <v>241</v>
      </c>
      <c r="K12" s="333" t="s">
        <v>36</v>
      </c>
      <c r="L12" s="334" t="s">
        <v>233</v>
      </c>
    </row>
    <row r="13" spans="2:21" ht="19.5" customHeight="1">
      <c r="B13" s="332">
        <v>9</v>
      </c>
      <c r="C13" s="333" t="s">
        <v>132</v>
      </c>
      <c r="D13" s="333"/>
      <c r="E13" s="333" t="s">
        <v>35</v>
      </c>
      <c r="F13" s="334" t="s">
        <v>242</v>
      </c>
      <c r="G13" s="335"/>
      <c r="H13" s="332">
        <v>49</v>
      </c>
      <c r="I13" s="333" t="s">
        <v>167</v>
      </c>
      <c r="J13" s="333" t="s">
        <v>243</v>
      </c>
      <c r="K13" s="333" t="s">
        <v>244</v>
      </c>
      <c r="L13" s="334" t="s">
        <v>245</v>
      </c>
    </row>
    <row r="14" spans="2:21" ht="19.5" customHeight="1">
      <c r="B14" s="332">
        <v>10</v>
      </c>
      <c r="C14" s="333" t="s">
        <v>246</v>
      </c>
      <c r="D14" s="333"/>
      <c r="E14" s="333" t="s">
        <v>1</v>
      </c>
      <c r="F14" s="334" t="s">
        <v>247</v>
      </c>
      <c r="G14" s="335"/>
      <c r="H14" s="332">
        <v>50</v>
      </c>
      <c r="I14" s="333" t="s">
        <v>113</v>
      </c>
      <c r="J14" s="333" t="s">
        <v>248</v>
      </c>
      <c r="K14" s="333" t="s">
        <v>2</v>
      </c>
      <c r="L14" s="334" t="s">
        <v>249</v>
      </c>
    </row>
    <row r="15" spans="2:21" ht="19.5" customHeight="1">
      <c r="B15" s="332">
        <v>11</v>
      </c>
      <c r="C15" s="336" t="s">
        <v>166</v>
      </c>
      <c r="D15" s="336" t="s">
        <v>250</v>
      </c>
      <c r="E15" s="336" t="s">
        <v>192</v>
      </c>
      <c r="F15" s="337" t="s">
        <v>251</v>
      </c>
      <c r="G15" s="335"/>
      <c r="H15" s="332">
        <v>51</v>
      </c>
      <c r="I15" s="333" t="s">
        <v>165</v>
      </c>
      <c r="J15" s="333"/>
      <c r="K15" s="333" t="s">
        <v>41</v>
      </c>
      <c r="L15" s="334" t="s">
        <v>252</v>
      </c>
    </row>
    <row r="16" spans="2:21" ht="19.5" customHeight="1">
      <c r="B16" s="332">
        <v>12</v>
      </c>
      <c r="C16" s="333" t="s">
        <v>163</v>
      </c>
      <c r="D16" s="333" t="s">
        <v>253</v>
      </c>
      <c r="E16" s="333" t="s">
        <v>254</v>
      </c>
      <c r="F16" s="334" t="s">
        <v>255</v>
      </c>
      <c r="G16" s="335"/>
      <c r="H16" s="332">
        <v>52</v>
      </c>
      <c r="I16" s="333" t="s">
        <v>256</v>
      </c>
      <c r="J16" s="333" t="s">
        <v>257</v>
      </c>
      <c r="K16" s="333" t="s">
        <v>35</v>
      </c>
      <c r="L16" s="334" t="s">
        <v>258</v>
      </c>
    </row>
    <row r="17" spans="2:13" ht="19.5" customHeight="1">
      <c r="B17" s="332">
        <v>13</v>
      </c>
      <c r="C17" s="333" t="s">
        <v>259</v>
      </c>
      <c r="D17" s="333"/>
      <c r="E17" s="333" t="s">
        <v>38</v>
      </c>
      <c r="F17" s="334" t="s">
        <v>260</v>
      </c>
      <c r="G17" s="335"/>
      <c r="H17" s="332">
        <v>53</v>
      </c>
      <c r="I17" s="333" t="s">
        <v>261</v>
      </c>
      <c r="J17" s="333"/>
      <c r="K17" s="333" t="s">
        <v>37</v>
      </c>
      <c r="L17" s="334" t="s">
        <v>262</v>
      </c>
    </row>
    <row r="18" spans="2:13" ht="19.5" customHeight="1">
      <c r="B18" s="332">
        <v>14</v>
      </c>
      <c r="C18" s="333" t="s">
        <v>160</v>
      </c>
      <c r="D18" s="333"/>
      <c r="E18" s="333" t="s">
        <v>112</v>
      </c>
      <c r="F18" s="334" t="s">
        <v>263</v>
      </c>
      <c r="G18" s="335"/>
      <c r="H18" s="332">
        <v>54</v>
      </c>
      <c r="I18" s="333" t="s">
        <v>173</v>
      </c>
      <c r="J18" s="333" t="s">
        <v>264</v>
      </c>
      <c r="K18" s="333" t="s">
        <v>38</v>
      </c>
      <c r="L18" s="334" t="s">
        <v>265</v>
      </c>
    </row>
    <row r="19" spans="2:13" ht="19.5" customHeight="1">
      <c r="B19" s="332">
        <v>15</v>
      </c>
      <c r="C19" s="333" t="s">
        <v>90</v>
      </c>
      <c r="D19" s="333"/>
      <c r="E19" s="333" t="s">
        <v>38</v>
      </c>
      <c r="F19" s="334" t="s">
        <v>265</v>
      </c>
      <c r="G19" s="335"/>
      <c r="H19" s="332">
        <v>55</v>
      </c>
      <c r="I19" s="333" t="s">
        <v>266</v>
      </c>
      <c r="J19" s="333" t="s">
        <v>267</v>
      </c>
      <c r="K19" s="333" t="s">
        <v>40</v>
      </c>
      <c r="L19" s="334" t="s">
        <v>268</v>
      </c>
    </row>
    <row r="20" spans="2:13" ht="19.5" customHeight="1">
      <c r="B20" s="332">
        <v>16</v>
      </c>
      <c r="C20" s="333" t="s">
        <v>269</v>
      </c>
      <c r="D20" s="333"/>
      <c r="E20" s="333" t="s">
        <v>37</v>
      </c>
      <c r="F20" s="334" t="s">
        <v>270</v>
      </c>
      <c r="G20" s="335"/>
      <c r="H20" s="332">
        <v>56</v>
      </c>
      <c r="I20" s="333" t="s">
        <v>154</v>
      </c>
      <c r="J20" s="333" t="s">
        <v>271</v>
      </c>
      <c r="K20" s="333" t="s">
        <v>114</v>
      </c>
      <c r="L20" s="334" t="s">
        <v>224</v>
      </c>
    </row>
    <row r="21" spans="2:13" ht="19.5" customHeight="1">
      <c r="B21" s="332">
        <v>17</v>
      </c>
      <c r="C21" s="333" t="s">
        <v>158</v>
      </c>
      <c r="D21" s="333"/>
      <c r="E21" s="333" t="s">
        <v>37</v>
      </c>
      <c r="F21" s="334" t="s">
        <v>262</v>
      </c>
      <c r="G21" s="335"/>
      <c r="H21" s="332">
        <v>57</v>
      </c>
      <c r="I21" s="333" t="s">
        <v>150</v>
      </c>
      <c r="J21" s="333" t="s">
        <v>272</v>
      </c>
      <c r="K21" s="333" t="s">
        <v>273</v>
      </c>
      <c r="L21" s="334" t="s">
        <v>274</v>
      </c>
    </row>
    <row r="22" spans="2:13" ht="19.5" customHeight="1">
      <c r="B22" s="332">
        <v>18</v>
      </c>
      <c r="C22" s="333" t="s">
        <v>47</v>
      </c>
      <c r="D22" s="333" t="s">
        <v>275</v>
      </c>
      <c r="E22" s="333" t="s">
        <v>48</v>
      </c>
      <c r="F22" s="337" t="s">
        <v>276</v>
      </c>
      <c r="G22" s="335"/>
      <c r="H22" s="332">
        <v>58</v>
      </c>
      <c r="I22" s="336" t="s">
        <v>197</v>
      </c>
      <c r="J22" s="336"/>
      <c r="K22" s="336" t="s">
        <v>196</v>
      </c>
      <c r="L22" s="337" t="s">
        <v>277</v>
      </c>
    </row>
    <row r="23" spans="2:13" ht="19.5" customHeight="1">
      <c r="B23" s="332">
        <v>19</v>
      </c>
      <c r="C23" s="333" t="s">
        <v>103</v>
      </c>
      <c r="D23" s="333" t="s">
        <v>278</v>
      </c>
      <c r="E23" s="333" t="s">
        <v>2</v>
      </c>
      <c r="F23" s="334" t="s">
        <v>279</v>
      </c>
      <c r="G23" s="335"/>
      <c r="H23" s="332">
        <v>59</v>
      </c>
      <c r="I23" s="333" t="s">
        <v>137</v>
      </c>
      <c r="J23" s="333"/>
      <c r="K23" s="333" t="s">
        <v>53</v>
      </c>
      <c r="L23" s="334" t="s">
        <v>280</v>
      </c>
    </row>
    <row r="24" spans="2:13" ht="19.5" customHeight="1">
      <c r="B24" s="332">
        <v>20</v>
      </c>
      <c r="C24" s="333" t="s">
        <v>281</v>
      </c>
      <c r="D24" s="333"/>
      <c r="E24" s="333" t="s">
        <v>37</v>
      </c>
      <c r="F24" s="334" t="s">
        <v>282</v>
      </c>
      <c r="G24" s="335"/>
      <c r="H24" s="332">
        <v>60</v>
      </c>
      <c r="I24" s="333" t="s">
        <v>283</v>
      </c>
      <c r="J24" s="333"/>
      <c r="K24" s="333" t="s">
        <v>143</v>
      </c>
      <c r="L24" s="334" t="s">
        <v>284</v>
      </c>
    </row>
    <row r="25" spans="2:13" ht="19.5" customHeight="1">
      <c r="B25" s="332">
        <v>21</v>
      </c>
      <c r="C25" s="333" t="s">
        <v>285</v>
      </c>
      <c r="D25" s="333"/>
      <c r="E25" s="333" t="s">
        <v>40</v>
      </c>
      <c r="F25" s="334" t="s">
        <v>286</v>
      </c>
      <c r="G25" s="335"/>
      <c r="H25" s="332">
        <v>61</v>
      </c>
      <c r="I25" s="333" t="s">
        <v>110</v>
      </c>
      <c r="J25" s="333"/>
      <c r="K25" s="333" t="s">
        <v>112</v>
      </c>
      <c r="L25" s="334" t="s">
        <v>263</v>
      </c>
    </row>
    <row r="26" spans="2:13" ht="19.5" customHeight="1">
      <c r="B26" s="332">
        <v>22</v>
      </c>
      <c r="C26" s="333" t="s">
        <v>287</v>
      </c>
      <c r="D26" s="333" t="s">
        <v>288</v>
      </c>
      <c r="E26" s="333" t="s">
        <v>117</v>
      </c>
      <c r="F26" s="337" t="s">
        <v>289</v>
      </c>
      <c r="G26" s="335"/>
      <c r="H26" s="332">
        <v>62</v>
      </c>
      <c r="I26" s="333" t="s">
        <v>290</v>
      </c>
      <c r="J26" s="333" t="s">
        <v>291</v>
      </c>
      <c r="K26" s="333" t="s">
        <v>174</v>
      </c>
      <c r="L26" s="334" t="s">
        <v>292</v>
      </c>
    </row>
    <row r="27" spans="2:13" ht="19.5" customHeight="1">
      <c r="B27" s="332">
        <v>23</v>
      </c>
      <c r="C27" s="333" t="s">
        <v>293</v>
      </c>
      <c r="D27" s="333"/>
      <c r="E27" s="333" t="s">
        <v>91</v>
      </c>
      <c r="F27" s="334" t="s">
        <v>294</v>
      </c>
      <c r="G27" s="335"/>
      <c r="H27" s="332">
        <v>63</v>
      </c>
      <c r="I27" s="333" t="s">
        <v>201</v>
      </c>
      <c r="J27" s="333" t="s">
        <v>295</v>
      </c>
      <c r="K27" s="333" t="s">
        <v>112</v>
      </c>
      <c r="L27" s="334" t="s">
        <v>296</v>
      </c>
    </row>
    <row r="28" spans="2:13" ht="19.5" customHeight="1">
      <c r="B28" s="332">
        <v>24</v>
      </c>
      <c r="C28" s="333" t="s">
        <v>168</v>
      </c>
      <c r="D28" s="333"/>
      <c r="E28" s="333" t="s">
        <v>39</v>
      </c>
      <c r="F28" s="334" t="s">
        <v>297</v>
      </c>
      <c r="G28" s="335"/>
      <c r="H28" s="332">
        <v>64</v>
      </c>
      <c r="I28" s="333" t="s">
        <v>200</v>
      </c>
      <c r="J28" s="333" t="s">
        <v>298</v>
      </c>
      <c r="K28" s="333" t="s">
        <v>144</v>
      </c>
      <c r="L28" s="334"/>
    </row>
    <row r="29" spans="2:13" ht="19.5" customHeight="1">
      <c r="B29" s="332">
        <v>25</v>
      </c>
      <c r="C29" s="333" t="s">
        <v>50</v>
      </c>
      <c r="D29" s="333"/>
      <c r="E29" s="333" t="s">
        <v>49</v>
      </c>
      <c r="F29" s="334" t="s">
        <v>299</v>
      </c>
      <c r="G29" s="335"/>
      <c r="H29" s="332">
        <v>65</v>
      </c>
      <c r="I29" s="333" t="s">
        <v>51</v>
      </c>
      <c r="J29" s="333" t="s">
        <v>300</v>
      </c>
      <c r="K29" s="333" t="s">
        <v>42</v>
      </c>
      <c r="L29" s="334"/>
    </row>
    <row r="30" spans="2:13" ht="19.5" customHeight="1">
      <c r="B30" s="332">
        <v>26</v>
      </c>
      <c r="C30" s="333" t="s">
        <v>50</v>
      </c>
      <c r="D30" s="333"/>
      <c r="E30" s="333" t="s">
        <v>46</v>
      </c>
      <c r="F30" s="338" t="s">
        <v>301</v>
      </c>
      <c r="G30" s="335"/>
      <c r="H30" s="332">
        <v>66</v>
      </c>
      <c r="I30" s="333" t="s">
        <v>302</v>
      </c>
      <c r="J30" s="333" t="s">
        <v>303</v>
      </c>
      <c r="K30" s="333" t="s">
        <v>104</v>
      </c>
      <c r="L30" s="334" t="s">
        <v>304</v>
      </c>
      <c r="M30" s="339"/>
    </row>
    <row r="31" spans="2:13" ht="19.5" customHeight="1">
      <c r="B31" s="332">
        <v>27</v>
      </c>
      <c r="C31" s="333" t="s">
        <v>305</v>
      </c>
      <c r="D31" s="333"/>
      <c r="E31" s="333"/>
      <c r="F31" s="334" t="s">
        <v>306</v>
      </c>
      <c r="G31" s="335"/>
      <c r="H31" s="332">
        <v>67</v>
      </c>
      <c r="I31" s="333" t="s">
        <v>307</v>
      </c>
      <c r="J31" s="333"/>
      <c r="K31" s="333" t="s">
        <v>40</v>
      </c>
      <c r="L31" s="334"/>
      <c r="M31" s="144"/>
    </row>
    <row r="32" spans="2:13" ht="19.5" customHeight="1">
      <c r="B32" s="332">
        <v>28</v>
      </c>
      <c r="C32" s="333" t="s">
        <v>308</v>
      </c>
      <c r="D32" s="333"/>
      <c r="E32" s="333" t="s">
        <v>143</v>
      </c>
      <c r="F32" s="334" t="s">
        <v>309</v>
      </c>
      <c r="G32" s="335"/>
      <c r="H32" s="332">
        <v>68</v>
      </c>
      <c r="I32" s="333"/>
      <c r="J32" s="333"/>
      <c r="K32" s="333"/>
      <c r="L32" s="334"/>
      <c r="M32" s="144"/>
    </row>
    <row r="33" spans="2:21" ht="19.5" customHeight="1">
      <c r="B33" s="332">
        <v>29</v>
      </c>
      <c r="C33" s="333" t="s">
        <v>43</v>
      </c>
      <c r="D33" s="333" t="s">
        <v>310</v>
      </c>
      <c r="E33" s="333" t="s">
        <v>42</v>
      </c>
      <c r="F33" s="338" t="s">
        <v>311</v>
      </c>
      <c r="G33" s="335"/>
      <c r="H33" s="332">
        <v>69</v>
      </c>
      <c r="I33" s="333"/>
      <c r="J33" s="333"/>
      <c r="K33" s="333"/>
      <c r="L33" s="334"/>
      <c r="M33" s="340"/>
    </row>
    <row r="34" spans="2:21" ht="19.5" customHeight="1">
      <c r="B34" s="332">
        <v>30</v>
      </c>
      <c r="C34" s="333" t="s">
        <v>43</v>
      </c>
      <c r="D34" s="333"/>
      <c r="E34" s="333"/>
      <c r="F34" s="334" t="s">
        <v>312</v>
      </c>
      <c r="G34" s="335"/>
      <c r="H34" s="332">
        <v>70</v>
      </c>
      <c r="I34" s="333"/>
      <c r="J34" s="333"/>
      <c r="K34" s="333"/>
      <c r="L34" s="334"/>
    </row>
    <row r="35" spans="2:21" ht="19.5" customHeight="1">
      <c r="B35" s="332">
        <v>31</v>
      </c>
      <c r="C35" s="333" t="s">
        <v>52</v>
      </c>
      <c r="D35" s="333" t="s">
        <v>313</v>
      </c>
      <c r="E35" s="333" t="s">
        <v>36</v>
      </c>
      <c r="F35" s="334" t="s">
        <v>314</v>
      </c>
      <c r="G35" s="335"/>
      <c r="H35" s="332">
        <v>71</v>
      </c>
      <c r="I35" s="333"/>
      <c r="J35" s="333"/>
      <c r="K35" s="333"/>
      <c r="L35" s="334"/>
    </row>
    <row r="36" spans="2:21" ht="19.5" customHeight="1">
      <c r="B36" s="332">
        <v>32</v>
      </c>
      <c r="C36" s="333" t="s">
        <v>52</v>
      </c>
      <c r="D36" s="333"/>
      <c r="E36" s="333"/>
      <c r="F36" s="334" t="s">
        <v>315</v>
      </c>
      <c r="G36" s="335"/>
      <c r="H36" s="332">
        <v>72</v>
      </c>
      <c r="I36" s="333"/>
      <c r="J36" s="333"/>
      <c r="K36" s="333"/>
      <c r="L36" s="334"/>
    </row>
    <row r="37" spans="2:21" ht="19.5" customHeight="1">
      <c r="B37" s="332">
        <v>33</v>
      </c>
      <c r="C37" s="333" t="s">
        <v>316</v>
      </c>
      <c r="D37" s="333" t="s">
        <v>317</v>
      </c>
      <c r="E37" s="333" t="s">
        <v>41</v>
      </c>
      <c r="F37" s="334" t="s">
        <v>318</v>
      </c>
      <c r="G37" s="335"/>
      <c r="H37" s="332">
        <v>73</v>
      </c>
      <c r="I37" s="333"/>
      <c r="J37" s="333"/>
      <c r="K37" s="333"/>
      <c r="L37" s="334"/>
    </row>
    <row r="38" spans="2:21" ht="19.5" customHeight="1">
      <c r="B38" s="332">
        <v>34</v>
      </c>
      <c r="C38" s="333" t="s">
        <v>316</v>
      </c>
      <c r="D38" s="333"/>
      <c r="E38" s="333"/>
      <c r="F38" s="334" t="s">
        <v>319</v>
      </c>
      <c r="G38" s="335"/>
      <c r="H38" s="332">
        <v>74</v>
      </c>
      <c r="I38" s="333"/>
      <c r="J38" s="333"/>
      <c r="K38" s="333"/>
      <c r="L38" s="334"/>
    </row>
    <row r="39" spans="2:21" ht="8.25" customHeight="1"/>
    <row r="40" spans="2:21" ht="5.25" customHeight="1"/>
    <row r="41" spans="2:21" ht="24" customHeight="1">
      <c r="B41" s="322" t="s">
        <v>26</v>
      </c>
      <c r="C41" s="322" t="s">
        <v>208</v>
      </c>
      <c r="D41" s="323" t="s">
        <v>209</v>
      </c>
      <c r="E41" s="322" t="s">
        <v>210</v>
      </c>
      <c r="F41" s="322" t="s">
        <v>211</v>
      </c>
      <c r="G41" s="324"/>
      <c r="H41" s="322" t="s">
        <v>26</v>
      </c>
      <c r="I41" s="322" t="s">
        <v>208</v>
      </c>
      <c r="J41" s="325" t="s">
        <v>209</v>
      </c>
      <c r="K41" s="322" t="s">
        <v>210</v>
      </c>
      <c r="L41" s="322" t="s">
        <v>211</v>
      </c>
      <c r="P41" s="601" t="s">
        <v>352</v>
      </c>
      <c r="Q41" s="600" t="str">
        <f>REPLACE(P41,FIND("/",P41),0," - "&amp;U41)</f>
        <v>DINI CHAIRANI - P.PALAS/KM.INDAH</v>
      </c>
      <c r="U41" s="602" t="s">
        <v>2</v>
      </c>
    </row>
    <row r="42" spans="2:21" ht="15" customHeight="1">
      <c r="B42" s="326"/>
      <c r="C42" s="326">
        <v>1</v>
      </c>
      <c r="D42" s="326"/>
      <c r="E42" s="326">
        <v>2</v>
      </c>
      <c r="F42" s="326">
        <v>3</v>
      </c>
      <c r="G42" s="327"/>
    </row>
    <row r="43" spans="2:21" ht="19.5" customHeight="1">
      <c r="B43" s="328">
        <v>1</v>
      </c>
      <c r="C43" s="329" t="s">
        <v>169</v>
      </c>
      <c r="D43" s="329" t="s">
        <v>212</v>
      </c>
      <c r="E43" s="329" t="s">
        <v>117</v>
      </c>
      <c r="F43" s="330" t="s">
        <v>213</v>
      </c>
      <c r="G43" s="331"/>
      <c r="H43" s="332">
        <v>41</v>
      </c>
      <c r="I43" s="333" t="s">
        <v>198</v>
      </c>
      <c r="J43" s="333" t="s">
        <v>214</v>
      </c>
      <c r="K43" s="333" t="s">
        <v>120</v>
      </c>
      <c r="L43" s="334" t="s">
        <v>215</v>
      </c>
    </row>
    <row r="44" spans="2:21" ht="19.5" customHeight="1">
      <c r="B44" s="332">
        <v>2</v>
      </c>
      <c r="C44" s="333" t="s">
        <v>164</v>
      </c>
      <c r="D44" s="333" t="s">
        <v>216</v>
      </c>
      <c r="E44" s="333" t="s">
        <v>0</v>
      </c>
      <c r="F44" s="334" t="s">
        <v>217</v>
      </c>
      <c r="G44" s="335"/>
      <c r="H44" s="332">
        <v>42</v>
      </c>
      <c r="I44" s="333" t="s">
        <v>206</v>
      </c>
      <c r="J44" s="333" t="s">
        <v>218</v>
      </c>
      <c r="K44" s="333" t="s">
        <v>38</v>
      </c>
      <c r="L44" s="334" t="s">
        <v>219</v>
      </c>
    </row>
    <row r="45" spans="2:21" ht="19.5" customHeight="1">
      <c r="B45" s="332">
        <v>3</v>
      </c>
      <c r="C45" s="336" t="s">
        <v>195</v>
      </c>
      <c r="D45" s="336" t="s">
        <v>220</v>
      </c>
      <c r="E45" s="336" t="s">
        <v>194</v>
      </c>
      <c r="F45" s="337" t="s">
        <v>221</v>
      </c>
      <c r="G45" s="335"/>
      <c r="H45" s="332">
        <v>43</v>
      </c>
      <c r="I45" s="333" t="s">
        <v>115</v>
      </c>
      <c r="J45" s="333" t="s">
        <v>334</v>
      </c>
      <c r="K45" s="333" t="s">
        <v>117</v>
      </c>
      <c r="L45" s="334" t="s">
        <v>222</v>
      </c>
    </row>
    <row r="46" spans="2:21" ht="19.5" customHeight="1">
      <c r="B46" s="332">
        <v>4</v>
      </c>
      <c r="C46" s="333" t="s">
        <v>223</v>
      </c>
      <c r="D46" s="333"/>
      <c r="E46" s="333" t="s">
        <v>40</v>
      </c>
      <c r="F46" s="334" t="s">
        <v>224</v>
      </c>
      <c r="G46" s="335"/>
      <c r="H46" s="332">
        <v>44</v>
      </c>
      <c r="I46" s="336" t="s">
        <v>3</v>
      </c>
      <c r="J46" s="336" t="s">
        <v>225</v>
      </c>
      <c r="K46" s="336" t="s">
        <v>101</v>
      </c>
      <c r="L46" s="337" t="s">
        <v>226</v>
      </c>
    </row>
    <row r="47" spans="2:21" ht="19.5" customHeight="1">
      <c r="B47" s="332">
        <v>5</v>
      </c>
      <c r="C47" s="333" t="s">
        <v>227</v>
      </c>
      <c r="D47" s="333"/>
      <c r="E47" s="333" t="s">
        <v>53</v>
      </c>
      <c r="F47" s="334" t="s">
        <v>228</v>
      </c>
      <c r="G47" s="335"/>
      <c r="H47" s="332">
        <v>45</v>
      </c>
      <c r="I47" s="336" t="s">
        <v>229</v>
      </c>
      <c r="J47" s="336"/>
      <c r="K47" s="336"/>
      <c r="L47" s="337" t="s">
        <v>230</v>
      </c>
    </row>
    <row r="48" spans="2:21" ht="19.5" customHeight="1">
      <c r="B48" s="332">
        <v>6</v>
      </c>
      <c r="C48" s="333" t="s">
        <v>231</v>
      </c>
      <c r="D48" s="333" t="s">
        <v>232</v>
      </c>
      <c r="E48" s="333" t="s">
        <v>36</v>
      </c>
      <c r="F48" s="334" t="s">
        <v>233</v>
      </c>
      <c r="G48" s="335"/>
      <c r="H48" s="332">
        <v>46</v>
      </c>
      <c r="I48" s="333" t="s">
        <v>234</v>
      </c>
      <c r="J48" s="333" t="s">
        <v>235</v>
      </c>
      <c r="K48" s="333" t="s">
        <v>100</v>
      </c>
      <c r="L48" s="334" t="s">
        <v>236</v>
      </c>
    </row>
    <row r="49" spans="2:12" ht="19.5" customHeight="1">
      <c r="B49" s="332">
        <v>7</v>
      </c>
      <c r="C49" s="333" t="s">
        <v>237</v>
      </c>
      <c r="D49" s="333"/>
      <c r="E49" s="333" t="s">
        <v>36</v>
      </c>
      <c r="F49" s="334"/>
      <c r="G49" s="335"/>
      <c r="H49" s="332">
        <v>47</v>
      </c>
      <c r="I49" s="333" t="s">
        <v>54</v>
      </c>
      <c r="J49" s="333" t="s">
        <v>238</v>
      </c>
      <c r="K49" s="333" t="s">
        <v>38</v>
      </c>
      <c r="L49" s="334" t="s">
        <v>239</v>
      </c>
    </row>
    <row r="50" spans="2:12" ht="19.5" customHeight="1">
      <c r="B50" s="332">
        <v>8</v>
      </c>
      <c r="C50" s="333" t="s">
        <v>237</v>
      </c>
      <c r="D50" s="333"/>
      <c r="E50" s="333" t="s">
        <v>36</v>
      </c>
      <c r="F50" s="334" t="s">
        <v>240</v>
      </c>
      <c r="G50" s="335"/>
      <c r="H50" s="332">
        <v>48</v>
      </c>
      <c r="I50" s="333" t="s">
        <v>172</v>
      </c>
      <c r="J50" s="333" t="s">
        <v>241</v>
      </c>
      <c r="K50" s="333" t="s">
        <v>36</v>
      </c>
      <c r="L50" s="334" t="s">
        <v>233</v>
      </c>
    </row>
    <row r="51" spans="2:12" ht="19.5" customHeight="1">
      <c r="B51" s="332">
        <v>9</v>
      </c>
      <c r="C51" s="333" t="s">
        <v>132</v>
      </c>
      <c r="D51" s="333"/>
      <c r="E51" s="333" t="s">
        <v>35</v>
      </c>
      <c r="F51" s="334" t="s">
        <v>242</v>
      </c>
      <c r="G51" s="335"/>
      <c r="H51" s="332">
        <v>49</v>
      </c>
      <c r="I51" s="333" t="s">
        <v>167</v>
      </c>
      <c r="J51" s="333" t="s">
        <v>243</v>
      </c>
      <c r="K51" s="333" t="s">
        <v>244</v>
      </c>
      <c r="L51" s="334" t="s">
        <v>245</v>
      </c>
    </row>
    <row r="52" spans="2:12" ht="19.5" customHeight="1">
      <c r="B52" s="332">
        <v>10</v>
      </c>
      <c r="C52" s="333" t="s">
        <v>246</v>
      </c>
      <c r="D52" s="333"/>
      <c r="E52" s="333" t="s">
        <v>1</v>
      </c>
      <c r="F52" s="334" t="s">
        <v>247</v>
      </c>
      <c r="G52" s="335"/>
      <c r="H52" s="332">
        <v>50</v>
      </c>
      <c r="I52" s="333" t="s">
        <v>113</v>
      </c>
      <c r="J52" s="333" t="s">
        <v>248</v>
      </c>
      <c r="K52" s="333" t="s">
        <v>2</v>
      </c>
      <c r="L52" s="334" t="s">
        <v>249</v>
      </c>
    </row>
    <row r="53" spans="2:12" ht="19.5" customHeight="1">
      <c r="B53" s="332">
        <v>11</v>
      </c>
      <c r="C53" s="336" t="s">
        <v>166</v>
      </c>
      <c r="D53" s="336" t="s">
        <v>250</v>
      </c>
      <c r="E53" s="336" t="s">
        <v>192</v>
      </c>
      <c r="F53" s="337" t="s">
        <v>251</v>
      </c>
      <c r="G53" s="335"/>
      <c r="H53" s="332">
        <v>51</v>
      </c>
      <c r="I53" s="333" t="s">
        <v>165</v>
      </c>
      <c r="J53" s="333"/>
      <c r="K53" s="333" t="s">
        <v>41</v>
      </c>
      <c r="L53" s="334" t="s">
        <v>252</v>
      </c>
    </row>
    <row r="54" spans="2:12" ht="19.5" customHeight="1">
      <c r="B54" s="332">
        <v>12</v>
      </c>
      <c r="C54" s="333" t="s">
        <v>163</v>
      </c>
      <c r="D54" s="333" t="s">
        <v>253</v>
      </c>
      <c r="E54" s="333" t="s">
        <v>254</v>
      </c>
      <c r="F54" s="334" t="s">
        <v>255</v>
      </c>
      <c r="G54" s="335"/>
      <c r="H54" s="332">
        <v>52</v>
      </c>
      <c r="I54" s="333" t="s">
        <v>256</v>
      </c>
      <c r="J54" s="333" t="s">
        <v>257</v>
      </c>
      <c r="K54" s="333" t="s">
        <v>35</v>
      </c>
      <c r="L54" s="334" t="s">
        <v>258</v>
      </c>
    </row>
    <row r="55" spans="2:12" ht="19.5" customHeight="1">
      <c r="B55" s="332">
        <v>13</v>
      </c>
      <c r="C55" s="333" t="s">
        <v>259</v>
      </c>
      <c r="D55" s="333"/>
      <c r="E55" s="333" t="s">
        <v>38</v>
      </c>
      <c r="F55" s="334" t="s">
        <v>260</v>
      </c>
      <c r="G55" s="335"/>
      <c r="H55" s="332">
        <v>53</v>
      </c>
      <c r="I55" s="333" t="s">
        <v>261</v>
      </c>
      <c r="J55" s="333"/>
      <c r="K55" s="333" t="s">
        <v>37</v>
      </c>
      <c r="L55" s="334" t="s">
        <v>262</v>
      </c>
    </row>
    <row r="56" spans="2:12" ht="19.5" customHeight="1">
      <c r="B56" s="332">
        <v>14</v>
      </c>
      <c r="C56" s="333" t="s">
        <v>160</v>
      </c>
      <c r="D56" s="333"/>
      <c r="E56" s="333" t="s">
        <v>112</v>
      </c>
      <c r="F56" s="334" t="s">
        <v>263</v>
      </c>
      <c r="G56" s="335"/>
      <c r="H56" s="332">
        <v>54</v>
      </c>
      <c r="I56" s="333" t="s">
        <v>173</v>
      </c>
      <c r="J56" s="333" t="s">
        <v>264</v>
      </c>
      <c r="K56" s="333" t="s">
        <v>38</v>
      </c>
      <c r="L56" s="334" t="s">
        <v>265</v>
      </c>
    </row>
    <row r="57" spans="2:12" ht="19.5" customHeight="1">
      <c r="B57" s="332">
        <v>15</v>
      </c>
      <c r="C57" s="333" t="s">
        <v>90</v>
      </c>
      <c r="D57" s="333"/>
      <c r="E57" s="333" t="s">
        <v>38</v>
      </c>
      <c r="F57" s="334" t="s">
        <v>265</v>
      </c>
      <c r="G57" s="335"/>
      <c r="H57" s="332">
        <v>55</v>
      </c>
      <c r="I57" s="333" t="s">
        <v>266</v>
      </c>
      <c r="J57" s="333" t="s">
        <v>267</v>
      </c>
      <c r="K57" s="333" t="s">
        <v>40</v>
      </c>
      <c r="L57" s="334" t="s">
        <v>268</v>
      </c>
    </row>
    <row r="58" spans="2:12" ht="19.5" customHeight="1">
      <c r="B58" s="332">
        <v>16</v>
      </c>
      <c r="C58" s="333" t="s">
        <v>269</v>
      </c>
      <c r="D58" s="333"/>
      <c r="E58" s="333" t="s">
        <v>37</v>
      </c>
      <c r="F58" s="334" t="s">
        <v>270</v>
      </c>
      <c r="G58" s="335"/>
      <c r="H58" s="332">
        <v>56</v>
      </c>
      <c r="I58" s="333" t="s">
        <v>154</v>
      </c>
      <c r="J58" s="333" t="s">
        <v>271</v>
      </c>
      <c r="K58" s="333" t="s">
        <v>114</v>
      </c>
      <c r="L58" s="334" t="s">
        <v>224</v>
      </c>
    </row>
    <row r="59" spans="2:12" ht="19.5" customHeight="1">
      <c r="B59" s="332">
        <v>17</v>
      </c>
      <c r="C59" s="333" t="s">
        <v>158</v>
      </c>
      <c r="D59" s="333"/>
      <c r="E59" s="333" t="s">
        <v>37</v>
      </c>
      <c r="F59" s="334" t="s">
        <v>262</v>
      </c>
      <c r="G59" s="335"/>
      <c r="H59" s="332">
        <v>57</v>
      </c>
      <c r="I59" s="333" t="s">
        <v>150</v>
      </c>
      <c r="J59" s="333" t="s">
        <v>272</v>
      </c>
      <c r="K59" s="333" t="s">
        <v>273</v>
      </c>
      <c r="L59" s="334" t="s">
        <v>274</v>
      </c>
    </row>
    <row r="60" spans="2:12" ht="19.5" customHeight="1">
      <c r="B60" s="332">
        <v>18</v>
      </c>
      <c r="C60" s="333" t="s">
        <v>47</v>
      </c>
      <c r="D60" s="333" t="s">
        <v>275</v>
      </c>
      <c r="E60" s="333" t="s">
        <v>48</v>
      </c>
      <c r="F60" s="337" t="s">
        <v>276</v>
      </c>
      <c r="G60" s="335"/>
      <c r="H60" s="332">
        <v>58</v>
      </c>
      <c r="I60" s="336" t="s">
        <v>197</v>
      </c>
      <c r="J60" s="336"/>
      <c r="K60" s="336" t="s">
        <v>196</v>
      </c>
      <c r="L60" s="337" t="s">
        <v>277</v>
      </c>
    </row>
    <row r="61" spans="2:12" ht="19.5" customHeight="1">
      <c r="B61" s="332">
        <v>19</v>
      </c>
      <c r="C61" s="333" t="s">
        <v>103</v>
      </c>
      <c r="D61" s="333" t="s">
        <v>278</v>
      </c>
      <c r="E61" s="333" t="s">
        <v>2</v>
      </c>
      <c r="F61" s="334" t="s">
        <v>279</v>
      </c>
      <c r="G61" s="335"/>
      <c r="H61" s="332">
        <v>59</v>
      </c>
      <c r="I61" s="333" t="s">
        <v>137</v>
      </c>
      <c r="J61" s="333"/>
      <c r="K61" s="333" t="s">
        <v>53</v>
      </c>
      <c r="L61" s="334" t="s">
        <v>280</v>
      </c>
    </row>
    <row r="62" spans="2:12" ht="19.5" customHeight="1">
      <c r="B62" s="332">
        <v>20</v>
      </c>
      <c r="C62" s="333" t="s">
        <v>281</v>
      </c>
      <c r="D62" s="333"/>
      <c r="E62" s="333" t="s">
        <v>37</v>
      </c>
      <c r="F62" s="334" t="s">
        <v>282</v>
      </c>
      <c r="G62" s="335"/>
      <c r="H62" s="332">
        <v>60</v>
      </c>
      <c r="I62" s="333" t="s">
        <v>283</v>
      </c>
      <c r="J62" s="333"/>
      <c r="K62" s="333" t="s">
        <v>143</v>
      </c>
      <c r="L62" s="334" t="s">
        <v>284</v>
      </c>
    </row>
    <row r="63" spans="2:12" ht="19.5" customHeight="1">
      <c r="B63" s="332">
        <v>21</v>
      </c>
      <c r="C63" s="333" t="s">
        <v>285</v>
      </c>
      <c r="D63" s="333"/>
      <c r="E63" s="333" t="s">
        <v>40</v>
      </c>
      <c r="F63" s="334" t="s">
        <v>286</v>
      </c>
      <c r="G63" s="335"/>
      <c r="H63" s="332">
        <v>61</v>
      </c>
      <c r="I63" s="333" t="s">
        <v>110</v>
      </c>
      <c r="J63" s="333"/>
      <c r="K63" s="333" t="s">
        <v>112</v>
      </c>
      <c r="L63" s="334" t="s">
        <v>263</v>
      </c>
    </row>
    <row r="64" spans="2:12" ht="19.5" customHeight="1">
      <c r="B64" s="332">
        <v>22</v>
      </c>
      <c r="C64" s="333" t="s">
        <v>287</v>
      </c>
      <c r="D64" s="333" t="s">
        <v>288</v>
      </c>
      <c r="E64" s="333" t="s">
        <v>117</v>
      </c>
      <c r="F64" s="337" t="s">
        <v>289</v>
      </c>
      <c r="G64" s="335"/>
      <c r="H64" s="332">
        <v>62</v>
      </c>
      <c r="I64" s="333" t="s">
        <v>290</v>
      </c>
      <c r="J64" s="333" t="s">
        <v>291</v>
      </c>
      <c r="K64" s="333" t="s">
        <v>174</v>
      </c>
      <c r="L64" s="334" t="s">
        <v>292</v>
      </c>
    </row>
    <row r="65" spans="2:13" ht="19.5" customHeight="1">
      <c r="B65" s="332">
        <v>23</v>
      </c>
      <c r="C65" s="333" t="s">
        <v>293</v>
      </c>
      <c r="D65" s="333"/>
      <c r="E65" s="333" t="s">
        <v>91</v>
      </c>
      <c r="F65" s="334" t="s">
        <v>294</v>
      </c>
      <c r="G65" s="335"/>
      <c r="H65" s="332">
        <v>63</v>
      </c>
      <c r="I65" s="333" t="s">
        <v>201</v>
      </c>
      <c r="J65" s="333" t="s">
        <v>295</v>
      </c>
      <c r="K65" s="333" t="s">
        <v>112</v>
      </c>
      <c r="L65" s="334" t="s">
        <v>296</v>
      </c>
    </row>
    <row r="66" spans="2:13" ht="19.5" customHeight="1">
      <c r="B66" s="332">
        <v>24</v>
      </c>
      <c r="C66" s="333" t="s">
        <v>168</v>
      </c>
      <c r="D66" s="333"/>
      <c r="E66" s="333" t="s">
        <v>39</v>
      </c>
      <c r="F66" s="334" t="s">
        <v>297</v>
      </c>
      <c r="G66" s="335"/>
      <c r="H66" s="332">
        <v>64</v>
      </c>
      <c r="I66" s="333" t="s">
        <v>200</v>
      </c>
      <c r="J66" s="333" t="s">
        <v>298</v>
      </c>
      <c r="K66" s="333" t="s">
        <v>144</v>
      </c>
      <c r="L66" s="334"/>
    </row>
    <row r="67" spans="2:13" ht="19.5" customHeight="1">
      <c r="B67" s="332">
        <v>25</v>
      </c>
      <c r="C67" s="333" t="s">
        <v>50</v>
      </c>
      <c r="D67" s="333"/>
      <c r="E67" s="333" t="s">
        <v>49</v>
      </c>
      <c r="F67" s="334" t="s">
        <v>299</v>
      </c>
      <c r="G67" s="335"/>
      <c r="H67" s="332">
        <v>65</v>
      </c>
      <c r="I67" s="333" t="s">
        <v>51</v>
      </c>
      <c r="J67" s="333" t="s">
        <v>300</v>
      </c>
      <c r="K67" s="333" t="s">
        <v>42</v>
      </c>
      <c r="L67" s="334"/>
    </row>
    <row r="68" spans="2:13" ht="19.5" customHeight="1">
      <c r="B68" s="332">
        <v>26</v>
      </c>
      <c r="C68" s="333" t="s">
        <v>50</v>
      </c>
      <c r="D68" s="333"/>
      <c r="E68" s="333" t="s">
        <v>46</v>
      </c>
      <c r="F68" s="338" t="s">
        <v>301</v>
      </c>
      <c r="G68" s="335"/>
      <c r="H68" s="332">
        <v>66</v>
      </c>
      <c r="I68" s="333" t="s">
        <v>302</v>
      </c>
      <c r="J68" s="333" t="s">
        <v>303</v>
      </c>
      <c r="K68" s="333" t="s">
        <v>104</v>
      </c>
      <c r="L68" s="334" t="s">
        <v>304</v>
      </c>
      <c r="M68" s="339"/>
    </row>
    <row r="69" spans="2:13" ht="19.5" customHeight="1">
      <c r="B69" s="332">
        <v>27</v>
      </c>
      <c r="C69" s="333" t="s">
        <v>305</v>
      </c>
      <c r="D69" s="333"/>
      <c r="E69" s="333"/>
      <c r="F69" s="334" t="s">
        <v>306</v>
      </c>
      <c r="G69" s="335"/>
      <c r="H69" s="332">
        <v>67</v>
      </c>
      <c r="I69" s="333" t="s">
        <v>307</v>
      </c>
      <c r="J69" s="333"/>
      <c r="K69" s="333" t="s">
        <v>40</v>
      </c>
      <c r="L69" s="334"/>
      <c r="M69" s="144"/>
    </row>
    <row r="70" spans="2:13" ht="19.5" customHeight="1">
      <c r="B70" s="332">
        <v>28</v>
      </c>
      <c r="C70" s="333" t="s">
        <v>308</v>
      </c>
      <c r="D70" s="333"/>
      <c r="E70" s="333" t="s">
        <v>143</v>
      </c>
      <c r="F70" s="334" t="s">
        <v>309</v>
      </c>
      <c r="G70" s="335"/>
      <c r="H70" s="332">
        <v>68</v>
      </c>
      <c r="I70" s="333"/>
      <c r="J70" s="333"/>
      <c r="K70" s="333"/>
      <c r="L70" s="334"/>
      <c r="M70" s="144"/>
    </row>
    <row r="71" spans="2:13" ht="19.5" customHeight="1">
      <c r="B71" s="332">
        <v>29</v>
      </c>
      <c r="C71" s="333" t="s">
        <v>43</v>
      </c>
      <c r="D71" s="333" t="s">
        <v>310</v>
      </c>
      <c r="E71" s="333" t="s">
        <v>42</v>
      </c>
      <c r="F71" s="338" t="s">
        <v>311</v>
      </c>
      <c r="G71" s="335"/>
      <c r="H71" s="332">
        <v>69</v>
      </c>
      <c r="I71" s="333"/>
      <c r="J71" s="333"/>
      <c r="K71" s="333"/>
      <c r="L71" s="334"/>
      <c r="M71" s="340"/>
    </row>
    <row r="72" spans="2:13" ht="19.5" customHeight="1">
      <c r="B72" s="332">
        <v>30</v>
      </c>
      <c r="C72" s="333" t="s">
        <v>43</v>
      </c>
      <c r="D72" s="333"/>
      <c r="E72" s="333"/>
      <c r="F72" s="334" t="s">
        <v>312</v>
      </c>
      <c r="G72" s="335"/>
      <c r="H72" s="332">
        <v>70</v>
      </c>
      <c r="I72" s="333"/>
      <c r="J72" s="333"/>
      <c r="K72" s="333"/>
      <c r="L72" s="334"/>
    </row>
    <row r="73" spans="2:13" ht="19.5" customHeight="1">
      <c r="B73" s="332">
        <v>31</v>
      </c>
      <c r="C73" s="333" t="s">
        <v>52</v>
      </c>
      <c r="D73" s="333" t="s">
        <v>313</v>
      </c>
      <c r="E73" s="333" t="s">
        <v>36</v>
      </c>
      <c r="F73" s="334" t="s">
        <v>314</v>
      </c>
      <c r="G73" s="335"/>
      <c r="H73" s="332">
        <v>71</v>
      </c>
      <c r="I73" s="333"/>
      <c r="J73" s="333"/>
      <c r="K73" s="333"/>
      <c r="L73" s="334"/>
    </row>
    <row r="74" spans="2:13" ht="19.5" customHeight="1">
      <c r="B74" s="332">
        <v>32</v>
      </c>
      <c r="C74" s="333" t="s">
        <v>52</v>
      </c>
      <c r="D74" s="333"/>
      <c r="E74" s="333"/>
      <c r="F74" s="334" t="s">
        <v>315</v>
      </c>
      <c r="G74" s="335"/>
      <c r="H74" s="332">
        <v>72</v>
      </c>
      <c r="I74" s="333"/>
      <c r="J74" s="333">
        <f>391800+12320+3460+164800</f>
        <v>572380</v>
      </c>
      <c r="K74" s="333"/>
      <c r="L74" s="334"/>
    </row>
    <row r="75" spans="2:13" ht="19.5" customHeight="1">
      <c r="B75" s="332">
        <v>33</v>
      </c>
      <c r="C75" s="333" t="s">
        <v>316</v>
      </c>
      <c r="D75" s="333" t="s">
        <v>317</v>
      </c>
      <c r="E75" s="333" t="s">
        <v>41</v>
      </c>
      <c r="F75" s="334" t="s">
        <v>318</v>
      </c>
      <c r="G75" s="335"/>
      <c r="H75" s="332">
        <v>73</v>
      </c>
      <c r="I75" s="333"/>
      <c r="J75" s="333"/>
      <c r="K75" s="333"/>
      <c r="L75" s="334"/>
    </row>
    <row r="76" spans="2:13" ht="19.5" customHeight="1">
      <c r="B76" s="332">
        <v>34</v>
      </c>
      <c r="C76" s="333" t="s">
        <v>316</v>
      </c>
      <c r="D76" s="333"/>
      <c r="E76" s="333"/>
      <c r="F76" s="334" t="s">
        <v>319</v>
      </c>
      <c r="G76" s="335"/>
      <c r="H76" s="332">
        <v>74</v>
      </c>
      <c r="I76" s="333"/>
      <c r="J76" s="333"/>
      <c r="K76" s="333"/>
      <c r="L76" s="334"/>
    </row>
    <row r="77" spans="2:13" ht="19.5" customHeight="1">
      <c r="B77" s="332">
        <v>35</v>
      </c>
      <c r="C77" s="333" t="s">
        <v>205</v>
      </c>
      <c r="D77" s="333" t="s">
        <v>320</v>
      </c>
      <c r="E77" s="333" t="s">
        <v>40</v>
      </c>
      <c r="F77" s="334" t="s">
        <v>321</v>
      </c>
      <c r="G77" s="335"/>
      <c r="H77" s="332">
        <v>75</v>
      </c>
      <c r="I77" s="333"/>
      <c r="J77" s="333"/>
      <c r="K77" s="333"/>
      <c r="L77" s="334"/>
    </row>
    <row r="78" spans="2:13" ht="19.5" customHeight="1">
      <c r="B78" s="332">
        <v>36</v>
      </c>
      <c r="C78" s="333" t="s">
        <v>153</v>
      </c>
      <c r="D78" s="333" t="s">
        <v>322</v>
      </c>
      <c r="E78" s="333" t="s">
        <v>112</v>
      </c>
      <c r="F78" s="334" t="s">
        <v>296</v>
      </c>
      <c r="G78" s="335"/>
      <c r="H78" s="332">
        <v>76</v>
      </c>
      <c r="I78" s="333"/>
      <c r="J78" s="333"/>
      <c r="K78" s="333"/>
      <c r="L78" s="334"/>
    </row>
    <row r="79" spans="2:13" ht="19.5" customHeight="1">
      <c r="B79" s="332">
        <v>37</v>
      </c>
      <c r="C79" s="333" t="s">
        <v>323</v>
      </c>
      <c r="D79" s="333"/>
      <c r="E79" s="333" t="s">
        <v>37</v>
      </c>
      <c r="F79" s="334" t="s">
        <v>324</v>
      </c>
      <c r="G79" s="335"/>
      <c r="H79" s="332">
        <v>77</v>
      </c>
      <c r="I79" s="333"/>
      <c r="J79" s="333"/>
      <c r="K79" s="333"/>
      <c r="L79" s="334"/>
    </row>
    <row r="80" spans="2:13" ht="19.5" customHeight="1">
      <c r="B80" s="332">
        <v>38</v>
      </c>
      <c r="C80" s="333" t="s">
        <v>325</v>
      </c>
      <c r="D80" s="333"/>
      <c r="E80" s="333" t="s">
        <v>40</v>
      </c>
      <c r="F80" s="334" t="s">
        <v>326</v>
      </c>
      <c r="G80" s="335"/>
      <c r="H80" s="332">
        <v>78</v>
      </c>
      <c r="I80" s="333"/>
      <c r="J80" s="333"/>
      <c r="K80" s="333"/>
      <c r="L80" s="334"/>
    </row>
    <row r="81" spans="1:12" ht="19.5" customHeight="1">
      <c r="B81" s="332">
        <v>39</v>
      </c>
      <c r="C81" s="333" t="s">
        <v>327</v>
      </c>
      <c r="D81" s="333" t="s">
        <v>327</v>
      </c>
      <c r="E81" s="333" t="s">
        <v>328</v>
      </c>
      <c r="F81" s="334" t="s">
        <v>329</v>
      </c>
      <c r="G81" s="335"/>
      <c r="H81" s="332">
        <v>79</v>
      </c>
      <c r="I81" s="333"/>
      <c r="J81" s="333"/>
      <c r="K81" s="333"/>
      <c r="L81" s="334"/>
    </row>
    <row r="82" spans="1:12" ht="19.5" customHeight="1">
      <c r="B82" s="332">
        <v>40</v>
      </c>
      <c r="C82" s="333" t="s">
        <v>330</v>
      </c>
      <c r="D82" s="333" t="s">
        <v>331</v>
      </c>
      <c r="E82" s="333" t="s">
        <v>170</v>
      </c>
      <c r="F82" s="334" t="s">
        <v>262</v>
      </c>
      <c r="G82" s="335"/>
      <c r="H82" s="332">
        <v>80</v>
      </c>
      <c r="I82" s="333"/>
      <c r="J82" s="333"/>
      <c r="K82" s="333"/>
      <c r="L82" s="334"/>
    </row>
    <row r="85" spans="1:12" ht="13.5" thickBot="1">
      <c r="F85" s="234"/>
      <c r="G85" s="234"/>
      <c r="H85" s="234"/>
    </row>
    <row r="86" spans="1:12" ht="21" customHeight="1" thickBot="1">
      <c r="B86" s="367" t="s">
        <v>26</v>
      </c>
      <c r="C86" s="366" t="s">
        <v>340</v>
      </c>
      <c r="D86" s="367" t="s">
        <v>341</v>
      </c>
      <c r="F86" s="367" t="s">
        <v>26</v>
      </c>
      <c r="G86" s="366" t="s">
        <v>340</v>
      </c>
      <c r="H86" s="367" t="s">
        <v>341</v>
      </c>
    </row>
    <row r="87" spans="1:12" ht="10.5" customHeight="1" thickBot="1">
      <c r="F87" s="234"/>
      <c r="G87" s="234"/>
      <c r="H87" s="234"/>
    </row>
    <row r="88" spans="1:12" ht="20.100000000000001" customHeight="1">
      <c r="A88" t="s">
        <v>25</v>
      </c>
      <c r="B88" s="368">
        <v>1</v>
      </c>
      <c r="C88" s="374" t="s">
        <v>342</v>
      </c>
      <c r="D88" s="371">
        <v>1.21</v>
      </c>
      <c r="F88" s="368">
        <v>1</v>
      </c>
      <c r="G88" s="374" t="s">
        <v>346</v>
      </c>
      <c r="H88" s="371">
        <v>2.23</v>
      </c>
    </row>
    <row r="89" spans="1:12" ht="20.100000000000001" customHeight="1">
      <c r="B89" s="369">
        <v>2</v>
      </c>
      <c r="C89" s="375" t="s">
        <v>343</v>
      </c>
      <c r="D89" s="372">
        <v>1.23</v>
      </c>
      <c r="F89" s="369">
        <v>2</v>
      </c>
      <c r="G89" s="375" t="s">
        <v>347</v>
      </c>
      <c r="H89" s="372">
        <v>2.2200000000000002</v>
      </c>
    </row>
    <row r="90" spans="1:12" ht="20.100000000000001" customHeight="1">
      <c r="B90" s="369">
        <v>3</v>
      </c>
      <c r="C90" s="375" t="s">
        <v>344</v>
      </c>
      <c r="D90" s="372">
        <v>1.25</v>
      </c>
      <c r="F90" s="369">
        <v>3</v>
      </c>
      <c r="G90" s="375" t="s">
        <v>348</v>
      </c>
      <c r="H90" s="372">
        <v>2.2599999999999998</v>
      </c>
    </row>
    <row r="91" spans="1:12" ht="20.100000000000001" customHeight="1">
      <c r="B91" s="369">
        <v>4</v>
      </c>
      <c r="C91" s="375" t="s">
        <v>345</v>
      </c>
      <c r="D91" s="372">
        <v>1.24</v>
      </c>
      <c r="F91" s="369">
        <v>4</v>
      </c>
      <c r="G91" s="375" t="s">
        <v>349</v>
      </c>
      <c r="H91" s="377"/>
      <c r="K91">
        <f>25+95+55</f>
        <v>175</v>
      </c>
    </row>
    <row r="92" spans="1:12" ht="20.100000000000001" customHeight="1">
      <c r="B92" s="369">
        <v>5</v>
      </c>
      <c r="C92" s="375" t="s">
        <v>350</v>
      </c>
      <c r="D92" s="372"/>
      <c r="F92" s="369">
        <v>5</v>
      </c>
      <c r="G92" s="375"/>
      <c r="H92" s="372"/>
      <c r="K92">
        <f>46+22+22</f>
        <v>90</v>
      </c>
    </row>
    <row r="93" spans="1:12" ht="20.100000000000001" customHeight="1" thickBot="1">
      <c r="B93" s="370">
        <v>6</v>
      </c>
      <c r="C93" s="376"/>
      <c r="D93" s="373"/>
      <c r="F93" s="370">
        <v>6</v>
      </c>
      <c r="G93" s="376"/>
      <c r="H93" s="373"/>
      <c r="K93">
        <f>+K92+K91</f>
        <v>265</v>
      </c>
    </row>
    <row r="94" spans="1:12" ht="12.75">
      <c r="F94" s="234"/>
      <c r="G94" s="234"/>
      <c r="H94" s="234"/>
    </row>
  </sheetData>
  <pageMargins left="0.33" right="0.75" top="0.15" bottom="0.21" header="0.12" footer="0.21"/>
  <pageSetup paperSize="9" orientation="portrait" horizontalDpi="4294967293" verticalDpi="180" r:id="rId1"/>
  <headerFooter alignWithMargins="0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>
  <sheetPr codeName="Sheet148">
    <tabColor rgb="FFFF0000"/>
  </sheetPr>
  <dimension ref="A1:S49"/>
  <sheetViews>
    <sheetView topLeftCell="A31" workbookViewId="0">
      <selection activeCell="B47" sqref="B47"/>
    </sheetView>
  </sheetViews>
  <sheetFormatPr defaultRowHeight="12.75"/>
  <cols>
    <col min="1" max="1" width="5" style="521" customWidth="1"/>
    <col min="2" max="2" width="23" style="521" customWidth="1"/>
    <col min="3" max="3" width="10.28515625" style="521" customWidth="1"/>
    <col min="4" max="4" width="14.28515625" style="521" customWidth="1"/>
    <col min="5" max="5" width="14.140625" style="521" customWidth="1"/>
    <col min="6" max="6" width="12.7109375" style="521" customWidth="1"/>
    <col min="7" max="7" width="8.42578125" style="521" customWidth="1"/>
    <col min="8" max="8" width="11.5703125" style="521" customWidth="1"/>
    <col min="9" max="9" width="12.42578125" style="521" customWidth="1"/>
    <col min="10" max="10" width="10.140625" style="521" customWidth="1"/>
    <col min="11" max="11" width="15.85546875" style="521" customWidth="1"/>
    <col min="12" max="12" width="9.140625" style="521" customWidth="1"/>
    <col min="13" max="13" width="10.42578125" style="521" customWidth="1"/>
    <col min="14" max="14" width="15.85546875" style="521" customWidth="1"/>
    <col min="15" max="15" width="14" style="521" customWidth="1"/>
    <col min="16" max="16" width="15.85546875" style="521" customWidth="1"/>
    <col min="17" max="17" width="6.140625" style="522" customWidth="1"/>
    <col min="18" max="19" width="7.140625" style="522" customWidth="1"/>
    <col min="20" max="20" width="14.5703125" style="520" bestFit="1" customWidth="1"/>
    <col min="21" max="21" width="15.5703125" style="520" bestFit="1" customWidth="1"/>
    <col min="22" max="253" width="9.140625" style="520"/>
    <col min="254" max="254" width="5" style="520" customWidth="1"/>
    <col min="255" max="255" width="18" style="520" customWidth="1"/>
    <col min="256" max="256" width="8" style="520" customWidth="1"/>
    <col min="257" max="257" width="14.28515625" style="520" customWidth="1"/>
    <col min="258" max="258" width="14.140625" style="520" customWidth="1"/>
    <col min="259" max="259" width="12.7109375" style="520" customWidth="1"/>
    <col min="260" max="260" width="8.42578125" style="520" customWidth="1"/>
    <col min="261" max="261" width="11.5703125" style="520" customWidth="1"/>
    <col min="262" max="262" width="12.42578125" style="520" customWidth="1"/>
    <col min="263" max="263" width="10.140625" style="520" customWidth="1"/>
    <col min="264" max="264" width="15.85546875" style="520" customWidth="1"/>
    <col min="265" max="266" width="9.140625" style="520" customWidth="1"/>
    <col min="267" max="267" width="15.85546875" style="520" customWidth="1"/>
    <col min="268" max="268" width="14" style="520" customWidth="1"/>
    <col min="269" max="269" width="15.85546875" style="520" customWidth="1"/>
    <col min="270" max="270" width="5.140625" style="520" customWidth="1"/>
    <col min="271" max="271" width="1.42578125" style="520" customWidth="1"/>
    <col min="272" max="272" width="16.5703125" style="520" bestFit="1" customWidth="1"/>
    <col min="273" max="273" width="1.42578125" style="520" customWidth="1"/>
    <col min="274" max="274" width="16.7109375" style="520" customWidth="1"/>
    <col min="275" max="275" width="1.85546875" style="520" customWidth="1"/>
    <col min="276" max="276" width="14.5703125" style="520" bestFit="1" customWidth="1"/>
    <col min="277" max="277" width="15.5703125" style="520" bestFit="1" customWidth="1"/>
    <col min="278" max="509" width="9.140625" style="520"/>
    <col min="510" max="510" width="5" style="520" customWidth="1"/>
    <col min="511" max="511" width="18" style="520" customWidth="1"/>
    <col min="512" max="512" width="8" style="520" customWidth="1"/>
    <col min="513" max="513" width="14.28515625" style="520" customWidth="1"/>
    <col min="514" max="514" width="14.140625" style="520" customWidth="1"/>
    <col min="515" max="515" width="12.7109375" style="520" customWidth="1"/>
    <col min="516" max="516" width="8.42578125" style="520" customWidth="1"/>
    <col min="517" max="517" width="11.5703125" style="520" customWidth="1"/>
    <col min="518" max="518" width="12.42578125" style="520" customWidth="1"/>
    <col min="519" max="519" width="10.140625" style="520" customWidth="1"/>
    <col min="520" max="520" width="15.85546875" style="520" customWidth="1"/>
    <col min="521" max="522" width="9.140625" style="520" customWidth="1"/>
    <col min="523" max="523" width="15.85546875" style="520" customWidth="1"/>
    <col min="524" max="524" width="14" style="520" customWidth="1"/>
    <col min="525" max="525" width="15.85546875" style="520" customWidth="1"/>
    <col min="526" max="526" width="5.140625" style="520" customWidth="1"/>
    <col min="527" max="527" width="1.42578125" style="520" customWidth="1"/>
    <col min="528" max="528" width="16.5703125" style="520" bestFit="1" customWidth="1"/>
    <col min="529" max="529" width="1.42578125" style="520" customWidth="1"/>
    <col min="530" max="530" width="16.7109375" style="520" customWidth="1"/>
    <col min="531" max="531" width="1.85546875" style="520" customWidth="1"/>
    <col min="532" max="532" width="14.5703125" style="520" bestFit="1" customWidth="1"/>
    <col min="533" max="533" width="15.5703125" style="520" bestFit="1" customWidth="1"/>
    <col min="534" max="765" width="9.140625" style="520"/>
    <col min="766" max="766" width="5" style="520" customWidth="1"/>
    <col min="767" max="767" width="18" style="520" customWidth="1"/>
    <col min="768" max="768" width="8" style="520" customWidth="1"/>
    <col min="769" max="769" width="14.28515625" style="520" customWidth="1"/>
    <col min="770" max="770" width="14.140625" style="520" customWidth="1"/>
    <col min="771" max="771" width="12.7109375" style="520" customWidth="1"/>
    <col min="772" max="772" width="8.42578125" style="520" customWidth="1"/>
    <col min="773" max="773" width="11.5703125" style="520" customWidth="1"/>
    <col min="774" max="774" width="12.42578125" style="520" customWidth="1"/>
    <col min="775" max="775" width="10.140625" style="520" customWidth="1"/>
    <col min="776" max="776" width="15.85546875" style="520" customWidth="1"/>
    <col min="777" max="778" width="9.140625" style="520" customWidth="1"/>
    <col min="779" max="779" width="15.85546875" style="520" customWidth="1"/>
    <col min="780" max="780" width="14" style="520" customWidth="1"/>
    <col min="781" max="781" width="15.85546875" style="520" customWidth="1"/>
    <col min="782" max="782" width="5.140625" style="520" customWidth="1"/>
    <col min="783" max="783" width="1.42578125" style="520" customWidth="1"/>
    <col min="784" max="784" width="16.5703125" style="520" bestFit="1" customWidth="1"/>
    <col min="785" max="785" width="1.42578125" style="520" customWidth="1"/>
    <col min="786" max="786" width="16.7109375" style="520" customWidth="1"/>
    <col min="787" max="787" width="1.85546875" style="520" customWidth="1"/>
    <col min="788" max="788" width="14.5703125" style="520" bestFit="1" customWidth="1"/>
    <col min="789" max="789" width="15.5703125" style="520" bestFit="1" customWidth="1"/>
    <col min="790" max="1021" width="9.140625" style="520"/>
    <col min="1022" max="1022" width="5" style="520" customWidth="1"/>
    <col min="1023" max="1023" width="18" style="520" customWidth="1"/>
    <col min="1024" max="1024" width="8" style="520" customWidth="1"/>
    <col min="1025" max="1025" width="14.28515625" style="520" customWidth="1"/>
    <col min="1026" max="1026" width="14.140625" style="520" customWidth="1"/>
    <col min="1027" max="1027" width="12.7109375" style="520" customWidth="1"/>
    <col min="1028" max="1028" width="8.42578125" style="520" customWidth="1"/>
    <col min="1029" max="1029" width="11.5703125" style="520" customWidth="1"/>
    <col min="1030" max="1030" width="12.42578125" style="520" customWidth="1"/>
    <col min="1031" max="1031" width="10.140625" style="520" customWidth="1"/>
    <col min="1032" max="1032" width="15.85546875" style="520" customWidth="1"/>
    <col min="1033" max="1034" width="9.140625" style="520" customWidth="1"/>
    <col min="1035" max="1035" width="15.85546875" style="520" customWidth="1"/>
    <col min="1036" max="1036" width="14" style="520" customWidth="1"/>
    <col min="1037" max="1037" width="15.85546875" style="520" customWidth="1"/>
    <col min="1038" max="1038" width="5.140625" style="520" customWidth="1"/>
    <col min="1039" max="1039" width="1.42578125" style="520" customWidth="1"/>
    <col min="1040" max="1040" width="16.5703125" style="520" bestFit="1" customWidth="1"/>
    <col min="1041" max="1041" width="1.42578125" style="520" customWidth="1"/>
    <col min="1042" max="1042" width="16.7109375" style="520" customWidth="1"/>
    <col min="1043" max="1043" width="1.85546875" style="520" customWidth="1"/>
    <col min="1044" max="1044" width="14.5703125" style="520" bestFit="1" customWidth="1"/>
    <col min="1045" max="1045" width="15.5703125" style="520" bestFit="1" customWidth="1"/>
    <col min="1046" max="1277" width="9.140625" style="520"/>
    <col min="1278" max="1278" width="5" style="520" customWidth="1"/>
    <col min="1279" max="1279" width="18" style="520" customWidth="1"/>
    <col min="1280" max="1280" width="8" style="520" customWidth="1"/>
    <col min="1281" max="1281" width="14.28515625" style="520" customWidth="1"/>
    <col min="1282" max="1282" width="14.140625" style="520" customWidth="1"/>
    <col min="1283" max="1283" width="12.7109375" style="520" customWidth="1"/>
    <col min="1284" max="1284" width="8.42578125" style="520" customWidth="1"/>
    <col min="1285" max="1285" width="11.5703125" style="520" customWidth="1"/>
    <col min="1286" max="1286" width="12.42578125" style="520" customWidth="1"/>
    <col min="1287" max="1287" width="10.140625" style="520" customWidth="1"/>
    <col min="1288" max="1288" width="15.85546875" style="520" customWidth="1"/>
    <col min="1289" max="1290" width="9.140625" style="520" customWidth="1"/>
    <col min="1291" max="1291" width="15.85546875" style="520" customWidth="1"/>
    <col min="1292" max="1292" width="14" style="520" customWidth="1"/>
    <col min="1293" max="1293" width="15.85546875" style="520" customWidth="1"/>
    <col min="1294" max="1294" width="5.140625" style="520" customWidth="1"/>
    <col min="1295" max="1295" width="1.42578125" style="520" customWidth="1"/>
    <col min="1296" max="1296" width="16.5703125" style="520" bestFit="1" customWidth="1"/>
    <col min="1297" max="1297" width="1.42578125" style="520" customWidth="1"/>
    <col min="1298" max="1298" width="16.7109375" style="520" customWidth="1"/>
    <col min="1299" max="1299" width="1.85546875" style="520" customWidth="1"/>
    <col min="1300" max="1300" width="14.5703125" style="520" bestFit="1" customWidth="1"/>
    <col min="1301" max="1301" width="15.5703125" style="520" bestFit="1" customWidth="1"/>
    <col min="1302" max="1533" width="9.140625" style="520"/>
    <col min="1534" max="1534" width="5" style="520" customWidth="1"/>
    <col min="1535" max="1535" width="18" style="520" customWidth="1"/>
    <col min="1536" max="1536" width="8" style="520" customWidth="1"/>
    <col min="1537" max="1537" width="14.28515625" style="520" customWidth="1"/>
    <col min="1538" max="1538" width="14.140625" style="520" customWidth="1"/>
    <col min="1539" max="1539" width="12.7109375" style="520" customWidth="1"/>
    <col min="1540" max="1540" width="8.42578125" style="520" customWidth="1"/>
    <col min="1541" max="1541" width="11.5703125" style="520" customWidth="1"/>
    <col min="1542" max="1542" width="12.42578125" style="520" customWidth="1"/>
    <col min="1543" max="1543" width="10.140625" style="520" customWidth="1"/>
    <col min="1544" max="1544" width="15.85546875" style="520" customWidth="1"/>
    <col min="1545" max="1546" width="9.140625" style="520" customWidth="1"/>
    <col min="1547" max="1547" width="15.85546875" style="520" customWidth="1"/>
    <col min="1548" max="1548" width="14" style="520" customWidth="1"/>
    <col min="1549" max="1549" width="15.85546875" style="520" customWidth="1"/>
    <col min="1550" max="1550" width="5.140625" style="520" customWidth="1"/>
    <col min="1551" max="1551" width="1.42578125" style="520" customWidth="1"/>
    <col min="1552" max="1552" width="16.5703125" style="520" bestFit="1" customWidth="1"/>
    <col min="1553" max="1553" width="1.42578125" style="520" customWidth="1"/>
    <col min="1554" max="1554" width="16.7109375" style="520" customWidth="1"/>
    <col min="1555" max="1555" width="1.85546875" style="520" customWidth="1"/>
    <col min="1556" max="1556" width="14.5703125" style="520" bestFit="1" customWidth="1"/>
    <col min="1557" max="1557" width="15.5703125" style="520" bestFit="1" customWidth="1"/>
    <col min="1558" max="1789" width="9.140625" style="520"/>
    <col min="1790" max="1790" width="5" style="520" customWidth="1"/>
    <col min="1791" max="1791" width="18" style="520" customWidth="1"/>
    <col min="1792" max="1792" width="8" style="520" customWidth="1"/>
    <col min="1793" max="1793" width="14.28515625" style="520" customWidth="1"/>
    <col min="1794" max="1794" width="14.140625" style="520" customWidth="1"/>
    <col min="1795" max="1795" width="12.7109375" style="520" customWidth="1"/>
    <col min="1796" max="1796" width="8.42578125" style="520" customWidth="1"/>
    <col min="1797" max="1797" width="11.5703125" style="520" customWidth="1"/>
    <col min="1798" max="1798" width="12.42578125" style="520" customWidth="1"/>
    <col min="1799" max="1799" width="10.140625" style="520" customWidth="1"/>
    <col min="1800" max="1800" width="15.85546875" style="520" customWidth="1"/>
    <col min="1801" max="1802" width="9.140625" style="520" customWidth="1"/>
    <col min="1803" max="1803" width="15.85546875" style="520" customWidth="1"/>
    <col min="1804" max="1804" width="14" style="520" customWidth="1"/>
    <col min="1805" max="1805" width="15.85546875" style="520" customWidth="1"/>
    <col min="1806" max="1806" width="5.140625" style="520" customWidth="1"/>
    <col min="1807" max="1807" width="1.42578125" style="520" customWidth="1"/>
    <col min="1808" max="1808" width="16.5703125" style="520" bestFit="1" customWidth="1"/>
    <col min="1809" max="1809" width="1.42578125" style="520" customWidth="1"/>
    <col min="1810" max="1810" width="16.7109375" style="520" customWidth="1"/>
    <col min="1811" max="1811" width="1.85546875" style="520" customWidth="1"/>
    <col min="1812" max="1812" width="14.5703125" style="520" bestFit="1" customWidth="1"/>
    <col min="1813" max="1813" width="15.5703125" style="520" bestFit="1" customWidth="1"/>
    <col min="1814" max="2045" width="9.140625" style="520"/>
    <col min="2046" max="2046" width="5" style="520" customWidth="1"/>
    <col min="2047" max="2047" width="18" style="520" customWidth="1"/>
    <col min="2048" max="2048" width="8" style="520" customWidth="1"/>
    <col min="2049" max="2049" width="14.28515625" style="520" customWidth="1"/>
    <col min="2050" max="2050" width="14.140625" style="520" customWidth="1"/>
    <col min="2051" max="2051" width="12.7109375" style="520" customWidth="1"/>
    <col min="2052" max="2052" width="8.42578125" style="520" customWidth="1"/>
    <col min="2053" max="2053" width="11.5703125" style="520" customWidth="1"/>
    <col min="2054" max="2054" width="12.42578125" style="520" customWidth="1"/>
    <col min="2055" max="2055" width="10.140625" style="520" customWidth="1"/>
    <col min="2056" max="2056" width="15.85546875" style="520" customWidth="1"/>
    <col min="2057" max="2058" width="9.140625" style="520" customWidth="1"/>
    <col min="2059" max="2059" width="15.85546875" style="520" customWidth="1"/>
    <col min="2060" max="2060" width="14" style="520" customWidth="1"/>
    <col min="2061" max="2061" width="15.85546875" style="520" customWidth="1"/>
    <col min="2062" max="2062" width="5.140625" style="520" customWidth="1"/>
    <col min="2063" max="2063" width="1.42578125" style="520" customWidth="1"/>
    <col min="2064" max="2064" width="16.5703125" style="520" bestFit="1" customWidth="1"/>
    <col min="2065" max="2065" width="1.42578125" style="520" customWidth="1"/>
    <col min="2066" max="2066" width="16.7109375" style="520" customWidth="1"/>
    <col min="2067" max="2067" width="1.85546875" style="520" customWidth="1"/>
    <col min="2068" max="2068" width="14.5703125" style="520" bestFit="1" customWidth="1"/>
    <col min="2069" max="2069" width="15.5703125" style="520" bestFit="1" customWidth="1"/>
    <col min="2070" max="2301" width="9.140625" style="520"/>
    <col min="2302" max="2302" width="5" style="520" customWidth="1"/>
    <col min="2303" max="2303" width="18" style="520" customWidth="1"/>
    <col min="2304" max="2304" width="8" style="520" customWidth="1"/>
    <col min="2305" max="2305" width="14.28515625" style="520" customWidth="1"/>
    <col min="2306" max="2306" width="14.140625" style="520" customWidth="1"/>
    <col min="2307" max="2307" width="12.7109375" style="520" customWidth="1"/>
    <col min="2308" max="2308" width="8.42578125" style="520" customWidth="1"/>
    <col min="2309" max="2309" width="11.5703125" style="520" customWidth="1"/>
    <col min="2310" max="2310" width="12.42578125" style="520" customWidth="1"/>
    <col min="2311" max="2311" width="10.140625" style="520" customWidth="1"/>
    <col min="2312" max="2312" width="15.85546875" style="520" customWidth="1"/>
    <col min="2313" max="2314" width="9.140625" style="520" customWidth="1"/>
    <col min="2315" max="2315" width="15.85546875" style="520" customWidth="1"/>
    <col min="2316" max="2316" width="14" style="520" customWidth="1"/>
    <col min="2317" max="2317" width="15.85546875" style="520" customWidth="1"/>
    <col min="2318" max="2318" width="5.140625" style="520" customWidth="1"/>
    <col min="2319" max="2319" width="1.42578125" style="520" customWidth="1"/>
    <col min="2320" max="2320" width="16.5703125" style="520" bestFit="1" customWidth="1"/>
    <col min="2321" max="2321" width="1.42578125" style="520" customWidth="1"/>
    <col min="2322" max="2322" width="16.7109375" style="520" customWidth="1"/>
    <col min="2323" max="2323" width="1.85546875" style="520" customWidth="1"/>
    <col min="2324" max="2324" width="14.5703125" style="520" bestFit="1" customWidth="1"/>
    <col min="2325" max="2325" width="15.5703125" style="520" bestFit="1" customWidth="1"/>
    <col min="2326" max="2557" width="9.140625" style="520"/>
    <col min="2558" max="2558" width="5" style="520" customWidth="1"/>
    <col min="2559" max="2559" width="18" style="520" customWidth="1"/>
    <col min="2560" max="2560" width="8" style="520" customWidth="1"/>
    <col min="2561" max="2561" width="14.28515625" style="520" customWidth="1"/>
    <col min="2562" max="2562" width="14.140625" style="520" customWidth="1"/>
    <col min="2563" max="2563" width="12.7109375" style="520" customWidth="1"/>
    <col min="2564" max="2564" width="8.42578125" style="520" customWidth="1"/>
    <col min="2565" max="2565" width="11.5703125" style="520" customWidth="1"/>
    <col min="2566" max="2566" width="12.42578125" style="520" customWidth="1"/>
    <col min="2567" max="2567" width="10.140625" style="520" customWidth="1"/>
    <col min="2568" max="2568" width="15.85546875" style="520" customWidth="1"/>
    <col min="2569" max="2570" width="9.140625" style="520" customWidth="1"/>
    <col min="2571" max="2571" width="15.85546875" style="520" customWidth="1"/>
    <col min="2572" max="2572" width="14" style="520" customWidth="1"/>
    <col min="2573" max="2573" width="15.85546875" style="520" customWidth="1"/>
    <col min="2574" max="2574" width="5.140625" style="520" customWidth="1"/>
    <col min="2575" max="2575" width="1.42578125" style="520" customWidth="1"/>
    <col min="2576" max="2576" width="16.5703125" style="520" bestFit="1" customWidth="1"/>
    <col min="2577" max="2577" width="1.42578125" style="520" customWidth="1"/>
    <col min="2578" max="2578" width="16.7109375" style="520" customWidth="1"/>
    <col min="2579" max="2579" width="1.85546875" style="520" customWidth="1"/>
    <col min="2580" max="2580" width="14.5703125" style="520" bestFit="1" customWidth="1"/>
    <col min="2581" max="2581" width="15.5703125" style="520" bestFit="1" customWidth="1"/>
    <col min="2582" max="2813" width="9.140625" style="520"/>
    <col min="2814" max="2814" width="5" style="520" customWidth="1"/>
    <col min="2815" max="2815" width="18" style="520" customWidth="1"/>
    <col min="2816" max="2816" width="8" style="520" customWidth="1"/>
    <col min="2817" max="2817" width="14.28515625" style="520" customWidth="1"/>
    <col min="2818" max="2818" width="14.140625" style="520" customWidth="1"/>
    <col min="2819" max="2819" width="12.7109375" style="520" customWidth="1"/>
    <col min="2820" max="2820" width="8.42578125" style="520" customWidth="1"/>
    <col min="2821" max="2821" width="11.5703125" style="520" customWidth="1"/>
    <col min="2822" max="2822" width="12.42578125" style="520" customWidth="1"/>
    <col min="2823" max="2823" width="10.140625" style="520" customWidth="1"/>
    <col min="2824" max="2824" width="15.85546875" style="520" customWidth="1"/>
    <col min="2825" max="2826" width="9.140625" style="520" customWidth="1"/>
    <col min="2827" max="2827" width="15.85546875" style="520" customWidth="1"/>
    <col min="2828" max="2828" width="14" style="520" customWidth="1"/>
    <col min="2829" max="2829" width="15.85546875" style="520" customWidth="1"/>
    <col min="2830" max="2830" width="5.140625" style="520" customWidth="1"/>
    <col min="2831" max="2831" width="1.42578125" style="520" customWidth="1"/>
    <col min="2832" max="2832" width="16.5703125" style="520" bestFit="1" customWidth="1"/>
    <col min="2833" max="2833" width="1.42578125" style="520" customWidth="1"/>
    <col min="2834" max="2834" width="16.7109375" style="520" customWidth="1"/>
    <col min="2835" max="2835" width="1.85546875" style="520" customWidth="1"/>
    <col min="2836" max="2836" width="14.5703125" style="520" bestFit="1" customWidth="1"/>
    <col min="2837" max="2837" width="15.5703125" style="520" bestFit="1" customWidth="1"/>
    <col min="2838" max="3069" width="9.140625" style="520"/>
    <col min="3070" max="3070" width="5" style="520" customWidth="1"/>
    <col min="3071" max="3071" width="18" style="520" customWidth="1"/>
    <col min="3072" max="3072" width="8" style="520" customWidth="1"/>
    <col min="3073" max="3073" width="14.28515625" style="520" customWidth="1"/>
    <col min="3074" max="3074" width="14.140625" style="520" customWidth="1"/>
    <col min="3075" max="3075" width="12.7109375" style="520" customWidth="1"/>
    <col min="3076" max="3076" width="8.42578125" style="520" customWidth="1"/>
    <col min="3077" max="3077" width="11.5703125" style="520" customWidth="1"/>
    <col min="3078" max="3078" width="12.42578125" style="520" customWidth="1"/>
    <col min="3079" max="3079" width="10.140625" style="520" customWidth="1"/>
    <col min="3080" max="3080" width="15.85546875" style="520" customWidth="1"/>
    <col min="3081" max="3082" width="9.140625" style="520" customWidth="1"/>
    <col min="3083" max="3083" width="15.85546875" style="520" customWidth="1"/>
    <col min="3084" max="3084" width="14" style="520" customWidth="1"/>
    <col min="3085" max="3085" width="15.85546875" style="520" customWidth="1"/>
    <col min="3086" max="3086" width="5.140625" style="520" customWidth="1"/>
    <col min="3087" max="3087" width="1.42578125" style="520" customWidth="1"/>
    <col min="3088" max="3088" width="16.5703125" style="520" bestFit="1" customWidth="1"/>
    <col min="3089" max="3089" width="1.42578125" style="520" customWidth="1"/>
    <col min="3090" max="3090" width="16.7109375" style="520" customWidth="1"/>
    <col min="3091" max="3091" width="1.85546875" style="520" customWidth="1"/>
    <col min="3092" max="3092" width="14.5703125" style="520" bestFit="1" customWidth="1"/>
    <col min="3093" max="3093" width="15.5703125" style="520" bestFit="1" customWidth="1"/>
    <col min="3094" max="3325" width="9.140625" style="520"/>
    <col min="3326" max="3326" width="5" style="520" customWidth="1"/>
    <col min="3327" max="3327" width="18" style="520" customWidth="1"/>
    <col min="3328" max="3328" width="8" style="520" customWidth="1"/>
    <col min="3329" max="3329" width="14.28515625" style="520" customWidth="1"/>
    <col min="3330" max="3330" width="14.140625" style="520" customWidth="1"/>
    <col min="3331" max="3331" width="12.7109375" style="520" customWidth="1"/>
    <col min="3332" max="3332" width="8.42578125" style="520" customWidth="1"/>
    <col min="3333" max="3333" width="11.5703125" style="520" customWidth="1"/>
    <col min="3334" max="3334" width="12.42578125" style="520" customWidth="1"/>
    <col min="3335" max="3335" width="10.140625" style="520" customWidth="1"/>
    <col min="3336" max="3336" width="15.85546875" style="520" customWidth="1"/>
    <col min="3337" max="3338" width="9.140625" style="520" customWidth="1"/>
    <col min="3339" max="3339" width="15.85546875" style="520" customWidth="1"/>
    <col min="3340" max="3340" width="14" style="520" customWidth="1"/>
    <col min="3341" max="3341" width="15.85546875" style="520" customWidth="1"/>
    <col min="3342" max="3342" width="5.140625" style="520" customWidth="1"/>
    <col min="3343" max="3343" width="1.42578125" style="520" customWidth="1"/>
    <col min="3344" max="3344" width="16.5703125" style="520" bestFit="1" customWidth="1"/>
    <col min="3345" max="3345" width="1.42578125" style="520" customWidth="1"/>
    <col min="3346" max="3346" width="16.7109375" style="520" customWidth="1"/>
    <col min="3347" max="3347" width="1.85546875" style="520" customWidth="1"/>
    <col min="3348" max="3348" width="14.5703125" style="520" bestFit="1" customWidth="1"/>
    <col min="3349" max="3349" width="15.5703125" style="520" bestFit="1" customWidth="1"/>
    <col min="3350" max="3581" width="9.140625" style="520"/>
    <col min="3582" max="3582" width="5" style="520" customWidth="1"/>
    <col min="3583" max="3583" width="18" style="520" customWidth="1"/>
    <col min="3584" max="3584" width="8" style="520" customWidth="1"/>
    <col min="3585" max="3585" width="14.28515625" style="520" customWidth="1"/>
    <col min="3586" max="3586" width="14.140625" style="520" customWidth="1"/>
    <col min="3587" max="3587" width="12.7109375" style="520" customWidth="1"/>
    <col min="3588" max="3588" width="8.42578125" style="520" customWidth="1"/>
    <col min="3589" max="3589" width="11.5703125" style="520" customWidth="1"/>
    <col min="3590" max="3590" width="12.42578125" style="520" customWidth="1"/>
    <col min="3591" max="3591" width="10.140625" style="520" customWidth="1"/>
    <col min="3592" max="3592" width="15.85546875" style="520" customWidth="1"/>
    <col min="3593" max="3594" width="9.140625" style="520" customWidth="1"/>
    <col min="3595" max="3595" width="15.85546875" style="520" customWidth="1"/>
    <col min="3596" max="3596" width="14" style="520" customWidth="1"/>
    <col min="3597" max="3597" width="15.85546875" style="520" customWidth="1"/>
    <col min="3598" max="3598" width="5.140625" style="520" customWidth="1"/>
    <col min="3599" max="3599" width="1.42578125" style="520" customWidth="1"/>
    <col min="3600" max="3600" width="16.5703125" style="520" bestFit="1" customWidth="1"/>
    <col min="3601" max="3601" width="1.42578125" style="520" customWidth="1"/>
    <col min="3602" max="3602" width="16.7109375" style="520" customWidth="1"/>
    <col min="3603" max="3603" width="1.85546875" style="520" customWidth="1"/>
    <col min="3604" max="3604" width="14.5703125" style="520" bestFit="1" customWidth="1"/>
    <col min="3605" max="3605" width="15.5703125" style="520" bestFit="1" customWidth="1"/>
    <col min="3606" max="3837" width="9.140625" style="520"/>
    <col min="3838" max="3838" width="5" style="520" customWidth="1"/>
    <col min="3839" max="3839" width="18" style="520" customWidth="1"/>
    <col min="3840" max="3840" width="8" style="520" customWidth="1"/>
    <col min="3841" max="3841" width="14.28515625" style="520" customWidth="1"/>
    <col min="3842" max="3842" width="14.140625" style="520" customWidth="1"/>
    <col min="3843" max="3843" width="12.7109375" style="520" customWidth="1"/>
    <col min="3844" max="3844" width="8.42578125" style="520" customWidth="1"/>
    <col min="3845" max="3845" width="11.5703125" style="520" customWidth="1"/>
    <col min="3846" max="3846" width="12.42578125" style="520" customWidth="1"/>
    <col min="3847" max="3847" width="10.140625" style="520" customWidth="1"/>
    <col min="3848" max="3848" width="15.85546875" style="520" customWidth="1"/>
    <col min="3849" max="3850" width="9.140625" style="520" customWidth="1"/>
    <col min="3851" max="3851" width="15.85546875" style="520" customWidth="1"/>
    <col min="3852" max="3852" width="14" style="520" customWidth="1"/>
    <col min="3853" max="3853" width="15.85546875" style="520" customWidth="1"/>
    <col min="3854" max="3854" width="5.140625" style="520" customWidth="1"/>
    <col min="3855" max="3855" width="1.42578125" style="520" customWidth="1"/>
    <col min="3856" max="3856" width="16.5703125" style="520" bestFit="1" customWidth="1"/>
    <col min="3857" max="3857" width="1.42578125" style="520" customWidth="1"/>
    <col min="3858" max="3858" width="16.7109375" style="520" customWidth="1"/>
    <col min="3859" max="3859" width="1.85546875" style="520" customWidth="1"/>
    <col min="3860" max="3860" width="14.5703125" style="520" bestFit="1" customWidth="1"/>
    <col min="3861" max="3861" width="15.5703125" style="520" bestFit="1" customWidth="1"/>
    <col min="3862" max="4093" width="9.140625" style="520"/>
    <col min="4094" max="4094" width="5" style="520" customWidth="1"/>
    <col min="4095" max="4095" width="18" style="520" customWidth="1"/>
    <col min="4096" max="4096" width="8" style="520" customWidth="1"/>
    <col min="4097" max="4097" width="14.28515625" style="520" customWidth="1"/>
    <col min="4098" max="4098" width="14.140625" style="520" customWidth="1"/>
    <col min="4099" max="4099" width="12.7109375" style="520" customWidth="1"/>
    <col min="4100" max="4100" width="8.42578125" style="520" customWidth="1"/>
    <col min="4101" max="4101" width="11.5703125" style="520" customWidth="1"/>
    <col min="4102" max="4102" width="12.42578125" style="520" customWidth="1"/>
    <col min="4103" max="4103" width="10.140625" style="520" customWidth="1"/>
    <col min="4104" max="4104" width="15.85546875" style="520" customWidth="1"/>
    <col min="4105" max="4106" width="9.140625" style="520" customWidth="1"/>
    <col min="4107" max="4107" width="15.85546875" style="520" customWidth="1"/>
    <col min="4108" max="4108" width="14" style="520" customWidth="1"/>
    <col min="4109" max="4109" width="15.85546875" style="520" customWidth="1"/>
    <col min="4110" max="4110" width="5.140625" style="520" customWidth="1"/>
    <col min="4111" max="4111" width="1.42578125" style="520" customWidth="1"/>
    <col min="4112" max="4112" width="16.5703125" style="520" bestFit="1" customWidth="1"/>
    <col min="4113" max="4113" width="1.42578125" style="520" customWidth="1"/>
    <col min="4114" max="4114" width="16.7109375" style="520" customWidth="1"/>
    <col min="4115" max="4115" width="1.85546875" style="520" customWidth="1"/>
    <col min="4116" max="4116" width="14.5703125" style="520" bestFit="1" customWidth="1"/>
    <col min="4117" max="4117" width="15.5703125" style="520" bestFit="1" customWidth="1"/>
    <col min="4118" max="4349" width="9.140625" style="520"/>
    <col min="4350" max="4350" width="5" style="520" customWidth="1"/>
    <col min="4351" max="4351" width="18" style="520" customWidth="1"/>
    <col min="4352" max="4352" width="8" style="520" customWidth="1"/>
    <col min="4353" max="4353" width="14.28515625" style="520" customWidth="1"/>
    <col min="4354" max="4354" width="14.140625" style="520" customWidth="1"/>
    <col min="4355" max="4355" width="12.7109375" style="520" customWidth="1"/>
    <col min="4356" max="4356" width="8.42578125" style="520" customWidth="1"/>
    <col min="4357" max="4357" width="11.5703125" style="520" customWidth="1"/>
    <col min="4358" max="4358" width="12.42578125" style="520" customWidth="1"/>
    <col min="4359" max="4359" width="10.140625" style="520" customWidth="1"/>
    <col min="4360" max="4360" width="15.85546875" style="520" customWidth="1"/>
    <col min="4361" max="4362" width="9.140625" style="520" customWidth="1"/>
    <col min="4363" max="4363" width="15.85546875" style="520" customWidth="1"/>
    <col min="4364" max="4364" width="14" style="520" customWidth="1"/>
    <col min="4365" max="4365" width="15.85546875" style="520" customWidth="1"/>
    <col min="4366" max="4366" width="5.140625" style="520" customWidth="1"/>
    <col min="4367" max="4367" width="1.42578125" style="520" customWidth="1"/>
    <col min="4368" max="4368" width="16.5703125" style="520" bestFit="1" customWidth="1"/>
    <col min="4369" max="4369" width="1.42578125" style="520" customWidth="1"/>
    <col min="4370" max="4370" width="16.7109375" style="520" customWidth="1"/>
    <col min="4371" max="4371" width="1.85546875" style="520" customWidth="1"/>
    <col min="4372" max="4372" width="14.5703125" style="520" bestFit="1" customWidth="1"/>
    <col min="4373" max="4373" width="15.5703125" style="520" bestFit="1" customWidth="1"/>
    <col min="4374" max="4605" width="9.140625" style="520"/>
    <col min="4606" max="4606" width="5" style="520" customWidth="1"/>
    <col min="4607" max="4607" width="18" style="520" customWidth="1"/>
    <col min="4608" max="4608" width="8" style="520" customWidth="1"/>
    <col min="4609" max="4609" width="14.28515625" style="520" customWidth="1"/>
    <col min="4610" max="4610" width="14.140625" style="520" customWidth="1"/>
    <col min="4611" max="4611" width="12.7109375" style="520" customWidth="1"/>
    <col min="4612" max="4612" width="8.42578125" style="520" customWidth="1"/>
    <col min="4613" max="4613" width="11.5703125" style="520" customWidth="1"/>
    <col min="4614" max="4614" width="12.42578125" style="520" customWidth="1"/>
    <col min="4615" max="4615" width="10.140625" style="520" customWidth="1"/>
    <col min="4616" max="4616" width="15.85546875" style="520" customWidth="1"/>
    <col min="4617" max="4618" width="9.140625" style="520" customWidth="1"/>
    <col min="4619" max="4619" width="15.85546875" style="520" customWidth="1"/>
    <col min="4620" max="4620" width="14" style="520" customWidth="1"/>
    <col min="4621" max="4621" width="15.85546875" style="520" customWidth="1"/>
    <col min="4622" max="4622" width="5.140625" style="520" customWidth="1"/>
    <col min="4623" max="4623" width="1.42578125" style="520" customWidth="1"/>
    <col min="4624" max="4624" width="16.5703125" style="520" bestFit="1" customWidth="1"/>
    <col min="4625" max="4625" width="1.42578125" style="520" customWidth="1"/>
    <col min="4626" max="4626" width="16.7109375" style="520" customWidth="1"/>
    <col min="4627" max="4627" width="1.85546875" style="520" customWidth="1"/>
    <col min="4628" max="4628" width="14.5703125" style="520" bestFit="1" customWidth="1"/>
    <col min="4629" max="4629" width="15.5703125" style="520" bestFit="1" customWidth="1"/>
    <col min="4630" max="4861" width="9.140625" style="520"/>
    <col min="4862" max="4862" width="5" style="520" customWidth="1"/>
    <col min="4863" max="4863" width="18" style="520" customWidth="1"/>
    <col min="4864" max="4864" width="8" style="520" customWidth="1"/>
    <col min="4865" max="4865" width="14.28515625" style="520" customWidth="1"/>
    <col min="4866" max="4866" width="14.140625" style="520" customWidth="1"/>
    <col min="4867" max="4867" width="12.7109375" style="520" customWidth="1"/>
    <col min="4868" max="4868" width="8.42578125" style="520" customWidth="1"/>
    <col min="4869" max="4869" width="11.5703125" style="520" customWidth="1"/>
    <col min="4870" max="4870" width="12.42578125" style="520" customWidth="1"/>
    <col min="4871" max="4871" width="10.140625" style="520" customWidth="1"/>
    <col min="4872" max="4872" width="15.85546875" style="520" customWidth="1"/>
    <col min="4873" max="4874" width="9.140625" style="520" customWidth="1"/>
    <col min="4875" max="4875" width="15.85546875" style="520" customWidth="1"/>
    <col min="4876" max="4876" width="14" style="520" customWidth="1"/>
    <col min="4877" max="4877" width="15.85546875" style="520" customWidth="1"/>
    <col min="4878" max="4878" width="5.140625" style="520" customWidth="1"/>
    <col min="4879" max="4879" width="1.42578125" style="520" customWidth="1"/>
    <col min="4880" max="4880" width="16.5703125" style="520" bestFit="1" customWidth="1"/>
    <col min="4881" max="4881" width="1.42578125" style="520" customWidth="1"/>
    <col min="4882" max="4882" width="16.7109375" style="520" customWidth="1"/>
    <col min="4883" max="4883" width="1.85546875" style="520" customWidth="1"/>
    <col min="4884" max="4884" width="14.5703125" style="520" bestFit="1" customWidth="1"/>
    <col min="4885" max="4885" width="15.5703125" style="520" bestFit="1" customWidth="1"/>
    <col min="4886" max="5117" width="9.140625" style="520"/>
    <col min="5118" max="5118" width="5" style="520" customWidth="1"/>
    <col min="5119" max="5119" width="18" style="520" customWidth="1"/>
    <col min="5120" max="5120" width="8" style="520" customWidth="1"/>
    <col min="5121" max="5121" width="14.28515625" style="520" customWidth="1"/>
    <col min="5122" max="5122" width="14.140625" style="520" customWidth="1"/>
    <col min="5123" max="5123" width="12.7109375" style="520" customWidth="1"/>
    <col min="5124" max="5124" width="8.42578125" style="520" customWidth="1"/>
    <col min="5125" max="5125" width="11.5703125" style="520" customWidth="1"/>
    <col min="5126" max="5126" width="12.42578125" style="520" customWidth="1"/>
    <col min="5127" max="5127" width="10.140625" style="520" customWidth="1"/>
    <col min="5128" max="5128" width="15.85546875" style="520" customWidth="1"/>
    <col min="5129" max="5130" width="9.140625" style="520" customWidth="1"/>
    <col min="5131" max="5131" width="15.85546875" style="520" customWidth="1"/>
    <col min="5132" max="5132" width="14" style="520" customWidth="1"/>
    <col min="5133" max="5133" width="15.85546875" style="520" customWidth="1"/>
    <col min="5134" max="5134" width="5.140625" style="520" customWidth="1"/>
    <col min="5135" max="5135" width="1.42578125" style="520" customWidth="1"/>
    <col min="5136" max="5136" width="16.5703125" style="520" bestFit="1" customWidth="1"/>
    <col min="5137" max="5137" width="1.42578125" style="520" customWidth="1"/>
    <col min="5138" max="5138" width="16.7109375" style="520" customWidth="1"/>
    <col min="5139" max="5139" width="1.85546875" style="520" customWidth="1"/>
    <col min="5140" max="5140" width="14.5703125" style="520" bestFit="1" customWidth="1"/>
    <col min="5141" max="5141" width="15.5703125" style="520" bestFit="1" customWidth="1"/>
    <col min="5142" max="5373" width="9.140625" style="520"/>
    <col min="5374" max="5374" width="5" style="520" customWidth="1"/>
    <col min="5375" max="5375" width="18" style="520" customWidth="1"/>
    <col min="5376" max="5376" width="8" style="520" customWidth="1"/>
    <col min="5377" max="5377" width="14.28515625" style="520" customWidth="1"/>
    <col min="5378" max="5378" width="14.140625" style="520" customWidth="1"/>
    <col min="5379" max="5379" width="12.7109375" style="520" customWidth="1"/>
    <col min="5380" max="5380" width="8.42578125" style="520" customWidth="1"/>
    <col min="5381" max="5381" width="11.5703125" style="520" customWidth="1"/>
    <col min="5382" max="5382" width="12.42578125" style="520" customWidth="1"/>
    <col min="5383" max="5383" width="10.140625" style="520" customWidth="1"/>
    <col min="5384" max="5384" width="15.85546875" style="520" customWidth="1"/>
    <col min="5385" max="5386" width="9.140625" style="520" customWidth="1"/>
    <col min="5387" max="5387" width="15.85546875" style="520" customWidth="1"/>
    <col min="5388" max="5388" width="14" style="520" customWidth="1"/>
    <col min="5389" max="5389" width="15.85546875" style="520" customWidth="1"/>
    <col min="5390" max="5390" width="5.140625" style="520" customWidth="1"/>
    <col min="5391" max="5391" width="1.42578125" style="520" customWidth="1"/>
    <col min="5392" max="5392" width="16.5703125" style="520" bestFit="1" customWidth="1"/>
    <col min="5393" max="5393" width="1.42578125" style="520" customWidth="1"/>
    <col min="5394" max="5394" width="16.7109375" style="520" customWidth="1"/>
    <col min="5395" max="5395" width="1.85546875" style="520" customWidth="1"/>
    <col min="5396" max="5396" width="14.5703125" style="520" bestFit="1" customWidth="1"/>
    <col min="5397" max="5397" width="15.5703125" style="520" bestFit="1" customWidth="1"/>
    <col min="5398" max="5629" width="9.140625" style="520"/>
    <col min="5630" max="5630" width="5" style="520" customWidth="1"/>
    <col min="5631" max="5631" width="18" style="520" customWidth="1"/>
    <col min="5632" max="5632" width="8" style="520" customWidth="1"/>
    <col min="5633" max="5633" width="14.28515625" style="520" customWidth="1"/>
    <col min="5634" max="5634" width="14.140625" style="520" customWidth="1"/>
    <col min="5635" max="5635" width="12.7109375" style="520" customWidth="1"/>
    <col min="5636" max="5636" width="8.42578125" style="520" customWidth="1"/>
    <col min="5637" max="5637" width="11.5703125" style="520" customWidth="1"/>
    <col min="5638" max="5638" width="12.42578125" style="520" customWidth="1"/>
    <col min="5639" max="5639" width="10.140625" style="520" customWidth="1"/>
    <col min="5640" max="5640" width="15.85546875" style="520" customWidth="1"/>
    <col min="5641" max="5642" width="9.140625" style="520" customWidth="1"/>
    <col min="5643" max="5643" width="15.85546875" style="520" customWidth="1"/>
    <col min="5644" max="5644" width="14" style="520" customWidth="1"/>
    <col min="5645" max="5645" width="15.85546875" style="520" customWidth="1"/>
    <col min="5646" max="5646" width="5.140625" style="520" customWidth="1"/>
    <col min="5647" max="5647" width="1.42578125" style="520" customWidth="1"/>
    <col min="5648" max="5648" width="16.5703125" style="520" bestFit="1" customWidth="1"/>
    <col min="5649" max="5649" width="1.42578125" style="520" customWidth="1"/>
    <col min="5650" max="5650" width="16.7109375" style="520" customWidth="1"/>
    <col min="5651" max="5651" width="1.85546875" style="520" customWidth="1"/>
    <col min="5652" max="5652" width="14.5703125" style="520" bestFit="1" customWidth="1"/>
    <col min="5653" max="5653" width="15.5703125" style="520" bestFit="1" customWidth="1"/>
    <col min="5654" max="5885" width="9.140625" style="520"/>
    <col min="5886" max="5886" width="5" style="520" customWidth="1"/>
    <col min="5887" max="5887" width="18" style="520" customWidth="1"/>
    <col min="5888" max="5888" width="8" style="520" customWidth="1"/>
    <col min="5889" max="5889" width="14.28515625" style="520" customWidth="1"/>
    <col min="5890" max="5890" width="14.140625" style="520" customWidth="1"/>
    <col min="5891" max="5891" width="12.7109375" style="520" customWidth="1"/>
    <col min="5892" max="5892" width="8.42578125" style="520" customWidth="1"/>
    <col min="5893" max="5893" width="11.5703125" style="520" customWidth="1"/>
    <col min="5894" max="5894" width="12.42578125" style="520" customWidth="1"/>
    <col min="5895" max="5895" width="10.140625" style="520" customWidth="1"/>
    <col min="5896" max="5896" width="15.85546875" style="520" customWidth="1"/>
    <col min="5897" max="5898" width="9.140625" style="520" customWidth="1"/>
    <col min="5899" max="5899" width="15.85546875" style="520" customWidth="1"/>
    <col min="5900" max="5900" width="14" style="520" customWidth="1"/>
    <col min="5901" max="5901" width="15.85546875" style="520" customWidth="1"/>
    <col min="5902" max="5902" width="5.140625" style="520" customWidth="1"/>
    <col min="5903" max="5903" width="1.42578125" style="520" customWidth="1"/>
    <col min="5904" max="5904" width="16.5703125" style="520" bestFit="1" customWidth="1"/>
    <col min="5905" max="5905" width="1.42578125" style="520" customWidth="1"/>
    <col min="5906" max="5906" width="16.7109375" style="520" customWidth="1"/>
    <col min="5907" max="5907" width="1.85546875" style="520" customWidth="1"/>
    <col min="5908" max="5908" width="14.5703125" style="520" bestFit="1" customWidth="1"/>
    <col min="5909" max="5909" width="15.5703125" style="520" bestFit="1" customWidth="1"/>
    <col min="5910" max="6141" width="9.140625" style="520"/>
    <col min="6142" max="6142" width="5" style="520" customWidth="1"/>
    <col min="6143" max="6143" width="18" style="520" customWidth="1"/>
    <col min="6144" max="6144" width="8" style="520" customWidth="1"/>
    <col min="6145" max="6145" width="14.28515625" style="520" customWidth="1"/>
    <col min="6146" max="6146" width="14.140625" style="520" customWidth="1"/>
    <col min="6147" max="6147" width="12.7109375" style="520" customWidth="1"/>
    <col min="6148" max="6148" width="8.42578125" style="520" customWidth="1"/>
    <col min="6149" max="6149" width="11.5703125" style="520" customWidth="1"/>
    <col min="6150" max="6150" width="12.42578125" style="520" customWidth="1"/>
    <col min="6151" max="6151" width="10.140625" style="520" customWidth="1"/>
    <col min="6152" max="6152" width="15.85546875" style="520" customWidth="1"/>
    <col min="6153" max="6154" width="9.140625" style="520" customWidth="1"/>
    <col min="6155" max="6155" width="15.85546875" style="520" customWidth="1"/>
    <col min="6156" max="6156" width="14" style="520" customWidth="1"/>
    <col min="6157" max="6157" width="15.85546875" style="520" customWidth="1"/>
    <col min="6158" max="6158" width="5.140625" style="520" customWidth="1"/>
    <col min="6159" max="6159" width="1.42578125" style="520" customWidth="1"/>
    <col min="6160" max="6160" width="16.5703125" style="520" bestFit="1" customWidth="1"/>
    <col min="6161" max="6161" width="1.42578125" style="520" customWidth="1"/>
    <col min="6162" max="6162" width="16.7109375" style="520" customWidth="1"/>
    <col min="6163" max="6163" width="1.85546875" style="520" customWidth="1"/>
    <col min="6164" max="6164" width="14.5703125" style="520" bestFit="1" customWidth="1"/>
    <col min="6165" max="6165" width="15.5703125" style="520" bestFit="1" customWidth="1"/>
    <col min="6166" max="6397" width="9.140625" style="520"/>
    <col min="6398" max="6398" width="5" style="520" customWidth="1"/>
    <col min="6399" max="6399" width="18" style="520" customWidth="1"/>
    <col min="6400" max="6400" width="8" style="520" customWidth="1"/>
    <col min="6401" max="6401" width="14.28515625" style="520" customWidth="1"/>
    <col min="6402" max="6402" width="14.140625" style="520" customWidth="1"/>
    <col min="6403" max="6403" width="12.7109375" style="520" customWidth="1"/>
    <col min="6404" max="6404" width="8.42578125" style="520" customWidth="1"/>
    <col min="6405" max="6405" width="11.5703125" style="520" customWidth="1"/>
    <col min="6406" max="6406" width="12.42578125" style="520" customWidth="1"/>
    <col min="6407" max="6407" width="10.140625" style="520" customWidth="1"/>
    <col min="6408" max="6408" width="15.85546875" style="520" customWidth="1"/>
    <col min="6409" max="6410" width="9.140625" style="520" customWidth="1"/>
    <col min="6411" max="6411" width="15.85546875" style="520" customWidth="1"/>
    <col min="6412" max="6412" width="14" style="520" customWidth="1"/>
    <col min="6413" max="6413" width="15.85546875" style="520" customWidth="1"/>
    <col min="6414" max="6414" width="5.140625" style="520" customWidth="1"/>
    <col min="6415" max="6415" width="1.42578125" style="520" customWidth="1"/>
    <col min="6416" max="6416" width="16.5703125" style="520" bestFit="1" customWidth="1"/>
    <col min="6417" max="6417" width="1.42578125" style="520" customWidth="1"/>
    <col min="6418" max="6418" width="16.7109375" style="520" customWidth="1"/>
    <col min="6419" max="6419" width="1.85546875" style="520" customWidth="1"/>
    <col min="6420" max="6420" width="14.5703125" style="520" bestFit="1" customWidth="1"/>
    <col min="6421" max="6421" width="15.5703125" style="520" bestFit="1" customWidth="1"/>
    <col min="6422" max="6653" width="9.140625" style="520"/>
    <col min="6654" max="6654" width="5" style="520" customWidth="1"/>
    <col min="6655" max="6655" width="18" style="520" customWidth="1"/>
    <col min="6656" max="6656" width="8" style="520" customWidth="1"/>
    <col min="6657" max="6657" width="14.28515625" style="520" customWidth="1"/>
    <col min="6658" max="6658" width="14.140625" style="520" customWidth="1"/>
    <col min="6659" max="6659" width="12.7109375" style="520" customWidth="1"/>
    <col min="6660" max="6660" width="8.42578125" style="520" customWidth="1"/>
    <col min="6661" max="6661" width="11.5703125" style="520" customWidth="1"/>
    <col min="6662" max="6662" width="12.42578125" style="520" customWidth="1"/>
    <col min="6663" max="6663" width="10.140625" style="520" customWidth="1"/>
    <col min="6664" max="6664" width="15.85546875" style="520" customWidth="1"/>
    <col min="6665" max="6666" width="9.140625" style="520" customWidth="1"/>
    <col min="6667" max="6667" width="15.85546875" style="520" customWidth="1"/>
    <col min="6668" max="6668" width="14" style="520" customWidth="1"/>
    <col min="6669" max="6669" width="15.85546875" style="520" customWidth="1"/>
    <col min="6670" max="6670" width="5.140625" style="520" customWidth="1"/>
    <col min="6671" max="6671" width="1.42578125" style="520" customWidth="1"/>
    <col min="6672" max="6672" width="16.5703125" style="520" bestFit="1" customWidth="1"/>
    <col min="6673" max="6673" width="1.42578125" style="520" customWidth="1"/>
    <col min="6674" max="6674" width="16.7109375" style="520" customWidth="1"/>
    <col min="6675" max="6675" width="1.85546875" style="520" customWidth="1"/>
    <col min="6676" max="6676" width="14.5703125" style="520" bestFit="1" customWidth="1"/>
    <col min="6677" max="6677" width="15.5703125" style="520" bestFit="1" customWidth="1"/>
    <col min="6678" max="6909" width="9.140625" style="520"/>
    <col min="6910" max="6910" width="5" style="520" customWidth="1"/>
    <col min="6911" max="6911" width="18" style="520" customWidth="1"/>
    <col min="6912" max="6912" width="8" style="520" customWidth="1"/>
    <col min="6913" max="6913" width="14.28515625" style="520" customWidth="1"/>
    <col min="6914" max="6914" width="14.140625" style="520" customWidth="1"/>
    <col min="6915" max="6915" width="12.7109375" style="520" customWidth="1"/>
    <col min="6916" max="6916" width="8.42578125" style="520" customWidth="1"/>
    <col min="6917" max="6917" width="11.5703125" style="520" customWidth="1"/>
    <col min="6918" max="6918" width="12.42578125" style="520" customWidth="1"/>
    <col min="6919" max="6919" width="10.140625" style="520" customWidth="1"/>
    <col min="6920" max="6920" width="15.85546875" style="520" customWidth="1"/>
    <col min="6921" max="6922" width="9.140625" style="520" customWidth="1"/>
    <col min="6923" max="6923" width="15.85546875" style="520" customWidth="1"/>
    <col min="6924" max="6924" width="14" style="520" customWidth="1"/>
    <col min="6925" max="6925" width="15.85546875" style="520" customWidth="1"/>
    <col min="6926" max="6926" width="5.140625" style="520" customWidth="1"/>
    <col min="6927" max="6927" width="1.42578125" style="520" customWidth="1"/>
    <col min="6928" max="6928" width="16.5703125" style="520" bestFit="1" customWidth="1"/>
    <col min="6929" max="6929" width="1.42578125" style="520" customWidth="1"/>
    <col min="6930" max="6930" width="16.7109375" style="520" customWidth="1"/>
    <col min="6931" max="6931" width="1.85546875" style="520" customWidth="1"/>
    <col min="6932" max="6932" width="14.5703125" style="520" bestFit="1" customWidth="1"/>
    <col min="6933" max="6933" width="15.5703125" style="520" bestFit="1" customWidth="1"/>
    <col min="6934" max="7165" width="9.140625" style="520"/>
    <col min="7166" max="7166" width="5" style="520" customWidth="1"/>
    <col min="7167" max="7167" width="18" style="520" customWidth="1"/>
    <col min="7168" max="7168" width="8" style="520" customWidth="1"/>
    <col min="7169" max="7169" width="14.28515625" style="520" customWidth="1"/>
    <col min="7170" max="7170" width="14.140625" style="520" customWidth="1"/>
    <col min="7171" max="7171" width="12.7109375" style="520" customWidth="1"/>
    <col min="7172" max="7172" width="8.42578125" style="520" customWidth="1"/>
    <col min="7173" max="7173" width="11.5703125" style="520" customWidth="1"/>
    <col min="7174" max="7174" width="12.42578125" style="520" customWidth="1"/>
    <col min="7175" max="7175" width="10.140625" style="520" customWidth="1"/>
    <col min="7176" max="7176" width="15.85546875" style="520" customWidth="1"/>
    <col min="7177" max="7178" width="9.140625" style="520" customWidth="1"/>
    <col min="7179" max="7179" width="15.85546875" style="520" customWidth="1"/>
    <col min="7180" max="7180" width="14" style="520" customWidth="1"/>
    <col min="7181" max="7181" width="15.85546875" style="520" customWidth="1"/>
    <col min="7182" max="7182" width="5.140625" style="520" customWidth="1"/>
    <col min="7183" max="7183" width="1.42578125" style="520" customWidth="1"/>
    <col min="7184" max="7184" width="16.5703125" style="520" bestFit="1" customWidth="1"/>
    <col min="7185" max="7185" width="1.42578125" style="520" customWidth="1"/>
    <col min="7186" max="7186" width="16.7109375" style="520" customWidth="1"/>
    <col min="7187" max="7187" width="1.85546875" style="520" customWidth="1"/>
    <col min="7188" max="7188" width="14.5703125" style="520" bestFit="1" customWidth="1"/>
    <col min="7189" max="7189" width="15.5703125" style="520" bestFit="1" customWidth="1"/>
    <col min="7190" max="7421" width="9.140625" style="520"/>
    <col min="7422" max="7422" width="5" style="520" customWidth="1"/>
    <col min="7423" max="7423" width="18" style="520" customWidth="1"/>
    <col min="7424" max="7424" width="8" style="520" customWidth="1"/>
    <col min="7425" max="7425" width="14.28515625" style="520" customWidth="1"/>
    <col min="7426" max="7426" width="14.140625" style="520" customWidth="1"/>
    <col min="7427" max="7427" width="12.7109375" style="520" customWidth="1"/>
    <col min="7428" max="7428" width="8.42578125" style="520" customWidth="1"/>
    <col min="7429" max="7429" width="11.5703125" style="520" customWidth="1"/>
    <col min="7430" max="7430" width="12.42578125" style="520" customWidth="1"/>
    <col min="7431" max="7431" width="10.140625" style="520" customWidth="1"/>
    <col min="7432" max="7432" width="15.85546875" style="520" customWidth="1"/>
    <col min="7433" max="7434" width="9.140625" style="520" customWidth="1"/>
    <col min="7435" max="7435" width="15.85546875" style="520" customWidth="1"/>
    <col min="7436" max="7436" width="14" style="520" customWidth="1"/>
    <col min="7437" max="7437" width="15.85546875" style="520" customWidth="1"/>
    <col min="7438" max="7438" width="5.140625" style="520" customWidth="1"/>
    <col min="7439" max="7439" width="1.42578125" style="520" customWidth="1"/>
    <col min="7440" max="7440" width="16.5703125" style="520" bestFit="1" customWidth="1"/>
    <col min="7441" max="7441" width="1.42578125" style="520" customWidth="1"/>
    <col min="7442" max="7442" width="16.7109375" style="520" customWidth="1"/>
    <col min="7443" max="7443" width="1.85546875" style="520" customWidth="1"/>
    <col min="7444" max="7444" width="14.5703125" style="520" bestFit="1" customWidth="1"/>
    <col min="7445" max="7445" width="15.5703125" style="520" bestFit="1" customWidth="1"/>
    <col min="7446" max="7677" width="9.140625" style="520"/>
    <col min="7678" max="7678" width="5" style="520" customWidth="1"/>
    <col min="7679" max="7679" width="18" style="520" customWidth="1"/>
    <col min="7680" max="7680" width="8" style="520" customWidth="1"/>
    <col min="7681" max="7681" width="14.28515625" style="520" customWidth="1"/>
    <col min="7682" max="7682" width="14.140625" style="520" customWidth="1"/>
    <col min="7683" max="7683" width="12.7109375" style="520" customWidth="1"/>
    <col min="7684" max="7684" width="8.42578125" style="520" customWidth="1"/>
    <col min="7685" max="7685" width="11.5703125" style="520" customWidth="1"/>
    <col min="7686" max="7686" width="12.42578125" style="520" customWidth="1"/>
    <col min="7687" max="7687" width="10.140625" style="520" customWidth="1"/>
    <col min="7688" max="7688" width="15.85546875" style="520" customWidth="1"/>
    <col min="7689" max="7690" width="9.140625" style="520" customWidth="1"/>
    <col min="7691" max="7691" width="15.85546875" style="520" customWidth="1"/>
    <col min="7692" max="7692" width="14" style="520" customWidth="1"/>
    <col min="7693" max="7693" width="15.85546875" style="520" customWidth="1"/>
    <col min="7694" max="7694" width="5.140625" style="520" customWidth="1"/>
    <col min="7695" max="7695" width="1.42578125" style="520" customWidth="1"/>
    <col min="7696" max="7696" width="16.5703125" style="520" bestFit="1" customWidth="1"/>
    <col min="7697" max="7697" width="1.42578125" style="520" customWidth="1"/>
    <col min="7698" max="7698" width="16.7109375" style="520" customWidth="1"/>
    <col min="7699" max="7699" width="1.85546875" style="520" customWidth="1"/>
    <col min="7700" max="7700" width="14.5703125" style="520" bestFit="1" customWidth="1"/>
    <col min="7701" max="7701" width="15.5703125" style="520" bestFit="1" customWidth="1"/>
    <col min="7702" max="7933" width="9.140625" style="520"/>
    <col min="7934" max="7934" width="5" style="520" customWidth="1"/>
    <col min="7935" max="7935" width="18" style="520" customWidth="1"/>
    <col min="7936" max="7936" width="8" style="520" customWidth="1"/>
    <col min="7937" max="7937" width="14.28515625" style="520" customWidth="1"/>
    <col min="7938" max="7938" width="14.140625" style="520" customWidth="1"/>
    <col min="7939" max="7939" width="12.7109375" style="520" customWidth="1"/>
    <col min="7940" max="7940" width="8.42578125" style="520" customWidth="1"/>
    <col min="7941" max="7941" width="11.5703125" style="520" customWidth="1"/>
    <col min="7942" max="7942" width="12.42578125" style="520" customWidth="1"/>
    <col min="7943" max="7943" width="10.140625" style="520" customWidth="1"/>
    <col min="7944" max="7944" width="15.85546875" style="520" customWidth="1"/>
    <col min="7945" max="7946" width="9.140625" style="520" customWidth="1"/>
    <col min="7947" max="7947" width="15.85546875" style="520" customWidth="1"/>
    <col min="7948" max="7948" width="14" style="520" customWidth="1"/>
    <col min="7949" max="7949" width="15.85546875" style="520" customWidth="1"/>
    <col min="7950" max="7950" width="5.140625" style="520" customWidth="1"/>
    <col min="7951" max="7951" width="1.42578125" style="520" customWidth="1"/>
    <col min="7952" max="7952" width="16.5703125" style="520" bestFit="1" customWidth="1"/>
    <col min="7953" max="7953" width="1.42578125" style="520" customWidth="1"/>
    <col min="7954" max="7954" width="16.7109375" style="520" customWidth="1"/>
    <col min="7955" max="7955" width="1.85546875" style="520" customWidth="1"/>
    <col min="7956" max="7956" width="14.5703125" style="520" bestFit="1" customWidth="1"/>
    <col min="7957" max="7957" width="15.5703125" style="520" bestFit="1" customWidth="1"/>
    <col min="7958" max="8189" width="9.140625" style="520"/>
    <col min="8190" max="8190" width="5" style="520" customWidth="1"/>
    <col min="8191" max="8191" width="18" style="520" customWidth="1"/>
    <col min="8192" max="8192" width="8" style="520" customWidth="1"/>
    <col min="8193" max="8193" width="14.28515625" style="520" customWidth="1"/>
    <col min="8194" max="8194" width="14.140625" style="520" customWidth="1"/>
    <col min="8195" max="8195" width="12.7109375" style="520" customWidth="1"/>
    <col min="8196" max="8196" width="8.42578125" style="520" customWidth="1"/>
    <col min="8197" max="8197" width="11.5703125" style="520" customWidth="1"/>
    <col min="8198" max="8198" width="12.42578125" style="520" customWidth="1"/>
    <col min="8199" max="8199" width="10.140625" style="520" customWidth="1"/>
    <col min="8200" max="8200" width="15.85546875" style="520" customWidth="1"/>
    <col min="8201" max="8202" width="9.140625" style="520" customWidth="1"/>
    <col min="8203" max="8203" width="15.85546875" style="520" customWidth="1"/>
    <col min="8204" max="8204" width="14" style="520" customWidth="1"/>
    <col min="8205" max="8205" width="15.85546875" style="520" customWidth="1"/>
    <col min="8206" max="8206" width="5.140625" style="520" customWidth="1"/>
    <col min="8207" max="8207" width="1.42578125" style="520" customWidth="1"/>
    <col min="8208" max="8208" width="16.5703125" style="520" bestFit="1" customWidth="1"/>
    <col min="8209" max="8209" width="1.42578125" style="520" customWidth="1"/>
    <col min="8210" max="8210" width="16.7109375" style="520" customWidth="1"/>
    <col min="8211" max="8211" width="1.85546875" style="520" customWidth="1"/>
    <col min="8212" max="8212" width="14.5703125" style="520" bestFit="1" customWidth="1"/>
    <col min="8213" max="8213" width="15.5703125" style="520" bestFit="1" customWidth="1"/>
    <col min="8214" max="8445" width="9.140625" style="520"/>
    <col min="8446" max="8446" width="5" style="520" customWidth="1"/>
    <col min="8447" max="8447" width="18" style="520" customWidth="1"/>
    <col min="8448" max="8448" width="8" style="520" customWidth="1"/>
    <col min="8449" max="8449" width="14.28515625" style="520" customWidth="1"/>
    <col min="8450" max="8450" width="14.140625" style="520" customWidth="1"/>
    <col min="8451" max="8451" width="12.7109375" style="520" customWidth="1"/>
    <col min="8452" max="8452" width="8.42578125" style="520" customWidth="1"/>
    <col min="8453" max="8453" width="11.5703125" style="520" customWidth="1"/>
    <col min="8454" max="8454" width="12.42578125" style="520" customWidth="1"/>
    <col min="8455" max="8455" width="10.140625" style="520" customWidth="1"/>
    <col min="8456" max="8456" width="15.85546875" style="520" customWidth="1"/>
    <col min="8457" max="8458" width="9.140625" style="520" customWidth="1"/>
    <col min="8459" max="8459" width="15.85546875" style="520" customWidth="1"/>
    <col min="8460" max="8460" width="14" style="520" customWidth="1"/>
    <col min="8461" max="8461" width="15.85546875" style="520" customWidth="1"/>
    <col min="8462" max="8462" width="5.140625" style="520" customWidth="1"/>
    <col min="8463" max="8463" width="1.42578125" style="520" customWidth="1"/>
    <col min="8464" max="8464" width="16.5703125" style="520" bestFit="1" customWidth="1"/>
    <col min="8465" max="8465" width="1.42578125" style="520" customWidth="1"/>
    <col min="8466" max="8466" width="16.7109375" style="520" customWidth="1"/>
    <col min="8467" max="8467" width="1.85546875" style="520" customWidth="1"/>
    <col min="8468" max="8468" width="14.5703125" style="520" bestFit="1" customWidth="1"/>
    <col min="8469" max="8469" width="15.5703125" style="520" bestFit="1" customWidth="1"/>
    <col min="8470" max="8701" width="9.140625" style="520"/>
    <col min="8702" max="8702" width="5" style="520" customWidth="1"/>
    <col min="8703" max="8703" width="18" style="520" customWidth="1"/>
    <col min="8704" max="8704" width="8" style="520" customWidth="1"/>
    <col min="8705" max="8705" width="14.28515625" style="520" customWidth="1"/>
    <col min="8706" max="8706" width="14.140625" style="520" customWidth="1"/>
    <col min="8707" max="8707" width="12.7109375" style="520" customWidth="1"/>
    <col min="8708" max="8708" width="8.42578125" style="520" customWidth="1"/>
    <col min="8709" max="8709" width="11.5703125" style="520" customWidth="1"/>
    <col min="8710" max="8710" width="12.42578125" style="520" customWidth="1"/>
    <col min="8711" max="8711" width="10.140625" style="520" customWidth="1"/>
    <col min="8712" max="8712" width="15.85546875" style="520" customWidth="1"/>
    <col min="8713" max="8714" width="9.140625" style="520" customWidth="1"/>
    <col min="8715" max="8715" width="15.85546875" style="520" customWidth="1"/>
    <col min="8716" max="8716" width="14" style="520" customWidth="1"/>
    <col min="8717" max="8717" width="15.85546875" style="520" customWidth="1"/>
    <col min="8718" max="8718" width="5.140625" style="520" customWidth="1"/>
    <col min="8719" max="8719" width="1.42578125" style="520" customWidth="1"/>
    <col min="8720" max="8720" width="16.5703125" style="520" bestFit="1" customWidth="1"/>
    <col min="8721" max="8721" width="1.42578125" style="520" customWidth="1"/>
    <col min="8722" max="8722" width="16.7109375" style="520" customWidth="1"/>
    <col min="8723" max="8723" width="1.85546875" style="520" customWidth="1"/>
    <col min="8724" max="8724" width="14.5703125" style="520" bestFit="1" customWidth="1"/>
    <col min="8725" max="8725" width="15.5703125" style="520" bestFit="1" customWidth="1"/>
    <col min="8726" max="8957" width="9.140625" style="520"/>
    <col min="8958" max="8958" width="5" style="520" customWidth="1"/>
    <col min="8959" max="8959" width="18" style="520" customWidth="1"/>
    <col min="8960" max="8960" width="8" style="520" customWidth="1"/>
    <col min="8961" max="8961" width="14.28515625" style="520" customWidth="1"/>
    <col min="8962" max="8962" width="14.140625" style="520" customWidth="1"/>
    <col min="8963" max="8963" width="12.7109375" style="520" customWidth="1"/>
    <col min="8964" max="8964" width="8.42578125" style="520" customWidth="1"/>
    <col min="8965" max="8965" width="11.5703125" style="520" customWidth="1"/>
    <col min="8966" max="8966" width="12.42578125" style="520" customWidth="1"/>
    <col min="8967" max="8967" width="10.140625" style="520" customWidth="1"/>
    <col min="8968" max="8968" width="15.85546875" style="520" customWidth="1"/>
    <col min="8969" max="8970" width="9.140625" style="520" customWidth="1"/>
    <col min="8971" max="8971" width="15.85546875" style="520" customWidth="1"/>
    <col min="8972" max="8972" width="14" style="520" customWidth="1"/>
    <col min="8973" max="8973" width="15.85546875" style="520" customWidth="1"/>
    <col min="8974" max="8974" width="5.140625" style="520" customWidth="1"/>
    <col min="8975" max="8975" width="1.42578125" style="520" customWidth="1"/>
    <col min="8976" max="8976" width="16.5703125" style="520" bestFit="1" customWidth="1"/>
    <col min="8977" max="8977" width="1.42578125" style="520" customWidth="1"/>
    <col min="8978" max="8978" width="16.7109375" style="520" customWidth="1"/>
    <col min="8979" max="8979" width="1.85546875" style="520" customWidth="1"/>
    <col min="8980" max="8980" width="14.5703125" style="520" bestFit="1" customWidth="1"/>
    <col min="8981" max="8981" width="15.5703125" style="520" bestFit="1" customWidth="1"/>
    <col min="8982" max="9213" width="9.140625" style="520"/>
    <col min="9214" max="9214" width="5" style="520" customWidth="1"/>
    <col min="9215" max="9215" width="18" style="520" customWidth="1"/>
    <col min="9216" max="9216" width="8" style="520" customWidth="1"/>
    <col min="9217" max="9217" width="14.28515625" style="520" customWidth="1"/>
    <col min="9218" max="9218" width="14.140625" style="520" customWidth="1"/>
    <col min="9219" max="9219" width="12.7109375" style="520" customWidth="1"/>
    <col min="9220" max="9220" width="8.42578125" style="520" customWidth="1"/>
    <col min="9221" max="9221" width="11.5703125" style="520" customWidth="1"/>
    <col min="9222" max="9222" width="12.42578125" style="520" customWidth="1"/>
    <col min="9223" max="9223" width="10.140625" style="520" customWidth="1"/>
    <col min="9224" max="9224" width="15.85546875" style="520" customWidth="1"/>
    <col min="9225" max="9226" width="9.140625" style="520" customWidth="1"/>
    <col min="9227" max="9227" width="15.85546875" style="520" customWidth="1"/>
    <col min="9228" max="9228" width="14" style="520" customWidth="1"/>
    <col min="9229" max="9229" width="15.85546875" style="520" customWidth="1"/>
    <col min="9230" max="9230" width="5.140625" style="520" customWidth="1"/>
    <col min="9231" max="9231" width="1.42578125" style="520" customWidth="1"/>
    <col min="9232" max="9232" width="16.5703125" style="520" bestFit="1" customWidth="1"/>
    <col min="9233" max="9233" width="1.42578125" style="520" customWidth="1"/>
    <col min="9234" max="9234" width="16.7109375" style="520" customWidth="1"/>
    <col min="9235" max="9235" width="1.85546875" style="520" customWidth="1"/>
    <col min="9236" max="9236" width="14.5703125" style="520" bestFit="1" customWidth="1"/>
    <col min="9237" max="9237" width="15.5703125" style="520" bestFit="1" customWidth="1"/>
    <col min="9238" max="9469" width="9.140625" style="520"/>
    <col min="9470" max="9470" width="5" style="520" customWidth="1"/>
    <col min="9471" max="9471" width="18" style="520" customWidth="1"/>
    <col min="9472" max="9472" width="8" style="520" customWidth="1"/>
    <col min="9473" max="9473" width="14.28515625" style="520" customWidth="1"/>
    <col min="9474" max="9474" width="14.140625" style="520" customWidth="1"/>
    <col min="9475" max="9475" width="12.7109375" style="520" customWidth="1"/>
    <col min="9476" max="9476" width="8.42578125" style="520" customWidth="1"/>
    <col min="9477" max="9477" width="11.5703125" style="520" customWidth="1"/>
    <col min="9478" max="9478" width="12.42578125" style="520" customWidth="1"/>
    <col min="9479" max="9479" width="10.140625" style="520" customWidth="1"/>
    <col min="9480" max="9480" width="15.85546875" style="520" customWidth="1"/>
    <col min="9481" max="9482" width="9.140625" style="520" customWidth="1"/>
    <col min="9483" max="9483" width="15.85546875" style="520" customWidth="1"/>
    <col min="9484" max="9484" width="14" style="520" customWidth="1"/>
    <col min="9485" max="9485" width="15.85546875" style="520" customWidth="1"/>
    <col min="9486" max="9486" width="5.140625" style="520" customWidth="1"/>
    <col min="9487" max="9487" width="1.42578125" style="520" customWidth="1"/>
    <col min="9488" max="9488" width="16.5703125" style="520" bestFit="1" customWidth="1"/>
    <col min="9489" max="9489" width="1.42578125" style="520" customWidth="1"/>
    <col min="9490" max="9490" width="16.7109375" style="520" customWidth="1"/>
    <col min="9491" max="9491" width="1.85546875" style="520" customWidth="1"/>
    <col min="9492" max="9492" width="14.5703125" style="520" bestFit="1" customWidth="1"/>
    <col min="9493" max="9493" width="15.5703125" style="520" bestFit="1" customWidth="1"/>
    <col min="9494" max="9725" width="9.140625" style="520"/>
    <col min="9726" max="9726" width="5" style="520" customWidth="1"/>
    <col min="9727" max="9727" width="18" style="520" customWidth="1"/>
    <col min="9728" max="9728" width="8" style="520" customWidth="1"/>
    <col min="9729" max="9729" width="14.28515625" style="520" customWidth="1"/>
    <col min="9730" max="9730" width="14.140625" style="520" customWidth="1"/>
    <col min="9731" max="9731" width="12.7109375" style="520" customWidth="1"/>
    <col min="9732" max="9732" width="8.42578125" style="520" customWidth="1"/>
    <col min="9733" max="9733" width="11.5703125" style="520" customWidth="1"/>
    <col min="9734" max="9734" width="12.42578125" style="520" customWidth="1"/>
    <col min="9735" max="9735" width="10.140625" style="520" customWidth="1"/>
    <col min="9736" max="9736" width="15.85546875" style="520" customWidth="1"/>
    <col min="9737" max="9738" width="9.140625" style="520" customWidth="1"/>
    <col min="9739" max="9739" width="15.85546875" style="520" customWidth="1"/>
    <col min="9740" max="9740" width="14" style="520" customWidth="1"/>
    <col min="9741" max="9741" width="15.85546875" style="520" customWidth="1"/>
    <col min="9742" max="9742" width="5.140625" style="520" customWidth="1"/>
    <col min="9743" max="9743" width="1.42578125" style="520" customWidth="1"/>
    <col min="9744" max="9744" width="16.5703125" style="520" bestFit="1" customWidth="1"/>
    <col min="9745" max="9745" width="1.42578125" style="520" customWidth="1"/>
    <col min="9746" max="9746" width="16.7109375" style="520" customWidth="1"/>
    <col min="9747" max="9747" width="1.85546875" style="520" customWidth="1"/>
    <col min="9748" max="9748" width="14.5703125" style="520" bestFit="1" customWidth="1"/>
    <col min="9749" max="9749" width="15.5703125" style="520" bestFit="1" customWidth="1"/>
    <col min="9750" max="9981" width="9.140625" style="520"/>
    <col min="9982" max="9982" width="5" style="520" customWidth="1"/>
    <col min="9983" max="9983" width="18" style="520" customWidth="1"/>
    <col min="9984" max="9984" width="8" style="520" customWidth="1"/>
    <col min="9985" max="9985" width="14.28515625" style="520" customWidth="1"/>
    <col min="9986" max="9986" width="14.140625" style="520" customWidth="1"/>
    <col min="9987" max="9987" width="12.7109375" style="520" customWidth="1"/>
    <col min="9988" max="9988" width="8.42578125" style="520" customWidth="1"/>
    <col min="9989" max="9989" width="11.5703125" style="520" customWidth="1"/>
    <col min="9990" max="9990" width="12.42578125" style="520" customWidth="1"/>
    <col min="9991" max="9991" width="10.140625" style="520" customWidth="1"/>
    <col min="9992" max="9992" width="15.85546875" style="520" customWidth="1"/>
    <col min="9993" max="9994" width="9.140625" style="520" customWidth="1"/>
    <col min="9995" max="9995" width="15.85546875" style="520" customWidth="1"/>
    <col min="9996" max="9996" width="14" style="520" customWidth="1"/>
    <col min="9997" max="9997" width="15.85546875" style="520" customWidth="1"/>
    <col min="9998" max="9998" width="5.140625" style="520" customWidth="1"/>
    <col min="9999" max="9999" width="1.42578125" style="520" customWidth="1"/>
    <col min="10000" max="10000" width="16.5703125" style="520" bestFit="1" customWidth="1"/>
    <col min="10001" max="10001" width="1.42578125" style="520" customWidth="1"/>
    <col min="10002" max="10002" width="16.7109375" style="520" customWidth="1"/>
    <col min="10003" max="10003" width="1.85546875" style="520" customWidth="1"/>
    <col min="10004" max="10004" width="14.5703125" style="520" bestFit="1" customWidth="1"/>
    <col min="10005" max="10005" width="15.5703125" style="520" bestFit="1" customWidth="1"/>
    <col min="10006" max="10237" width="9.140625" style="520"/>
    <col min="10238" max="10238" width="5" style="520" customWidth="1"/>
    <col min="10239" max="10239" width="18" style="520" customWidth="1"/>
    <col min="10240" max="10240" width="8" style="520" customWidth="1"/>
    <col min="10241" max="10241" width="14.28515625" style="520" customWidth="1"/>
    <col min="10242" max="10242" width="14.140625" style="520" customWidth="1"/>
    <col min="10243" max="10243" width="12.7109375" style="520" customWidth="1"/>
    <col min="10244" max="10244" width="8.42578125" style="520" customWidth="1"/>
    <col min="10245" max="10245" width="11.5703125" style="520" customWidth="1"/>
    <col min="10246" max="10246" width="12.42578125" style="520" customWidth="1"/>
    <col min="10247" max="10247" width="10.140625" style="520" customWidth="1"/>
    <col min="10248" max="10248" width="15.85546875" style="520" customWidth="1"/>
    <col min="10249" max="10250" width="9.140625" style="520" customWidth="1"/>
    <col min="10251" max="10251" width="15.85546875" style="520" customWidth="1"/>
    <col min="10252" max="10252" width="14" style="520" customWidth="1"/>
    <col min="10253" max="10253" width="15.85546875" style="520" customWidth="1"/>
    <col min="10254" max="10254" width="5.140625" style="520" customWidth="1"/>
    <col min="10255" max="10255" width="1.42578125" style="520" customWidth="1"/>
    <col min="10256" max="10256" width="16.5703125" style="520" bestFit="1" customWidth="1"/>
    <col min="10257" max="10257" width="1.42578125" style="520" customWidth="1"/>
    <col min="10258" max="10258" width="16.7109375" style="520" customWidth="1"/>
    <col min="10259" max="10259" width="1.85546875" style="520" customWidth="1"/>
    <col min="10260" max="10260" width="14.5703125" style="520" bestFit="1" customWidth="1"/>
    <col min="10261" max="10261" width="15.5703125" style="520" bestFit="1" customWidth="1"/>
    <col min="10262" max="10493" width="9.140625" style="520"/>
    <col min="10494" max="10494" width="5" style="520" customWidth="1"/>
    <col min="10495" max="10495" width="18" style="520" customWidth="1"/>
    <col min="10496" max="10496" width="8" style="520" customWidth="1"/>
    <col min="10497" max="10497" width="14.28515625" style="520" customWidth="1"/>
    <col min="10498" max="10498" width="14.140625" style="520" customWidth="1"/>
    <col min="10499" max="10499" width="12.7109375" style="520" customWidth="1"/>
    <col min="10500" max="10500" width="8.42578125" style="520" customWidth="1"/>
    <col min="10501" max="10501" width="11.5703125" style="520" customWidth="1"/>
    <col min="10502" max="10502" width="12.42578125" style="520" customWidth="1"/>
    <col min="10503" max="10503" width="10.140625" style="520" customWidth="1"/>
    <col min="10504" max="10504" width="15.85546875" style="520" customWidth="1"/>
    <col min="10505" max="10506" width="9.140625" style="520" customWidth="1"/>
    <col min="10507" max="10507" width="15.85546875" style="520" customWidth="1"/>
    <col min="10508" max="10508" width="14" style="520" customWidth="1"/>
    <col min="10509" max="10509" width="15.85546875" style="520" customWidth="1"/>
    <col min="10510" max="10510" width="5.140625" style="520" customWidth="1"/>
    <col min="10511" max="10511" width="1.42578125" style="520" customWidth="1"/>
    <col min="10512" max="10512" width="16.5703125" style="520" bestFit="1" customWidth="1"/>
    <col min="10513" max="10513" width="1.42578125" style="520" customWidth="1"/>
    <col min="10514" max="10514" width="16.7109375" style="520" customWidth="1"/>
    <col min="10515" max="10515" width="1.85546875" style="520" customWidth="1"/>
    <col min="10516" max="10516" width="14.5703125" style="520" bestFit="1" customWidth="1"/>
    <col min="10517" max="10517" width="15.5703125" style="520" bestFit="1" customWidth="1"/>
    <col min="10518" max="10749" width="9.140625" style="520"/>
    <col min="10750" max="10750" width="5" style="520" customWidth="1"/>
    <col min="10751" max="10751" width="18" style="520" customWidth="1"/>
    <col min="10752" max="10752" width="8" style="520" customWidth="1"/>
    <col min="10753" max="10753" width="14.28515625" style="520" customWidth="1"/>
    <col min="10754" max="10754" width="14.140625" style="520" customWidth="1"/>
    <col min="10755" max="10755" width="12.7109375" style="520" customWidth="1"/>
    <col min="10756" max="10756" width="8.42578125" style="520" customWidth="1"/>
    <col min="10757" max="10757" width="11.5703125" style="520" customWidth="1"/>
    <col min="10758" max="10758" width="12.42578125" style="520" customWidth="1"/>
    <col min="10759" max="10759" width="10.140625" style="520" customWidth="1"/>
    <col min="10760" max="10760" width="15.85546875" style="520" customWidth="1"/>
    <col min="10761" max="10762" width="9.140625" style="520" customWidth="1"/>
    <col min="10763" max="10763" width="15.85546875" style="520" customWidth="1"/>
    <col min="10764" max="10764" width="14" style="520" customWidth="1"/>
    <col min="10765" max="10765" width="15.85546875" style="520" customWidth="1"/>
    <col min="10766" max="10766" width="5.140625" style="520" customWidth="1"/>
    <col min="10767" max="10767" width="1.42578125" style="520" customWidth="1"/>
    <col min="10768" max="10768" width="16.5703125" style="520" bestFit="1" customWidth="1"/>
    <col min="10769" max="10769" width="1.42578125" style="520" customWidth="1"/>
    <col min="10770" max="10770" width="16.7109375" style="520" customWidth="1"/>
    <col min="10771" max="10771" width="1.85546875" style="520" customWidth="1"/>
    <col min="10772" max="10772" width="14.5703125" style="520" bestFit="1" customWidth="1"/>
    <col min="10773" max="10773" width="15.5703125" style="520" bestFit="1" customWidth="1"/>
    <col min="10774" max="11005" width="9.140625" style="520"/>
    <col min="11006" max="11006" width="5" style="520" customWidth="1"/>
    <col min="11007" max="11007" width="18" style="520" customWidth="1"/>
    <col min="11008" max="11008" width="8" style="520" customWidth="1"/>
    <col min="11009" max="11009" width="14.28515625" style="520" customWidth="1"/>
    <col min="11010" max="11010" width="14.140625" style="520" customWidth="1"/>
    <col min="11011" max="11011" width="12.7109375" style="520" customWidth="1"/>
    <col min="11012" max="11012" width="8.42578125" style="520" customWidth="1"/>
    <col min="11013" max="11013" width="11.5703125" style="520" customWidth="1"/>
    <col min="11014" max="11014" width="12.42578125" style="520" customWidth="1"/>
    <col min="11015" max="11015" width="10.140625" style="520" customWidth="1"/>
    <col min="11016" max="11016" width="15.85546875" style="520" customWidth="1"/>
    <col min="11017" max="11018" width="9.140625" style="520" customWidth="1"/>
    <col min="11019" max="11019" width="15.85546875" style="520" customWidth="1"/>
    <col min="11020" max="11020" width="14" style="520" customWidth="1"/>
    <col min="11021" max="11021" width="15.85546875" style="520" customWidth="1"/>
    <col min="11022" max="11022" width="5.140625" style="520" customWidth="1"/>
    <col min="11023" max="11023" width="1.42578125" style="520" customWidth="1"/>
    <col min="11024" max="11024" width="16.5703125" style="520" bestFit="1" customWidth="1"/>
    <col min="11025" max="11025" width="1.42578125" style="520" customWidth="1"/>
    <col min="11026" max="11026" width="16.7109375" style="520" customWidth="1"/>
    <col min="11027" max="11027" width="1.85546875" style="520" customWidth="1"/>
    <col min="11028" max="11028" width="14.5703125" style="520" bestFit="1" customWidth="1"/>
    <col min="11029" max="11029" width="15.5703125" style="520" bestFit="1" customWidth="1"/>
    <col min="11030" max="11261" width="9.140625" style="520"/>
    <col min="11262" max="11262" width="5" style="520" customWidth="1"/>
    <col min="11263" max="11263" width="18" style="520" customWidth="1"/>
    <col min="11264" max="11264" width="8" style="520" customWidth="1"/>
    <col min="11265" max="11265" width="14.28515625" style="520" customWidth="1"/>
    <col min="11266" max="11266" width="14.140625" style="520" customWidth="1"/>
    <col min="11267" max="11267" width="12.7109375" style="520" customWidth="1"/>
    <col min="11268" max="11268" width="8.42578125" style="520" customWidth="1"/>
    <col min="11269" max="11269" width="11.5703125" style="520" customWidth="1"/>
    <col min="11270" max="11270" width="12.42578125" style="520" customWidth="1"/>
    <col min="11271" max="11271" width="10.140625" style="520" customWidth="1"/>
    <col min="11272" max="11272" width="15.85546875" style="520" customWidth="1"/>
    <col min="11273" max="11274" width="9.140625" style="520" customWidth="1"/>
    <col min="11275" max="11275" width="15.85546875" style="520" customWidth="1"/>
    <col min="11276" max="11276" width="14" style="520" customWidth="1"/>
    <col min="11277" max="11277" width="15.85546875" style="520" customWidth="1"/>
    <col min="11278" max="11278" width="5.140625" style="520" customWidth="1"/>
    <col min="11279" max="11279" width="1.42578125" style="520" customWidth="1"/>
    <col min="11280" max="11280" width="16.5703125" style="520" bestFit="1" customWidth="1"/>
    <col min="11281" max="11281" width="1.42578125" style="520" customWidth="1"/>
    <col min="11282" max="11282" width="16.7109375" style="520" customWidth="1"/>
    <col min="11283" max="11283" width="1.85546875" style="520" customWidth="1"/>
    <col min="11284" max="11284" width="14.5703125" style="520" bestFit="1" customWidth="1"/>
    <col min="11285" max="11285" width="15.5703125" style="520" bestFit="1" customWidth="1"/>
    <col min="11286" max="11517" width="9.140625" style="520"/>
    <col min="11518" max="11518" width="5" style="520" customWidth="1"/>
    <col min="11519" max="11519" width="18" style="520" customWidth="1"/>
    <col min="11520" max="11520" width="8" style="520" customWidth="1"/>
    <col min="11521" max="11521" width="14.28515625" style="520" customWidth="1"/>
    <col min="11522" max="11522" width="14.140625" style="520" customWidth="1"/>
    <col min="11523" max="11523" width="12.7109375" style="520" customWidth="1"/>
    <col min="11524" max="11524" width="8.42578125" style="520" customWidth="1"/>
    <col min="11525" max="11525" width="11.5703125" style="520" customWidth="1"/>
    <col min="11526" max="11526" width="12.42578125" style="520" customWidth="1"/>
    <col min="11527" max="11527" width="10.140625" style="520" customWidth="1"/>
    <col min="11528" max="11528" width="15.85546875" style="520" customWidth="1"/>
    <col min="11529" max="11530" width="9.140625" style="520" customWidth="1"/>
    <col min="11531" max="11531" width="15.85546875" style="520" customWidth="1"/>
    <col min="11532" max="11532" width="14" style="520" customWidth="1"/>
    <col min="11533" max="11533" width="15.85546875" style="520" customWidth="1"/>
    <col min="11534" max="11534" width="5.140625" style="520" customWidth="1"/>
    <col min="11535" max="11535" width="1.42578125" style="520" customWidth="1"/>
    <col min="11536" max="11536" width="16.5703125" style="520" bestFit="1" customWidth="1"/>
    <col min="11537" max="11537" width="1.42578125" style="520" customWidth="1"/>
    <col min="11538" max="11538" width="16.7109375" style="520" customWidth="1"/>
    <col min="11539" max="11539" width="1.85546875" style="520" customWidth="1"/>
    <col min="11540" max="11540" width="14.5703125" style="520" bestFit="1" customWidth="1"/>
    <col min="11541" max="11541" width="15.5703125" style="520" bestFit="1" customWidth="1"/>
    <col min="11542" max="11773" width="9.140625" style="520"/>
    <col min="11774" max="11774" width="5" style="520" customWidth="1"/>
    <col min="11775" max="11775" width="18" style="520" customWidth="1"/>
    <col min="11776" max="11776" width="8" style="520" customWidth="1"/>
    <col min="11777" max="11777" width="14.28515625" style="520" customWidth="1"/>
    <col min="11778" max="11778" width="14.140625" style="520" customWidth="1"/>
    <col min="11779" max="11779" width="12.7109375" style="520" customWidth="1"/>
    <col min="11780" max="11780" width="8.42578125" style="520" customWidth="1"/>
    <col min="11781" max="11781" width="11.5703125" style="520" customWidth="1"/>
    <col min="11782" max="11782" width="12.42578125" style="520" customWidth="1"/>
    <col min="11783" max="11783" width="10.140625" style="520" customWidth="1"/>
    <col min="11784" max="11784" width="15.85546875" style="520" customWidth="1"/>
    <col min="11785" max="11786" width="9.140625" style="520" customWidth="1"/>
    <col min="11787" max="11787" width="15.85546875" style="520" customWidth="1"/>
    <col min="11788" max="11788" width="14" style="520" customWidth="1"/>
    <col min="11789" max="11789" width="15.85546875" style="520" customWidth="1"/>
    <col min="11790" max="11790" width="5.140625" style="520" customWidth="1"/>
    <col min="11791" max="11791" width="1.42578125" style="520" customWidth="1"/>
    <col min="11792" max="11792" width="16.5703125" style="520" bestFit="1" customWidth="1"/>
    <col min="11793" max="11793" width="1.42578125" style="520" customWidth="1"/>
    <col min="11794" max="11794" width="16.7109375" style="520" customWidth="1"/>
    <col min="11795" max="11795" width="1.85546875" style="520" customWidth="1"/>
    <col min="11796" max="11796" width="14.5703125" style="520" bestFit="1" customWidth="1"/>
    <col min="11797" max="11797" width="15.5703125" style="520" bestFit="1" customWidth="1"/>
    <col min="11798" max="12029" width="9.140625" style="520"/>
    <col min="12030" max="12030" width="5" style="520" customWidth="1"/>
    <col min="12031" max="12031" width="18" style="520" customWidth="1"/>
    <col min="12032" max="12032" width="8" style="520" customWidth="1"/>
    <col min="12033" max="12033" width="14.28515625" style="520" customWidth="1"/>
    <col min="12034" max="12034" width="14.140625" style="520" customWidth="1"/>
    <col min="12035" max="12035" width="12.7109375" style="520" customWidth="1"/>
    <col min="12036" max="12036" width="8.42578125" style="520" customWidth="1"/>
    <col min="12037" max="12037" width="11.5703125" style="520" customWidth="1"/>
    <col min="12038" max="12038" width="12.42578125" style="520" customWidth="1"/>
    <col min="12039" max="12039" width="10.140625" style="520" customWidth="1"/>
    <col min="12040" max="12040" width="15.85546875" style="520" customWidth="1"/>
    <col min="12041" max="12042" width="9.140625" style="520" customWidth="1"/>
    <col min="12043" max="12043" width="15.85546875" style="520" customWidth="1"/>
    <col min="12044" max="12044" width="14" style="520" customWidth="1"/>
    <col min="12045" max="12045" width="15.85546875" style="520" customWidth="1"/>
    <col min="12046" max="12046" width="5.140625" style="520" customWidth="1"/>
    <col min="12047" max="12047" width="1.42578125" style="520" customWidth="1"/>
    <col min="12048" max="12048" width="16.5703125" style="520" bestFit="1" customWidth="1"/>
    <col min="12049" max="12049" width="1.42578125" style="520" customWidth="1"/>
    <col min="12050" max="12050" width="16.7109375" style="520" customWidth="1"/>
    <col min="12051" max="12051" width="1.85546875" style="520" customWidth="1"/>
    <col min="12052" max="12052" width="14.5703125" style="520" bestFit="1" customWidth="1"/>
    <col min="12053" max="12053" width="15.5703125" style="520" bestFit="1" customWidth="1"/>
    <col min="12054" max="12285" width="9.140625" style="520"/>
    <col min="12286" max="12286" width="5" style="520" customWidth="1"/>
    <col min="12287" max="12287" width="18" style="520" customWidth="1"/>
    <col min="12288" max="12288" width="8" style="520" customWidth="1"/>
    <col min="12289" max="12289" width="14.28515625" style="520" customWidth="1"/>
    <col min="12290" max="12290" width="14.140625" style="520" customWidth="1"/>
    <col min="12291" max="12291" width="12.7109375" style="520" customWidth="1"/>
    <col min="12292" max="12292" width="8.42578125" style="520" customWidth="1"/>
    <col min="12293" max="12293" width="11.5703125" style="520" customWidth="1"/>
    <col min="12294" max="12294" width="12.42578125" style="520" customWidth="1"/>
    <col min="12295" max="12295" width="10.140625" style="520" customWidth="1"/>
    <col min="12296" max="12296" width="15.85546875" style="520" customWidth="1"/>
    <col min="12297" max="12298" width="9.140625" style="520" customWidth="1"/>
    <col min="12299" max="12299" width="15.85546875" style="520" customWidth="1"/>
    <col min="12300" max="12300" width="14" style="520" customWidth="1"/>
    <col min="12301" max="12301" width="15.85546875" style="520" customWidth="1"/>
    <col min="12302" max="12302" width="5.140625" style="520" customWidth="1"/>
    <col min="12303" max="12303" width="1.42578125" style="520" customWidth="1"/>
    <col min="12304" max="12304" width="16.5703125" style="520" bestFit="1" customWidth="1"/>
    <col min="12305" max="12305" width="1.42578125" style="520" customWidth="1"/>
    <col min="12306" max="12306" width="16.7109375" style="520" customWidth="1"/>
    <col min="12307" max="12307" width="1.85546875" style="520" customWidth="1"/>
    <col min="12308" max="12308" width="14.5703125" style="520" bestFit="1" customWidth="1"/>
    <col min="12309" max="12309" width="15.5703125" style="520" bestFit="1" customWidth="1"/>
    <col min="12310" max="12541" width="9.140625" style="520"/>
    <col min="12542" max="12542" width="5" style="520" customWidth="1"/>
    <col min="12543" max="12543" width="18" style="520" customWidth="1"/>
    <col min="12544" max="12544" width="8" style="520" customWidth="1"/>
    <col min="12545" max="12545" width="14.28515625" style="520" customWidth="1"/>
    <col min="12546" max="12546" width="14.140625" style="520" customWidth="1"/>
    <col min="12547" max="12547" width="12.7109375" style="520" customWidth="1"/>
    <col min="12548" max="12548" width="8.42578125" style="520" customWidth="1"/>
    <col min="12549" max="12549" width="11.5703125" style="520" customWidth="1"/>
    <col min="12550" max="12550" width="12.42578125" style="520" customWidth="1"/>
    <col min="12551" max="12551" width="10.140625" style="520" customWidth="1"/>
    <col min="12552" max="12552" width="15.85546875" style="520" customWidth="1"/>
    <col min="12553" max="12554" width="9.140625" style="520" customWidth="1"/>
    <col min="12555" max="12555" width="15.85546875" style="520" customWidth="1"/>
    <col min="12556" max="12556" width="14" style="520" customWidth="1"/>
    <col min="12557" max="12557" width="15.85546875" style="520" customWidth="1"/>
    <col min="12558" max="12558" width="5.140625" style="520" customWidth="1"/>
    <col min="12559" max="12559" width="1.42578125" style="520" customWidth="1"/>
    <col min="12560" max="12560" width="16.5703125" style="520" bestFit="1" customWidth="1"/>
    <col min="12561" max="12561" width="1.42578125" style="520" customWidth="1"/>
    <col min="12562" max="12562" width="16.7109375" style="520" customWidth="1"/>
    <col min="12563" max="12563" width="1.85546875" style="520" customWidth="1"/>
    <col min="12564" max="12564" width="14.5703125" style="520" bestFit="1" customWidth="1"/>
    <col min="12565" max="12565" width="15.5703125" style="520" bestFit="1" customWidth="1"/>
    <col min="12566" max="12797" width="9.140625" style="520"/>
    <col min="12798" max="12798" width="5" style="520" customWidth="1"/>
    <col min="12799" max="12799" width="18" style="520" customWidth="1"/>
    <col min="12800" max="12800" width="8" style="520" customWidth="1"/>
    <col min="12801" max="12801" width="14.28515625" style="520" customWidth="1"/>
    <col min="12802" max="12802" width="14.140625" style="520" customWidth="1"/>
    <col min="12803" max="12803" width="12.7109375" style="520" customWidth="1"/>
    <col min="12804" max="12804" width="8.42578125" style="520" customWidth="1"/>
    <col min="12805" max="12805" width="11.5703125" style="520" customWidth="1"/>
    <col min="12806" max="12806" width="12.42578125" style="520" customWidth="1"/>
    <col min="12807" max="12807" width="10.140625" style="520" customWidth="1"/>
    <col min="12808" max="12808" width="15.85546875" style="520" customWidth="1"/>
    <col min="12809" max="12810" width="9.140625" style="520" customWidth="1"/>
    <col min="12811" max="12811" width="15.85546875" style="520" customWidth="1"/>
    <col min="12812" max="12812" width="14" style="520" customWidth="1"/>
    <col min="12813" max="12813" width="15.85546875" style="520" customWidth="1"/>
    <col min="12814" max="12814" width="5.140625" style="520" customWidth="1"/>
    <col min="12815" max="12815" width="1.42578125" style="520" customWidth="1"/>
    <col min="12816" max="12816" width="16.5703125" style="520" bestFit="1" customWidth="1"/>
    <col min="12817" max="12817" width="1.42578125" style="520" customWidth="1"/>
    <col min="12818" max="12818" width="16.7109375" style="520" customWidth="1"/>
    <col min="12819" max="12819" width="1.85546875" style="520" customWidth="1"/>
    <col min="12820" max="12820" width="14.5703125" style="520" bestFit="1" customWidth="1"/>
    <col min="12821" max="12821" width="15.5703125" style="520" bestFit="1" customWidth="1"/>
    <col min="12822" max="13053" width="9.140625" style="520"/>
    <col min="13054" max="13054" width="5" style="520" customWidth="1"/>
    <col min="13055" max="13055" width="18" style="520" customWidth="1"/>
    <col min="13056" max="13056" width="8" style="520" customWidth="1"/>
    <col min="13057" max="13057" width="14.28515625" style="520" customWidth="1"/>
    <col min="13058" max="13058" width="14.140625" style="520" customWidth="1"/>
    <col min="13059" max="13059" width="12.7109375" style="520" customWidth="1"/>
    <col min="13060" max="13060" width="8.42578125" style="520" customWidth="1"/>
    <col min="13061" max="13061" width="11.5703125" style="520" customWidth="1"/>
    <col min="13062" max="13062" width="12.42578125" style="520" customWidth="1"/>
    <col min="13063" max="13063" width="10.140625" style="520" customWidth="1"/>
    <col min="13064" max="13064" width="15.85546875" style="520" customWidth="1"/>
    <col min="13065" max="13066" width="9.140625" style="520" customWidth="1"/>
    <col min="13067" max="13067" width="15.85546875" style="520" customWidth="1"/>
    <col min="13068" max="13068" width="14" style="520" customWidth="1"/>
    <col min="13069" max="13069" width="15.85546875" style="520" customWidth="1"/>
    <col min="13070" max="13070" width="5.140625" style="520" customWidth="1"/>
    <col min="13071" max="13071" width="1.42578125" style="520" customWidth="1"/>
    <col min="13072" max="13072" width="16.5703125" style="520" bestFit="1" customWidth="1"/>
    <col min="13073" max="13073" width="1.42578125" style="520" customWidth="1"/>
    <col min="13074" max="13074" width="16.7109375" style="520" customWidth="1"/>
    <col min="13075" max="13075" width="1.85546875" style="520" customWidth="1"/>
    <col min="13076" max="13076" width="14.5703125" style="520" bestFit="1" customWidth="1"/>
    <col min="13077" max="13077" width="15.5703125" style="520" bestFit="1" customWidth="1"/>
    <col min="13078" max="13309" width="9.140625" style="520"/>
    <col min="13310" max="13310" width="5" style="520" customWidth="1"/>
    <col min="13311" max="13311" width="18" style="520" customWidth="1"/>
    <col min="13312" max="13312" width="8" style="520" customWidth="1"/>
    <col min="13313" max="13313" width="14.28515625" style="520" customWidth="1"/>
    <col min="13314" max="13314" width="14.140625" style="520" customWidth="1"/>
    <col min="13315" max="13315" width="12.7109375" style="520" customWidth="1"/>
    <col min="13316" max="13316" width="8.42578125" style="520" customWidth="1"/>
    <col min="13317" max="13317" width="11.5703125" style="520" customWidth="1"/>
    <col min="13318" max="13318" width="12.42578125" style="520" customWidth="1"/>
    <col min="13319" max="13319" width="10.140625" style="520" customWidth="1"/>
    <col min="13320" max="13320" width="15.85546875" style="520" customWidth="1"/>
    <col min="13321" max="13322" width="9.140625" style="520" customWidth="1"/>
    <col min="13323" max="13323" width="15.85546875" style="520" customWidth="1"/>
    <col min="13324" max="13324" width="14" style="520" customWidth="1"/>
    <col min="13325" max="13325" width="15.85546875" style="520" customWidth="1"/>
    <col min="13326" max="13326" width="5.140625" style="520" customWidth="1"/>
    <col min="13327" max="13327" width="1.42578125" style="520" customWidth="1"/>
    <col min="13328" max="13328" width="16.5703125" style="520" bestFit="1" customWidth="1"/>
    <col min="13329" max="13329" width="1.42578125" style="520" customWidth="1"/>
    <col min="13330" max="13330" width="16.7109375" style="520" customWidth="1"/>
    <col min="13331" max="13331" width="1.85546875" style="520" customWidth="1"/>
    <col min="13332" max="13332" width="14.5703125" style="520" bestFit="1" customWidth="1"/>
    <col min="13333" max="13333" width="15.5703125" style="520" bestFit="1" customWidth="1"/>
    <col min="13334" max="13565" width="9.140625" style="520"/>
    <col min="13566" max="13566" width="5" style="520" customWidth="1"/>
    <col min="13567" max="13567" width="18" style="520" customWidth="1"/>
    <col min="13568" max="13568" width="8" style="520" customWidth="1"/>
    <col min="13569" max="13569" width="14.28515625" style="520" customWidth="1"/>
    <col min="13570" max="13570" width="14.140625" style="520" customWidth="1"/>
    <col min="13571" max="13571" width="12.7109375" style="520" customWidth="1"/>
    <col min="13572" max="13572" width="8.42578125" style="520" customWidth="1"/>
    <col min="13573" max="13573" width="11.5703125" style="520" customWidth="1"/>
    <col min="13574" max="13574" width="12.42578125" style="520" customWidth="1"/>
    <col min="13575" max="13575" width="10.140625" style="520" customWidth="1"/>
    <col min="13576" max="13576" width="15.85546875" style="520" customWidth="1"/>
    <col min="13577" max="13578" width="9.140625" style="520" customWidth="1"/>
    <col min="13579" max="13579" width="15.85546875" style="520" customWidth="1"/>
    <col min="13580" max="13580" width="14" style="520" customWidth="1"/>
    <col min="13581" max="13581" width="15.85546875" style="520" customWidth="1"/>
    <col min="13582" max="13582" width="5.140625" style="520" customWidth="1"/>
    <col min="13583" max="13583" width="1.42578125" style="520" customWidth="1"/>
    <col min="13584" max="13584" width="16.5703125" style="520" bestFit="1" customWidth="1"/>
    <col min="13585" max="13585" width="1.42578125" style="520" customWidth="1"/>
    <col min="13586" max="13586" width="16.7109375" style="520" customWidth="1"/>
    <col min="13587" max="13587" width="1.85546875" style="520" customWidth="1"/>
    <col min="13588" max="13588" width="14.5703125" style="520" bestFit="1" customWidth="1"/>
    <col min="13589" max="13589" width="15.5703125" style="520" bestFit="1" customWidth="1"/>
    <col min="13590" max="13821" width="9.140625" style="520"/>
    <col min="13822" max="13822" width="5" style="520" customWidth="1"/>
    <col min="13823" max="13823" width="18" style="520" customWidth="1"/>
    <col min="13824" max="13824" width="8" style="520" customWidth="1"/>
    <col min="13825" max="13825" width="14.28515625" style="520" customWidth="1"/>
    <col min="13826" max="13826" width="14.140625" style="520" customWidth="1"/>
    <col min="13827" max="13827" width="12.7109375" style="520" customWidth="1"/>
    <col min="13828" max="13828" width="8.42578125" style="520" customWidth="1"/>
    <col min="13829" max="13829" width="11.5703125" style="520" customWidth="1"/>
    <col min="13830" max="13830" width="12.42578125" style="520" customWidth="1"/>
    <col min="13831" max="13831" width="10.140625" style="520" customWidth="1"/>
    <col min="13832" max="13832" width="15.85546875" style="520" customWidth="1"/>
    <col min="13833" max="13834" width="9.140625" style="520" customWidth="1"/>
    <col min="13835" max="13835" width="15.85546875" style="520" customWidth="1"/>
    <col min="13836" max="13836" width="14" style="520" customWidth="1"/>
    <col min="13837" max="13837" width="15.85546875" style="520" customWidth="1"/>
    <col min="13838" max="13838" width="5.140625" style="520" customWidth="1"/>
    <col min="13839" max="13839" width="1.42578125" style="520" customWidth="1"/>
    <col min="13840" max="13840" width="16.5703125" style="520" bestFit="1" customWidth="1"/>
    <col min="13841" max="13841" width="1.42578125" style="520" customWidth="1"/>
    <col min="13842" max="13842" width="16.7109375" style="520" customWidth="1"/>
    <col min="13843" max="13843" width="1.85546875" style="520" customWidth="1"/>
    <col min="13844" max="13844" width="14.5703125" style="520" bestFit="1" customWidth="1"/>
    <col min="13845" max="13845" width="15.5703125" style="520" bestFit="1" customWidth="1"/>
    <col min="13846" max="14077" width="9.140625" style="520"/>
    <col min="14078" max="14078" width="5" style="520" customWidth="1"/>
    <col min="14079" max="14079" width="18" style="520" customWidth="1"/>
    <col min="14080" max="14080" width="8" style="520" customWidth="1"/>
    <col min="14081" max="14081" width="14.28515625" style="520" customWidth="1"/>
    <col min="14082" max="14082" width="14.140625" style="520" customWidth="1"/>
    <col min="14083" max="14083" width="12.7109375" style="520" customWidth="1"/>
    <col min="14084" max="14084" width="8.42578125" style="520" customWidth="1"/>
    <col min="14085" max="14085" width="11.5703125" style="520" customWidth="1"/>
    <col min="14086" max="14086" width="12.42578125" style="520" customWidth="1"/>
    <col min="14087" max="14087" width="10.140625" style="520" customWidth="1"/>
    <col min="14088" max="14088" width="15.85546875" style="520" customWidth="1"/>
    <col min="14089" max="14090" width="9.140625" style="520" customWidth="1"/>
    <col min="14091" max="14091" width="15.85546875" style="520" customWidth="1"/>
    <col min="14092" max="14092" width="14" style="520" customWidth="1"/>
    <col min="14093" max="14093" width="15.85546875" style="520" customWidth="1"/>
    <col min="14094" max="14094" width="5.140625" style="520" customWidth="1"/>
    <col min="14095" max="14095" width="1.42578125" style="520" customWidth="1"/>
    <col min="14096" max="14096" width="16.5703125" style="520" bestFit="1" customWidth="1"/>
    <col min="14097" max="14097" width="1.42578125" style="520" customWidth="1"/>
    <col min="14098" max="14098" width="16.7109375" style="520" customWidth="1"/>
    <col min="14099" max="14099" width="1.85546875" style="520" customWidth="1"/>
    <col min="14100" max="14100" width="14.5703125" style="520" bestFit="1" customWidth="1"/>
    <col min="14101" max="14101" width="15.5703125" style="520" bestFit="1" customWidth="1"/>
    <col min="14102" max="14333" width="9.140625" style="520"/>
    <col min="14334" max="14334" width="5" style="520" customWidth="1"/>
    <col min="14335" max="14335" width="18" style="520" customWidth="1"/>
    <col min="14336" max="14336" width="8" style="520" customWidth="1"/>
    <col min="14337" max="14337" width="14.28515625" style="520" customWidth="1"/>
    <col min="14338" max="14338" width="14.140625" style="520" customWidth="1"/>
    <col min="14339" max="14339" width="12.7109375" style="520" customWidth="1"/>
    <col min="14340" max="14340" width="8.42578125" style="520" customWidth="1"/>
    <col min="14341" max="14341" width="11.5703125" style="520" customWidth="1"/>
    <col min="14342" max="14342" width="12.42578125" style="520" customWidth="1"/>
    <col min="14343" max="14343" width="10.140625" style="520" customWidth="1"/>
    <col min="14344" max="14344" width="15.85546875" style="520" customWidth="1"/>
    <col min="14345" max="14346" width="9.140625" style="520" customWidth="1"/>
    <col min="14347" max="14347" width="15.85546875" style="520" customWidth="1"/>
    <col min="14348" max="14348" width="14" style="520" customWidth="1"/>
    <col min="14349" max="14349" width="15.85546875" style="520" customWidth="1"/>
    <col min="14350" max="14350" width="5.140625" style="520" customWidth="1"/>
    <col min="14351" max="14351" width="1.42578125" style="520" customWidth="1"/>
    <col min="14352" max="14352" width="16.5703125" style="520" bestFit="1" customWidth="1"/>
    <col min="14353" max="14353" width="1.42578125" style="520" customWidth="1"/>
    <col min="14354" max="14354" width="16.7109375" style="520" customWidth="1"/>
    <col min="14355" max="14355" width="1.85546875" style="520" customWidth="1"/>
    <col min="14356" max="14356" width="14.5703125" style="520" bestFit="1" customWidth="1"/>
    <col min="14357" max="14357" width="15.5703125" style="520" bestFit="1" customWidth="1"/>
    <col min="14358" max="14589" width="9.140625" style="520"/>
    <col min="14590" max="14590" width="5" style="520" customWidth="1"/>
    <col min="14591" max="14591" width="18" style="520" customWidth="1"/>
    <col min="14592" max="14592" width="8" style="520" customWidth="1"/>
    <col min="14593" max="14593" width="14.28515625" style="520" customWidth="1"/>
    <col min="14594" max="14594" width="14.140625" style="520" customWidth="1"/>
    <col min="14595" max="14595" width="12.7109375" style="520" customWidth="1"/>
    <col min="14596" max="14596" width="8.42578125" style="520" customWidth="1"/>
    <col min="14597" max="14597" width="11.5703125" style="520" customWidth="1"/>
    <col min="14598" max="14598" width="12.42578125" style="520" customWidth="1"/>
    <col min="14599" max="14599" width="10.140625" style="520" customWidth="1"/>
    <col min="14600" max="14600" width="15.85546875" style="520" customWidth="1"/>
    <col min="14601" max="14602" width="9.140625" style="520" customWidth="1"/>
    <col min="14603" max="14603" width="15.85546875" style="520" customWidth="1"/>
    <col min="14604" max="14604" width="14" style="520" customWidth="1"/>
    <col min="14605" max="14605" width="15.85546875" style="520" customWidth="1"/>
    <col min="14606" max="14606" width="5.140625" style="520" customWidth="1"/>
    <col min="14607" max="14607" width="1.42578125" style="520" customWidth="1"/>
    <col min="14608" max="14608" width="16.5703125" style="520" bestFit="1" customWidth="1"/>
    <col min="14609" max="14609" width="1.42578125" style="520" customWidth="1"/>
    <col min="14610" max="14610" width="16.7109375" style="520" customWidth="1"/>
    <col min="14611" max="14611" width="1.85546875" style="520" customWidth="1"/>
    <col min="14612" max="14612" width="14.5703125" style="520" bestFit="1" customWidth="1"/>
    <col min="14613" max="14613" width="15.5703125" style="520" bestFit="1" customWidth="1"/>
    <col min="14614" max="14845" width="9.140625" style="520"/>
    <col min="14846" max="14846" width="5" style="520" customWidth="1"/>
    <col min="14847" max="14847" width="18" style="520" customWidth="1"/>
    <col min="14848" max="14848" width="8" style="520" customWidth="1"/>
    <col min="14849" max="14849" width="14.28515625" style="520" customWidth="1"/>
    <col min="14850" max="14850" width="14.140625" style="520" customWidth="1"/>
    <col min="14851" max="14851" width="12.7109375" style="520" customWidth="1"/>
    <col min="14852" max="14852" width="8.42578125" style="520" customWidth="1"/>
    <col min="14853" max="14853" width="11.5703125" style="520" customWidth="1"/>
    <col min="14854" max="14854" width="12.42578125" style="520" customWidth="1"/>
    <col min="14855" max="14855" width="10.140625" style="520" customWidth="1"/>
    <col min="14856" max="14856" width="15.85546875" style="520" customWidth="1"/>
    <col min="14857" max="14858" width="9.140625" style="520" customWidth="1"/>
    <col min="14859" max="14859" width="15.85546875" style="520" customWidth="1"/>
    <col min="14860" max="14860" width="14" style="520" customWidth="1"/>
    <col min="14861" max="14861" width="15.85546875" style="520" customWidth="1"/>
    <col min="14862" max="14862" width="5.140625" style="520" customWidth="1"/>
    <col min="14863" max="14863" width="1.42578125" style="520" customWidth="1"/>
    <col min="14864" max="14864" width="16.5703125" style="520" bestFit="1" customWidth="1"/>
    <col min="14865" max="14865" width="1.42578125" style="520" customWidth="1"/>
    <col min="14866" max="14866" width="16.7109375" style="520" customWidth="1"/>
    <col min="14867" max="14867" width="1.85546875" style="520" customWidth="1"/>
    <col min="14868" max="14868" width="14.5703125" style="520" bestFit="1" customWidth="1"/>
    <col min="14869" max="14869" width="15.5703125" style="520" bestFit="1" customWidth="1"/>
    <col min="14870" max="15101" width="9.140625" style="520"/>
    <col min="15102" max="15102" width="5" style="520" customWidth="1"/>
    <col min="15103" max="15103" width="18" style="520" customWidth="1"/>
    <col min="15104" max="15104" width="8" style="520" customWidth="1"/>
    <col min="15105" max="15105" width="14.28515625" style="520" customWidth="1"/>
    <col min="15106" max="15106" width="14.140625" style="520" customWidth="1"/>
    <col min="15107" max="15107" width="12.7109375" style="520" customWidth="1"/>
    <col min="15108" max="15108" width="8.42578125" style="520" customWidth="1"/>
    <col min="15109" max="15109" width="11.5703125" style="520" customWidth="1"/>
    <col min="15110" max="15110" width="12.42578125" style="520" customWidth="1"/>
    <col min="15111" max="15111" width="10.140625" style="520" customWidth="1"/>
    <col min="15112" max="15112" width="15.85546875" style="520" customWidth="1"/>
    <col min="15113" max="15114" width="9.140625" style="520" customWidth="1"/>
    <col min="15115" max="15115" width="15.85546875" style="520" customWidth="1"/>
    <col min="15116" max="15116" width="14" style="520" customWidth="1"/>
    <col min="15117" max="15117" width="15.85546875" style="520" customWidth="1"/>
    <col min="15118" max="15118" width="5.140625" style="520" customWidth="1"/>
    <col min="15119" max="15119" width="1.42578125" style="520" customWidth="1"/>
    <col min="15120" max="15120" width="16.5703125" style="520" bestFit="1" customWidth="1"/>
    <col min="15121" max="15121" width="1.42578125" style="520" customWidth="1"/>
    <col min="15122" max="15122" width="16.7109375" style="520" customWidth="1"/>
    <col min="15123" max="15123" width="1.85546875" style="520" customWidth="1"/>
    <col min="15124" max="15124" width="14.5703125" style="520" bestFit="1" customWidth="1"/>
    <col min="15125" max="15125" width="15.5703125" style="520" bestFit="1" customWidth="1"/>
    <col min="15126" max="15357" width="9.140625" style="520"/>
    <col min="15358" max="15358" width="5" style="520" customWidth="1"/>
    <col min="15359" max="15359" width="18" style="520" customWidth="1"/>
    <col min="15360" max="15360" width="8" style="520" customWidth="1"/>
    <col min="15361" max="15361" width="14.28515625" style="520" customWidth="1"/>
    <col min="15362" max="15362" width="14.140625" style="520" customWidth="1"/>
    <col min="15363" max="15363" width="12.7109375" style="520" customWidth="1"/>
    <col min="15364" max="15364" width="8.42578125" style="520" customWidth="1"/>
    <col min="15365" max="15365" width="11.5703125" style="520" customWidth="1"/>
    <col min="15366" max="15366" width="12.42578125" style="520" customWidth="1"/>
    <col min="15367" max="15367" width="10.140625" style="520" customWidth="1"/>
    <col min="15368" max="15368" width="15.85546875" style="520" customWidth="1"/>
    <col min="15369" max="15370" width="9.140625" style="520" customWidth="1"/>
    <col min="15371" max="15371" width="15.85546875" style="520" customWidth="1"/>
    <col min="15372" max="15372" width="14" style="520" customWidth="1"/>
    <col min="15373" max="15373" width="15.85546875" style="520" customWidth="1"/>
    <col min="15374" max="15374" width="5.140625" style="520" customWidth="1"/>
    <col min="15375" max="15375" width="1.42578125" style="520" customWidth="1"/>
    <col min="15376" max="15376" width="16.5703125" style="520" bestFit="1" customWidth="1"/>
    <col min="15377" max="15377" width="1.42578125" style="520" customWidth="1"/>
    <col min="15378" max="15378" width="16.7109375" style="520" customWidth="1"/>
    <col min="15379" max="15379" width="1.85546875" style="520" customWidth="1"/>
    <col min="15380" max="15380" width="14.5703125" style="520" bestFit="1" customWidth="1"/>
    <col min="15381" max="15381" width="15.5703125" style="520" bestFit="1" customWidth="1"/>
    <col min="15382" max="15613" width="9.140625" style="520"/>
    <col min="15614" max="15614" width="5" style="520" customWidth="1"/>
    <col min="15615" max="15615" width="18" style="520" customWidth="1"/>
    <col min="15616" max="15616" width="8" style="520" customWidth="1"/>
    <col min="15617" max="15617" width="14.28515625" style="520" customWidth="1"/>
    <col min="15618" max="15618" width="14.140625" style="520" customWidth="1"/>
    <col min="15619" max="15619" width="12.7109375" style="520" customWidth="1"/>
    <col min="15620" max="15620" width="8.42578125" style="520" customWidth="1"/>
    <col min="15621" max="15621" width="11.5703125" style="520" customWidth="1"/>
    <col min="15622" max="15622" width="12.42578125" style="520" customWidth="1"/>
    <col min="15623" max="15623" width="10.140625" style="520" customWidth="1"/>
    <col min="15624" max="15624" width="15.85546875" style="520" customWidth="1"/>
    <col min="15625" max="15626" width="9.140625" style="520" customWidth="1"/>
    <col min="15627" max="15627" width="15.85546875" style="520" customWidth="1"/>
    <col min="15628" max="15628" width="14" style="520" customWidth="1"/>
    <col min="15629" max="15629" width="15.85546875" style="520" customWidth="1"/>
    <col min="15630" max="15630" width="5.140625" style="520" customWidth="1"/>
    <col min="15631" max="15631" width="1.42578125" style="520" customWidth="1"/>
    <col min="15632" max="15632" width="16.5703125" style="520" bestFit="1" customWidth="1"/>
    <col min="15633" max="15633" width="1.42578125" style="520" customWidth="1"/>
    <col min="15634" max="15634" width="16.7109375" style="520" customWidth="1"/>
    <col min="15635" max="15635" width="1.85546875" style="520" customWidth="1"/>
    <col min="15636" max="15636" width="14.5703125" style="520" bestFit="1" customWidth="1"/>
    <col min="15637" max="15637" width="15.5703125" style="520" bestFit="1" customWidth="1"/>
    <col min="15638" max="15869" width="9.140625" style="520"/>
    <col min="15870" max="15870" width="5" style="520" customWidth="1"/>
    <col min="15871" max="15871" width="18" style="520" customWidth="1"/>
    <col min="15872" max="15872" width="8" style="520" customWidth="1"/>
    <col min="15873" max="15873" width="14.28515625" style="520" customWidth="1"/>
    <col min="15874" max="15874" width="14.140625" style="520" customWidth="1"/>
    <col min="15875" max="15875" width="12.7109375" style="520" customWidth="1"/>
    <col min="15876" max="15876" width="8.42578125" style="520" customWidth="1"/>
    <col min="15877" max="15877" width="11.5703125" style="520" customWidth="1"/>
    <col min="15878" max="15878" width="12.42578125" style="520" customWidth="1"/>
    <col min="15879" max="15879" width="10.140625" style="520" customWidth="1"/>
    <col min="15880" max="15880" width="15.85546875" style="520" customWidth="1"/>
    <col min="15881" max="15882" width="9.140625" style="520" customWidth="1"/>
    <col min="15883" max="15883" width="15.85546875" style="520" customWidth="1"/>
    <col min="15884" max="15884" width="14" style="520" customWidth="1"/>
    <col min="15885" max="15885" width="15.85546875" style="520" customWidth="1"/>
    <col min="15886" max="15886" width="5.140625" style="520" customWidth="1"/>
    <col min="15887" max="15887" width="1.42578125" style="520" customWidth="1"/>
    <col min="15888" max="15888" width="16.5703125" style="520" bestFit="1" customWidth="1"/>
    <col min="15889" max="15889" width="1.42578125" style="520" customWidth="1"/>
    <col min="15890" max="15890" width="16.7109375" style="520" customWidth="1"/>
    <col min="15891" max="15891" width="1.85546875" style="520" customWidth="1"/>
    <col min="15892" max="15892" width="14.5703125" style="520" bestFit="1" customWidth="1"/>
    <col min="15893" max="15893" width="15.5703125" style="520" bestFit="1" customWidth="1"/>
    <col min="15894" max="16125" width="9.140625" style="520"/>
    <col min="16126" max="16126" width="5" style="520" customWidth="1"/>
    <col min="16127" max="16127" width="18" style="520" customWidth="1"/>
    <col min="16128" max="16128" width="8" style="520" customWidth="1"/>
    <col min="16129" max="16129" width="14.28515625" style="520" customWidth="1"/>
    <col min="16130" max="16130" width="14.140625" style="520" customWidth="1"/>
    <col min="16131" max="16131" width="12.7109375" style="520" customWidth="1"/>
    <col min="16132" max="16132" width="8.42578125" style="520" customWidth="1"/>
    <col min="16133" max="16133" width="11.5703125" style="520" customWidth="1"/>
    <col min="16134" max="16134" width="12.42578125" style="520" customWidth="1"/>
    <col min="16135" max="16135" width="10.140625" style="520" customWidth="1"/>
    <col min="16136" max="16136" width="15.85546875" style="520" customWidth="1"/>
    <col min="16137" max="16138" width="9.140625" style="520" customWidth="1"/>
    <col min="16139" max="16139" width="15.85546875" style="520" customWidth="1"/>
    <col min="16140" max="16140" width="14" style="520" customWidth="1"/>
    <col min="16141" max="16141" width="15.85546875" style="520" customWidth="1"/>
    <col min="16142" max="16142" width="5.140625" style="520" customWidth="1"/>
    <col min="16143" max="16143" width="1.42578125" style="520" customWidth="1"/>
    <col min="16144" max="16144" width="16.5703125" style="520" bestFit="1" customWidth="1"/>
    <col min="16145" max="16145" width="1.42578125" style="520" customWidth="1"/>
    <col min="16146" max="16146" width="16.7109375" style="520" customWidth="1"/>
    <col min="16147" max="16147" width="1.85546875" style="520" customWidth="1"/>
    <col min="16148" max="16148" width="14.5703125" style="520" bestFit="1" customWidth="1"/>
    <col min="16149" max="16149" width="15.5703125" style="520" bestFit="1" customWidth="1"/>
    <col min="16150" max="16384" width="9.140625" style="520"/>
  </cols>
  <sheetData>
    <row r="1" spans="1:19" s="475" customFormat="1" ht="12" customHeight="1">
      <c r="A1" s="2335" t="s">
        <v>4</v>
      </c>
      <c r="B1" s="2336"/>
      <c r="C1" s="470" t="s">
        <v>1680</v>
      </c>
      <c r="D1" s="471"/>
      <c r="E1" s="471"/>
      <c r="F1" s="471"/>
      <c r="G1" s="471"/>
      <c r="H1" s="471"/>
      <c r="I1" s="471"/>
      <c r="J1" s="471"/>
      <c r="K1" s="471"/>
      <c r="L1" s="471"/>
      <c r="M1" s="472"/>
      <c r="N1" s="472"/>
      <c r="O1" s="473"/>
      <c r="P1" s="473"/>
      <c r="Q1" s="474"/>
      <c r="R1" s="474"/>
      <c r="S1" s="474"/>
    </row>
    <row r="2" spans="1:19" s="475" customFormat="1" ht="12" customHeight="1">
      <c r="A2" s="2337"/>
      <c r="B2" s="2338"/>
      <c r="C2" s="476"/>
      <c r="D2" s="477"/>
      <c r="E2" s="477"/>
      <c r="F2" s="477"/>
      <c r="G2" s="477"/>
      <c r="H2" s="477"/>
      <c r="I2" s="477"/>
      <c r="J2" s="477"/>
      <c r="K2" s="477"/>
      <c r="L2" s="477"/>
      <c r="M2" s="478"/>
      <c r="N2" s="478"/>
      <c r="O2" s="479"/>
      <c r="P2" s="479"/>
      <c r="Q2" s="480"/>
      <c r="R2" s="480"/>
      <c r="S2" s="480"/>
    </row>
    <row r="3" spans="1:19" s="475" customFormat="1" ht="12" customHeight="1">
      <c r="A3" s="2339" t="s">
        <v>24</v>
      </c>
      <c r="B3" s="2340"/>
      <c r="C3" s="481"/>
      <c r="D3" s="482"/>
      <c r="E3" s="482"/>
      <c r="F3" s="482"/>
      <c r="G3" s="482"/>
      <c r="H3" s="482"/>
      <c r="I3" s="482"/>
      <c r="J3" s="482"/>
      <c r="K3" s="482"/>
      <c r="L3" s="482"/>
      <c r="M3" s="483" t="s">
        <v>5</v>
      </c>
      <c r="N3" s="483"/>
      <c r="O3" s="484"/>
      <c r="P3" s="484"/>
      <c r="Q3" s="485"/>
      <c r="R3" s="485"/>
      <c r="S3" s="485"/>
    </row>
    <row r="4" spans="1:19" s="490" customFormat="1" ht="12" customHeight="1">
      <c r="A4" s="2341" t="s">
        <v>26</v>
      </c>
      <c r="B4" s="2343" t="s">
        <v>23</v>
      </c>
      <c r="C4" s="2343" t="s">
        <v>29</v>
      </c>
      <c r="D4" s="486" t="s">
        <v>30</v>
      </c>
      <c r="E4" s="486" t="s">
        <v>30</v>
      </c>
      <c r="F4" s="487" t="s">
        <v>30</v>
      </c>
      <c r="G4" s="2322" t="s">
        <v>31</v>
      </c>
      <c r="H4" s="2330"/>
      <c r="I4" s="486" t="s">
        <v>30</v>
      </c>
      <c r="J4" s="487" t="s">
        <v>32</v>
      </c>
      <c r="K4" s="488" t="s">
        <v>8</v>
      </c>
      <c r="L4" s="2322" t="s">
        <v>9</v>
      </c>
      <c r="M4" s="2323"/>
      <c r="N4" s="488" t="s">
        <v>8</v>
      </c>
      <c r="O4" s="2324" t="s">
        <v>44</v>
      </c>
      <c r="P4" s="489" t="s">
        <v>8</v>
      </c>
      <c r="Q4" s="2326" t="s">
        <v>1451</v>
      </c>
      <c r="R4" s="2345" t="s">
        <v>1452</v>
      </c>
      <c r="S4" s="2333" t="s">
        <v>1453</v>
      </c>
    </row>
    <row r="5" spans="1:19" s="490" customFormat="1" ht="12" customHeight="1" thickBot="1">
      <c r="A5" s="2342"/>
      <c r="B5" s="2344"/>
      <c r="C5" s="2344"/>
      <c r="D5" s="491" t="s">
        <v>13</v>
      </c>
      <c r="E5" s="491" t="s">
        <v>14</v>
      </c>
      <c r="F5" s="492" t="s">
        <v>15</v>
      </c>
      <c r="G5" s="493" t="s">
        <v>16</v>
      </c>
      <c r="H5" s="494" t="s">
        <v>17</v>
      </c>
      <c r="I5" s="491" t="s">
        <v>18</v>
      </c>
      <c r="J5" s="495" t="s">
        <v>19</v>
      </c>
      <c r="K5" s="496" t="s">
        <v>20</v>
      </c>
      <c r="L5" s="2328" t="s">
        <v>21</v>
      </c>
      <c r="M5" s="2329"/>
      <c r="N5" s="496" t="s">
        <v>22</v>
      </c>
      <c r="O5" s="2325"/>
      <c r="P5" s="497" t="s">
        <v>45</v>
      </c>
      <c r="Q5" s="2327"/>
      <c r="R5" s="2346"/>
      <c r="S5" s="2334"/>
    </row>
    <row r="6" spans="1:19" s="490" customFormat="1" ht="12" customHeight="1" thickTop="1" thickBot="1">
      <c r="A6" s="498">
        <v>1</v>
      </c>
      <c r="B6" s="499">
        <v>2</v>
      </c>
      <c r="C6" s="499">
        <v>3</v>
      </c>
      <c r="D6" s="499">
        <v>4</v>
      </c>
      <c r="E6" s="499">
        <v>5</v>
      </c>
      <c r="F6" s="499">
        <v>6</v>
      </c>
      <c r="G6" s="499">
        <v>7</v>
      </c>
      <c r="H6" s="499">
        <v>8</v>
      </c>
      <c r="I6" s="499">
        <v>9</v>
      </c>
      <c r="J6" s="499">
        <v>10</v>
      </c>
      <c r="K6" s="499">
        <v>11</v>
      </c>
      <c r="L6" s="499">
        <v>12</v>
      </c>
      <c r="M6" s="499">
        <v>13</v>
      </c>
      <c r="N6" s="499">
        <v>14</v>
      </c>
      <c r="O6" s="499">
        <v>15</v>
      </c>
      <c r="P6" s="499">
        <v>16</v>
      </c>
      <c r="Q6" s="1679">
        <v>17</v>
      </c>
      <c r="R6" s="1679">
        <v>18</v>
      </c>
      <c r="S6" s="1679">
        <v>19</v>
      </c>
    </row>
    <row r="7" spans="1:19" s="501" customFormat="1" ht="15" customHeight="1" thickTop="1">
      <c r="A7" s="500">
        <v>1</v>
      </c>
      <c r="B7" s="502" t="s">
        <v>1243</v>
      </c>
      <c r="C7" s="503" t="s">
        <v>35</v>
      </c>
      <c r="D7" s="504">
        <f>+YANADI!G503+YANADI!G480+YANADI!G458+YANADI!G436+YANADI!G402+YANADI!G380+YANADI!G336+YANADI!G312+YANADI!G290+YANADI!G268+YANADI!G245+YANADI!G199+YANADI!G174+YANADI!G151+YANADI!G128+YANADI!G222+YANADI!G106+YANADI!G83+YANADI!G61+YANADI!G38</f>
        <v>385910</v>
      </c>
      <c r="E7" s="504">
        <f>+YANADI!H503+YANADI!H480+YANADI!H458+YANADI!H436+YANADI!H402+YANADI!H380+YANADI!H336+YANADI!H312+YANADI!H290+YANADI!H268+YANADI!H245+YANADI!H199+YANADI!H174+YANADI!H151+YANADI!H128+YANADI!H222+YANADI!H106+YANADI!H83+YANADI!H61+YANADI!H38</f>
        <v>145860</v>
      </c>
      <c r="F7" s="504">
        <f>+YANADI!I503+YANADI!I480+YANADI!I458+YANADI!I436+YANADI!I402+YANADI!I380+YANADI!I336+YANADI!I312+YANADI!I290+YANADI!I268+YANADI!I245+YANADI!I199+YANADI!I174+YANADI!I151+YANADI!I128+YANADI!I222+YANADI!I106+YANADI!I83+YANADI!I61+YANADI!I38</f>
        <v>240050</v>
      </c>
      <c r="G7" s="504">
        <f>+YANADI!J503+YANADI!J480+YANADI!J458+YANADI!J436+YANADI!J402+YANADI!J380+YANADI!J336+YANADI!J312+YANADI!J290+YANADI!J268+YANADI!J245+YANADI!J199+YANADI!J174+YANADI!J151+YANADI!J128+YANADI!J222+YANADI!J106+YANADI!J83+YANADI!J61+YANADI!J38</f>
        <v>101.62235457596682</v>
      </c>
      <c r="H7" s="504">
        <f>+YANADI!K503+YANADI!K480+YANADI!K458+YANADI!K436+YANADI!K402+YANADI!K380+YANADI!K336+YANADI!K312+YANADI!K290+YANADI!K268+YANADI!K245+YANADI!K199+YANADI!K174+YANADI!K151+YANADI!K128+YANADI!K222+YANADI!K106+YANADI!K83+YANADI!K61+YANADI!K38</f>
        <v>12206.3</v>
      </c>
      <c r="I7" s="504">
        <f>+YANADI!L503+YANADI!L480+YANADI!L458+YANADI!L436+YANADI!L402+YANADI!L380+YANADI!L336+YANADI!L312+YANADI!L290+YANADI!L268+YANADI!L245+YANADI!L199+YANADI!L174+YANADI!L151+YANADI!L128+YANADI!L222+YANADI!L106+YANADI!L83+YANADI!L61+YANADI!L38</f>
        <v>227843.7</v>
      </c>
      <c r="J7" s="504">
        <f>+YANADI!M503+YANADI!M480+YANADI!M458+YANADI!M436+YANADI!M402+YANADI!M380+YANADI!M336+YANADI!M312+YANADI!M290+YANADI!M268+YANADI!M245+YANADI!M199+YANADI!M174+YANADI!M151+YANADI!M128+YANADI!M222+YANADI!M106+YANADI!M83+YANADI!M61+YANADI!M38</f>
        <v>0</v>
      </c>
      <c r="K7" s="504">
        <f>+YANADI!N503+YANADI!N480+YANADI!N458+YANADI!N436+YANADI!N402+YANADI!N380+YANADI!N336+YANADI!N312+YANADI!N290+YANADI!N268+YANADI!N245+YANADI!N199+YANADI!N174+YANADI!N151+YANADI!N128+YANADI!N222+YANADI!N106+YANADI!N83+YANADI!N61+YANADI!N38</f>
        <v>655850400</v>
      </c>
      <c r="L7" s="504">
        <f>+YANADI!O503+YANADI!O480+YANADI!O458+YANADI!O436+YANADI!O402+YANADI!O380+YANADI!O336+YANADI!O312+YANADI!O290+YANADI!O268+YANADI!O245+YANADI!O199+YANADI!O174+YANADI!O151+YANADI!O128+YANADI!O222+YANADI!O106+YANADI!O83+YANADI!O61+YANADI!O38</f>
        <v>0</v>
      </c>
      <c r="M7" s="504">
        <f>+YANADI!P503+YANADI!P480+YANADI!P458+YANADI!P436+YANADI!P402+YANADI!P380+YANADI!P336+YANADI!P312+YANADI!P290+YANADI!P268+YANADI!P245+YANADI!P199+YANADI!P174+YANADI!P151+YANADI!P128+YANADI!P222+YANADI!P106+YANADI!P83+YANADI!P61+YANADI!P38</f>
        <v>57935.831165998527</v>
      </c>
      <c r="N7" s="504">
        <f>+YANADI!Q503+YANADI!Q480+YANADI!Q458+YANADI!Q436+YANADI!Q402+YANADI!Q380+YANADI!Q336+YANADI!Q312+YANADI!Q290+YANADI!Q268+YANADI!Q245+YANADI!Q199+YANADI!Q174+YANADI!Q151+YANADI!Q128+YANADI!Q222+YANADI!Q106+YANADI!Q83+YANADI!Q61+YANADI!Q38</f>
        <v>659145599</v>
      </c>
      <c r="O7" s="504">
        <f>+YANADI!R503+YANADI!R480+YANADI!R458+YANADI!R436+YANADI!R402+YANADI!R380+YANADI!R336+YANADI!R312+YANADI!R290+YANADI!R268+YANADI!R245+YANADI!R199+YANADI!R174+YANADI!R151+YANADI!R128+YANADI!R222+YANADI!R106+YANADI!R83+YANADI!R61+YANADI!R38</f>
        <v>3295728</v>
      </c>
      <c r="P7" s="504">
        <f>+YANADI!S503+YANADI!S480+YANADI!S458+YANADI!S436+YANADI!S402+YANADI!S380+YANADI!S336+YANADI!S312+YANADI!S290+YANADI!S268+YANADI!S245+YANADI!S199+YANADI!S174+YANADI!S151+YANADI!S128+YANADI!S222+YANADI!S106+YANADI!S83+YANADI!S61+YANADI!S38</f>
        <v>655849871</v>
      </c>
      <c r="Q7" s="1685">
        <v>20</v>
      </c>
      <c r="R7" s="1687">
        <v>23</v>
      </c>
      <c r="S7" s="1691">
        <v>43</v>
      </c>
    </row>
    <row r="8" spans="1:19" s="501" customFormat="1" ht="15" customHeight="1">
      <c r="A8" s="500">
        <v>2</v>
      </c>
      <c r="B8" s="505" t="s">
        <v>3</v>
      </c>
      <c r="C8" s="506" t="s">
        <v>101</v>
      </c>
      <c r="D8" s="507">
        <f>+MASRI!G139+MASRI!G110+MASRI!G78</f>
        <v>353720</v>
      </c>
      <c r="E8" s="507">
        <f>+MASRI!H139+MASRI!H110+MASRI!H78</f>
        <v>162910</v>
      </c>
      <c r="F8" s="507">
        <f>+MASRI!I139+MASRI!I110+MASRI!I78</f>
        <v>190810</v>
      </c>
      <c r="G8" s="507">
        <f>+MASRI!J139+MASRI!J110+MASRI!J78</f>
        <v>19.244785014899957</v>
      </c>
      <c r="H8" s="507">
        <f>+MASRI!K139+MASRI!K110+MASRI!K78</f>
        <v>12033.400000000001</v>
      </c>
      <c r="I8" s="507">
        <f>+MASRI!L139+MASRI!L110+MASRI!L78</f>
        <v>178776.59999999998</v>
      </c>
      <c r="J8" s="507">
        <f>+MASRI!M139+MASRI!M110+MASRI!M78</f>
        <v>0</v>
      </c>
      <c r="K8" s="507">
        <f>+MASRI!N139+MASRI!N110+MASRI!N78</f>
        <v>577242900</v>
      </c>
      <c r="L8" s="507">
        <f>+MASRI!O139+MASRI!O110+MASRI!O78</f>
        <v>0</v>
      </c>
      <c r="M8" s="507">
        <f>+MASRI!P139+MASRI!P110+MASRI!P78</f>
        <v>9698.4899967660294</v>
      </c>
      <c r="N8" s="507">
        <f>+MASRI!Q139+MASRI!Q110+MASRI!Q78</f>
        <v>580143416</v>
      </c>
      <c r="O8" s="507">
        <f>+MASRI!R139+MASRI!R110+MASRI!R78</f>
        <v>2900721</v>
      </c>
      <c r="P8" s="507">
        <f>+MASRI!S139+MASRI!S110+MASRI!S78</f>
        <v>577242695</v>
      </c>
      <c r="Q8" s="1686">
        <v>3</v>
      </c>
      <c r="R8" s="1688">
        <v>3</v>
      </c>
      <c r="S8" s="1692">
        <v>42</v>
      </c>
    </row>
    <row r="9" spans="1:19" s="501" customFormat="1" ht="15" customHeight="1">
      <c r="A9" s="500">
        <v>3</v>
      </c>
      <c r="B9" s="505" t="s">
        <v>1444</v>
      </c>
      <c r="C9" s="506" t="s">
        <v>91</v>
      </c>
      <c r="D9" s="507"/>
      <c r="E9" s="507"/>
      <c r="F9" s="507"/>
      <c r="G9" s="507"/>
      <c r="H9" s="507"/>
      <c r="I9" s="507"/>
      <c r="J9" s="507"/>
      <c r="K9" s="507"/>
      <c r="L9" s="507"/>
      <c r="M9" s="507"/>
      <c r="N9" s="507"/>
      <c r="O9" s="507"/>
      <c r="P9" s="507"/>
      <c r="Q9" s="1686"/>
      <c r="R9" s="1688"/>
      <c r="S9" s="1692"/>
    </row>
    <row r="10" spans="1:19" s="501" customFormat="1" ht="15" customHeight="1">
      <c r="A10" s="500">
        <v>4</v>
      </c>
      <c r="B10" s="505" t="s">
        <v>103</v>
      </c>
      <c r="C10" s="506" t="s">
        <v>2</v>
      </c>
      <c r="D10" s="507">
        <f>+'DINI CHAIRANI'!G187+'DINI CHAIRANI'!G166+'DINI CHAIRANI'!G145+'DINI CHAIRANI'!G122+'DINI CHAIRANI'!G91+'DINI CHAIRANI'!G68+'DINI CHAIRANI'!G46</f>
        <v>100550</v>
      </c>
      <c r="E10" s="507">
        <f>+'DINI CHAIRANI'!H187+'DINI CHAIRANI'!H166+'DINI CHAIRANI'!H145+'DINI CHAIRANI'!H122+'DINI CHAIRANI'!H91+'DINI CHAIRANI'!H68+'DINI CHAIRANI'!H46</f>
        <v>54200</v>
      </c>
      <c r="F10" s="507">
        <f>+'DINI CHAIRANI'!I187+'DINI CHAIRANI'!I166+'DINI CHAIRANI'!I145+'DINI CHAIRANI'!I122+'DINI CHAIRANI'!I91+'DINI CHAIRANI'!I68+'DINI CHAIRANI'!I46</f>
        <v>46350</v>
      </c>
      <c r="G10" s="507">
        <f>+'DINI CHAIRANI'!J187+'DINI CHAIRANI'!J166+'DINI CHAIRANI'!J145+'DINI CHAIRANI'!J122+'DINI CHAIRANI'!J91+'DINI CHAIRANI'!J68+'DINI CHAIRANI'!J46</f>
        <v>42</v>
      </c>
      <c r="H10" s="507">
        <f>+'DINI CHAIRANI'!K187+'DINI CHAIRANI'!K166+'DINI CHAIRANI'!K145+'DINI CHAIRANI'!K122+'DINI CHAIRANI'!K91+'DINI CHAIRANI'!K68+'DINI CHAIRANI'!K46</f>
        <v>2780.9999999999995</v>
      </c>
      <c r="I10" s="507">
        <f>+'DINI CHAIRANI'!L187+'DINI CHAIRANI'!L166+'DINI CHAIRANI'!L145+'DINI CHAIRANI'!L122+'DINI CHAIRANI'!L91+'DINI CHAIRANI'!L68+'DINI CHAIRANI'!L46</f>
        <v>43569.000000000007</v>
      </c>
      <c r="J10" s="507">
        <f>+'DINI CHAIRANI'!M187+'DINI CHAIRANI'!M166+'DINI CHAIRANI'!M145+'DINI CHAIRANI'!M122+'DINI CHAIRANI'!M91+'DINI CHAIRANI'!M68+'DINI CHAIRANI'!M46</f>
        <v>0</v>
      </c>
      <c r="K10" s="507">
        <f>+'DINI CHAIRANI'!N187+'DINI CHAIRANI'!N166+'DINI CHAIRANI'!N145+'DINI CHAIRANI'!N122+'DINI CHAIRANI'!N91+'DINI CHAIRANI'!N68+'DINI CHAIRANI'!N46</f>
        <v>127337570</v>
      </c>
      <c r="L10" s="507">
        <f>+'DINI CHAIRANI'!O187+'DINI CHAIRANI'!O166+'DINI CHAIRANI'!O145+'DINI CHAIRANI'!O122+'DINI CHAIRANI'!O91+'DINI CHAIRANI'!O68+'DINI CHAIRANI'!O46</f>
        <v>0</v>
      </c>
      <c r="M10" s="507">
        <f>+'DINI CHAIRANI'!P187+'DINI CHAIRANI'!P166+'DINI CHAIRANI'!P145+'DINI CHAIRANI'!P122+'DINI CHAIRANI'!P91+'DINI CHAIRANI'!P68+'DINI CHAIRANI'!P46</f>
        <v>20452.249769771344</v>
      </c>
      <c r="N10" s="507">
        <f>+'DINI CHAIRANI'!Q187+'DINI CHAIRANI'!Q166+'DINI CHAIRANI'!Q145+'DINI CHAIRANI'!Q122+'DINI CHAIRANI'!Q91+'DINI CHAIRANI'!Q68+'DINI CHAIRANI'!Q46</f>
        <v>127977405</v>
      </c>
      <c r="O10" s="507">
        <f>+'DINI CHAIRANI'!R187+'DINI CHAIRANI'!R166+'DINI CHAIRANI'!R145+'DINI CHAIRANI'!R122+'DINI CHAIRANI'!R91+'DINI CHAIRANI'!R68+'DINI CHAIRANI'!R46</f>
        <v>639886</v>
      </c>
      <c r="P10" s="507">
        <f>+'DINI CHAIRANI'!S187+'DINI CHAIRANI'!S166+'DINI CHAIRANI'!S145+'DINI CHAIRANI'!S122+'DINI CHAIRANI'!S91+'DINI CHAIRANI'!S68+'DINI CHAIRANI'!S46</f>
        <v>127337519</v>
      </c>
      <c r="Q10" s="1686">
        <v>7</v>
      </c>
      <c r="R10" s="1688">
        <v>8</v>
      </c>
      <c r="S10" s="1692">
        <v>14</v>
      </c>
    </row>
    <row r="11" spans="1:19" s="501" customFormat="1" ht="15" customHeight="1">
      <c r="A11" s="500">
        <v>5</v>
      </c>
      <c r="B11" s="505" t="s">
        <v>206</v>
      </c>
      <c r="C11" s="506"/>
      <c r="D11" s="507"/>
      <c r="E11" s="507"/>
      <c r="F11" s="507"/>
      <c r="G11" s="507"/>
      <c r="H11" s="507"/>
      <c r="I11" s="507"/>
      <c r="J11" s="507"/>
      <c r="K11" s="507"/>
      <c r="L11" s="507"/>
      <c r="M11" s="507"/>
      <c r="N11" s="507"/>
      <c r="O11" s="507"/>
      <c r="P11" s="507"/>
      <c r="Q11" s="1680"/>
      <c r="R11" s="1680"/>
      <c r="S11" s="1680"/>
    </row>
    <row r="12" spans="1:19" s="501" customFormat="1" ht="15" customHeight="1">
      <c r="A12" s="500">
        <v>6</v>
      </c>
      <c r="B12" s="505" t="s">
        <v>153</v>
      </c>
      <c r="C12" s="506" t="s">
        <v>112</v>
      </c>
      <c r="D12" s="507"/>
      <c r="E12" s="507"/>
      <c r="F12" s="507"/>
      <c r="G12" s="507"/>
      <c r="H12" s="507"/>
      <c r="I12" s="507"/>
      <c r="J12" s="507"/>
      <c r="K12" s="507"/>
      <c r="L12" s="507"/>
      <c r="M12" s="507"/>
      <c r="N12" s="507"/>
      <c r="O12" s="507"/>
      <c r="P12" s="507"/>
      <c r="Q12" s="1680"/>
      <c r="R12" s="1680"/>
      <c r="S12" s="1680"/>
    </row>
    <row r="13" spans="1:19" s="501" customFormat="1" ht="15" customHeight="1">
      <c r="A13" s="500">
        <v>7</v>
      </c>
      <c r="B13" s="505" t="s">
        <v>115</v>
      </c>
      <c r="C13" s="506" t="s">
        <v>40</v>
      </c>
      <c r="D13" s="507">
        <f>+MARTONO!G384+MARTONO!G335+MARTONO!G304+MARTONO!G283+MARTONO!G262+MARTONO!G230+MARTONO!G198+MARTONO!G167+MARTONO!G127+MARTONO!G106+MARTONO!G65+MARTONO!G44+MARTONO!G13</f>
        <v>202570</v>
      </c>
      <c r="E13" s="507">
        <f>+MARTONO!H384+MARTONO!H335+MARTONO!H304+MARTONO!H283+MARTONO!H262+MARTONO!H230+MARTONO!H198+MARTONO!H167+MARTONO!H127+MARTONO!H106+MARTONO!H65+MARTONO!H44+MARTONO!H13</f>
        <v>112660</v>
      </c>
      <c r="F13" s="507">
        <f>+MARTONO!I384+MARTONO!I335+MARTONO!I304+MARTONO!I283+MARTONO!I262+MARTONO!I230+MARTONO!I198+MARTONO!I167+MARTONO!I127+MARTONO!I106+MARTONO!I65+MARTONO!I44+MARTONO!I13</f>
        <v>89910</v>
      </c>
      <c r="G13" s="507">
        <f>+MARTONO!J384+MARTONO!J335+MARTONO!J304+MARTONO!J283+MARTONO!J262+MARTONO!J230+MARTONO!J198+MARTONO!J167+MARTONO!J127+MARTONO!J106+MARTONO!J65+MARTONO!J44+MARTONO!J13</f>
        <v>78.263711495116453</v>
      </c>
      <c r="H13" s="507">
        <f>+MARTONO!K384+MARTONO!K335+MARTONO!K304+MARTONO!K283+MARTONO!K262+MARTONO!K230+MARTONO!K198+MARTONO!K167+MARTONO!K127+MARTONO!K106+MARTONO!K65+MARTONO!K44+MARTONO!K13</f>
        <v>5429.7000000000007</v>
      </c>
      <c r="I13" s="507">
        <f>+MARTONO!L384+MARTONO!L335+MARTONO!L304+MARTONO!L283+MARTONO!L262+MARTONO!L230+MARTONO!L198+MARTONO!L167+MARTONO!L127+MARTONO!L106+MARTONO!L65+MARTONO!L44+MARTONO!L13</f>
        <v>84480.299999999988</v>
      </c>
      <c r="J13" s="507">
        <f>+MARTONO!M384+MARTONO!M335+MARTONO!M304+MARTONO!M283+MARTONO!M262+MARTONO!M230+MARTONO!M198+MARTONO!M167+MARTONO!M127+MARTONO!M106+MARTONO!M65+MARTONO!M44+MARTONO!M13</f>
        <v>0</v>
      </c>
      <c r="K13" s="507">
        <f>+MARTONO!N384+MARTONO!N335+MARTONO!N304+MARTONO!N283+MARTONO!N262+MARTONO!N230+MARTONO!N198+MARTONO!N167+MARTONO!N127+MARTONO!N106+MARTONO!N65+MARTONO!N44+MARTONO!N13</f>
        <v>247202465</v>
      </c>
      <c r="L13" s="507">
        <f>+MARTONO!O384+MARTONO!O335+MARTONO!O304+MARTONO!O283+MARTONO!O262+MARTONO!O230+MARTONO!O198+MARTONO!O167+MARTONO!O127+MARTONO!O106+MARTONO!O65+MARTONO!O44+MARTONO!O13</f>
        <v>0</v>
      </c>
      <c r="M13" s="507">
        <f>+MARTONO!P384+MARTONO!P335+MARTONO!P304+MARTONO!P283+MARTONO!P262+MARTONO!P230+MARTONO!P198+MARTONO!P167+MARTONO!P127+MARTONO!P106+MARTONO!P65+MARTONO!P44+MARTONO!P13</f>
        <v>38140.660145817616</v>
      </c>
      <c r="N13" s="507">
        <f>+MARTONO!Q384+MARTONO!Q335+MARTONO!Q304+MARTONO!Q283+MARTONO!Q262+MARTONO!Q230+MARTONO!Q198+MARTONO!Q167+MARTONO!Q127+MARTONO!Q106+MARTONO!Q65+MARTONO!Q44+MARTONO!Q13</f>
        <v>248444391</v>
      </c>
      <c r="O13" s="507">
        <f>+MARTONO!R384+MARTONO!R335+MARTONO!R304+MARTONO!R283+MARTONO!R262+MARTONO!R230+MARTONO!R198+MARTONO!R167+MARTONO!R127+MARTONO!R106+MARTONO!R65+MARTONO!R44+MARTONO!R13</f>
        <v>1242222</v>
      </c>
      <c r="P13" s="507">
        <f>+MARTONO!S384+MARTONO!S335+MARTONO!S304+MARTONO!S283+MARTONO!S262+MARTONO!S230+MARTONO!S198+MARTONO!S167+MARTONO!S127+MARTONO!S106+MARTONO!S65+MARTONO!S44+MARTONO!S13</f>
        <v>247202169</v>
      </c>
      <c r="Q13" s="1686">
        <v>13</v>
      </c>
      <c r="R13" s="1688">
        <v>25</v>
      </c>
      <c r="S13" s="1692">
        <v>29</v>
      </c>
    </row>
    <row r="14" spans="1:19" s="501" customFormat="1" ht="15" customHeight="1">
      <c r="A14" s="500">
        <v>8</v>
      </c>
      <c r="B14" s="505" t="s">
        <v>150</v>
      </c>
      <c r="C14" s="506" t="s">
        <v>273</v>
      </c>
      <c r="D14" s="507">
        <f>+SUKAMTO!G106+SUKAMTO!G85+SUKAMTO!G53</f>
        <v>44820</v>
      </c>
      <c r="E14" s="507">
        <f>+SUKAMTO!H106+SUKAMTO!H85+SUKAMTO!H53</f>
        <v>23470</v>
      </c>
      <c r="F14" s="507">
        <f>+SUKAMTO!I106+SUKAMTO!I85+SUKAMTO!I53</f>
        <v>21350</v>
      </c>
      <c r="G14" s="507">
        <f>+SUKAMTO!J106+SUKAMTO!J85+SUKAMTO!J53</f>
        <v>18</v>
      </c>
      <c r="H14" s="507">
        <f>+SUKAMTO!K106+SUKAMTO!K85+SUKAMTO!K53</f>
        <v>1281</v>
      </c>
      <c r="I14" s="507">
        <f>+SUKAMTO!L106+SUKAMTO!L85+SUKAMTO!L53</f>
        <v>20069</v>
      </c>
      <c r="J14" s="507">
        <f>+SUKAMTO!M106+SUKAMTO!M85+SUKAMTO!M53</f>
        <v>0</v>
      </c>
      <c r="K14" s="507">
        <f>+SUKAMTO!N106+SUKAMTO!N85+SUKAMTO!N53</f>
        <v>58833190</v>
      </c>
      <c r="L14" s="507">
        <f>+SUKAMTO!O106+SUKAMTO!O85+SUKAMTO!O53</f>
        <v>0</v>
      </c>
      <c r="M14" s="507">
        <f>+SUKAMTO!P106+SUKAMTO!P85+SUKAMTO!P53</f>
        <v>8793.9602122038796</v>
      </c>
      <c r="N14" s="507">
        <f>+SUKAMTO!Q106+SUKAMTO!Q85+SUKAMTO!Q53</f>
        <v>59128762</v>
      </c>
      <c r="O14" s="507">
        <f>+SUKAMTO!R106+SUKAMTO!R85+SUKAMTO!R53</f>
        <v>295643</v>
      </c>
      <c r="P14" s="507">
        <f>+SUKAMTO!S106+SUKAMTO!S85+SUKAMTO!S53</f>
        <v>58833119</v>
      </c>
      <c r="Q14" s="1686">
        <v>3</v>
      </c>
      <c r="R14" s="1688">
        <v>5</v>
      </c>
      <c r="S14" s="1692">
        <v>6</v>
      </c>
    </row>
    <row r="15" spans="1:19" s="501" customFormat="1" ht="15" customHeight="1">
      <c r="A15" s="500">
        <v>9</v>
      </c>
      <c r="B15" s="505" t="s">
        <v>1445</v>
      </c>
      <c r="C15" s="506" t="s">
        <v>1443</v>
      </c>
      <c r="D15" s="507"/>
      <c r="E15" s="507"/>
      <c r="F15" s="507"/>
      <c r="G15" s="507"/>
      <c r="H15" s="507"/>
      <c r="I15" s="507"/>
      <c r="J15" s="507"/>
      <c r="K15" s="507"/>
      <c r="L15" s="507"/>
      <c r="M15" s="507"/>
      <c r="N15" s="507"/>
      <c r="O15" s="507"/>
      <c r="P15" s="507"/>
      <c r="Q15" s="1680"/>
      <c r="R15" s="1680"/>
      <c r="S15" s="1680"/>
    </row>
    <row r="16" spans="1:19" s="501" customFormat="1" ht="15" customHeight="1">
      <c r="A16" s="500">
        <v>10</v>
      </c>
      <c r="B16" s="505" t="s">
        <v>942</v>
      </c>
      <c r="C16" s="506" t="s">
        <v>112</v>
      </c>
      <c r="D16" s="507"/>
      <c r="E16" s="507"/>
      <c r="F16" s="507"/>
      <c r="G16" s="507"/>
      <c r="H16" s="507"/>
      <c r="I16" s="507"/>
      <c r="J16" s="507"/>
      <c r="K16" s="507"/>
      <c r="L16" s="507"/>
      <c r="M16" s="507"/>
      <c r="N16" s="507"/>
      <c r="O16" s="507"/>
      <c r="P16" s="507"/>
      <c r="Q16" s="1703"/>
      <c r="R16" s="1688"/>
      <c r="S16" s="1692"/>
    </row>
    <row r="17" spans="1:19" s="501" customFormat="1" ht="15" customHeight="1">
      <c r="A17" s="500">
        <v>11</v>
      </c>
      <c r="B17" s="505" t="s">
        <v>1446</v>
      </c>
      <c r="C17" s="506" t="s">
        <v>40</v>
      </c>
      <c r="D17" s="507"/>
      <c r="E17" s="507"/>
      <c r="F17" s="507"/>
      <c r="G17" s="507"/>
      <c r="H17" s="507"/>
      <c r="I17" s="507"/>
      <c r="J17" s="507"/>
      <c r="K17" s="507"/>
      <c r="L17" s="507"/>
      <c r="M17" s="507"/>
      <c r="N17" s="507"/>
      <c r="O17" s="507"/>
      <c r="P17" s="507"/>
      <c r="Q17" s="1680"/>
      <c r="R17" s="1680"/>
      <c r="S17" s="1680"/>
    </row>
    <row r="18" spans="1:19" s="501" customFormat="1" ht="15" customHeight="1">
      <c r="A18" s="500">
        <v>12</v>
      </c>
      <c r="B18" s="506" t="s">
        <v>173</v>
      </c>
      <c r="C18" s="506" t="s">
        <v>38</v>
      </c>
      <c r="D18" s="507">
        <f>+'RITA ERNITA'!G51</f>
        <v>75120</v>
      </c>
      <c r="E18" s="507">
        <f>+'RITA ERNITA'!H51</f>
        <v>34860</v>
      </c>
      <c r="F18" s="507">
        <f>+'RITA ERNITA'!I51</f>
        <v>40260</v>
      </c>
      <c r="G18" s="507">
        <f>+'RITA ERNITA'!J51</f>
        <v>6.217337307501241</v>
      </c>
      <c r="H18" s="507">
        <f>+'RITA ERNITA'!K51</f>
        <v>2503.1</v>
      </c>
      <c r="I18" s="507">
        <f>+'RITA ERNITA'!L51</f>
        <v>37756.899999999994</v>
      </c>
      <c r="J18" s="507">
        <f>+'RITA ERNITA'!M51</f>
        <v>0</v>
      </c>
      <c r="K18" s="507">
        <f>+'RITA ERNITA'!N51</f>
        <v>113270700</v>
      </c>
      <c r="L18" s="507">
        <f>+'RITA ERNITA'!O51</f>
        <v>0</v>
      </c>
      <c r="M18" s="507">
        <f>+'RITA ERNITA'!P51</f>
        <v>3015.0799721375433</v>
      </c>
      <c r="N18" s="507">
        <f>+'RITA ERNITA'!Q51</f>
        <v>113840073</v>
      </c>
      <c r="O18" s="507">
        <f>+'RITA ERNITA'!R51</f>
        <v>569200</v>
      </c>
      <c r="P18" s="507">
        <f>+'RITA ERNITA'!S51</f>
        <v>113270873</v>
      </c>
      <c r="Q18" s="1686">
        <v>1</v>
      </c>
      <c r="R18" s="1688">
        <v>1</v>
      </c>
      <c r="S18" s="1692">
        <v>9</v>
      </c>
    </row>
    <row r="19" spans="1:19" s="501" customFormat="1" ht="15" customHeight="1">
      <c r="A19" s="500">
        <v>13</v>
      </c>
      <c r="B19" s="506" t="s">
        <v>175</v>
      </c>
      <c r="C19" s="506" t="s">
        <v>174</v>
      </c>
      <c r="D19" s="507">
        <f>+WARTINI!G146+WARTINI!G99+WARTINI!G51</f>
        <v>534750</v>
      </c>
      <c r="E19" s="507">
        <f>+WARTINI!H146+WARTINI!H99+WARTINI!H51</f>
        <v>252950</v>
      </c>
      <c r="F19" s="507">
        <f>+WARTINI!I146+WARTINI!I99+WARTINI!I51</f>
        <v>281800</v>
      </c>
      <c r="G19" s="507">
        <f>+WARTINI!J146+WARTINI!J99+WARTINI!J51</f>
        <v>18</v>
      </c>
      <c r="H19" s="507">
        <f>+WARTINI!K146+WARTINI!K99+WARTINI!K51</f>
        <v>16908</v>
      </c>
      <c r="I19" s="507">
        <f>+WARTINI!L146+WARTINI!L99+WARTINI!L51</f>
        <v>264892</v>
      </c>
      <c r="J19" s="507">
        <f>+WARTINI!M146+WARTINI!M99+WARTINI!M51</f>
        <v>0</v>
      </c>
      <c r="K19" s="507">
        <f>+WARTINI!N146+WARTINI!N99+WARTINI!N51</f>
        <v>847654400</v>
      </c>
      <c r="L19" s="507">
        <f>+WARTINI!O146+WARTINI!O99+WARTINI!O51</f>
        <v>0</v>
      </c>
      <c r="M19" s="507">
        <f>+WARTINI!P146+WARTINI!P99+WARTINI!P51</f>
        <v>9648.2399792725755</v>
      </c>
      <c r="N19" s="507">
        <f>+WARTINI!Q146+WARTINI!Q99+WARTINI!Q51</f>
        <v>851913862</v>
      </c>
      <c r="O19" s="507">
        <f>+WARTINI!R146+WARTINI!R99+WARTINI!R51</f>
        <v>4259571</v>
      </c>
      <c r="P19" s="507">
        <f>+WARTINI!S146+WARTINI!S99+WARTINI!S51</f>
        <v>847654291</v>
      </c>
      <c r="Q19" s="1686">
        <v>3</v>
      </c>
      <c r="R19" s="1688">
        <v>3</v>
      </c>
      <c r="S19" s="1692">
        <v>65</v>
      </c>
    </row>
    <row r="20" spans="1:19" s="501" customFormat="1" ht="15" customHeight="1">
      <c r="A20" s="500">
        <v>14</v>
      </c>
      <c r="B20" s="505" t="s">
        <v>913</v>
      </c>
      <c r="C20" s="506" t="s">
        <v>42</v>
      </c>
      <c r="D20" s="507"/>
      <c r="E20" s="507"/>
      <c r="F20" s="507"/>
      <c r="G20" s="507"/>
      <c r="H20" s="507"/>
      <c r="I20" s="507"/>
      <c r="J20" s="507"/>
      <c r="K20" s="507"/>
      <c r="L20" s="507"/>
      <c r="M20" s="507"/>
      <c r="N20" s="507"/>
      <c r="O20" s="507"/>
      <c r="P20" s="507"/>
      <c r="Q20" s="1680"/>
      <c r="R20" s="1680"/>
      <c r="S20" s="1680"/>
    </row>
    <row r="21" spans="1:19" s="501" customFormat="1" ht="15" customHeight="1">
      <c r="A21" s="500">
        <v>15</v>
      </c>
      <c r="B21" s="506" t="s">
        <v>1224</v>
      </c>
      <c r="C21" s="506" t="s">
        <v>896</v>
      </c>
      <c r="D21" s="507"/>
      <c r="E21" s="507"/>
      <c r="F21" s="507"/>
      <c r="G21" s="507"/>
      <c r="H21" s="507"/>
      <c r="I21" s="507"/>
      <c r="J21" s="507"/>
      <c r="K21" s="507"/>
      <c r="L21" s="507"/>
      <c r="M21" s="507"/>
      <c r="N21" s="507"/>
      <c r="O21" s="507"/>
      <c r="P21" s="507"/>
      <c r="Q21" s="1680"/>
      <c r="R21" s="1680"/>
      <c r="S21" s="1680"/>
    </row>
    <row r="22" spans="1:19" s="501" customFormat="1" ht="15" customHeight="1">
      <c r="A22" s="500">
        <v>16</v>
      </c>
      <c r="B22" s="506" t="s">
        <v>924</v>
      </c>
      <c r="C22" s="506" t="s">
        <v>117</v>
      </c>
      <c r="D22" s="507"/>
      <c r="E22" s="507"/>
      <c r="F22" s="507"/>
      <c r="G22" s="507"/>
      <c r="H22" s="507"/>
      <c r="I22" s="507"/>
      <c r="J22" s="507"/>
      <c r="K22" s="507"/>
      <c r="L22" s="507"/>
      <c r="M22" s="507"/>
      <c r="N22" s="507"/>
      <c r="O22" s="507"/>
      <c r="P22" s="507"/>
      <c r="Q22" s="1680"/>
      <c r="R22" s="1680"/>
      <c r="S22" s="1680"/>
    </row>
    <row r="23" spans="1:19" s="501" customFormat="1" ht="15" customHeight="1">
      <c r="A23" s="500">
        <v>17</v>
      </c>
      <c r="B23" s="505" t="s">
        <v>1364</v>
      </c>
      <c r="C23" s="506" t="s">
        <v>48</v>
      </c>
      <c r="D23" s="507">
        <f>+ERAWATI!G535+ERAWATI!G509+ERAWATI!G484+ERAWATI!G461+ERAWATI!G438+ERAWATI!G415+ERAWATI!G393+ERAWATI!G370+ERAWATI!G348+ERAWATI!G323+ERAWATI!G301+ERAWATI!G277+ERAWATI!G252+ERAWATI!G228+ERAWATI!G206+ERAWATI!G173+ERAWATI!G151+ERAWATI!G129+ERAWATI!G106+ERAWATI!G83+ERAWATI!G61+ERAWATI!G37</f>
        <v>487030</v>
      </c>
      <c r="E23" s="507">
        <f>+ERAWATI!H535+ERAWATI!H509+ERAWATI!H484+ERAWATI!H461+ERAWATI!H438+ERAWATI!H415+ERAWATI!H393+ERAWATI!H370+ERAWATI!H348+ERAWATI!H323+ERAWATI!H301+ERAWATI!H277+ERAWATI!H252+ERAWATI!H228+ERAWATI!H206+ERAWATI!H173+ERAWATI!H151+ERAWATI!H129+ERAWATI!H106+ERAWATI!H83+ERAWATI!H61+ERAWATI!H37</f>
        <v>202610</v>
      </c>
      <c r="F23" s="507">
        <f>+ERAWATI!I535+ERAWATI!I509+ERAWATI!I484+ERAWATI!I461+ERAWATI!I438+ERAWATI!I415+ERAWATI!I393+ERAWATI!I370+ERAWATI!I348+ERAWATI!I323+ERAWATI!I301+ERAWATI!I277+ERAWATI!I252+ERAWATI!I228+ERAWATI!I206+ERAWATI!I173+ERAWATI!I151+ERAWATI!I129+ERAWATI!I106+ERAWATI!I83+ERAWATI!I61+ERAWATI!I37</f>
        <v>284420</v>
      </c>
      <c r="G23" s="507">
        <f>+ERAWATI!J535+ERAWATI!J509+ERAWATI!J484+ERAWATI!J461+ERAWATI!J438+ERAWATI!J415+ERAWATI!J393+ERAWATI!J370+ERAWATI!J348+ERAWATI!J323+ERAWATI!J301+ERAWATI!J277+ERAWATI!J252+ERAWATI!J228+ERAWATI!J206+ERAWATI!J173+ERAWATI!J151+ERAWATI!J129+ERAWATI!J106+ERAWATI!J83+ERAWATI!J61+ERAWATI!J37</f>
        <v>113.85947213112348</v>
      </c>
      <c r="H23" s="507">
        <f>+ERAWATI!K535+ERAWATI!K509+ERAWATI!K484+ERAWATI!K461+ERAWATI!K438+ERAWATI!K415+ERAWATI!K393+ERAWATI!K370+ERAWATI!K348+ERAWATI!K323+ERAWATI!K301+ERAWATI!K277+ERAWATI!K252+ERAWATI!K228+ERAWATI!K206+ERAWATI!K173+ERAWATI!K151+ERAWATI!K129+ERAWATI!K106+ERAWATI!K83+ERAWATI!K61+ERAWATI!K37</f>
        <v>14758.499999999998</v>
      </c>
      <c r="I23" s="507">
        <f>+ERAWATI!L535+ERAWATI!L509+ERAWATI!L484+ERAWATI!L461+ERAWATI!L438+ERAWATI!L415+ERAWATI!L393+ERAWATI!L370+ERAWATI!L348+ERAWATI!L323+ERAWATI!L301+ERAWATI!L277+ERAWATI!L252+ERAWATI!L228+ERAWATI!L206+ERAWATI!L173+ERAWATI!L151+ERAWATI!L129+ERAWATI!L106+ERAWATI!L83+ERAWATI!L61+ERAWATI!L37</f>
        <v>269661.5</v>
      </c>
      <c r="J23" s="507">
        <f>+ERAWATI!M535+ERAWATI!M509+ERAWATI!M484+ERAWATI!M461+ERAWATI!M438+ERAWATI!M415+ERAWATI!M393+ERAWATI!M370+ERAWATI!M348+ERAWATI!M323+ERAWATI!M301+ERAWATI!M277+ERAWATI!M252+ERAWATI!M228+ERAWATI!M206+ERAWATI!M173+ERAWATI!M151+ERAWATI!M129+ERAWATI!M106+ERAWATI!M83+ERAWATI!M61+ERAWATI!M37</f>
        <v>0</v>
      </c>
      <c r="K23" s="507">
        <f>+ERAWATI!N535+ERAWATI!N509+ERAWATI!N484+ERAWATI!N461+ERAWATI!N438+ERAWATI!N415+ERAWATI!N393+ERAWATI!N370+ERAWATI!N348+ERAWATI!N323+ERAWATI!N301+ERAWATI!N277+ERAWATI!N252+ERAWATI!N228+ERAWATI!N206+ERAWATI!N173+ERAWATI!N151+ERAWATI!N129+ERAWATI!N106+ERAWATI!N83+ERAWATI!N61+ERAWATI!N37</f>
        <v>780120220</v>
      </c>
      <c r="L23" s="507">
        <f>+ERAWATI!O535+ERAWATI!O509+ERAWATI!O484+ERAWATI!O461+ERAWATI!O438+ERAWATI!O415+ERAWATI!O393+ERAWATI!O370+ERAWATI!O348+ERAWATI!O323+ERAWATI!O301+ERAWATI!O277+ERAWATI!O252+ERAWATI!O228+ERAWATI!O206+ERAWATI!O173+ERAWATI!O151+ERAWATI!O129+ERAWATI!O106+ERAWATI!O83+ERAWATI!O61+ERAWATI!O37</f>
        <v>0</v>
      </c>
      <c r="M23" s="507">
        <f>+ERAWATI!P535+ERAWATI!P509+ERAWATI!P484+ERAWATI!P461+ERAWATI!P438+ERAWATI!P415+ERAWATI!P393+ERAWATI!P370+ERAWATI!P348+ERAWATI!P323+ERAWATI!P301+ERAWATI!P277+ERAWATI!P252+ERAWATI!P228+ERAWATI!P206+ERAWATI!P173+ERAWATI!P151+ERAWATI!P129+ERAWATI!P106+ERAWATI!P83+ERAWATI!P61+ERAWATI!P37</f>
        <v>63937.124696481478</v>
      </c>
      <c r="N23" s="507">
        <f>+ERAWATI!Q535+ERAWATI!Q509+ERAWATI!Q484+ERAWATI!Q461+ERAWATI!Q438+ERAWATI!Q415+ERAWATI!Q393+ERAWATI!Q370+ERAWATI!Q348+ERAWATI!Q323+ERAWATI!Q301+ERAWATI!Q277+ERAWATI!Q252+ERAWATI!Q228+ERAWATI!Q206+ERAWATI!Q173+ERAWATI!Q151+ERAWATI!Q129+ERAWATI!Q106+ERAWATI!Q83+ERAWATI!Q61+ERAWATI!Q37</f>
        <v>784039698</v>
      </c>
      <c r="O23" s="507">
        <f>+ERAWATI!R535+ERAWATI!R509+ERAWATI!R484+ERAWATI!R461+ERAWATI!R438+ERAWATI!R415+ERAWATI!R393+ERAWATI!R370+ERAWATI!R348+ERAWATI!R323+ERAWATI!R301+ERAWATI!R277+ERAWATI!R252+ERAWATI!R228+ERAWATI!R206+ERAWATI!R173+ERAWATI!R151+ERAWATI!R129+ERAWATI!R106+ERAWATI!R83+ERAWATI!R61+ERAWATI!R37</f>
        <v>3920200</v>
      </c>
      <c r="P23" s="507">
        <f>+ERAWATI!S535+ERAWATI!S509+ERAWATI!S484+ERAWATI!S461+ERAWATI!S438+ERAWATI!S415+ERAWATI!S393+ERAWATI!S370+ERAWATI!S348+ERAWATI!S323+ERAWATI!S301+ERAWATI!S277+ERAWATI!S252+ERAWATI!S228+ERAWATI!S206+ERAWATI!S173+ERAWATI!S151+ERAWATI!S129+ERAWATI!S106+ERAWATI!S83+ERAWATI!S61+ERAWATI!S37</f>
        <v>780119498</v>
      </c>
      <c r="Q23" s="1686">
        <v>22</v>
      </c>
      <c r="R23" s="1688">
        <v>23</v>
      </c>
      <c r="S23" s="1692">
        <v>49</v>
      </c>
    </row>
    <row r="24" spans="1:19" s="501" customFormat="1" ht="15" customHeight="1">
      <c r="A24" s="500">
        <v>18</v>
      </c>
      <c r="B24" s="505" t="s">
        <v>205</v>
      </c>
      <c r="C24" s="506" t="s">
        <v>40</v>
      </c>
      <c r="D24" s="507">
        <f>+HENDRI!G336+HENDRI!G314+HENDRI!G291+HENDRI!G270+HENDRI!G246+HENDRI!G225+HENDRI!G192+HENDRI!G161+HENDRI!G140+HENDRI!G108</f>
        <v>160220</v>
      </c>
      <c r="E24" s="507">
        <f>+HENDRI!H336+HENDRI!H314+HENDRI!H291+HENDRI!H270+HENDRI!H246+HENDRI!H225+HENDRI!H192+HENDRI!H161+HENDRI!H140+HENDRI!H108</f>
        <v>81650</v>
      </c>
      <c r="F24" s="507">
        <f>+HENDRI!I336+HENDRI!I314+HENDRI!I291+HENDRI!I270+HENDRI!I246+HENDRI!I225+HENDRI!I192+HENDRI!I161+HENDRI!I140+HENDRI!I108</f>
        <v>78570</v>
      </c>
      <c r="G24" s="507">
        <f>+HENDRI!J336+HENDRI!J314+HENDRI!J291+HENDRI!J270+HENDRI!J246+HENDRI!J225+HENDRI!J192+HENDRI!J161+HENDRI!J140+HENDRI!J108</f>
        <v>60</v>
      </c>
      <c r="H24" s="507">
        <f>+HENDRI!K336+HENDRI!K314+HENDRI!K291+HENDRI!K270+HENDRI!K246+HENDRI!K225+HENDRI!K192+HENDRI!K161+HENDRI!K140+HENDRI!K108</f>
        <v>4714.1999999999989</v>
      </c>
      <c r="I24" s="507">
        <f>+HENDRI!L336+HENDRI!L314+HENDRI!L291+HENDRI!L270+HENDRI!L246+HENDRI!L225+HENDRI!L192+HENDRI!L161+HENDRI!L140+HENDRI!L108</f>
        <v>73855.800000000017</v>
      </c>
      <c r="J24" s="507">
        <f>+HENDRI!M336+HENDRI!M314+HENDRI!M291+HENDRI!M270+HENDRI!M246+HENDRI!M225+HENDRI!M192+HENDRI!M161+HENDRI!M140+HENDRI!M108</f>
        <v>0</v>
      </c>
      <c r="K24" s="507">
        <f>+HENDRI!N336+HENDRI!N314+HENDRI!N291+HENDRI!N270+HENDRI!N246+HENDRI!N225+HENDRI!N192+HENDRI!N161+HENDRI!N140+HENDRI!N108</f>
        <v>218130760</v>
      </c>
      <c r="L24" s="507">
        <f>+HENDRI!O336+HENDRI!O314+HENDRI!O291+HENDRI!O270+HENDRI!O246+HENDRI!O225+HENDRI!O192+HENDRI!O161+HENDRI!O140+HENDRI!O108</f>
        <v>0</v>
      </c>
      <c r="M24" s="507">
        <f>+HENDRI!P336+HENDRI!P314+HENDRI!P291+HENDRI!P270+HENDRI!P246+HENDRI!P225+HENDRI!P192+HENDRI!P161+HENDRI!P140+HENDRI!P108</f>
        <v>29437.521069883431</v>
      </c>
      <c r="N24" s="507">
        <f>+HENDRI!Q336+HENDRI!Q314+HENDRI!Q291+HENDRI!Q270+HENDRI!Q246+HENDRI!Q225+HENDRI!Q192+HENDRI!Q161+HENDRI!Q140+HENDRI!Q108</f>
        <v>219226863</v>
      </c>
      <c r="O24" s="507">
        <f>+HENDRI!R336+HENDRI!R314+HENDRI!R291+HENDRI!R270+HENDRI!R246+HENDRI!R225+HENDRI!R192+HENDRI!R161+HENDRI!R140+HENDRI!R108</f>
        <v>1096133</v>
      </c>
      <c r="P24" s="507">
        <f>+HENDRI!S336+HENDRI!S314+HENDRI!S291+HENDRI!S270+HENDRI!S246+HENDRI!S225+HENDRI!S192+HENDRI!S161+HENDRI!S140+HENDRI!S108</f>
        <v>218130730</v>
      </c>
      <c r="Q24" s="1686">
        <v>10</v>
      </c>
      <c r="R24" s="1688">
        <v>13</v>
      </c>
      <c r="S24" s="1692">
        <v>21</v>
      </c>
    </row>
    <row r="25" spans="1:19" s="501" customFormat="1" ht="15" customHeight="1">
      <c r="A25" s="500">
        <v>19</v>
      </c>
      <c r="B25" s="505" t="s">
        <v>910</v>
      </c>
      <c r="C25" s="506" t="s">
        <v>48</v>
      </c>
      <c r="D25" s="507">
        <f>+INDRAYANI!G288+INDRAYANI!G265+INDRAYANI!G244+INDRAYANI!G223+INDRAYANI!G202+INDRAYANI!G181+INDRAYANI!G160+INDRAYANI!G139+INDRAYANI!G118+INDRAYANI!G97+INDRAYANI!G76+INDRAYANI!G54+INDRAYANI!G33</f>
        <v>145180</v>
      </c>
      <c r="E25" s="507">
        <f>+INDRAYANI!H288+INDRAYANI!H265+INDRAYANI!H244+INDRAYANI!H223+INDRAYANI!H202+INDRAYANI!H181+INDRAYANI!H160+INDRAYANI!H139+INDRAYANI!H118+INDRAYANI!H97+INDRAYANI!H76+INDRAYANI!H54+INDRAYANI!H33</f>
        <v>63980</v>
      </c>
      <c r="F25" s="507">
        <f>+INDRAYANI!I288+INDRAYANI!I265+INDRAYANI!I244+INDRAYANI!I223+INDRAYANI!I202+INDRAYANI!I181+INDRAYANI!I160+INDRAYANI!I139+INDRAYANI!I118+INDRAYANI!I97+INDRAYANI!I76+INDRAYANI!I54+INDRAYANI!I33</f>
        <v>81200</v>
      </c>
      <c r="G25" s="507">
        <f>+INDRAYANI!J288+INDRAYANI!J265+INDRAYANI!J244+INDRAYANI!J223+INDRAYANI!J202+INDRAYANI!J181+INDRAYANI!J160+INDRAYANI!J139+INDRAYANI!J118+INDRAYANI!J97+INDRAYANI!J76+INDRAYANI!J54+INDRAYANI!J33</f>
        <v>65</v>
      </c>
      <c r="H25" s="507">
        <f>+INDRAYANI!K288+INDRAYANI!K265+INDRAYANI!K244+INDRAYANI!K223+INDRAYANI!K202+INDRAYANI!K181+INDRAYANI!K160+INDRAYANI!K139+INDRAYANI!K118+INDRAYANI!K97+INDRAYANI!K76+INDRAYANI!K54+INDRAYANI!K33</f>
        <v>4060</v>
      </c>
      <c r="I25" s="507">
        <f>+INDRAYANI!L288+INDRAYANI!L265+INDRAYANI!L244+INDRAYANI!L223+INDRAYANI!L202+INDRAYANI!L181+INDRAYANI!L160+INDRAYANI!L139+INDRAYANI!L118+INDRAYANI!L97+INDRAYANI!L76+INDRAYANI!L54+INDRAYANI!L33</f>
        <v>77140</v>
      </c>
      <c r="J25" s="507">
        <f>+INDRAYANI!M288+INDRAYANI!M265+INDRAYANI!M244+INDRAYANI!M223+INDRAYANI!M202+INDRAYANI!M181+INDRAYANI!M160+INDRAYANI!M139+INDRAYANI!M118+INDRAYANI!M97+INDRAYANI!M76+INDRAYANI!M54+INDRAYANI!M33</f>
        <v>0</v>
      </c>
      <c r="K25" s="507">
        <f>+INDRAYANI!N288+INDRAYANI!N265+INDRAYANI!N244+INDRAYANI!N223+INDRAYANI!N202+INDRAYANI!N181+INDRAYANI!N160+INDRAYANI!N139+INDRAYANI!N118+INDRAYANI!N97+INDRAYANI!N76+INDRAYANI!N54+INDRAYANI!N33</f>
        <v>231119800</v>
      </c>
      <c r="L25" s="507">
        <f>+INDRAYANI!O288+INDRAYANI!O265+INDRAYANI!O244+INDRAYANI!O223+INDRAYANI!O202+INDRAYANI!O181+INDRAYANI!O160+INDRAYANI!O139+INDRAYANI!O118+INDRAYANI!O97+INDRAYANI!O76+INDRAYANI!O54+INDRAYANI!O33</f>
        <v>0</v>
      </c>
      <c r="M25" s="507">
        <f>+INDRAYANI!P288+INDRAYANI!P265+INDRAYANI!P244+INDRAYANI!P223+INDRAYANI!P202+INDRAYANI!P181+INDRAYANI!P160+INDRAYANI!P139+INDRAYANI!P118+INDRAYANI!P97+INDRAYANI!P76+INDRAYANI!P54+INDRAYANI!P33</f>
        <v>39095.530156797111</v>
      </c>
      <c r="N25" s="507">
        <f>+INDRAYANI!Q288+INDRAYANI!Q265+INDRAYANI!Q244+INDRAYANI!Q223+INDRAYANI!Q202+INDRAYANI!Q181+INDRAYANI!Q160+INDRAYANI!Q139+INDRAYANI!Q118+INDRAYANI!Q97+INDRAYANI!Q76+INDRAYANI!Q54+INDRAYANI!Q33</f>
        <v>232281540</v>
      </c>
      <c r="O25" s="507">
        <f>+INDRAYANI!R288+INDRAYANI!R265+INDRAYANI!R244+INDRAYANI!R223+INDRAYANI!R202+INDRAYANI!R181+INDRAYANI!R160+INDRAYANI!R139+INDRAYANI!R118+INDRAYANI!R97+INDRAYANI!R76+INDRAYANI!R54+INDRAYANI!R33</f>
        <v>1161409</v>
      </c>
      <c r="P25" s="507">
        <f>+INDRAYANI!S288+INDRAYANI!S265+INDRAYANI!S244+INDRAYANI!S223+INDRAYANI!S202+INDRAYANI!S181+INDRAYANI!S160+INDRAYANI!S139+INDRAYANI!S118+INDRAYANI!S97+INDRAYANI!S76+INDRAYANI!S54+INDRAYANI!S33</f>
        <v>231120131</v>
      </c>
      <c r="Q25" s="1686">
        <v>13</v>
      </c>
      <c r="R25" s="1688">
        <v>13</v>
      </c>
      <c r="S25" s="1692">
        <v>16</v>
      </c>
    </row>
    <row r="26" spans="1:19" s="501" customFormat="1" ht="15" customHeight="1">
      <c r="A26" s="500">
        <v>20</v>
      </c>
      <c r="B26" s="505" t="s">
        <v>893</v>
      </c>
      <c r="C26" s="506" t="s">
        <v>1385</v>
      </c>
      <c r="D26" s="507"/>
      <c r="E26" s="507"/>
      <c r="F26" s="507"/>
      <c r="G26" s="507"/>
      <c r="H26" s="507"/>
      <c r="I26" s="507"/>
      <c r="J26" s="507"/>
      <c r="K26" s="507"/>
      <c r="L26" s="507"/>
      <c r="M26" s="507"/>
      <c r="N26" s="507"/>
      <c r="O26" s="507"/>
      <c r="P26" s="507"/>
      <c r="Q26" s="1680"/>
      <c r="R26" s="1680"/>
      <c r="S26" s="1680"/>
    </row>
    <row r="27" spans="1:19" s="501" customFormat="1" ht="15" customHeight="1">
      <c r="A27" s="500">
        <v>21</v>
      </c>
      <c r="B27" s="523" t="s">
        <v>945</v>
      </c>
      <c r="C27" s="524" t="s">
        <v>39</v>
      </c>
      <c r="D27" s="525"/>
      <c r="E27" s="525"/>
      <c r="F27" s="525"/>
      <c r="G27" s="525"/>
      <c r="H27" s="525"/>
      <c r="I27" s="525"/>
      <c r="J27" s="525"/>
      <c r="K27" s="525"/>
      <c r="L27" s="525"/>
      <c r="M27" s="525"/>
      <c r="N27" s="525"/>
      <c r="O27" s="525"/>
      <c r="P27" s="525"/>
      <c r="Q27" s="1681"/>
      <c r="R27" s="1681"/>
      <c r="S27" s="1681"/>
    </row>
    <row r="28" spans="1:19" s="501" customFormat="1" ht="15" customHeight="1">
      <c r="A28" s="500">
        <v>22</v>
      </c>
      <c r="B28" s="505" t="s">
        <v>1447</v>
      </c>
      <c r="C28" s="506" t="s">
        <v>883</v>
      </c>
      <c r="D28" s="507"/>
      <c r="E28" s="507"/>
      <c r="F28" s="507"/>
      <c r="G28" s="507"/>
      <c r="H28" s="507"/>
      <c r="I28" s="507"/>
      <c r="J28" s="507"/>
      <c r="K28" s="507"/>
      <c r="L28" s="507"/>
      <c r="M28" s="507"/>
      <c r="N28" s="507"/>
      <c r="O28" s="507"/>
      <c r="P28" s="507"/>
      <c r="Q28" s="1686"/>
      <c r="R28" s="1688"/>
      <c r="S28" s="1692"/>
    </row>
    <row r="29" spans="1:19" s="501" customFormat="1" ht="15" customHeight="1">
      <c r="A29" s="500">
        <v>23</v>
      </c>
      <c r="B29" s="505" t="s">
        <v>1392</v>
      </c>
      <c r="C29" s="506" t="s">
        <v>254</v>
      </c>
      <c r="D29" s="507"/>
      <c r="E29" s="507"/>
      <c r="F29" s="507"/>
      <c r="G29" s="507"/>
      <c r="H29" s="507"/>
      <c r="I29" s="507"/>
      <c r="J29" s="507"/>
      <c r="K29" s="507"/>
      <c r="L29" s="507"/>
      <c r="M29" s="507"/>
      <c r="N29" s="507"/>
      <c r="O29" s="507"/>
      <c r="P29" s="507"/>
      <c r="Q29" s="1680"/>
      <c r="R29" s="1680"/>
      <c r="S29" s="1680"/>
    </row>
    <row r="30" spans="1:19" s="501" customFormat="1" ht="15" customHeight="1">
      <c r="A30" s="500">
        <v>24</v>
      </c>
      <c r="B30" s="505" t="s">
        <v>908</v>
      </c>
      <c r="C30" s="506" t="s">
        <v>1384</v>
      </c>
      <c r="D30" s="507">
        <f>+SAIRI!G56+SAIRI!G34</f>
        <v>7580</v>
      </c>
      <c r="E30" s="507">
        <f>+SAIRI!H56+SAIRI!H34</f>
        <v>3060</v>
      </c>
      <c r="F30" s="507">
        <f>+SAIRI!I56+SAIRI!I34</f>
        <v>4520</v>
      </c>
      <c r="G30" s="507">
        <f>+SAIRI!J56+SAIRI!J34</f>
        <v>10</v>
      </c>
      <c r="H30" s="507">
        <f>+SAIRI!K56+SAIRI!K34</f>
        <v>226</v>
      </c>
      <c r="I30" s="507">
        <f>+SAIRI!L56+SAIRI!L34</f>
        <v>4294</v>
      </c>
      <c r="J30" s="507">
        <f>+SAIRI!M56+SAIRI!M34</f>
        <v>0</v>
      </c>
      <c r="K30" s="507">
        <f>+SAIRI!N56+SAIRI!N34</f>
        <v>12667300</v>
      </c>
      <c r="L30" s="507">
        <f>+SAIRI!O56+SAIRI!O34</f>
        <v>0</v>
      </c>
      <c r="M30" s="507">
        <f>+SAIRI!P56+SAIRI!P34</f>
        <v>5929.639984309164</v>
      </c>
      <c r="N30" s="507">
        <f>+SAIRI!Q56+SAIRI!Q34</f>
        <v>12730937</v>
      </c>
      <c r="O30" s="507">
        <f>+SAIRI!R56+SAIRI!R34</f>
        <v>63655</v>
      </c>
      <c r="P30" s="507">
        <f>+SAIRI!S56+SAIRI!S34</f>
        <v>12667282</v>
      </c>
      <c r="Q30" s="1686">
        <v>2</v>
      </c>
      <c r="R30" s="1688">
        <v>2</v>
      </c>
      <c r="S30" s="1692">
        <v>2</v>
      </c>
    </row>
    <row r="31" spans="1:19" s="501" customFormat="1" ht="18.75" customHeight="1">
      <c r="A31" s="500">
        <v>25</v>
      </c>
      <c r="B31" s="505" t="s">
        <v>907</v>
      </c>
      <c r="C31" s="506" t="s">
        <v>117</v>
      </c>
      <c r="D31" s="507"/>
      <c r="E31" s="507"/>
      <c r="F31" s="507"/>
      <c r="G31" s="507"/>
      <c r="H31" s="507"/>
      <c r="I31" s="507"/>
      <c r="J31" s="507"/>
      <c r="K31" s="507"/>
      <c r="L31" s="507"/>
      <c r="M31" s="507"/>
      <c r="N31" s="507"/>
      <c r="O31" s="507"/>
      <c r="P31" s="507"/>
      <c r="Q31" s="1680"/>
      <c r="R31" s="1680"/>
      <c r="S31" s="1680"/>
    </row>
    <row r="32" spans="1:19" s="501" customFormat="1" ht="18.75" customHeight="1">
      <c r="A32" s="500">
        <v>26</v>
      </c>
      <c r="B32" s="1676" t="s">
        <v>1448</v>
      </c>
      <c r="C32" s="1677" t="s">
        <v>273</v>
      </c>
      <c r="D32" s="507"/>
      <c r="E32" s="507"/>
      <c r="F32" s="507"/>
      <c r="G32" s="507"/>
      <c r="H32" s="507"/>
      <c r="I32" s="507"/>
      <c r="J32" s="507"/>
      <c r="K32" s="507"/>
      <c r="L32" s="507"/>
      <c r="M32" s="507"/>
      <c r="N32" s="507"/>
      <c r="O32" s="507"/>
      <c r="P32" s="507"/>
      <c r="Q32" s="1686"/>
      <c r="R32" s="1688"/>
      <c r="S32" s="1692"/>
    </row>
    <row r="33" spans="1:19" s="501" customFormat="1" ht="18.75" customHeight="1">
      <c r="A33" s="500">
        <v>27</v>
      </c>
      <c r="B33" s="505" t="s">
        <v>1449</v>
      </c>
      <c r="C33" s="506" t="s">
        <v>1394</v>
      </c>
      <c r="D33" s="507"/>
      <c r="E33" s="507"/>
      <c r="F33" s="507"/>
      <c r="G33" s="507"/>
      <c r="H33" s="507"/>
      <c r="I33" s="507"/>
      <c r="J33" s="507"/>
      <c r="K33" s="507"/>
      <c r="L33" s="507"/>
      <c r="M33" s="507"/>
      <c r="N33" s="507"/>
      <c r="O33" s="507"/>
      <c r="P33" s="507"/>
      <c r="Q33" s="1686"/>
      <c r="R33" s="1688"/>
      <c r="S33" s="1692"/>
    </row>
    <row r="34" spans="1:19" s="501" customFormat="1" ht="18.75" customHeight="1">
      <c r="A34" s="500">
        <v>28</v>
      </c>
      <c r="B34" s="505" t="s">
        <v>1393</v>
      </c>
      <c r="C34" s="506" t="s">
        <v>40</v>
      </c>
      <c r="D34" s="507">
        <f>+'RUSLAN JAYA, SH'!G532+'RUSLAN JAYA, SH'!G505+'RUSLAN JAYA, SH'!G481+'RUSLAN JAYA, SH'!G455+'RUSLAN JAYA, SH'!G431+'RUSLAN JAYA, SH'!G403+'RUSLAN JAYA, SH'!G377+'RUSLAN JAYA, SH'!G350+'RUSLAN JAYA, SH'!G323+'RUSLAN JAYA, SH'!G299+'RUSLAN JAYA, SH'!G274+'RUSLAN JAYA, SH'!G251+'RUSLAN JAYA, SH'!G221+'RUSLAN JAYA, SH'!G193+'RUSLAN JAYA, SH'!G171+'RUSLAN JAYA, SH'!G149+'RUSLAN JAYA, SH'!G127+'RUSLAN JAYA, SH'!G103+'RUSLAN JAYA, SH'!G80+'RUSLAN JAYA, SH'!G57+'RUSLAN JAYA, SH'!G35</f>
        <v>700050</v>
      </c>
      <c r="E34" s="507">
        <f>+'RUSLAN JAYA, SH'!H532+'RUSLAN JAYA, SH'!H505+'RUSLAN JAYA, SH'!H481+'RUSLAN JAYA, SH'!H455+'RUSLAN JAYA, SH'!H431+'RUSLAN JAYA, SH'!H403+'RUSLAN JAYA, SH'!H377+'RUSLAN JAYA, SH'!H350+'RUSLAN JAYA, SH'!H323+'RUSLAN JAYA, SH'!H299+'RUSLAN JAYA, SH'!H274+'RUSLAN JAYA, SH'!H251+'RUSLAN JAYA, SH'!H221+'RUSLAN JAYA, SH'!H193+'RUSLAN JAYA, SH'!H171+'RUSLAN JAYA, SH'!H149+'RUSLAN JAYA, SH'!H127+'RUSLAN JAYA, SH'!H103+'RUSLAN JAYA, SH'!H80+'RUSLAN JAYA, SH'!H57+'RUSLAN JAYA, SH'!H35</f>
        <v>276260</v>
      </c>
      <c r="F34" s="507">
        <f>+'RUSLAN JAYA, SH'!I532+'RUSLAN JAYA, SH'!I505+'RUSLAN JAYA, SH'!I481+'RUSLAN JAYA, SH'!I455+'RUSLAN JAYA, SH'!I431+'RUSLAN JAYA, SH'!I403+'RUSLAN JAYA, SH'!I377+'RUSLAN JAYA, SH'!I350+'RUSLAN JAYA, SH'!I323+'RUSLAN JAYA, SH'!I299+'RUSLAN JAYA, SH'!I274+'RUSLAN JAYA, SH'!I251+'RUSLAN JAYA, SH'!I221+'RUSLAN JAYA, SH'!I193+'RUSLAN JAYA, SH'!I171+'RUSLAN JAYA, SH'!I149+'RUSLAN JAYA, SH'!I127+'RUSLAN JAYA, SH'!I103+'RUSLAN JAYA, SH'!I80+'RUSLAN JAYA, SH'!I57+'RUSLAN JAYA, SH'!I35</f>
        <v>423790</v>
      </c>
      <c r="G34" s="507">
        <f>+'RUSLAN JAYA, SH'!J532+'RUSLAN JAYA, SH'!J505+'RUSLAN JAYA, SH'!J481+'RUSLAN JAYA, SH'!J455+'RUSLAN JAYA, SH'!J431+'RUSLAN JAYA, SH'!J403+'RUSLAN JAYA, SH'!J377+'RUSLAN JAYA, SH'!J350+'RUSLAN JAYA, SH'!J323+'RUSLAN JAYA, SH'!J299+'RUSLAN JAYA, SH'!J274+'RUSLAN JAYA, SH'!J251+'RUSLAN JAYA, SH'!J221+'RUSLAN JAYA, SH'!J193+'RUSLAN JAYA, SH'!J171+'RUSLAN JAYA, SH'!J149+'RUSLAN JAYA, SH'!J127+'RUSLAN JAYA, SH'!J103+'RUSLAN JAYA, SH'!J80+'RUSLAN JAYA, SH'!J57+'RUSLAN JAYA, SH'!J35</f>
        <v>107.26985007438741</v>
      </c>
      <c r="H34" s="507">
        <f>+'RUSLAN JAYA, SH'!K532+'RUSLAN JAYA, SH'!K505+'RUSLAN JAYA, SH'!K481+'RUSLAN JAYA, SH'!K455+'RUSLAN JAYA, SH'!K431+'RUSLAN JAYA, SH'!K403+'RUSLAN JAYA, SH'!K377+'RUSLAN JAYA, SH'!K350+'RUSLAN JAYA, SH'!K323+'RUSLAN JAYA, SH'!K299+'RUSLAN JAYA, SH'!K274+'RUSLAN JAYA, SH'!K251+'RUSLAN JAYA, SH'!K221+'RUSLAN JAYA, SH'!K193+'RUSLAN JAYA, SH'!K171+'RUSLAN JAYA, SH'!K149+'RUSLAN JAYA, SH'!K127+'RUSLAN JAYA, SH'!K103+'RUSLAN JAYA, SH'!K80+'RUSLAN JAYA, SH'!K57+'RUSLAN JAYA, SH'!K35</f>
        <v>21546</v>
      </c>
      <c r="I34" s="507">
        <f>+'RUSLAN JAYA, SH'!L532+'RUSLAN JAYA, SH'!L505+'RUSLAN JAYA, SH'!L481+'RUSLAN JAYA, SH'!L455+'RUSLAN JAYA, SH'!L431+'RUSLAN JAYA, SH'!L403+'RUSLAN JAYA, SH'!L377+'RUSLAN JAYA, SH'!L350+'RUSLAN JAYA, SH'!L323+'RUSLAN JAYA, SH'!L299+'RUSLAN JAYA, SH'!L274+'RUSLAN JAYA, SH'!L251+'RUSLAN JAYA, SH'!L221+'RUSLAN JAYA, SH'!L193+'RUSLAN JAYA, SH'!L171+'RUSLAN JAYA, SH'!L149+'RUSLAN JAYA, SH'!L127+'RUSLAN JAYA, SH'!L103+'RUSLAN JAYA, SH'!L80+'RUSLAN JAYA, SH'!L57+'RUSLAN JAYA, SH'!L35</f>
        <v>402244</v>
      </c>
      <c r="J34" s="507">
        <f>+'RUSLAN JAYA, SH'!M532+'RUSLAN JAYA, SH'!M505+'RUSLAN JAYA, SH'!M481+'RUSLAN JAYA, SH'!M455+'RUSLAN JAYA, SH'!M431+'RUSLAN JAYA, SH'!M403+'RUSLAN JAYA, SH'!M377+'RUSLAN JAYA, SH'!M350+'RUSLAN JAYA, SH'!M323+'RUSLAN JAYA, SH'!M299+'RUSLAN JAYA, SH'!M274+'RUSLAN JAYA, SH'!M251+'RUSLAN JAYA, SH'!M221+'RUSLAN JAYA, SH'!M193+'RUSLAN JAYA, SH'!M171+'RUSLAN JAYA, SH'!M149+'RUSLAN JAYA, SH'!M127+'RUSLAN JAYA, SH'!M103+'RUSLAN JAYA, SH'!M80+'RUSLAN JAYA, SH'!M57+'RUSLAN JAYA, SH'!M35</f>
        <v>0</v>
      </c>
      <c r="K34" s="507">
        <f>+'RUSLAN JAYA, SH'!N532+'RUSLAN JAYA, SH'!N505+'RUSLAN JAYA, SH'!N481+'RUSLAN JAYA, SH'!N455+'RUSLAN JAYA, SH'!N431+'RUSLAN JAYA, SH'!N403+'RUSLAN JAYA, SH'!N377+'RUSLAN JAYA, SH'!N350+'RUSLAN JAYA, SH'!N323+'RUSLAN JAYA, SH'!N299+'RUSLAN JAYA, SH'!N274+'RUSLAN JAYA, SH'!N251+'RUSLAN JAYA, SH'!N221+'RUSLAN JAYA, SH'!N193+'RUSLAN JAYA, SH'!N171+'RUSLAN JAYA, SH'!N149+'RUSLAN JAYA, SH'!N127+'RUSLAN JAYA, SH'!N103+'RUSLAN JAYA, SH'!N80+'RUSLAN JAYA, SH'!N57+'RUSLAN JAYA, SH'!N35</f>
        <v>1163382100</v>
      </c>
      <c r="L34" s="507">
        <f>+'RUSLAN JAYA, SH'!O532+'RUSLAN JAYA, SH'!O505+'RUSLAN JAYA, SH'!O481+'RUSLAN JAYA, SH'!O455+'RUSLAN JAYA, SH'!O431+'RUSLAN JAYA, SH'!O403+'RUSLAN JAYA, SH'!O377+'RUSLAN JAYA, SH'!O350+'RUSLAN JAYA, SH'!O323+'RUSLAN JAYA, SH'!O299+'RUSLAN JAYA, SH'!O274+'RUSLAN JAYA, SH'!O251+'RUSLAN JAYA, SH'!O221+'RUSLAN JAYA, SH'!O193+'RUSLAN JAYA, SH'!O171+'RUSLAN JAYA, SH'!O149+'RUSLAN JAYA, SH'!O127+'RUSLAN JAYA, SH'!O103+'RUSLAN JAYA, SH'!O80+'RUSLAN JAYA, SH'!O57+'RUSLAN JAYA, SH'!O35</f>
        <v>0</v>
      </c>
      <c r="M34" s="507">
        <f>+'RUSLAN JAYA, SH'!P532+'RUSLAN JAYA, SH'!P505+'RUSLAN JAYA, SH'!P481+'RUSLAN JAYA, SH'!P455+'RUSLAN JAYA, SH'!P431+'RUSLAN JAYA, SH'!P403+'RUSLAN JAYA, SH'!P377+'RUSLAN JAYA, SH'!P350+'RUSLAN JAYA, SH'!P323+'RUSLAN JAYA, SH'!P299+'RUSLAN JAYA, SH'!P274+'RUSLAN JAYA, SH'!P251+'RUSLAN JAYA, SH'!P221+'RUSLAN JAYA, SH'!P193+'RUSLAN JAYA, SH'!P171+'RUSLAN JAYA, SH'!P149+'RUSLAN JAYA, SH'!P127+'RUSLAN JAYA, SH'!P103+'RUSLAN JAYA, SH'!P80+'RUSLAN JAYA, SH'!P57+'RUSLAN JAYA, SH'!P35</f>
        <v>60904.469932492182</v>
      </c>
      <c r="N34" s="507">
        <f>+'RUSLAN JAYA, SH'!Q532+'RUSLAN JAYA, SH'!Q505+'RUSLAN JAYA, SH'!Q481+'RUSLAN JAYA, SH'!Q455+'RUSLAN JAYA, SH'!Q431+'RUSLAN JAYA, SH'!Q403+'RUSLAN JAYA, SH'!Q377+'RUSLAN JAYA, SH'!Q350+'RUSLAN JAYA, SH'!Q323+'RUSLAN JAYA, SH'!Q299+'RUSLAN JAYA, SH'!Q274+'RUSLAN JAYA, SH'!Q251+'RUSLAN JAYA, SH'!Q221+'RUSLAN JAYA, SH'!Q193+'RUSLAN JAYA, SH'!Q171+'RUSLAN JAYA, SH'!Q149+'RUSLAN JAYA, SH'!Q127+'RUSLAN JAYA, SH'!Q103+'RUSLAN JAYA, SH'!Q80+'RUSLAN JAYA, SH'!Q57+'RUSLAN JAYA, SH'!Q35</f>
        <v>1169227165</v>
      </c>
      <c r="O34" s="507">
        <f>+'RUSLAN JAYA, SH'!R532+'RUSLAN JAYA, SH'!R505+'RUSLAN JAYA, SH'!R481+'RUSLAN JAYA, SH'!R455+'RUSLAN JAYA, SH'!R431+'RUSLAN JAYA, SH'!R403+'RUSLAN JAYA, SH'!R377+'RUSLAN JAYA, SH'!R350+'RUSLAN JAYA, SH'!R323+'RUSLAN JAYA, SH'!R299+'RUSLAN JAYA, SH'!R274+'RUSLAN JAYA, SH'!R251+'RUSLAN JAYA, SH'!R221+'RUSLAN JAYA, SH'!R193+'RUSLAN JAYA, SH'!R171+'RUSLAN JAYA, SH'!R149+'RUSLAN JAYA, SH'!R127+'RUSLAN JAYA, SH'!R103+'RUSLAN JAYA, SH'!R80+'RUSLAN JAYA, SH'!R57+'RUSLAN JAYA, SH'!R35</f>
        <v>5846137</v>
      </c>
      <c r="P34" s="507">
        <f>+'RUSLAN JAYA, SH'!S532+'RUSLAN JAYA, SH'!S505+'RUSLAN JAYA, SH'!S481+'RUSLAN JAYA, SH'!S455+'RUSLAN JAYA, SH'!S431+'RUSLAN JAYA, SH'!S403+'RUSLAN JAYA, SH'!S377+'RUSLAN JAYA, SH'!S350+'RUSLAN JAYA, SH'!S323+'RUSLAN JAYA, SH'!S299+'RUSLAN JAYA, SH'!S274+'RUSLAN JAYA, SH'!S251+'RUSLAN JAYA, SH'!S221+'RUSLAN JAYA, SH'!S193+'RUSLAN JAYA, SH'!S171+'RUSLAN JAYA, SH'!S149+'RUSLAN JAYA, SH'!S127+'RUSLAN JAYA, SH'!S103+'RUSLAN JAYA, SH'!S80+'RUSLAN JAYA, SH'!S57+'RUSLAN JAYA, SH'!S35</f>
        <v>1163381028</v>
      </c>
      <c r="Q34" s="1686">
        <v>21</v>
      </c>
      <c r="R34" s="1688">
        <v>21</v>
      </c>
      <c r="S34" s="1692">
        <v>78</v>
      </c>
    </row>
    <row r="35" spans="1:19" s="501" customFormat="1" ht="18.75" customHeight="1">
      <c r="A35" s="500"/>
      <c r="B35" s="2331" t="s">
        <v>1450</v>
      </c>
      <c r="C35" s="2332"/>
      <c r="D35" s="1672"/>
      <c r="E35" s="1672"/>
      <c r="F35" s="1672"/>
      <c r="G35" s="1672"/>
      <c r="H35" s="1672"/>
      <c r="I35" s="1672"/>
      <c r="J35" s="1672"/>
      <c r="K35" s="1672"/>
      <c r="L35" s="1672"/>
      <c r="M35" s="1672"/>
      <c r="N35" s="1672"/>
      <c r="O35" s="1672"/>
      <c r="P35" s="1672"/>
      <c r="Q35" s="1682"/>
      <c r="R35" s="1682"/>
      <c r="S35" s="1682"/>
    </row>
    <row r="36" spans="1:19" s="501" customFormat="1" ht="18.75" customHeight="1">
      <c r="A36" s="500">
        <v>1</v>
      </c>
      <c r="B36" s="1228" t="s">
        <v>1573</v>
      </c>
      <c r="C36" s="1716" t="s">
        <v>896</v>
      </c>
      <c r="D36" s="1672"/>
      <c r="E36" s="1672"/>
      <c r="F36" s="1672"/>
      <c r="G36" s="1672"/>
      <c r="H36" s="1672"/>
      <c r="I36" s="1672"/>
      <c r="J36" s="1672"/>
      <c r="K36" s="1672"/>
      <c r="L36" s="1672"/>
      <c r="M36" s="1672"/>
      <c r="N36" s="1672"/>
      <c r="O36" s="1672"/>
      <c r="P36" s="1672"/>
      <c r="Q36" s="1682"/>
      <c r="R36" s="1682"/>
      <c r="S36" s="1682"/>
    </row>
    <row r="37" spans="1:19" s="501" customFormat="1" ht="18.75" customHeight="1">
      <c r="A37" s="500">
        <v>2</v>
      </c>
      <c r="B37" s="1228" t="s">
        <v>200</v>
      </c>
      <c r="C37" s="1716" t="s">
        <v>144</v>
      </c>
      <c r="D37" s="1672"/>
      <c r="E37" s="1672"/>
      <c r="F37" s="1672"/>
      <c r="G37" s="1672"/>
      <c r="H37" s="1672"/>
      <c r="I37" s="1672"/>
      <c r="J37" s="1672"/>
      <c r="K37" s="1672"/>
      <c r="L37" s="1672"/>
      <c r="M37" s="1672"/>
      <c r="N37" s="1672"/>
      <c r="O37" s="1672"/>
      <c r="P37" s="1672"/>
      <c r="Q37" s="1682"/>
      <c r="R37" s="1682"/>
      <c r="S37" s="1682"/>
    </row>
    <row r="38" spans="1:19" s="501" customFormat="1" ht="18.75" customHeight="1">
      <c r="A38" s="500">
        <v>3</v>
      </c>
      <c r="B38" s="502" t="s">
        <v>1574</v>
      </c>
      <c r="C38" s="503" t="s">
        <v>1575</v>
      </c>
      <c r="D38" s="1672"/>
      <c r="E38" s="1672"/>
      <c r="F38" s="1672"/>
      <c r="G38" s="1672"/>
      <c r="H38" s="1672"/>
      <c r="I38" s="1672"/>
      <c r="J38" s="1672"/>
      <c r="K38" s="1672"/>
      <c r="L38" s="1672"/>
      <c r="M38" s="1672"/>
      <c r="N38" s="1672"/>
      <c r="O38" s="1672"/>
      <c r="P38" s="1672"/>
      <c r="Q38" s="1682"/>
      <c r="R38" s="1682"/>
      <c r="S38" s="1682"/>
    </row>
    <row r="39" spans="1:19" s="501" customFormat="1" ht="18.75" customHeight="1">
      <c r="A39" s="500">
        <v>3</v>
      </c>
      <c r="B39" s="502" t="s">
        <v>931</v>
      </c>
      <c r="C39" s="503" t="s">
        <v>896</v>
      </c>
      <c r="D39" s="1672"/>
      <c r="E39" s="1672"/>
      <c r="F39" s="1672"/>
      <c r="G39" s="1672"/>
      <c r="H39" s="1672"/>
      <c r="I39" s="1672"/>
      <c r="J39" s="1672"/>
      <c r="K39" s="1672"/>
      <c r="L39" s="1672"/>
      <c r="M39" s="1672"/>
      <c r="N39" s="1672"/>
      <c r="O39" s="1672"/>
      <c r="P39" s="1672"/>
      <c r="Q39" s="1682"/>
      <c r="R39" s="1682"/>
      <c r="S39" s="1682"/>
    </row>
    <row r="40" spans="1:19" s="509" customFormat="1" ht="15" customHeight="1">
      <c r="A40" s="500">
        <v>4</v>
      </c>
      <c r="B40" s="1714" t="s">
        <v>1576</v>
      </c>
      <c r="C40" s="1715" t="s">
        <v>48</v>
      </c>
      <c r="D40" s="508"/>
      <c r="E40" s="508"/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1690"/>
      <c r="R40" s="1690"/>
      <c r="S40" s="1690"/>
    </row>
    <row r="41" spans="1:19" s="509" customFormat="1" ht="15" customHeight="1">
      <c r="A41" s="500">
        <v>5</v>
      </c>
      <c r="B41" s="523" t="s">
        <v>1471</v>
      </c>
      <c r="C41" s="524" t="s">
        <v>48</v>
      </c>
      <c r="D41" s="508"/>
      <c r="E41" s="508"/>
      <c r="F41" s="508"/>
      <c r="G41" s="508"/>
      <c r="H41" s="508"/>
      <c r="I41" s="508"/>
      <c r="J41" s="508"/>
      <c r="K41" s="508"/>
      <c r="L41" s="508"/>
      <c r="M41" s="508"/>
      <c r="N41" s="508"/>
      <c r="O41" s="508"/>
      <c r="P41" s="508"/>
      <c r="Q41" s="1690"/>
      <c r="R41" s="1690"/>
      <c r="S41" s="1690"/>
    </row>
    <row r="42" spans="1:19" s="509" customFormat="1" ht="15" customHeight="1">
      <c r="A42" s="500">
        <v>6</v>
      </c>
      <c r="B42" s="523" t="s">
        <v>1569</v>
      </c>
      <c r="C42" s="524" t="s">
        <v>1568</v>
      </c>
      <c r="D42" s="508"/>
      <c r="E42" s="508"/>
      <c r="F42" s="508"/>
      <c r="G42" s="507"/>
      <c r="H42" s="508"/>
      <c r="I42" s="508"/>
      <c r="J42" s="507"/>
      <c r="K42" s="508"/>
      <c r="L42" s="504"/>
      <c r="M42" s="504"/>
      <c r="N42" s="508"/>
      <c r="O42" s="508"/>
      <c r="P42" s="508"/>
      <c r="Q42" s="1690"/>
      <c r="R42" s="1690"/>
      <c r="S42" s="1690"/>
    </row>
    <row r="43" spans="1:19" s="509" customFormat="1" ht="15" customHeight="1">
      <c r="A43" s="1747"/>
      <c r="B43" s="1748"/>
      <c r="C43" s="1749"/>
      <c r="D43" s="1750"/>
      <c r="E43" s="1750"/>
      <c r="F43" s="1750"/>
      <c r="G43" s="1750"/>
      <c r="H43" s="1750"/>
      <c r="I43" s="1750"/>
      <c r="J43" s="1750"/>
      <c r="K43" s="1750"/>
      <c r="L43" s="1750"/>
      <c r="M43" s="1750"/>
      <c r="N43" s="1750"/>
      <c r="O43" s="1750"/>
      <c r="P43" s="1751"/>
      <c r="Q43" s="1752"/>
      <c r="R43" s="1753"/>
      <c r="S43" s="1754"/>
    </row>
    <row r="44" spans="1:19" s="490" customFormat="1" ht="12" customHeight="1">
      <c r="A44" s="2319"/>
      <c r="B44" s="2320"/>
      <c r="C44" s="2321"/>
      <c r="D44" s="510">
        <f>SUM(D7:D42)</f>
        <v>3197500</v>
      </c>
      <c r="E44" s="510">
        <f t="shared" ref="E44:R44" si="0">SUM(E7:E42)</f>
        <v>1414470</v>
      </c>
      <c r="F44" s="510">
        <f>SUM(F7:F42)</f>
        <v>1783030</v>
      </c>
      <c r="G44" s="510">
        <f>+H44/F44%</f>
        <v>5.5213428826211564</v>
      </c>
      <c r="H44" s="510">
        <f t="shared" si="0"/>
        <v>98447.2</v>
      </c>
      <c r="I44" s="510">
        <f t="shared" si="0"/>
        <v>1684582.8</v>
      </c>
      <c r="J44" s="510"/>
      <c r="K44" s="510">
        <f t="shared" si="0"/>
        <v>5032811805</v>
      </c>
      <c r="L44" s="510"/>
      <c r="M44" s="510">
        <f>+N44/I44</f>
        <v>3002.583019961975</v>
      </c>
      <c r="N44" s="510">
        <f t="shared" si="0"/>
        <v>5058099711</v>
      </c>
      <c r="O44" s="510">
        <f t="shared" si="0"/>
        <v>25290505</v>
      </c>
      <c r="P44" s="510">
        <f t="shared" si="0"/>
        <v>5032809206</v>
      </c>
      <c r="Q44" s="1755">
        <f t="shared" si="0"/>
        <v>118</v>
      </c>
      <c r="R44" s="1755">
        <f t="shared" si="0"/>
        <v>140</v>
      </c>
      <c r="S44" s="1755">
        <f>SUM(S7:S42)</f>
        <v>374</v>
      </c>
    </row>
    <row r="45" spans="1:19" s="509" customFormat="1">
      <c r="A45" s="511"/>
      <c r="B45" s="512"/>
      <c r="C45" s="512"/>
      <c r="D45" s="513"/>
      <c r="E45" s="513"/>
      <c r="F45" s="513"/>
      <c r="G45" s="513"/>
      <c r="H45" s="513"/>
      <c r="I45" s="513"/>
      <c r="J45" s="513"/>
      <c r="K45" s="513"/>
      <c r="L45" s="513"/>
      <c r="M45" s="513"/>
      <c r="N45" s="513"/>
      <c r="O45" s="513"/>
      <c r="P45" s="513"/>
      <c r="Q45" s="1689"/>
      <c r="R45" s="1689"/>
      <c r="S45" s="1689"/>
    </row>
    <row r="46" spans="1:19" s="509" customFormat="1" ht="13.5">
      <c r="A46" s="514"/>
      <c r="B46" s="1678" t="s">
        <v>2140</v>
      </c>
      <c r="C46" s="515" t="s">
        <v>6</v>
      </c>
      <c r="D46" s="516">
        <v>3197500</v>
      </c>
      <c r="E46" s="516">
        <v>1414470</v>
      </c>
      <c r="F46" s="516">
        <v>1783030</v>
      </c>
      <c r="G46" s="510">
        <v>5.5213428826211546</v>
      </c>
      <c r="H46" s="516">
        <v>98447.199999999968</v>
      </c>
      <c r="I46" s="516">
        <v>1684582.8000000005</v>
      </c>
      <c r="J46" s="516"/>
      <c r="K46" s="516">
        <v>5032811805</v>
      </c>
      <c r="L46" s="516"/>
      <c r="M46" s="516">
        <v>3002.5830199619741</v>
      </c>
      <c r="N46" s="516">
        <v>5058099711</v>
      </c>
      <c r="O46" s="516">
        <v>25290505</v>
      </c>
      <c r="P46" s="516">
        <v>5032809206</v>
      </c>
      <c r="Q46" s="517"/>
      <c r="R46" s="517"/>
      <c r="S46" s="517">
        <v>374</v>
      </c>
    </row>
    <row r="47" spans="1:19" s="509" customFormat="1" ht="10.5">
      <c r="A47" s="514"/>
      <c r="B47" s="515"/>
      <c r="C47" s="515"/>
      <c r="D47" s="518"/>
      <c r="E47" s="518"/>
      <c r="F47" s="518"/>
      <c r="G47" s="518"/>
      <c r="H47" s="518"/>
      <c r="I47" s="518"/>
      <c r="J47" s="518"/>
      <c r="K47" s="518"/>
      <c r="L47" s="518"/>
      <c r="M47" s="518"/>
      <c r="N47" s="518"/>
      <c r="O47" s="518"/>
      <c r="P47" s="518"/>
      <c r="Q47" s="519"/>
      <c r="R47" s="519"/>
      <c r="S47" s="519"/>
    </row>
    <row r="48" spans="1:19" s="490" customFormat="1">
      <c r="A48" s="514"/>
      <c r="B48" s="515"/>
      <c r="C48" s="515" t="s">
        <v>7</v>
      </c>
      <c r="D48" s="518">
        <f>+D44-D46</f>
        <v>0</v>
      </c>
      <c r="E48" s="518">
        <f>+E44-E46</f>
        <v>0</v>
      </c>
      <c r="F48" s="518">
        <f>+F44-F46</f>
        <v>0</v>
      </c>
      <c r="G48" s="518">
        <f>+G44-G46</f>
        <v>0</v>
      </c>
      <c r="H48" s="518">
        <f t="shared" ref="H48:P48" si="1">+H44-H46</f>
        <v>0</v>
      </c>
      <c r="I48" s="518">
        <f t="shared" si="1"/>
        <v>0</v>
      </c>
      <c r="J48" s="518">
        <f t="shared" si="1"/>
        <v>0</v>
      </c>
      <c r="K48" s="518">
        <f t="shared" si="1"/>
        <v>0</v>
      </c>
      <c r="L48" s="518">
        <f t="shared" si="1"/>
        <v>0</v>
      </c>
      <c r="M48" s="518">
        <f t="shared" si="1"/>
        <v>0</v>
      </c>
      <c r="N48" s="518">
        <f t="shared" si="1"/>
        <v>0</v>
      </c>
      <c r="O48" s="518">
        <f t="shared" si="1"/>
        <v>0</v>
      </c>
      <c r="P48" s="518">
        <f t="shared" si="1"/>
        <v>0</v>
      </c>
      <c r="Q48" s="518"/>
      <c r="R48" s="518"/>
      <c r="S48" s="518">
        <f>+S44-S46</f>
        <v>0</v>
      </c>
    </row>
    <row r="49" spans="1:19" s="490" customFormat="1">
      <c r="A49" s="1673"/>
      <c r="B49" s="509"/>
      <c r="C49" s="509"/>
      <c r="D49" s="1674"/>
      <c r="E49" s="1674"/>
      <c r="F49" s="1674"/>
      <c r="G49" s="1674"/>
      <c r="H49" s="1674"/>
      <c r="I49" s="1674"/>
      <c r="J49" s="1674"/>
      <c r="K49" s="1674"/>
      <c r="L49" s="1674"/>
      <c r="M49" s="1674"/>
      <c r="N49" s="1674"/>
      <c r="O49" s="1674"/>
      <c r="P49" s="1674"/>
      <c r="Q49" s="1675"/>
      <c r="R49" s="1675"/>
      <c r="S49" s="1675"/>
    </row>
  </sheetData>
  <mergeCells count="14">
    <mergeCell ref="S4:S5"/>
    <mergeCell ref="A1:B2"/>
    <mergeCell ref="A3:B3"/>
    <mergeCell ref="A4:A5"/>
    <mergeCell ref="B4:B5"/>
    <mergeCell ref="C4:C5"/>
    <mergeCell ref="R4:R5"/>
    <mergeCell ref="A44:C44"/>
    <mergeCell ref="L4:M4"/>
    <mergeCell ref="O4:O5"/>
    <mergeCell ref="Q4:Q5"/>
    <mergeCell ref="L5:M5"/>
    <mergeCell ref="G4:H4"/>
    <mergeCell ref="B35:C35"/>
  </mergeCells>
  <pageMargins left="0.7" right="0.7" top="0.75" bottom="0.75" header="0.3" footer="0.3"/>
  <pageSetup paperSize="5" orientation="portrait" horizontalDpi="4294967293" verticalDpi="180" r:id="rId1"/>
</worksheet>
</file>

<file path=xl/worksheets/sheet58.xml><?xml version="1.0" encoding="utf-8"?>
<worksheet xmlns="http://schemas.openxmlformats.org/spreadsheetml/2006/main" xmlns:r="http://schemas.openxmlformats.org/officeDocument/2006/relationships">
  <sheetPr codeName="Sheet10">
    <tabColor rgb="FFFF0000"/>
  </sheetPr>
  <dimension ref="C7:J48"/>
  <sheetViews>
    <sheetView workbookViewId="0">
      <selection activeCell="E8" sqref="E8"/>
    </sheetView>
  </sheetViews>
  <sheetFormatPr defaultRowHeight="12.75"/>
  <cols>
    <col min="3" max="3" width="14.28515625" bestFit="1" customWidth="1"/>
    <col min="4" max="4" width="35.5703125" bestFit="1" customWidth="1"/>
    <col min="5" max="5" width="32.28515625" customWidth="1"/>
    <col min="6" max="6" width="26.42578125" bestFit="1" customWidth="1"/>
    <col min="7" max="7" width="35.28515625" customWidth="1"/>
  </cols>
  <sheetData>
    <row r="7" spans="3:10" ht="13.5" thickBot="1">
      <c r="C7">
        <v>2</v>
      </c>
    </row>
    <row r="8" spans="3:10" s="1683" customFormat="1" ht="60" customHeight="1" thickTop="1">
      <c r="D8" s="1684">
        <v>8160</v>
      </c>
      <c r="E8" s="1684">
        <v>5</v>
      </c>
      <c r="F8" s="1684">
        <f>D8*E8%</f>
        <v>408</v>
      </c>
      <c r="G8" s="1684">
        <f>D8-F8</f>
        <v>7752</v>
      </c>
    </row>
    <row r="9" spans="3:10">
      <c r="D9">
        <v>3860</v>
      </c>
    </row>
    <row r="10" spans="3:10">
      <c r="J10">
        <v>5</v>
      </c>
    </row>
    <row r="11" spans="3:10">
      <c r="J11">
        <v>5</v>
      </c>
    </row>
    <row r="13" spans="3:10" ht="24.95" customHeight="1">
      <c r="D13" s="1779"/>
    </row>
    <row r="14" spans="3:10" ht="24.95" customHeight="1">
      <c r="D14" s="1780"/>
    </row>
    <row r="15" spans="3:10" ht="24.95" customHeight="1">
      <c r="D15" s="1779"/>
    </row>
    <row r="16" spans="3:10" ht="24.95" hidden="1" customHeight="1">
      <c r="C16" s="1741" t="s">
        <v>26</v>
      </c>
      <c r="D16" s="1781"/>
      <c r="E16" s="1741" t="s">
        <v>1542</v>
      </c>
    </row>
    <row r="17" spans="3:5" ht="24.95" hidden="1" customHeight="1">
      <c r="C17" s="1743">
        <v>1</v>
      </c>
      <c r="D17" s="1782"/>
      <c r="E17" s="1742" t="s">
        <v>1543</v>
      </c>
    </row>
    <row r="18" spans="3:5" ht="24.95" hidden="1" customHeight="1">
      <c r="C18" s="1743">
        <v>2</v>
      </c>
      <c r="D18" s="1782"/>
      <c r="E18" s="1742" t="s">
        <v>1544</v>
      </c>
    </row>
    <row r="19" spans="3:5" ht="24.95" hidden="1" customHeight="1">
      <c r="C19" s="1743">
        <v>3</v>
      </c>
      <c r="D19" s="1782"/>
      <c r="E19" s="1742"/>
    </row>
    <row r="20" spans="3:5" ht="24.95" hidden="1" customHeight="1">
      <c r="C20" s="1743">
        <v>4</v>
      </c>
      <c r="D20" s="1782"/>
      <c r="E20" s="1742" t="s">
        <v>1543</v>
      </c>
    </row>
    <row r="21" spans="3:5" ht="24.95" hidden="1" customHeight="1">
      <c r="C21" s="1743">
        <v>5</v>
      </c>
      <c r="D21" s="1782"/>
      <c r="E21" s="1742" t="s">
        <v>1539</v>
      </c>
    </row>
    <row r="22" spans="3:5" ht="24.95" hidden="1" customHeight="1">
      <c r="C22" s="1743">
        <v>6</v>
      </c>
      <c r="D22" s="1782"/>
      <c r="E22" s="1742" t="s">
        <v>1545</v>
      </c>
    </row>
    <row r="23" spans="3:5" ht="24.95" hidden="1" customHeight="1">
      <c r="C23" s="1743">
        <v>7</v>
      </c>
      <c r="D23" s="1782"/>
      <c r="E23" s="1742" t="s">
        <v>1540</v>
      </c>
    </row>
    <row r="24" spans="3:5" ht="24.95" hidden="1" customHeight="1">
      <c r="C24" s="1743">
        <v>8</v>
      </c>
      <c r="D24" s="1782"/>
      <c r="E24" s="1742" t="s">
        <v>1540</v>
      </c>
    </row>
    <row r="25" spans="3:5" ht="24.95" hidden="1" customHeight="1">
      <c r="C25" s="1743">
        <v>9</v>
      </c>
      <c r="D25" s="1782"/>
      <c r="E25" s="1742" t="s">
        <v>1540</v>
      </c>
    </row>
    <row r="26" spans="3:5" ht="24.95" hidden="1" customHeight="1">
      <c r="C26" s="1743">
        <v>10</v>
      </c>
      <c r="D26" s="1782"/>
      <c r="E26" s="1742" t="s">
        <v>1540</v>
      </c>
    </row>
    <row r="27" spans="3:5" ht="24.95" hidden="1" customHeight="1">
      <c r="C27" s="1743">
        <v>11</v>
      </c>
      <c r="D27" s="1782"/>
      <c r="E27" s="1742" t="s">
        <v>1539</v>
      </c>
    </row>
    <row r="28" spans="3:5" ht="24.95" hidden="1" customHeight="1">
      <c r="C28" s="1743">
        <v>12</v>
      </c>
      <c r="D28" s="1782"/>
      <c r="E28" s="1742" t="s">
        <v>1541</v>
      </c>
    </row>
    <row r="29" spans="3:5" ht="24.95" hidden="1" customHeight="1">
      <c r="D29" s="1779"/>
    </row>
    <row r="30" spans="3:5" ht="24.95" customHeight="1">
      <c r="D30" s="1783"/>
    </row>
    <row r="31" spans="3:5" ht="24.95" customHeight="1">
      <c r="D31" s="1783"/>
    </row>
    <row r="32" spans="3:5" ht="24.95" customHeight="1">
      <c r="D32" s="1783"/>
    </row>
    <row r="33" spans="4:4" ht="21">
      <c r="D33" s="1783"/>
    </row>
    <row r="34" spans="4:4" ht="21">
      <c r="D34" s="1783"/>
    </row>
    <row r="35" spans="4:4" ht="21">
      <c r="D35" s="1783"/>
    </row>
    <row r="36" spans="4:4" ht="21">
      <c r="D36" s="1783"/>
    </row>
    <row r="48" spans="4:4" ht="12" customHeight="1"/>
  </sheetData>
  <pageMargins left="0.7" right="0.7" top="0.75" bottom="0.75" header="0.3" footer="0.3"/>
  <pageSetup orientation="portrait" horizontalDpi="180" verticalDpi="180" r:id="rId1"/>
</worksheet>
</file>

<file path=xl/worksheets/sheet59.xml><?xml version="1.0" encoding="utf-8"?>
<worksheet xmlns="http://schemas.openxmlformats.org/spreadsheetml/2006/main" xmlns:r="http://schemas.openxmlformats.org/officeDocument/2006/relationships">
  <sheetPr codeName="Sheet26"/>
  <dimension ref="A2:K22"/>
  <sheetViews>
    <sheetView workbookViewId="0">
      <selection activeCell="D7" sqref="D7"/>
    </sheetView>
  </sheetViews>
  <sheetFormatPr defaultRowHeight="12.75"/>
  <cols>
    <col min="2" max="2" width="27.85546875" customWidth="1"/>
    <col min="3" max="3" width="15.140625" customWidth="1"/>
    <col min="4" max="4" width="13.7109375" customWidth="1"/>
    <col min="5" max="5" width="13.42578125" customWidth="1"/>
    <col min="7" max="7" width="10.7109375" bestFit="1" customWidth="1"/>
    <col min="8" max="8" width="21.28515625" customWidth="1"/>
    <col min="9" max="9" width="20.42578125" customWidth="1"/>
    <col min="10" max="10" width="12" customWidth="1"/>
  </cols>
  <sheetData>
    <row r="2" spans="1:11" ht="18">
      <c r="E2" s="1568"/>
      <c r="F2" s="1568"/>
      <c r="G2" s="1568"/>
      <c r="H2" s="1568"/>
      <c r="I2" s="1568"/>
      <c r="J2" s="1568"/>
      <c r="K2" s="1568"/>
    </row>
    <row r="3" spans="1:11" ht="29.25">
      <c r="A3" s="2350" t="s">
        <v>26</v>
      </c>
      <c r="B3" s="2347" t="s">
        <v>1455</v>
      </c>
      <c r="C3" s="2348"/>
      <c r="D3" s="2348"/>
      <c r="E3" s="2349"/>
      <c r="F3" s="1568"/>
      <c r="G3" s="2353" t="s">
        <v>26</v>
      </c>
      <c r="H3" s="2356" t="s">
        <v>1457</v>
      </c>
      <c r="I3" s="2357"/>
      <c r="J3" s="1568"/>
      <c r="K3" s="1568"/>
    </row>
    <row r="4" spans="1:11" ht="20.100000000000001" customHeight="1">
      <c r="A4" s="2351"/>
      <c r="B4" s="2358" t="s">
        <v>1456</v>
      </c>
      <c r="C4" s="1696" t="s">
        <v>32</v>
      </c>
      <c r="D4" s="1696" t="s">
        <v>32</v>
      </c>
      <c r="E4" s="1696" t="s">
        <v>32</v>
      </c>
      <c r="F4" s="1568"/>
      <c r="G4" s="2354"/>
      <c r="H4" s="2360" t="s">
        <v>1456</v>
      </c>
      <c r="I4" s="2360" t="s">
        <v>32</v>
      </c>
      <c r="J4" s="1568"/>
      <c r="K4" s="1568"/>
    </row>
    <row r="5" spans="1:11" ht="18">
      <c r="A5" s="2352"/>
      <c r="B5" s="2359"/>
      <c r="C5" s="1697" t="s">
        <v>1458</v>
      </c>
      <c r="D5" s="1698" t="s">
        <v>1459</v>
      </c>
      <c r="E5" s="1698" t="s">
        <v>1460</v>
      </c>
      <c r="F5" s="1568"/>
      <c r="G5" s="2355"/>
      <c r="H5" s="2361"/>
      <c r="I5" s="2361"/>
      <c r="J5" s="1568"/>
      <c r="K5" s="1568"/>
    </row>
    <row r="6" spans="1:11" ht="27.95" customHeight="1">
      <c r="A6" s="1695">
        <v>1</v>
      </c>
      <c r="B6" s="1700" t="s">
        <v>1243</v>
      </c>
      <c r="C6" s="1707"/>
      <c r="D6" s="1693"/>
      <c r="E6" s="1694"/>
      <c r="F6" s="1568"/>
      <c r="G6" s="1695">
        <v>1</v>
      </c>
      <c r="H6" s="1699" t="s">
        <v>1243</v>
      </c>
      <c r="I6" s="1707"/>
      <c r="J6" s="1568"/>
      <c r="K6" s="1568"/>
    </row>
    <row r="7" spans="1:11" ht="27.95" customHeight="1">
      <c r="A7" s="1695">
        <v>2</v>
      </c>
      <c r="B7" s="1700" t="s">
        <v>3</v>
      </c>
      <c r="C7" s="1707"/>
      <c r="D7" s="1707"/>
      <c r="E7" s="1707"/>
      <c r="F7" s="1568"/>
      <c r="G7" s="1695">
        <v>2</v>
      </c>
      <c r="H7" s="1699" t="s">
        <v>1364</v>
      </c>
      <c r="I7" s="1707"/>
      <c r="J7" s="1568"/>
      <c r="K7" s="1568"/>
    </row>
    <row r="8" spans="1:11" ht="27.95" customHeight="1">
      <c r="A8" s="1695">
        <v>3</v>
      </c>
      <c r="B8" s="1700" t="s">
        <v>1444</v>
      </c>
      <c r="C8" s="1707"/>
      <c r="D8" s="1707"/>
      <c r="E8" s="1708"/>
      <c r="F8" s="1568"/>
      <c r="G8" s="1695">
        <v>3</v>
      </c>
      <c r="H8" s="1699" t="s">
        <v>910</v>
      </c>
      <c r="I8" s="1707"/>
      <c r="J8" s="1702"/>
      <c r="K8" s="1568"/>
    </row>
    <row r="9" spans="1:11" ht="27.95" customHeight="1">
      <c r="A9" s="1695">
        <v>4</v>
      </c>
      <c r="B9" s="1700" t="s">
        <v>103</v>
      </c>
      <c r="C9" s="1707"/>
      <c r="D9" s="1707"/>
      <c r="E9" s="1708"/>
      <c r="F9" s="1568"/>
      <c r="G9" s="1695">
        <v>4</v>
      </c>
      <c r="H9" s="1699" t="s">
        <v>908</v>
      </c>
      <c r="I9" s="1707"/>
      <c r="J9" s="1568"/>
      <c r="K9" s="1568"/>
    </row>
    <row r="10" spans="1:11" ht="27.95" customHeight="1">
      <c r="A10" s="1695">
        <v>5</v>
      </c>
      <c r="B10" s="1700" t="s">
        <v>1364</v>
      </c>
      <c r="C10" s="1707"/>
      <c r="D10" s="1709"/>
      <c r="E10" s="1708"/>
      <c r="F10" s="1568"/>
      <c r="G10" s="1695">
        <v>5</v>
      </c>
      <c r="H10" s="1699" t="s">
        <v>1393</v>
      </c>
      <c r="I10" s="1707"/>
      <c r="J10" s="1568"/>
      <c r="K10" s="1568"/>
    </row>
    <row r="11" spans="1:11" ht="27.95" customHeight="1">
      <c r="A11" s="1695">
        <v>6</v>
      </c>
      <c r="B11" s="1700" t="s">
        <v>153</v>
      </c>
      <c r="C11" s="1707"/>
      <c r="D11" s="1710"/>
      <c r="E11" s="1707"/>
    </row>
    <row r="12" spans="1:11" ht="27.95" customHeight="1">
      <c r="A12" s="1695">
        <v>7</v>
      </c>
      <c r="B12" s="1700" t="s">
        <v>115</v>
      </c>
      <c r="C12" s="1707"/>
      <c r="D12" s="1707"/>
      <c r="E12" s="1707"/>
    </row>
    <row r="13" spans="1:11" ht="27.95" customHeight="1">
      <c r="A13" s="1695">
        <v>8</v>
      </c>
      <c r="B13" s="1700" t="s">
        <v>150</v>
      </c>
      <c r="C13" s="1707"/>
      <c r="D13" s="1707"/>
      <c r="E13" s="1707"/>
    </row>
    <row r="14" spans="1:11" ht="27.95" customHeight="1">
      <c r="A14" s="1695">
        <v>9</v>
      </c>
      <c r="B14" s="1700" t="s">
        <v>173</v>
      </c>
      <c r="C14" s="1707"/>
      <c r="D14" s="1707"/>
      <c r="E14" s="1707"/>
    </row>
    <row r="15" spans="1:11" ht="27.95" customHeight="1">
      <c r="A15" s="1695">
        <v>10</v>
      </c>
      <c r="B15" s="1700" t="s">
        <v>175</v>
      </c>
      <c r="C15" s="1707"/>
      <c r="D15" s="1707"/>
      <c r="E15" s="1707"/>
    </row>
    <row r="16" spans="1:11" ht="27.95" customHeight="1">
      <c r="A16" s="1695">
        <v>11</v>
      </c>
      <c r="B16" s="1700" t="s">
        <v>924</v>
      </c>
      <c r="C16" s="1707"/>
      <c r="D16" s="1707"/>
      <c r="E16" s="1707"/>
    </row>
    <row r="17" spans="1:5" ht="27.95" customHeight="1">
      <c r="A17" s="1695">
        <v>12</v>
      </c>
      <c r="B17" s="1700" t="s">
        <v>205</v>
      </c>
      <c r="C17" s="1707"/>
      <c r="D17" s="1707"/>
      <c r="E17" s="1707"/>
    </row>
    <row r="18" spans="1:5" ht="27.95" customHeight="1">
      <c r="A18" s="1695">
        <v>13</v>
      </c>
      <c r="B18" s="1701" t="s">
        <v>1447</v>
      </c>
      <c r="C18" s="1707"/>
      <c r="D18" s="1707"/>
      <c r="E18" s="1707"/>
    </row>
    <row r="19" spans="1:5" ht="27.95" customHeight="1">
      <c r="A19" s="1695">
        <v>14</v>
      </c>
      <c r="B19" s="1700" t="s">
        <v>1392</v>
      </c>
      <c r="C19" s="1707"/>
      <c r="D19" s="1707"/>
      <c r="E19" s="1707"/>
    </row>
    <row r="20" spans="1:5" ht="27.95" customHeight="1">
      <c r="A20" s="1695">
        <v>15</v>
      </c>
      <c r="B20" s="1700" t="s">
        <v>1448</v>
      </c>
      <c r="C20" s="1707"/>
      <c r="D20" s="1707"/>
      <c r="E20" s="1707"/>
    </row>
    <row r="21" spans="1:5" ht="27.95" customHeight="1">
      <c r="A21" s="1695">
        <v>16</v>
      </c>
      <c r="B21" s="1700" t="s">
        <v>942</v>
      </c>
      <c r="C21" s="1693"/>
      <c r="D21" s="1693"/>
      <c r="E21" s="1693"/>
    </row>
    <row r="22" spans="1:5" ht="27.95" customHeight="1">
      <c r="A22" s="1695">
        <v>17</v>
      </c>
      <c r="B22" s="1700" t="s">
        <v>1569</v>
      </c>
      <c r="C22" s="1693"/>
      <c r="D22" s="1693"/>
      <c r="E22" s="1693"/>
    </row>
  </sheetData>
  <mergeCells count="7">
    <mergeCell ref="B3:E3"/>
    <mergeCell ref="A3:A5"/>
    <mergeCell ref="G3:G5"/>
    <mergeCell ref="H3:I3"/>
    <mergeCell ref="B4:B5"/>
    <mergeCell ref="H4:H5"/>
    <mergeCell ref="I4:I5"/>
  </mergeCells>
  <printOptions horizontalCentered="1" verticalCentered="1"/>
  <pageMargins left="0.7" right="0.7" top="0.75" bottom="0.75" header="0.3" footer="0.3"/>
  <pageSetup paperSize="5" orientation="landscape" horizontalDpi="0" verticalDpi="0" r:id="rId1"/>
  <headerFooter differentFirs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59</vt:i4>
      </vt:variant>
      <vt:variant>
        <vt:lpstr>Named Ranges</vt:lpstr>
      </vt:variant>
      <vt:variant>
        <vt:i4>24</vt:i4>
      </vt:variant>
    </vt:vector>
  </HeadingPairs>
  <TitlesOfParts>
    <vt:vector size="83" baseType="lpstr">
      <vt:lpstr>DAFTAR ISI</vt:lpstr>
      <vt:lpstr>AHUAT</vt:lpstr>
      <vt:lpstr>H. ARBANI</vt:lpstr>
      <vt:lpstr>H.HARIS</vt:lpstr>
      <vt:lpstr>SUGIANTO</vt:lpstr>
      <vt:lpstr>MURYADI</vt:lpstr>
      <vt:lpstr>WARTINI</vt:lpstr>
      <vt:lpstr>MINSAR</vt:lpstr>
      <vt:lpstr>POW HELEN</vt:lpstr>
      <vt:lpstr>M.RIDWAN A</vt:lpstr>
      <vt:lpstr>ISANG </vt:lpstr>
      <vt:lpstr>H.ARSAD</vt:lpstr>
      <vt:lpstr>H.SALINDRI</vt:lpstr>
      <vt:lpstr>KOJIM</vt:lpstr>
      <vt:lpstr>JAMALUDDIN</vt:lpstr>
      <vt:lpstr>ZAINAL ABIDIN.AAN</vt:lpstr>
      <vt:lpstr>AHWA</vt:lpstr>
      <vt:lpstr>RITA ERNITA</vt:lpstr>
      <vt:lpstr>MUHAMMAD ARAB</vt:lpstr>
      <vt:lpstr>MASRI</vt:lpstr>
      <vt:lpstr>SUKAMTO</vt:lpstr>
      <vt:lpstr>HENDRY JOHANES</vt:lpstr>
      <vt:lpstr>SIHOMBING</vt:lpstr>
      <vt:lpstr>SITI FATIMAH</vt:lpstr>
      <vt:lpstr>ROSDIANTO</vt:lpstr>
      <vt:lpstr>MARTONO</vt:lpstr>
      <vt:lpstr>IWAN</vt:lpstr>
      <vt:lpstr>M.ASNAWI</vt:lpstr>
      <vt:lpstr>M.ALI-KTM</vt:lpstr>
      <vt:lpstr>H. HAMID</vt:lpstr>
      <vt:lpstr>DINI CHAIRANI</vt:lpstr>
      <vt:lpstr>EDBERT</vt:lpstr>
      <vt:lpstr>AMIR</vt:lpstr>
      <vt:lpstr>M.AMIN</vt:lpstr>
      <vt:lpstr>SAIRI</vt:lpstr>
      <vt:lpstr>RUSLAN JAYA, SH</vt:lpstr>
      <vt:lpstr>M.FUADI R.</vt:lpstr>
      <vt:lpstr>BUMDESA AMANAH N</vt:lpstr>
      <vt:lpstr>HERTUMINA</vt:lpstr>
      <vt:lpstr>M. ALI AKBAR</vt:lpstr>
      <vt:lpstr>DARMI</vt:lpstr>
      <vt:lpstr>JOHAN</vt:lpstr>
      <vt:lpstr>JULYASNO</vt:lpstr>
      <vt:lpstr>INDRAYANI</vt:lpstr>
      <vt:lpstr>ERAWATI</vt:lpstr>
      <vt:lpstr>PT.SINAR KELAPA TBH</vt:lpstr>
      <vt:lpstr>AHMAD TARMIZI</vt:lpstr>
      <vt:lpstr>AMIRUDDIN</vt:lpstr>
      <vt:lpstr>HELMANSYAH</vt:lpstr>
      <vt:lpstr>HENDRI</vt:lpstr>
      <vt:lpstr>ABU NAWAS</vt:lpstr>
      <vt:lpstr>YANADI</vt:lpstr>
      <vt:lpstr>ADEN</vt:lpstr>
      <vt:lpstr>ABAS</vt:lpstr>
      <vt:lpstr>KB JBL GDL </vt:lpstr>
      <vt:lpstr>NOPE RELASI</vt:lpstr>
      <vt:lpstr>MARET 2020</vt:lpstr>
      <vt:lpstr>Sheet1</vt:lpstr>
      <vt:lpstr>Sheet2</vt:lpstr>
      <vt:lpstr>ADEN!Print_Area</vt:lpstr>
      <vt:lpstr>DARMI!Print_Area</vt:lpstr>
      <vt:lpstr>'DINI CHAIRANI'!Print_Area</vt:lpstr>
      <vt:lpstr>ERAWATI!Print_Area</vt:lpstr>
      <vt:lpstr>HENDRI!Print_Area</vt:lpstr>
      <vt:lpstr>HERTUMINA!Print_Area</vt:lpstr>
      <vt:lpstr>INDRAYANI!Print_Area</vt:lpstr>
      <vt:lpstr>'M.ALI-KTM'!Print_Area</vt:lpstr>
      <vt:lpstr>M.ASNAWI!Print_Area</vt:lpstr>
      <vt:lpstr>'M.FUADI R.'!Print_Area</vt:lpstr>
      <vt:lpstr>'MARET 2020'!Print_Area</vt:lpstr>
      <vt:lpstr>MARTONO!Print_Area</vt:lpstr>
      <vt:lpstr>MASRI!Print_Area</vt:lpstr>
      <vt:lpstr>MURYADI!Print_Area</vt:lpstr>
      <vt:lpstr>'PT.SINAR KELAPA TBH'!Print_Area</vt:lpstr>
      <vt:lpstr>'RITA ERNITA'!Print_Area</vt:lpstr>
      <vt:lpstr>'RUSLAN JAYA, SH'!Print_Area</vt:lpstr>
      <vt:lpstr>SAIRI!Print_Area</vt:lpstr>
      <vt:lpstr>Sheet1!Print_Area</vt:lpstr>
      <vt:lpstr>Sheet2!Print_Area</vt:lpstr>
      <vt:lpstr>'SITI FATIMAH'!Print_Area</vt:lpstr>
      <vt:lpstr>SUKAMTO!Print_Area</vt:lpstr>
      <vt:lpstr>WARTINI!Print_Area</vt:lpstr>
      <vt:lpstr>YANADI!Print_Area</vt:lpstr>
    </vt:vector>
  </TitlesOfParts>
  <Company>isk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illy</dc:creator>
  <cp:lastModifiedBy>rudi</cp:lastModifiedBy>
  <cp:lastPrinted>2020-04-02T08:25:58Z</cp:lastPrinted>
  <dcterms:created xsi:type="dcterms:W3CDTF">2008-12-01T07:52:22Z</dcterms:created>
  <dcterms:modified xsi:type="dcterms:W3CDTF">2020-04-02T08:26:16Z</dcterms:modified>
</cp:coreProperties>
</file>