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975" activeTab="1"/>
  </bookViews>
  <sheets>
    <sheet name="Задача 1" sheetId="1" r:id="rId1"/>
    <sheet name="Задача 2" sheetId="2" r:id="rId2"/>
    <sheet name="Задача 3" sheetId="3" r:id="rId3"/>
    <sheet name="Задача 4" sheetId="5" r:id="rId4"/>
  </sheets>
  <calcPr calcId="144525"/>
</workbook>
</file>

<file path=xl/sharedStrings.xml><?xml version="1.0" encoding="utf-8"?>
<sst xmlns="http://schemas.openxmlformats.org/spreadsheetml/2006/main" count="47" uniqueCount="27">
  <si>
    <t>n =</t>
  </si>
  <si>
    <r>
      <rPr>
        <sz val="14"/>
        <color theme="1"/>
        <rFont val="Times New Roman"/>
        <charset val="204"/>
      </rPr>
      <t>x</t>
    </r>
    <r>
      <rPr>
        <vertAlign val="subscript"/>
        <sz val="14"/>
        <color theme="1"/>
        <rFont val="Times New Roman"/>
        <charset val="204"/>
      </rPr>
      <t>i</t>
    </r>
  </si>
  <si>
    <r>
      <rPr>
        <sz val="14"/>
        <color theme="1"/>
        <rFont val="Times New Roman"/>
        <charset val="204"/>
      </rPr>
      <t>m</t>
    </r>
    <r>
      <rPr>
        <vertAlign val="subscript"/>
        <sz val="14"/>
        <color theme="1"/>
        <rFont val="Times New Roman"/>
        <charset val="204"/>
      </rPr>
      <t>i</t>
    </r>
  </si>
  <si>
    <r>
      <rPr>
        <sz val="14"/>
        <color theme="1"/>
        <rFont val="Times New Roman"/>
        <charset val="204"/>
      </rPr>
      <t>w</t>
    </r>
    <r>
      <rPr>
        <vertAlign val="subscript"/>
        <sz val="14"/>
        <color theme="1"/>
        <rFont val="Times New Roman"/>
        <charset val="204"/>
      </rPr>
      <t>i</t>
    </r>
  </si>
  <si>
    <r>
      <rPr>
        <sz val="14"/>
        <color theme="1"/>
        <rFont val="Times New Roman"/>
        <charset val="204"/>
      </rPr>
      <t>m</t>
    </r>
    <r>
      <rPr>
        <vertAlign val="subscript"/>
        <sz val="14"/>
        <color theme="1"/>
        <rFont val="Times New Roman"/>
        <charset val="204"/>
      </rPr>
      <t>xi</t>
    </r>
  </si>
  <si>
    <r>
      <rPr>
        <sz val="14"/>
        <color theme="1"/>
        <rFont val="Times New Roman"/>
        <charset val="204"/>
      </rPr>
      <t>w</t>
    </r>
    <r>
      <rPr>
        <vertAlign val="subscript"/>
        <sz val="14"/>
        <color theme="1"/>
        <rFont val="Times New Roman"/>
        <charset val="204"/>
      </rPr>
      <t>xi</t>
    </r>
  </si>
  <si>
    <t xml:space="preserve">n = </t>
  </si>
  <si>
    <t>Для построения</t>
  </si>
  <si>
    <t>min</t>
  </si>
  <si>
    <t>Интервалы</t>
  </si>
  <si>
    <r>
      <rPr>
        <sz val="14"/>
        <color theme="1"/>
        <rFont val="Times New Roman"/>
        <charset val="204"/>
      </rPr>
      <t>a</t>
    </r>
    <r>
      <rPr>
        <vertAlign val="subscript"/>
        <sz val="14"/>
        <color theme="1"/>
        <rFont val="Times New Roman"/>
        <charset val="204"/>
      </rPr>
      <t>i</t>
    </r>
  </si>
  <si>
    <r>
      <rPr>
        <sz val="14"/>
        <color theme="1"/>
        <rFont val="Times New Roman"/>
        <charset val="204"/>
      </rPr>
      <t>w</t>
    </r>
    <r>
      <rPr>
        <vertAlign val="subscript"/>
        <sz val="14"/>
        <color theme="1"/>
        <rFont val="Times New Roman"/>
        <charset val="204"/>
      </rPr>
      <t>ai</t>
    </r>
  </si>
  <si>
    <r>
      <rPr>
        <sz val="14"/>
        <color theme="1"/>
        <rFont val="Times New Roman"/>
        <charset val="204"/>
      </rPr>
      <t>p</t>
    </r>
    <r>
      <rPr>
        <vertAlign val="subscript"/>
        <sz val="14"/>
        <color theme="1"/>
        <rFont val="Times New Roman"/>
        <charset val="204"/>
      </rPr>
      <t>i</t>
    </r>
  </si>
  <si>
    <t>полигона</t>
  </si>
  <si>
    <t>max</t>
  </si>
  <si>
    <t>Δ</t>
  </si>
  <si>
    <t>k</t>
  </si>
  <si>
    <t>Таблица для построения гистограммы</t>
  </si>
  <si>
    <t>Таблица для построения эмперической плотности</t>
  </si>
  <si>
    <t>Размер заработной платы</t>
  </si>
  <si>
    <t>Численность работников</t>
  </si>
  <si>
    <t>Полигон</t>
  </si>
  <si>
    <t>0 - 5000</t>
  </si>
  <si>
    <t>5000 - 7000</t>
  </si>
  <si>
    <t>7000 - 10000</t>
  </si>
  <si>
    <t>10000-15000</t>
  </si>
  <si>
    <t>Итого: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</si>
</sst>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2">
    <font>
      <sz val="14"/>
      <color theme="1"/>
      <name val="Times New Roman"/>
      <charset val="20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vertAlign val="subscript"/>
      <sz val="14"/>
      <color theme="1"/>
      <name val="Times New Roman"/>
      <charset val="20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3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17" fillId="0" borderId="16" applyNumberFormat="false" applyFill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14" fillId="0" borderId="15" applyNumberFormat="false" applyFill="false" applyAlignment="false" applyProtection="false">
      <alignment vertical="center"/>
    </xf>
    <xf numFmtId="0" fontId="7" fillId="7" borderId="10" applyNumberFormat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1" fillId="10" borderId="14" applyNumberFormat="false" applyFont="false" applyAlignment="false" applyProtection="false">
      <alignment vertical="center"/>
    </xf>
    <xf numFmtId="0" fontId="12" fillId="9" borderId="13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8" fillId="7" borderId="13" applyNumberFormat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8" fillId="0" borderId="11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5" fillId="0" borderId="12" applyNumberFormat="false" applyFill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1" fillId="0" borderId="12" applyNumberFormat="false" applyFill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2" fillId="3" borderId="9" applyNumberFormat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</cellStyleXfs>
  <cellXfs count="10">
    <xf numFmtId="0" fontId="0" fillId="0" borderId="0" xfId="0"/>
    <xf numFmtId="0" fontId="0" fillId="2" borderId="1" xfId="0" applyFill="true" applyBorder="true" applyAlignment="true">
      <alignment horizontal="center"/>
    </xf>
    <xf numFmtId="0" fontId="0" fillId="2" borderId="2" xfId="0" applyFill="true" applyBorder="true" applyAlignment="true">
      <alignment horizontal="center"/>
    </xf>
    <xf numFmtId="0" fontId="0" fillId="2" borderId="3" xfId="0" applyFill="true" applyBorder="true" applyAlignment="true">
      <alignment horizontal="right"/>
    </xf>
    <xf numFmtId="0" fontId="0" fillId="2" borderId="4" xfId="0" applyFill="true" applyBorder="true" applyAlignment="true">
      <alignment horizontal="left"/>
    </xf>
    <xf numFmtId="0" fontId="0" fillId="2" borderId="5" xfId="0" applyFill="true" applyBorder="true" applyAlignment="true">
      <alignment horizontal="center"/>
    </xf>
    <xf numFmtId="0" fontId="0" fillId="2" borderId="6" xfId="0" applyFill="true" applyBorder="true" applyAlignment="true">
      <alignment horizontal="center"/>
    </xf>
    <xf numFmtId="0" fontId="0" fillId="2" borderId="7" xfId="0" applyFill="true" applyBorder="true" applyAlignment="true">
      <alignment horizontal="center"/>
    </xf>
    <xf numFmtId="0" fontId="0" fillId="2" borderId="8" xfId="0" applyFill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endParaRPr lang="ru-RU"/>
          </a:p>
        </c:rich>
      </c:tx>
      <c:layout/>
      <c:overlay val="false"/>
    </c:title>
    <c:autoTitleDeleted val="false"/>
    <c:plotArea>
      <c:layout/>
      <c:scatterChart>
        <c:scatterStyle val="lineMarker"/>
        <c:varyColors val="false"/>
        <c:ser>
          <c:idx val="0"/>
          <c:order val="0"/>
          <c:dLbls>
            <c:delete val="true"/>
          </c:dLbls>
          <c:xVal>
            <c:numRef>
              <c:f>'Задача 1'!$C$8:$J$8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'Задача 1'!$C$9:$J$9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3469952"/>
        <c:axId val="73472256"/>
      </c:scatterChart>
      <c:valAx>
        <c:axId val="73469952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1400" b="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0945173519977"/>
              <c:y val="0.801756617060257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472256"/>
        <c:crosses val="autoZero"/>
        <c:crossBetween val="midCat"/>
      </c:valAx>
      <c:valAx>
        <c:axId val="73472256"/>
        <c:scaling>
          <c:orientation val="minMax"/>
        </c:scaling>
        <c:delete val="false"/>
        <c:axPos val="l"/>
        <c:majorGridlines/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1400" b="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814814814814814"/>
              <c:y val="0.0576449637989483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469952"/>
        <c:crosses val="autoZero"/>
        <c:crossBetween val="midCat"/>
      </c:valAx>
    </c:plotArea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(гистограмма)</a:t>
            </a:r>
            <a:endParaRPr lang="ru-RU"/>
          </a:p>
        </c:rich>
      </c:tx>
      <c:layout/>
      <c:overlay val="false"/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"Гистограмма"</c:f>
              <c:strCache>
                <c:ptCount val="1"/>
                <c:pt idx="0">
                  <c:v>Гистограмма</c:v>
                </c:pt>
              </c:strCache>
            </c:strRef>
          </c:tx>
          <c:dLbls>
            <c:delete val="true"/>
          </c:dLbls>
          <c:xVal>
            <c:numRef>
              <c:f>'Задача 4'!$B$19:$W$19</c:f>
              <c:numCache>
                <c:formatCode>General</c:formatCode>
                <c:ptCount val="22"/>
                <c:pt idx="0">
                  <c:v>14.15</c:v>
                </c:pt>
                <c:pt idx="1">
                  <c:v>14.15</c:v>
                </c:pt>
                <c:pt idx="2">
                  <c:v>14.2271428571429</c:v>
                </c:pt>
                <c:pt idx="3">
                  <c:v>14.2271428571429</c:v>
                </c:pt>
                <c:pt idx="4">
                  <c:v>14.2271428571429</c:v>
                </c:pt>
                <c:pt idx="5">
                  <c:v>14.3042857142857</c:v>
                </c:pt>
                <c:pt idx="6">
                  <c:v>14.3042857142857</c:v>
                </c:pt>
                <c:pt idx="7">
                  <c:v>14.3042857142857</c:v>
                </c:pt>
                <c:pt idx="8">
                  <c:v>14.3814285714286</c:v>
                </c:pt>
                <c:pt idx="9">
                  <c:v>14.3814285714286</c:v>
                </c:pt>
                <c:pt idx="10">
                  <c:v>14.3814285714286</c:v>
                </c:pt>
                <c:pt idx="11">
                  <c:v>14.4585714285714</c:v>
                </c:pt>
                <c:pt idx="12">
                  <c:v>14.4585714285714</c:v>
                </c:pt>
                <c:pt idx="13">
                  <c:v>14.4585714285714</c:v>
                </c:pt>
                <c:pt idx="14">
                  <c:v>14.5357142857143</c:v>
                </c:pt>
                <c:pt idx="15">
                  <c:v>14.5357142857143</c:v>
                </c:pt>
                <c:pt idx="16">
                  <c:v>14.5357142857143</c:v>
                </c:pt>
                <c:pt idx="17">
                  <c:v>14.6128571428571</c:v>
                </c:pt>
                <c:pt idx="18">
                  <c:v>14.6128571428571</c:v>
                </c:pt>
                <c:pt idx="19">
                  <c:v>14.6128571428571</c:v>
                </c:pt>
                <c:pt idx="20">
                  <c:v>14.69</c:v>
                </c:pt>
                <c:pt idx="21">
                  <c:v>14.69</c:v>
                </c:pt>
              </c:numCache>
            </c:numRef>
          </c:xVal>
          <c:yVal>
            <c:numRef>
              <c:f>'Задача 4'!$B$20:$W$20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13</c:v>
                </c:pt>
                <c:pt idx="8">
                  <c:v>13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12</c:v>
                </c:pt>
                <c:pt idx="14">
                  <c:v>12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"Полигон"</c:f>
              <c:strCache>
                <c:ptCount val="1"/>
                <c:pt idx="0">
                  <c:v>Полигон</c:v>
                </c:pt>
              </c:strCache>
            </c:strRef>
          </c:tx>
          <c:dLbls>
            <c:delete val="true"/>
          </c:dLbls>
          <c:xVal>
            <c:numRef>
              <c:f>'Задача 4'!$M$6:$M$14</c:f>
              <c:numCache>
                <c:formatCode>General</c:formatCode>
                <c:ptCount val="9"/>
                <c:pt idx="0">
                  <c:v>0</c:v>
                </c:pt>
                <c:pt idx="1">
                  <c:v>14.1885714285714</c:v>
                </c:pt>
                <c:pt idx="2">
                  <c:v>14.2657142857143</c:v>
                </c:pt>
                <c:pt idx="3">
                  <c:v>14.3428571428571</c:v>
                </c:pt>
                <c:pt idx="4">
                  <c:v>14.42</c:v>
                </c:pt>
                <c:pt idx="5">
                  <c:v>14.4971428571429</c:v>
                </c:pt>
                <c:pt idx="6">
                  <c:v>14.5742857142857</c:v>
                </c:pt>
                <c:pt idx="7">
                  <c:v>14.6514285714286</c:v>
                </c:pt>
                <c:pt idx="8">
                  <c:v>14.69</c:v>
                </c:pt>
              </c:numCache>
            </c:numRef>
          </c:xVal>
          <c:yVal>
            <c:numRef>
              <c:f>'Задача 4'!$N$6:$N$14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13</c:v>
                </c:pt>
                <c:pt idx="4">
                  <c:v>4</c:v>
                </c:pt>
                <c:pt idx="5">
                  <c:v>12</c:v>
                </c:pt>
                <c:pt idx="6">
                  <c:v>8</c:v>
                </c:pt>
                <c:pt idx="7">
                  <c:v>3</c:v>
                </c:pt>
                <c:pt idx="8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4218112"/>
        <c:axId val="74224384"/>
      </c:scatterChart>
      <c:valAx>
        <c:axId val="74218112"/>
        <c:scaling>
          <c:orientation val="minMax"/>
          <c:min val="14"/>
        </c:scaling>
        <c:delete val="false"/>
        <c:axPos val="b"/>
        <c:title>
          <c:layout/>
          <c:overlay val="false"/>
          <c:txPr>
            <a:bodyPr rot="0" spcFirstLastPara="0" vertOverflow="ellipsis" vert="horz" wrap="square" anchor="ctr" anchorCtr="true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224384"/>
        <c:crosses val="autoZero"/>
        <c:crossBetween val="midCat"/>
      </c:valAx>
      <c:valAx>
        <c:axId val="74224384"/>
        <c:scaling>
          <c:orientation val="minMax"/>
        </c:scaling>
        <c:delete val="false"/>
        <c:axPos val="l"/>
        <c:majorGridlines/>
        <c:title>
          <c:layout/>
          <c:overlay val="false"/>
          <c:txPr>
            <a:bodyPr rot="-5400000" spcFirstLastPara="0" vertOverflow="ellipsis" vert="horz" wrap="square" anchor="ctr" anchorCtr="true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218112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плотность распределения</a:t>
            </a:r>
            <a:endParaRPr lang="ru-RU"/>
          </a:p>
        </c:rich>
      </c:tx>
      <c:layout/>
      <c:overlay val="false"/>
    </c:title>
    <c:autoTitleDeleted val="false"/>
    <c:plotArea>
      <c:layout/>
      <c:scatterChart>
        <c:scatterStyle val="lineMarker"/>
        <c:varyColors val="false"/>
        <c:ser>
          <c:idx val="0"/>
          <c:order val="0"/>
          <c:dLbls>
            <c:delete val="true"/>
          </c:dLbls>
          <c:xVal>
            <c:numRef>
              <c:f>'Задача 4'!$B$23:$P$23</c:f>
              <c:numCache>
                <c:formatCode>General</c:formatCode>
                <c:ptCount val="15"/>
                <c:pt idx="0">
                  <c:v>14.15</c:v>
                </c:pt>
                <c:pt idx="1">
                  <c:v>14.2271428571429</c:v>
                </c:pt>
                <c:pt idx="2">
                  <c:v>14.2271428571429</c:v>
                </c:pt>
                <c:pt idx="3">
                  <c:v>14.3042857142857</c:v>
                </c:pt>
                <c:pt idx="4">
                  <c:v>14.3042857142857</c:v>
                </c:pt>
                <c:pt idx="5">
                  <c:v>14.3814285714286</c:v>
                </c:pt>
                <c:pt idx="6">
                  <c:v>14.3814285714286</c:v>
                </c:pt>
                <c:pt idx="7">
                  <c:v>14.4585714285714</c:v>
                </c:pt>
                <c:pt idx="8">
                  <c:v>14.4585714285714</c:v>
                </c:pt>
                <c:pt idx="9">
                  <c:v>14.5357142857143</c:v>
                </c:pt>
                <c:pt idx="10">
                  <c:v>14.5357142857143</c:v>
                </c:pt>
                <c:pt idx="11">
                  <c:v>14.6128571428571</c:v>
                </c:pt>
                <c:pt idx="12">
                  <c:v>14.6128571428571</c:v>
                </c:pt>
                <c:pt idx="13">
                  <c:v>14.69</c:v>
                </c:pt>
                <c:pt idx="14">
                  <c:v>14.69</c:v>
                </c:pt>
              </c:numCache>
            </c:numRef>
          </c:xVal>
          <c:yVal>
            <c:numRef>
              <c:f>'Задача 4'!$B$24:$P$24</c:f>
              <c:numCache>
                <c:formatCode>General</c:formatCode>
                <c:ptCount val="15"/>
                <c:pt idx="0">
                  <c:v>1.55555555555556</c:v>
                </c:pt>
                <c:pt idx="1">
                  <c:v>1.55555555555556</c:v>
                </c:pt>
                <c:pt idx="2">
                  <c:v>1.03703703703704</c:v>
                </c:pt>
                <c:pt idx="3">
                  <c:v>1.03703703703704</c:v>
                </c:pt>
                <c:pt idx="4">
                  <c:v>3.37037037037038</c:v>
                </c:pt>
                <c:pt idx="5">
                  <c:v>3.37037037037038</c:v>
                </c:pt>
                <c:pt idx="6">
                  <c:v>1.03703703703704</c:v>
                </c:pt>
                <c:pt idx="7">
                  <c:v>1.03703703703704</c:v>
                </c:pt>
                <c:pt idx="8">
                  <c:v>3.11111111111112</c:v>
                </c:pt>
                <c:pt idx="9">
                  <c:v>3.11111111111112</c:v>
                </c:pt>
                <c:pt idx="10">
                  <c:v>2.07407407407408</c:v>
                </c:pt>
                <c:pt idx="11">
                  <c:v>2.07407407407408</c:v>
                </c:pt>
                <c:pt idx="12">
                  <c:v>0.777777777777779</c:v>
                </c:pt>
                <c:pt idx="13">
                  <c:v>0.777777777777779</c:v>
                </c:pt>
                <c:pt idx="14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4230400"/>
        <c:axId val="74273536"/>
      </c:scatterChart>
      <c:valAx>
        <c:axId val="74230400"/>
        <c:scaling>
          <c:orientation val="minMax"/>
          <c:min val="14.15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1400" b="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0098333808553"/>
              <c:y val="0.857164068299926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273536"/>
        <c:crosses val="autoZero"/>
        <c:crossBetween val="midCat"/>
      </c:valAx>
      <c:valAx>
        <c:axId val="74273536"/>
        <c:scaling>
          <c:orientation val="minMax"/>
        </c:scaling>
        <c:delete val="false"/>
        <c:axPos val="l"/>
        <c:majorGridlines/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(x)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984215413184773"/>
              <c:y val="0.0244567981340862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230400"/>
        <c:crosses val="autoZero"/>
        <c:crossBetween val="midCat"/>
      </c:valAx>
    </c:plotArea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layout/>
      <c:overlay val="false"/>
    </c:title>
    <c:autoTitleDeleted val="false"/>
    <c:plotArea>
      <c:layout/>
      <c:scatterChart>
        <c:scatterStyle val="lineMarker"/>
        <c:varyColors val="false"/>
        <c:ser>
          <c:idx val="0"/>
          <c:order val="0"/>
          <c:dLbls>
            <c:delete val="true"/>
          </c:dLbls>
          <c:xVal>
            <c:numRef>
              <c:f>'Задача 4'!$I$9:$I$16</c:f>
              <c:numCache>
                <c:formatCode>General</c:formatCode>
                <c:ptCount val="8"/>
                <c:pt idx="0">
                  <c:v>14.15</c:v>
                </c:pt>
                <c:pt idx="1">
                  <c:v>14.2271428571429</c:v>
                </c:pt>
                <c:pt idx="2">
                  <c:v>14.3042857142857</c:v>
                </c:pt>
                <c:pt idx="3">
                  <c:v>14.3814285714286</c:v>
                </c:pt>
                <c:pt idx="4">
                  <c:v>14.4585714285714</c:v>
                </c:pt>
                <c:pt idx="5">
                  <c:v>14.5357142857143</c:v>
                </c:pt>
                <c:pt idx="6">
                  <c:v>14.6128571428571</c:v>
                </c:pt>
                <c:pt idx="7">
                  <c:v>14.69</c:v>
                </c:pt>
              </c:numCache>
            </c:numRef>
          </c:xVal>
          <c:yVal>
            <c:numRef>
              <c:f>'Задача 4'!$J$9:$J$16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</c:v>
                </c:pt>
                <c:pt idx="3">
                  <c:v>0.46</c:v>
                </c:pt>
                <c:pt idx="4">
                  <c:v>0.54</c:v>
                </c:pt>
                <c:pt idx="5">
                  <c:v>0.78</c:v>
                </c:pt>
                <c:pt idx="6">
                  <c:v>0.94</c:v>
                </c:pt>
                <c:pt idx="7">
                  <c:v>1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4314112"/>
        <c:axId val="74316032"/>
      </c:scatterChart>
      <c:valAx>
        <c:axId val="74314112"/>
        <c:scaling>
          <c:orientation val="minMax"/>
          <c:max val="14.7"/>
          <c:min val="14.15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1400" b="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2493803873402"/>
              <c:y val="0.866072754268745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316032"/>
        <c:crosses val="autoZero"/>
        <c:crossBetween val="midCat"/>
      </c:valAx>
      <c:valAx>
        <c:axId val="74316032"/>
        <c:scaling>
          <c:orientation val="minMax"/>
        </c:scaling>
        <c:delete val="false"/>
        <c:axPos val="l"/>
        <c:majorGridlines/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(x)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909935004642526"/>
              <c:y val="0.0261272352091846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314112"/>
        <c:crosses val="autoZero"/>
        <c:crossBetween val="midCat"/>
      </c:valAx>
    </c:plotArea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Кумулянта</a:t>
            </a:r>
            <a:endParaRPr lang="ru-RU" b="1"/>
          </a:p>
        </c:rich>
      </c:tx>
      <c:layout/>
      <c:overlay val="false"/>
    </c:title>
    <c:autoTitleDeleted val="false"/>
    <c:plotArea>
      <c:layout/>
      <c:scatterChart>
        <c:scatterStyle val="lineMarker"/>
        <c:varyColors val="false"/>
        <c:ser>
          <c:idx val="0"/>
          <c:order val="0"/>
          <c:dLbls>
            <c:delete val="true"/>
          </c:dLbls>
          <c:xVal>
            <c:numRef>
              <c:f>'Задача 1'!$D$8:$J$8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'Задача 1'!$D$11:$J$11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21</c:v>
                </c:pt>
                <c:pt idx="6">
                  <c:v>25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3501696"/>
        <c:axId val="73520256"/>
      </c:scatterChart>
      <c:valAx>
        <c:axId val="73501696"/>
        <c:scaling>
          <c:orientation val="minMax"/>
          <c:max val="7"/>
          <c:min val="1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14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24431321084864"/>
              <c:y val="0.812550267674037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520256"/>
        <c:crosses val="autoZero"/>
        <c:crossBetween val="midCat"/>
      </c:valAx>
      <c:valAx>
        <c:axId val="73520256"/>
        <c:scaling>
          <c:orientation val="minMax"/>
        </c:scaling>
        <c:delete val="false"/>
        <c:axPos val="l"/>
        <c:majorGridlines/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xi</a:t>
                </a:r>
                <a:endParaRPr lang="ru-RU" sz="14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833333333333333"/>
              <c:y val="0.0614838634923324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501696"/>
        <c:crosses val="autoZero"/>
        <c:crossBetween val="midCat"/>
      </c:valAx>
    </c:plotArea>
    <c:plotVisOnly val="true"/>
    <c:dispBlanksAs val="gap"/>
    <c:showDLblsOverMax val="false"/>
  </c:chart>
  <c:txPr>
    <a:bodyPr/>
    <a:lstStyle/>
    <a:p>
      <a:pPr>
        <a:defRPr lang="en-US" b="0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  <a:endParaRPr lang="ru-RU"/>
          </a:p>
        </c:rich>
      </c:tx>
      <c:layout/>
      <c:overlay val="false"/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43862</c:f>
              <c:strCache>
                <c:ptCount val="1"/>
                <c:pt idx="0">
                  <c:v>43862</c:v>
                </c:pt>
              </c:strCache>
            </c:strRef>
          </c:tx>
          <c:dLbls>
            <c:delete val="true"/>
          </c:dLbls>
          <c:xVal>
            <c:numRef>
              <c:f>'Задача 1'!$D$8:$E$8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('Задача 1'!$E$12,'Задача 1'!$E$12)</c:f>
              <c:numCache>
                <c:formatCode>General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43892</c:f>
              <c:strCache>
                <c:ptCount val="1"/>
                <c:pt idx="0">
                  <c:v>43892</c:v>
                </c:pt>
              </c:strCache>
            </c:strRef>
          </c:tx>
          <c:dLbls>
            <c:delete val="true"/>
          </c:dLbls>
          <c:xVal>
            <c:numRef>
              <c:f>'Задача 1'!$E$8:$F$8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('Задача 1'!$F$12,'Задача 1'!$F$12)</c:f>
              <c:numCache>
                <c:formatCode>General</c:formatCode>
                <c:ptCount val="2"/>
                <c:pt idx="0">
                  <c:v>0.32</c:v>
                </c:pt>
                <c:pt idx="1">
                  <c:v>0.32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43924</c:f>
              <c:strCache>
                <c:ptCount val="1"/>
                <c:pt idx="0">
                  <c:v>43924</c:v>
                </c:pt>
              </c:strCache>
            </c:strRef>
          </c:tx>
          <c:dLbls>
            <c:delete val="true"/>
          </c:dLbls>
          <c:xVal>
            <c:numRef>
              <c:f>'Задача 1'!$F$8:$G$8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('Задача 1'!$G$12,'Задача 1'!$G$12)</c:f>
              <c:numCache>
                <c:formatCode>General</c:formatCode>
                <c:ptCount val="2"/>
                <c:pt idx="0">
                  <c:v>0.48</c:v>
                </c:pt>
                <c:pt idx="1">
                  <c:v>0.48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43955</c:f>
              <c:strCache>
                <c:ptCount val="1"/>
                <c:pt idx="0">
                  <c:v>43955</c:v>
                </c:pt>
              </c:strCache>
            </c:strRef>
          </c:tx>
          <c:dLbls>
            <c:delete val="true"/>
          </c:dLbls>
          <c:xVal>
            <c:numRef>
              <c:f>'Задача 1'!$G$8:$H$8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('Задача 1'!$H$12,'Задача 1'!$H$12)</c:f>
              <c:numCache>
                <c:formatCode>General</c:formatCode>
                <c:ptCount val="2"/>
                <c:pt idx="0">
                  <c:v>0.72</c:v>
                </c:pt>
                <c:pt idx="1">
                  <c:v>0.72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43987</c:f>
              <c:strCache>
                <c:ptCount val="1"/>
                <c:pt idx="0">
                  <c:v>43987</c:v>
                </c:pt>
              </c:strCache>
            </c:strRef>
          </c:tx>
          <c:dLbls>
            <c:delete val="true"/>
          </c:dLbls>
          <c:xVal>
            <c:numRef>
              <c:f>'Задача 1'!$H$8:$I$8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('Задача 1'!$I$12,'Задача 1'!$I$12)</c:f>
              <c:numCache>
                <c:formatCode>General</c:formatCode>
                <c:ptCount val="2"/>
                <c:pt idx="0">
                  <c:v>0.84</c:v>
                </c:pt>
                <c:pt idx="1">
                  <c:v>0.84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"6-"</c:f>
              <c:strCache>
                <c:ptCount val="1"/>
                <c:pt idx="0">
                  <c:v>6-</c:v>
                </c:pt>
              </c:strCache>
            </c:strRef>
          </c:tx>
          <c:dLbls>
            <c:delete val="true"/>
          </c:dLbls>
          <c:xVal>
            <c:numRef>
              <c:f>'Задача 1'!$I$8:$J$8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('Задача 1'!$J$12,'Задача 1'!$J$12)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3952640"/>
        <c:axId val="73963008"/>
      </c:scatterChart>
      <c:valAx>
        <c:axId val="73952640"/>
        <c:scaling>
          <c:orientation val="minMax"/>
          <c:max val="7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1400" b="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21283172936716"/>
              <c:y val="0.858928976316444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963008"/>
        <c:crosses val="autoZero"/>
        <c:crossBetween val="midCat"/>
      </c:valAx>
      <c:valAx>
        <c:axId val="73963008"/>
        <c:scaling>
          <c:orientation val="minMax"/>
        </c:scaling>
        <c:delete val="false"/>
        <c:axPos val="l"/>
        <c:majorGridlines/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xi</a:t>
                </a:r>
                <a:endParaRPr lang="ru-RU" sz="1400" b="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851851851851852"/>
              <c:y val="0.0365796270474117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952640"/>
        <c:crosses val="autoZero"/>
        <c:crossBetween val="midCat"/>
      </c:valAx>
    </c:plotArea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(гистограмма)</a:t>
            </a:r>
            <a:endParaRPr lang="ru-RU"/>
          </a:p>
        </c:rich>
      </c:tx>
      <c:layout/>
      <c:overlay val="false"/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"Гистограмма"</c:f>
              <c:strCache>
                <c:ptCount val="1"/>
                <c:pt idx="0">
                  <c:v>Гистограмма</c:v>
                </c:pt>
              </c:strCache>
            </c:strRef>
          </c:tx>
          <c:dLbls>
            <c:delete val="true"/>
          </c:dLbls>
          <c:xVal>
            <c:numRef>
              <c:f>'Задача 2'!$B$14:$Q$14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152</c:v>
                </c:pt>
                <c:pt idx="15">
                  <c:v>152</c:v>
                </c:pt>
              </c:numCache>
            </c:numRef>
          </c:xVal>
          <c:yVal>
            <c:numRef>
              <c:f>'Задача 2'!$B$15:$Q$15</c:f>
              <c:numCache>
                <c:formatCode>General</c:formatCode>
                <c:ptCount val="16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"Полигон"</c:f>
              <c:strCache>
                <c:ptCount val="1"/>
                <c:pt idx="0">
                  <c:v>Полигон</c:v>
                </c:pt>
              </c:strCache>
            </c:strRef>
          </c:tx>
          <c:dLbls>
            <c:delete val="true"/>
          </c:dLbls>
          <c:xVal>
            <c:numRef>
              <c:f>'Задача 2'!$M$6:$M$12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47</c:v>
                </c:pt>
                <c:pt idx="3">
                  <c:v>77</c:v>
                </c:pt>
                <c:pt idx="4">
                  <c:v>107</c:v>
                </c:pt>
                <c:pt idx="5">
                  <c:v>137</c:v>
                </c:pt>
                <c:pt idx="6">
                  <c:v>152</c:v>
                </c:pt>
              </c:numCache>
            </c:numRef>
          </c:xVal>
          <c:yVal>
            <c:numRef>
              <c:f>'Задача 2'!$N$6:$N$12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4053888"/>
        <c:axId val="74137984"/>
      </c:scatterChart>
      <c:valAx>
        <c:axId val="74053888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1400" b="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70276152836547"/>
              <c:y val="0.872648438776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137984"/>
        <c:crosses val="autoZero"/>
        <c:crossBetween val="midCat"/>
      </c:valAx>
      <c:valAx>
        <c:axId val="74137984"/>
        <c:scaling>
          <c:orientation val="minMax"/>
        </c:scaling>
        <c:delete val="false"/>
        <c:axPos val="l"/>
        <c:majorGridlines/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1400" b="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849759569339699"/>
              <c:y val="0.0523661374253101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053888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</a:t>
            </a:r>
            <a:r>
              <a:rPr lang="ru-RU" baseline="0"/>
              <a:t> плотность распределения</a:t>
            </a:r>
            <a:endParaRPr lang="ru-RU"/>
          </a:p>
        </c:rich>
      </c:tx>
      <c:layout/>
      <c:overlay val="false"/>
    </c:title>
    <c:autoTitleDeleted val="false"/>
    <c:plotArea>
      <c:layout/>
      <c:scatterChart>
        <c:scatterStyle val="lineMarker"/>
        <c:varyColors val="false"/>
        <c:ser>
          <c:idx val="0"/>
          <c:order val="0"/>
          <c:dLbls>
            <c:delete val="true"/>
          </c:dLbls>
          <c:xVal>
            <c:numRef>
              <c:f>'Задача 2'!$B$18:$L$18</c:f>
              <c:numCache>
                <c:formatCode>General</c:formatCode>
                <c:ptCount val="11"/>
                <c:pt idx="0">
                  <c:v>2</c:v>
                </c:pt>
                <c:pt idx="1">
                  <c:v>32</c:v>
                </c:pt>
                <c:pt idx="2">
                  <c:v>32</c:v>
                </c:pt>
                <c:pt idx="3">
                  <c:v>62</c:v>
                </c:pt>
                <c:pt idx="4">
                  <c:v>62</c:v>
                </c:pt>
                <c:pt idx="5">
                  <c:v>92</c:v>
                </c:pt>
                <c:pt idx="6">
                  <c:v>92</c:v>
                </c:pt>
                <c:pt idx="7">
                  <c:v>122</c:v>
                </c:pt>
                <c:pt idx="8">
                  <c:v>122</c:v>
                </c:pt>
                <c:pt idx="9">
                  <c:v>152</c:v>
                </c:pt>
                <c:pt idx="10">
                  <c:v>152</c:v>
                </c:pt>
              </c:numCache>
            </c:numRef>
          </c:xVal>
          <c:yVal>
            <c:numRef>
              <c:f>'Задача 2'!$B$19:$L$19</c:f>
              <c:numCache>
                <c:formatCode>General</c:formatCode>
                <c:ptCount val="11"/>
                <c:pt idx="0">
                  <c:v>0.0183333333333333</c:v>
                </c:pt>
                <c:pt idx="1">
                  <c:v>0.0183333333333333</c:v>
                </c:pt>
                <c:pt idx="2">
                  <c:v>0.00666666666666667</c:v>
                </c:pt>
                <c:pt idx="3">
                  <c:v>0.00666666666666667</c:v>
                </c:pt>
                <c:pt idx="4">
                  <c:v>0.00333333333333333</c:v>
                </c:pt>
                <c:pt idx="5">
                  <c:v>0.00333333333333333</c:v>
                </c:pt>
                <c:pt idx="6">
                  <c:v>0.00166666666666667</c:v>
                </c:pt>
                <c:pt idx="7">
                  <c:v>0.00166666666666667</c:v>
                </c:pt>
                <c:pt idx="8">
                  <c:v>0.00333333333333333</c:v>
                </c:pt>
                <c:pt idx="9">
                  <c:v>0.00333333333333333</c:v>
                </c:pt>
                <c:pt idx="10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4178944"/>
        <c:axId val="74180864"/>
      </c:scatterChart>
      <c:valAx>
        <c:axId val="74178944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1400" b="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9929741663645"/>
              <c:y val="0.863877140441117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180864"/>
        <c:crosses val="autoZero"/>
        <c:crossBetween val="midCat"/>
      </c:valAx>
      <c:valAx>
        <c:axId val="74180864"/>
        <c:scaling>
          <c:orientation val="minMax"/>
        </c:scaling>
        <c:delete val="false"/>
        <c:axPos val="l"/>
        <c:majorGridlines/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r>
                  <a:rPr lang="en-US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(x)</a:t>
                </a:r>
                <a:endParaRPr lang="ru-RU" sz="1400" b="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983055188059651"/>
              <c:y val="0.048730063256779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178944"/>
        <c:crosses val="autoZero"/>
        <c:crossBetween val="midCat"/>
      </c:valAx>
    </c:plotArea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layout/>
      <c:overlay val="false"/>
    </c:title>
    <c:autoTitleDeleted val="false"/>
    <c:plotArea>
      <c:layout/>
      <c:scatterChart>
        <c:scatterStyle val="lineMarker"/>
        <c:varyColors val="false"/>
        <c:ser>
          <c:idx val="0"/>
          <c:order val="0"/>
          <c:dLbls>
            <c:delete val="true"/>
          </c:dLbls>
          <c:xVal>
            <c:numRef>
              <c:f>'Задача 2'!$I$6:$I$11</c:f>
              <c:numCache>
                <c:formatCode>General</c:formatCode>
                <c:ptCount val="6"/>
                <c:pt idx="0">
                  <c:v>2</c:v>
                </c:pt>
                <c:pt idx="1">
                  <c:v>32</c:v>
                </c:pt>
                <c:pt idx="2">
                  <c:v>62</c:v>
                </c:pt>
                <c:pt idx="3">
                  <c:v>92</c:v>
                </c:pt>
                <c:pt idx="4">
                  <c:v>122</c:v>
                </c:pt>
                <c:pt idx="5">
                  <c:v>152</c:v>
                </c:pt>
              </c:numCache>
            </c:numRef>
          </c:xVal>
          <c:yVal>
            <c:numRef>
              <c:f>'Задача 2'!$J$6:$J$11</c:f>
              <c:numCache>
                <c:formatCode>General</c:formatCode>
                <c:ptCount val="6"/>
                <c:pt idx="0">
                  <c:v>0</c:v>
                </c:pt>
                <c:pt idx="1">
                  <c:v>0.55</c:v>
                </c:pt>
                <c:pt idx="2">
                  <c:v>0.75</c:v>
                </c:pt>
                <c:pt idx="3">
                  <c:v>0.85</c:v>
                </c:pt>
                <c:pt idx="4">
                  <c:v>0.9</c:v>
                </c:pt>
                <c:pt idx="5">
                  <c:v>1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4061696"/>
        <c:axId val="74084352"/>
      </c:scatterChart>
      <c:valAx>
        <c:axId val="74061696"/>
        <c:scaling>
          <c:orientation val="minMax"/>
          <c:max val="152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1400" b="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8221169968182"/>
              <c:y val="0.845180875402976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084352"/>
        <c:crosses val="autoZero"/>
        <c:crossBetween val="midCat"/>
      </c:valAx>
      <c:valAx>
        <c:axId val="74084352"/>
        <c:scaling>
          <c:orientation val="minMax"/>
        </c:scaling>
        <c:delete val="false"/>
        <c:axPos val="l"/>
        <c:majorGridlines/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u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</a:t>
                </a:r>
                <a:r>
                  <a:rPr lang="en-US" sz="1400" b="0" u="none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r>
                  <a:rPr lang="en-US" sz="1400" b="0" u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(x)</a:t>
                </a:r>
                <a:endParaRPr lang="ru-RU" sz="1400" b="0" u="none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833097616999705"/>
              <c:y val="0.0181909605117288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061696"/>
        <c:crosses val="autoZero"/>
        <c:crossBetween val="midCat"/>
      </c:valAx>
    </c:plotArea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(полигон)</a:t>
            </a:r>
            <a:endParaRPr lang="ru-RU"/>
          </a:p>
        </c:rich>
      </c:tx>
      <c:layout/>
      <c:overlay val="false"/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"Гистограмма"</c:f>
              <c:strCache>
                <c:ptCount val="1"/>
                <c:pt idx="0">
                  <c:v>Гистограмма</c:v>
                </c:pt>
              </c:strCache>
            </c:strRef>
          </c:tx>
          <c:dLbls>
            <c:delete val="true"/>
          </c:dLbls>
          <c:xVal>
            <c:numRef>
              <c:f>'Задача 3'!$B$10:$O$10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15000</c:v>
                </c:pt>
                <c:pt idx="12">
                  <c:v>15000</c:v>
                </c:pt>
              </c:numCache>
            </c:numRef>
          </c:xVal>
          <c:yVal>
            <c:numRef>
              <c:f>'Задача 3'!$B$11:$O$11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12</c:v>
                </c:pt>
                <c:pt idx="5">
                  <c:v>12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"Полигон"</c:f>
              <c:strCache>
                <c:ptCount val="1"/>
                <c:pt idx="0">
                  <c:v>Полигон</c:v>
                </c:pt>
              </c:strCache>
            </c:strRef>
          </c:tx>
          <c:dLbls>
            <c:delete val="true"/>
          </c:dLbls>
          <c:xVal>
            <c:numRef>
              <c:f>'Задача 3'!$I$3:$I$8</c:f>
              <c:numCache>
                <c:formatCode>General</c:formatCode>
                <c:ptCount val="6"/>
                <c:pt idx="0">
                  <c:v>0</c:v>
                </c:pt>
                <c:pt idx="1">
                  <c:v>2500</c:v>
                </c:pt>
                <c:pt idx="2">
                  <c:v>6000</c:v>
                </c:pt>
                <c:pt idx="3">
                  <c:v>8500</c:v>
                </c:pt>
                <c:pt idx="4">
                  <c:v>12500</c:v>
                </c:pt>
                <c:pt idx="5">
                  <c:v>15000</c:v>
                </c:pt>
              </c:numCache>
            </c:numRef>
          </c:xVal>
          <c:yVal>
            <c:numRef>
              <c:f>'Задача 3'!$J$3:$J$8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7963648"/>
        <c:axId val="77957760"/>
      </c:scatterChart>
      <c:valAx>
        <c:axId val="77963648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1400" b="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92017541694436"/>
              <c:y val="0.775070766665778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57760"/>
        <c:crosses val="autoZero"/>
        <c:crossBetween val="midCat"/>
      </c:valAx>
      <c:valAx>
        <c:axId val="77957760"/>
        <c:scaling>
          <c:orientation val="minMax"/>
        </c:scaling>
        <c:delete val="false"/>
        <c:axPos val="l"/>
        <c:majorGridlines/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1400" b="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961337513061651"/>
              <c:y val="0.0633516384044415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63648"/>
        <c:crosses val="autoZero"/>
        <c:crossBetween val="midCat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  <a:endParaRPr lang="ru-RU"/>
          </a:p>
        </c:rich>
      </c:tx>
      <c:layout/>
      <c:overlay val="false"/>
    </c:title>
    <c:autoTitleDeleted val="false"/>
    <c:plotArea>
      <c:layout/>
      <c:scatterChart>
        <c:scatterStyle val="lineMarker"/>
        <c:varyColors val="false"/>
        <c:ser>
          <c:idx val="0"/>
          <c:order val="0"/>
          <c:dLbls>
            <c:delete val="true"/>
          </c:dLbls>
          <c:xVal>
            <c:numRef>
              <c:f>'Задача 3'!$L$3:$L$7</c:f>
              <c:numCache>
                <c:formatCode>General</c:formatCode>
                <c:ptCount val="5"/>
                <c:pt idx="0">
                  <c:v>0</c:v>
                </c:pt>
                <c:pt idx="1">
                  <c:v>5000</c:v>
                </c:pt>
                <c:pt idx="2">
                  <c:v>7000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xVal>
          <c:yVal>
            <c:numRef>
              <c:f>'Задача 3'!$M$3:$M$7</c:f>
              <c:numCache>
                <c:formatCode>General</c:formatCode>
                <c:ptCount val="5"/>
                <c:pt idx="0">
                  <c:v>0</c:v>
                </c:pt>
                <c:pt idx="1">
                  <c:v>0.133333333333333</c:v>
                </c:pt>
                <c:pt idx="2">
                  <c:v>0.533333333333333</c:v>
                </c:pt>
                <c:pt idx="3">
                  <c:v>0.8</c:v>
                </c:pt>
                <c:pt idx="4">
                  <c:v>1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2043648"/>
        <c:axId val="82046336"/>
      </c:scatterChart>
      <c:valAx>
        <c:axId val="82043648"/>
        <c:scaling>
          <c:orientation val="minMax"/>
          <c:max val="15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1400" b="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88663455135926"/>
              <c:y val="0.827133921335138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046336"/>
        <c:crosses val="autoZero"/>
        <c:crossBetween val="midCat"/>
      </c:valAx>
      <c:valAx>
        <c:axId val="82046336"/>
        <c:scaling>
          <c:orientation val="minMax"/>
        </c:scaling>
        <c:delete val="false"/>
        <c:axPos val="l"/>
        <c:majorGridlines/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(x)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954744843814018"/>
              <c:y val="0.0197764751802518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043648"/>
        <c:crosses val="autoZero"/>
        <c:crossBetween val="midCat"/>
      </c:valAx>
    </c:plotArea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плотность распределения</a:t>
            </a:r>
            <a:endParaRPr lang="ru-RU"/>
          </a:p>
        </c:rich>
      </c:tx>
      <c:layout/>
      <c:overlay val="false"/>
    </c:title>
    <c:autoTitleDeleted val="false"/>
    <c:plotArea>
      <c:layout/>
      <c:scatterChart>
        <c:scatterStyle val="lineMarker"/>
        <c:varyColors val="false"/>
        <c:ser>
          <c:idx val="0"/>
          <c:order val="0"/>
          <c:dLbls>
            <c:delete val="true"/>
          </c:dLbls>
          <c:xVal>
            <c:numRef>
              <c:f>'Задача 3'!$B$14:$L$14</c:f>
              <c:numCache>
                <c:formatCode>General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5000</c:v>
                </c:pt>
                <c:pt idx="3">
                  <c:v>7000</c:v>
                </c:pt>
                <c:pt idx="4">
                  <c:v>7000</c:v>
                </c:pt>
                <c:pt idx="5">
                  <c:v>10000</c:v>
                </c:pt>
                <c:pt idx="6">
                  <c:v>10000</c:v>
                </c:pt>
                <c:pt idx="7">
                  <c:v>15000</c:v>
                </c:pt>
                <c:pt idx="8">
                  <c:v>15000</c:v>
                </c:pt>
                <c:pt idx="9">
                  <c:v>20000</c:v>
                </c:pt>
                <c:pt idx="10">
                  <c:v>20000</c:v>
                </c:pt>
              </c:numCache>
            </c:numRef>
          </c:xVal>
          <c:yVal>
            <c:numRef>
              <c:f>'Задача 3'!$B$15:$L$15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6765440"/>
        <c:axId val="76802688"/>
      </c:scatterChart>
      <c:valAx>
        <c:axId val="76765440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1400" b="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88413679633329"/>
              <c:y val="0.828828039957007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02688"/>
        <c:crosses val="autoZero"/>
        <c:crossBetween val="midCat"/>
      </c:valAx>
      <c:valAx>
        <c:axId val="76802688"/>
        <c:scaling>
          <c:orientation val="minMax"/>
        </c:scaling>
        <c:delete val="false"/>
        <c:axPos val="l"/>
        <c:majorGridlines/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</a:t>
                </a:r>
                <a:r>
                  <a:rPr lang="en-US" sz="1400" b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(x)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895522388059701"/>
              <c:y val="0.0327234704494648"/>
            </c:manualLayout>
          </c:layout>
          <c:overlay val="false"/>
        </c:title>
        <c:numFmt formatCode="General" sourceLinked="true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765440"/>
        <c:crosses val="autoZero"/>
        <c:crossBetween val="midCat"/>
      </c:valAx>
    </c:plotArea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761999</xdr:colOff>
      <xdr:row>13</xdr:row>
      <xdr:rowOff>0</xdr:rowOff>
    </xdr:from>
    <xdr:to>
      <xdr:col>10</xdr:col>
      <xdr:colOff>13606</xdr:colOff>
      <xdr:row>29</xdr:row>
      <xdr:rowOff>231322</xdr:rowOff>
    </xdr:to>
    <xdr:graphicFrame>
      <xdr:nvGraphicFramePr>
        <xdr:cNvPr id="2" name="Диаграмма 1"/>
        <xdr:cNvGraphicFramePr/>
      </xdr:nvGraphicFramePr>
      <xdr:xfrm>
        <a:off x="761365" y="3257550"/>
        <a:ext cx="7824470" cy="388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761999</xdr:colOff>
      <xdr:row>13</xdr:row>
      <xdr:rowOff>0</xdr:rowOff>
    </xdr:from>
    <xdr:to>
      <xdr:col>20</xdr:col>
      <xdr:colOff>13606</xdr:colOff>
      <xdr:row>30</xdr:row>
      <xdr:rowOff>27214</xdr:rowOff>
    </xdr:to>
    <xdr:graphicFrame>
      <xdr:nvGraphicFramePr>
        <xdr:cNvPr id="3" name="Диаграмма 2"/>
        <xdr:cNvGraphicFramePr/>
      </xdr:nvGraphicFramePr>
      <xdr:xfrm>
        <a:off x="9333865" y="3257550"/>
        <a:ext cx="7824470" cy="3912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13</xdr:row>
      <xdr:rowOff>0</xdr:rowOff>
    </xdr:from>
    <xdr:to>
      <xdr:col>30</xdr:col>
      <xdr:colOff>0</xdr:colOff>
      <xdr:row>29</xdr:row>
      <xdr:rowOff>231322</xdr:rowOff>
    </xdr:to>
    <xdr:graphicFrame>
      <xdr:nvGraphicFramePr>
        <xdr:cNvPr id="4" name="Диаграмма 3"/>
        <xdr:cNvGraphicFramePr/>
      </xdr:nvGraphicFramePr>
      <xdr:xfrm>
        <a:off x="18002250" y="3257550"/>
        <a:ext cx="7715250" cy="388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9050</xdr:colOff>
      <xdr:row>19</xdr:row>
      <xdr:rowOff>226273</xdr:rowOff>
    </xdr:from>
    <xdr:to>
      <xdr:col>11</xdr:col>
      <xdr:colOff>11206</xdr:colOff>
      <xdr:row>38</xdr:row>
      <xdr:rowOff>0</xdr:rowOff>
    </xdr:to>
    <xdr:graphicFrame>
      <xdr:nvGraphicFramePr>
        <xdr:cNvPr id="2" name="Диаграмма 1"/>
        <xdr:cNvGraphicFramePr/>
      </xdr:nvGraphicFramePr>
      <xdr:xfrm>
        <a:off x="866140" y="4626610"/>
        <a:ext cx="9241155" cy="4117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22</xdr:col>
      <xdr:colOff>2156</xdr:colOff>
      <xdr:row>37</xdr:row>
      <xdr:rowOff>217715</xdr:rowOff>
    </xdr:to>
    <xdr:graphicFrame>
      <xdr:nvGraphicFramePr>
        <xdr:cNvPr id="3" name="Диаграмма 2"/>
        <xdr:cNvGraphicFramePr/>
      </xdr:nvGraphicFramePr>
      <xdr:xfrm>
        <a:off x="10953750" y="4629150"/>
        <a:ext cx="8574405" cy="4103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20</xdr:row>
      <xdr:rowOff>0</xdr:rowOff>
    </xdr:from>
    <xdr:to>
      <xdr:col>33</xdr:col>
      <xdr:colOff>2156</xdr:colOff>
      <xdr:row>37</xdr:row>
      <xdr:rowOff>190500</xdr:rowOff>
    </xdr:to>
    <xdr:graphicFrame>
      <xdr:nvGraphicFramePr>
        <xdr:cNvPr id="4" name="Диаграмма 3"/>
        <xdr:cNvGraphicFramePr/>
      </xdr:nvGraphicFramePr>
      <xdr:xfrm>
        <a:off x="20383500" y="4629150"/>
        <a:ext cx="8574405" cy="4076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16</xdr:row>
      <xdr:rowOff>9524</xdr:rowOff>
    </xdr:from>
    <xdr:to>
      <xdr:col>8</xdr:col>
      <xdr:colOff>742950</xdr:colOff>
      <xdr:row>30</xdr:row>
      <xdr:rowOff>209550</xdr:rowOff>
    </xdr:to>
    <xdr:graphicFrame>
      <xdr:nvGraphicFramePr>
        <xdr:cNvPr id="2" name="Диаграмма 1"/>
        <xdr:cNvGraphicFramePr/>
      </xdr:nvGraphicFramePr>
      <xdr:xfrm>
        <a:off x="857250" y="3723640"/>
        <a:ext cx="6743700" cy="3401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9525</xdr:rowOff>
    </xdr:from>
    <xdr:to>
      <xdr:col>17</xdr:col>
      <xdr:colOff>748393</xdr:colOff>
      <xdr:row>30</xdr:row>
      <xdr:rowOff>209551</xdr:rowOff>
    </xdr:to>
    <xdr:graphicFrame>
      <xdr:nvGraphicFramePr>
        <xdr:cNvPr id="3" name="Диаграмма 2"/>
        <xdr:cNvGraphicFramePr/>
      </xdr:nvGraphicFramePr>
      <xdr:xfrm>
        <a:off x="8572500" y="3724275"/>
        <a:ext cx="7076440" cy="3400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27</xdr:col>
      <xdr:colOff>285750</xdr:colOff>
      <xdr:row>30</xdr:row>
      <xdr:rowOff>200026</xdr:rowOff>
    </xdr:to>
    <xdr:graphicFrame>
      <xdr:nvGraphicFramePr>
        <xdr:cNvPr id="4" name="Диаграмма 3"/>
        <xdr:cNvGraphicFramePr/>
      </xdr:nvGraphicFramePr>
      <xdr:xfrm>
        <a:off x="16615410" y="3714750"/>
        <a:ext cx="7143750" cy="3400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24</xdr:row>
      <xdr:rowOff>238123</xdr:rowOff>
    </xdr:from>
    <xdr:to>
      <xdr:col>9</xdr:col>
      <xdr:colOff>742950</xdr:colOff>
      <xdr:row>42</xdr:row>
      <xdr:rowOff>200024</xdr:rowOff>
    </xdr:to>
    <xdr:graphicFrame>
      <xdr:nvGraphicFramePr>
        <xdr:cNvPr id="2" name="Диаграмма 1"/>
        <xdr:cNvGraphicFramePr/>
      </xdr:nvGraphicFramePr>
      <xdr:xfrm>
        <a:off x="857250" y="5772150"/>
        <a:ext cx="7600950" cy="4085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19</xdr:col>
      <xdr:colOff>742950</xdr:colOff>
      <xdr:row>42</xdr:row>
      <xdr:rowOff>228600</xdr:rowOff>
    </xdr:to>
    <xdr:graphicFrame>
      <xdr:nvGraphicFramePr>
        <xdr:cNvPr id="3" name="Диаграмма 2"/>
        <xdr:cNvGraphicFramePr/>
      </xdr:nvGraphicFramePr>
      <xdr:xfrm>
        <a:off x="9429750" y="5772150"/>
        <a:ext cx="7600950" cy="411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29</xdr:col>
      <xdr:colOff>742950</xdr:colOff>
      <xdr:row>42</xdr:row>
      <xdr:rowOff>228600</xdr:rowOff>
    </xdr:to>
    <xdr:graphicFrame>
      <xdr:nvGraphicFramePr>
        <xdr:cNvPr id="4" name="Диаграмма 3"/>
        <xdr:cNvGraphicFramePr/>
      </xdr:nvGraphicFramePr>
      <xdr:xfrm>
        <a:off x="18002250" y="5772150"/>
        <a:ext cx="7600950" cy="411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2"/>
  <sheetViews>
    <sheetView zoomScale="55" zoomScaleNormal="55" workbookViewId="0">
      <selection activeCell="Z35" sqref="Z35"/>
    </sheetView>
  </sheetViews>
  <sheetFormatPr defaultColWidth="9" defaultRowHeight="18"/>
  <sheetData>
    <row r="2" spans="2:9">
      <c r="B2" s="1">
        <v>4</v>
      </c>
      <c r="C2" s="1">
        <v>2</v>
      </c>
      <c r="D2" s="1">
        <v>4</v>
      </c>
      <c r="E2" s="1">
        <v>6</v>
      </c>
      <c r="F2" s="1">
        <v>5</v>
      </c>
      <c r="H2" s="3" t="s">
        <v>0</v>
      </c>
      <c r="I2" s="4">
        <f>COUNT(B2:F6)</f>
        <v>25</v>
      </c>
    </row>
    <row r="3" spans="2:6">
      <c r="B3" s="1">
        <v>6</v>
      </c>
      <c r="C3" s="1">
        <v>4</v>
      </c>
      <c r="D3" s="1">
        <v>1</v>
      </c>
      <c r="E3" s="1">
        <v>3</v>
      </c>
      <c r="F3" s="1">
        <v>1</v>
      </c>
    </row>
    <row r="4" spans="2:6">
      <c r="B4" s="1">
        <v>2</v>
      </c>
      <c r="C4" s="1">
        <v>5</v>
      </c>
      <c r="D4" s="1">
        <v>2</v>
      </c>
      <c r="E4" s="1">
        <v>6</v>
      </c>
      <c r="F4" s="1">
        <v>3</v>
      </c>
    </row>
    <row r="5" spans="2:6">
      <c r="B5" s="1">
        <v>1</v>
      </c>
      <c r="C5" s="1">
        <v>2</v>
      </c>
      <c r="D5" s="1">
        <v>3</v>
      </c>
      <c r="E5" s="1">
        <v>4</v>
      </c>
      <c r="F5" s="1">
        <v>5</v>
      </c>
    </row>
    <row r="6" spans="2:6">
      <c r="B6" s="1">
        <v>4</v>
      </c>
      <c r="C6" s="1">
        <v>6</v>
      </c>
      <c r="D6" s="1">
        <v>2</v>
      </c>
      <c r="E6" s="1">
        <v>3</v>
      </c>
      <c r="F6" s="1">
        <v>4</v>
      </c>
    </row>
    <row r="8" ht="22.5" spans="2:10">
      <c r="B8" s="1" t="s">
        <v>1</v>
      </c>
      <c r="C8" s="1">
        <v>0</v>
      </c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</row>
    <row r="9" ht="22.5" spans="2:10">
      <c r="B9" s="1" t="s">
        <v>2</v>
      </c>
      <c r="C9" s="1">
        <f>COUNTIF($B$2:$F$6,"="&amp;C8)</f>
        <v>0</v>
      </c>
      <c r="D9" s="1">
        <f t="shared" ref="D9:J9" si="0">COUNTIF($B$2:$F$6,"="&amp;D8)</f>
        <v>3</v>
      </c>
      <c r="E9" s="1">
        <f t="shared" si="0"/>
        <v>5</v>
      </c>
      <c r="F9" s="1">
        <f t="shared" si="0"/>
        <v>4</v>
      </c>
      <c r="G9" s="1">
        <f t="shared" si="0"/>
        <v>6</v>
      </c>
      <c r="H9" s="1">
        <f t="shared" si="0"/>
        <v>3</v>
      </c>
      <c r="I9" s="1">
        <f t="shared" si="0"/>
        <v>4</v>
      </c>
      <c r="J9" s="1">
        <f t="shared" si="0"/>
        <v>0</v>
      </c>
    </row>
    <row r="10" ht="22.5" spans="2:10">
      <c r="B10" s="1" t="s">
        <v>3</v>
      </c>
      <c r="C10" s="1">
        <f>C9/$I$2</f>
        <v>0</v>
      </c>
      <c r="D10" s="1">
        <f t="shared" ref="D10:J10" si="1">D9/$I$2</f>
        <v>0.12</v>
      </c>
      <c r="E10" s="1">
        <f t="shared" si="1"/>
        <v>0.2</v>
      </c>
      <c r="F10" s="1">
        <f t="shared" si="1"/>
        <v>0.16</v>
      </c>
      <c r="G10" s="1">
        <f t="shared" si="1"/>
        <v>0.24</v>
      </c>
      <c r="H10" s="1">
        <f t="shared" si="1"/>
        <v>0.12</v>
      </c>
      <c r="I10" s="1">
        <f t="shared" si="1"/>
        <v>0.16</v>
      </c>
      <c r="J10" s="1">
        <f t="shared" si="1"/>
        <v>0</v>
      </c>
    </row>
    <row r="11" ht="22.5" spans="2:10">
      <c r="B11" s="1" t="s">
        <v>4</v>
      </c>
      <c r="C11" s="1">
        <f>0</f>
        <v>0</v>
      </c>
      <c r="D11" s="1">
        <f>C11+C9</f>
        <v>0</v>
      </c>
      <c r="E11" s="1">
        <f t="shared" ref="E11:J11" si="2">D11+D9</f>
        <v>3</v>
      </c>
      <c r="F11" s="1">
        <f t="shared" si="2"/>
        <v>8</v>
      </c>
      <c r="G11" s="1">
        <f t="shared" si="2"/>
        <v>12</v>
      </c>
      <c r="H11" s="1">
        <f t="shared" si="2"/>
        <v>18</v>
      </c>
      <c r="I11" s="1">
        <f t="shared" si="2"/>
        <v>21</v>
      </c>
      <c r="J11" s="1">
        <f t="shared" si="2"/>
        <v>25</v>
      </c>
    </row>
    <row r="12" ht="22.5" spans="2:10">
      <c r="B12" s="1" t="s">
        <v>5</v>
      </c>
      <c r="C12" s="1">
        <f>C11/$I$2</f>
        <v>0</v>
      </c>
      <c r="D12" s="1">
        <f t="shared" ref="D12:J12" si="3">D11/$I$2</f>
        <v>0</v>
      </c>
      <c r="E12" s="1">
        <f t="shared" si="3"/>
        <v>0.12</v>
      </c>
      <c r="F12" s="1">
        <f t="shared" si="3"/>
        <v>0.32</v>
      </c>
      <c r="G12" s="1">
        <f t="shared" si="3"/>
        <v>0.48</v>
      </c>
      <c r="H12" s="1">
        <f t="shared" si="3"/>
        <v>0.72</v>
      </c>
      <c r="I12" s="1">
        <f t="shared" si="3"/>
        <v>0.84</v>
      </c>
      <c r="J12" s="1">
        <f t="shared" si="3"/>
        <v>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19"/>
  <sheetViews>
    <sheetView tabSelected="1" zoomScale="70" zoomScaleNormal="70" workbookViewId="0">
      <selection activeCell="K6" sqref="K6"/>
    </sheetView>
  </sheetViews>
  <sheetFormatPr defaultColWidth="9" defaultRowHeight="18"/>
  <cols>
    <col min="2" max="2" width="12.5"/>
    <col min="11" max="11" width="12.5"/>
  </cols>
  <sheetData>
    <row r="2" spans="2:14">
      <c r="B2" s="1">
        <v>60</v>
      </c>
      <c r="C2" s="1">
        <v>25</v>
      </c>
      <c r="D2" s="1">
        <v>12</v>
      </c>
      <c r="E2" s="1">
        <v>10</v>
      </c>
      <c r="F2" s="1">
        <v>68</v>
      </c>
      <c r="G2" s="1">
        <v>35</v>
      </c>
      <c r="H2" s="1">
        <v>2</v>
      </c>
      <c r="I2" s="1">
        <v>17</v>
      </c>
      <c r="J2" s="1">
        <v>51</v>
      </c>
      <c r="K2" s="1">
        <v>9</v>
      </c>
      <c r="M2" s="3" t="s">
        <v>6</v>
      </c>
      <c r="N2" s="4">
        <f>COUNT(B2:K3)</f>
        <v>20</v>
      </c>
    </row>
    <row r="3" spans="2:11">
      <c r="B3" s="1">
        <v>3</v>
      </c>
      <c r="C3" s="1">
        <v>130</v>
      </c>
      <c r="D3" s="1">
        <v>24</v>
      </c>
      <c r="E3" s="1">
        <v>85</v>
      </c>
      <c r="F3" s="1">
        <v>100</v>
      </c>
      <c r="G3" s="1">
        <v>152</v>
      </c>
      <c r="H3" s="1">
        <v>6</v>
      </c>
      <c r="I3" s="1">
        <v>18</v>
      </c>
      <c r="J3" s="1">
        <v>7</v>
      </c>
      <c r="K3" s="1">
        <v>42</v>
      </c>
    </row>
    <row r="4" spans="13:14">
      <c r="M4" s="5" t="s">
        <v>7</v>
      </c>
      <c r="N4" s="6"/>
    </row>
    <row r="5" ht="22.5" spans="2:14">
      <c r="B5" s="1" t="s">
        <v>8</v>
      </c>
      <c r="C5" s="1">
        <f>MIN(B2:K3)</f>
        <v>2</v>
      </c>
      <c r="E5" s="1" t="s">
        <v>9</v>
      </c>
      <c r="F5" s="1"/>
      <c r="G5" s="1" t="s">
        <v>2</v>
      </c>
      <c r="I5" s="1" t="s">
        <v>10</v>
      </c>
      <c r="J5" s="1" t="s">
        <v>11</v>
      </c>
      <c r="K5" s="1" t="s">
        <v>12</v>
      </c>
      <c r="M5" s="7" t="s">
        <v>13</v>
      </c>
      <c r="N5" s="8"/>
    </row>
    <row r="6" spans="2:14">
      <c r="B6" s="1" t="s">
        <v>14</v>
      </c>
      <c r="C6" s="1">
        <f>MAX(B2:K3)</f>
        <v>152</v>
      </c>
      <c r="E6" s="1">
        <f>C5</f>
        <v>2</v>
      </c>
      <c r="F6" s="1">
        <f>E6+C7</f>
        <v>32</v>
      </c>
      <c r="G6" s="1">
        <f>COUNTIFS($B$2:$K$3,"&gt;="&amp;E6,$B$2:$K$3,"&lt;"&amp;F6)</f>
        <v>11</v>
      </c>
      <c r="I6" s="1">
        <f>E6</f>
        <v>2</v>
      </c>
      <c r="J6" s="1">
        <f>0</f>
        <v>0</v>
      </c>
      <c r="K6" s="1">
        <f>G6/($N$2*$C$7)</f>
        <v>0.0183333333333333</v>
      </c>
      <c r="M6" s="1">
        <f>0</f>
        <v>0</v>
      </c>
      <c r="N6" s="1">
        <f>0</f>
        <v>0</v>
      </c>
    </row>
    <row r="7" spans="2:14">
      <c r="B7" s="1" t="s">
        <v>15</v>
      </c>
      <c r="C7" s="1">
        <f>(C6-C5)/C8</f>
        <v>30</v>
      </c>
      <c r="E7" s="1">
        <f>F6</f>
        <v>32</v>
      </c>
      <c r="F7" s="1">
        <f>E7+$C$7</f>
        <v>62</v>
      </c>
      <c r="G7" s="1">
        <f t="shared" ref="G7:G9" si="0">COUNTIFS($B$2:$K$3,"&gt;="&amp;E7,$B$2:$K$3,"&lt;"&amp;F7)</f>
        <v>4</v>
      </c>
      <c r="I7" s="1">
        <f>F6</f>
        <v>32</v>
      </c>
      <c r="J7" s="1">
        <f>G6/$N$2</f>
        <v>0.55</v>
      </c>
      <c r="K7" s="1">
        <f t="shared" ref="K7:K10" si="1">G7/($N$2*$C$7)</f>
        <v>0.00666666666666667</v>
      </c>
      <c r="M7" s="1">
        <f>(E6+F6)/2</f>
        <v>17</v>
      </c>
      <c r="N7" s="1">
        <f>G6</f>
        <v>11</v>
      </c>
    </row>
    <row r="8" spans="2:14">
      <c r="B8" s="1" t="s">
        <v>16</v>
      </c>
      <c r="C8" s="1">
        <f>ROUND(1+1.4*LN(N2),0)</f>
        <v>5</v>
      </c>
      <c r="E8" s="1">
        <f t="shared" ref="E8:E10" si="2">F7</f>
        <v>62</v>
      </c>
      <c r="F8" s="1">
        <f t="shared" ref="F8:F10" si="3">E8+$C$7</f>
        <v>92</v>
      </c>
      <c r="G8" s="1">
        <f t="shared" si="0"/>
        <v>2</v>
      </c>
      <c r="I8" s="1">
        <f t="shared" ref="I8:I11" si="4">F7</f>
        <v>62</v>
      </c>
      <c r="J8" s="1">
        <f>(G7+J7*$N$2)/$N$2</f>
        <v>0.75</v>
      </c>
      <c r="K8" s="1">
        <f t="shared" si="1"/>
        <v>0.00333333333333333</v>
      </c>
      <c r="M8" s="1">
        <f>(E7+F7)/2</f>
        <v>47</v>
      </c>
      <c r="N8" s="1">
        <f>G7</f>
        <v>4</v>
      </c>
    </row>
    <row r="9" spans="5:14">
      <c r="E9" s="1">
        <f t="shared" si="2"/>
        <v>92</v>
      </c>
      <c r="F9" s="1">
        <f t="shared" si="3"/>
        <v>122</v>
      </c>
      <c r="G9" s="1">
        <f t="shared" si="0"/>
        <v>1</v>
      </c>
      <c r="I9" s="1">
        <f t="shared" si="4"/>
        <v>92</v>
      </c>
      <c r="J9" s="1">
        <f t="shared" ref="J9:J11" si="5">(G8+J8*$N$2)/$N$2</f>
        <v>0.85</v>
      </c>
      <c r="K9" s="1">
        <f t="shared" si="1"/>
        <v>0.00166666666666667</v>
      </c>
      <c r="M9" s="1">
        <f>(E8+F8)/2</f>
        <v>77</v>
      </c>
      <c r="N9" s="1">
        <f>G8</f>
        <v>2</v>
      </c>
    </row>
    <row r="10" spans="5:14">
      <c r="E10" s="1">
        <f t="shared" si="2"/>
        <v>122</v>
      </c>
      <c r="F10" s="1">
        <f t="shared" si="3"/>
        <v>152</v>
      </c>
      <c r="G10" s="1">
        <f>COUNTIFS($B$2:$K$3,"&gt;="&amp;E10,$B$2:$K$3,"&lt;="&amp;F10)</f>
        <v>2</v>
      </c>
      <c r="I10" s="1">
        <f t="shared" si="4"/>
        <v>122</v>
      </c>
      <c r="J10" s="1">
        <f t="shared" si="5"/>
        <v>0.9</v>
      </c>
      <c r="K10" s="1">
        <f t="shared" si="1"/>
        <v>0.00333333333333333</v>
      </c>
      <c r="M10" s="1">
        <f>(E9+F9)/2</f>
        <v>107</v>
      </c>
      <c r="N10" s="1">
        <f>G9</f>
        <v>1</v>
      </c>
    </row>
    <row r="11" spans="9:14">
      <c r="I11" s="1">
        <f t="shared" si="4"/>
        <v>152</v>
      </c>
      <c r="J11" s="1">
        <f t="shared" si="5"/>
        <v>1</v>
      </c>
      <c r="K11" s="1"/>
      <c r="M11" s="1">
        <f>(E10+F10)/2</f>
        <v>137</v>
      </c>
      <c r="N11" s="1">
        <f>G10</f>
        <v>2</v>
      </c>
    </row>
    <row r="12" spans="13:14">
      <c r="M12" s="1">
        <f>I11</f>
        <v>152</v>
      </c>
      <c r="N12" s="1">
        <f>0</f>
        <v>0</v>
      </c>
    </row>
    <row r="13" spans="2:6">
      <c r="B13" s="2" t="s">
        <v>17</v>
      </c>
      <c r="C13" s="2"/>
      <c r="D13" s="2"/>
      <c r="E13" s="2"/>
      <c r="F13" s="2"/>
    </row>
    <row r="14" spans="2:17">
      <c r="B14" s="1">
        <f>E6</f>
        <v>2</v>
      </c>
      <c r="C14" s="1">
        <f>B14</f>
        <v>2</v>
      </c>
      <c r="D14" s="1">
        <f>F6</f>
        <v>32</v>
      </c>
      <c r="E14" s="1">
        <f>D14</f>
        <v>32</v>
      </c>
      <c r="F14" s="1">
        <f>E14</f>
        <v>32</v>
      </c>
      <c r="G14" s="1">
        <f>F7</f>
        <v>62</v>
      </c>
      <c r="H14" s="1">
        <f>G14</f>
        <v>62</v>
      </c>
      <c r="I14" s="1">
        <f>H14</f>
        <v>62</v>
      </c>
      <c r="J14" s="1">
        <f>F8</f>
        <v>92</v>
      </c>
      <c r="K14" s="1">
        <f>J14</f>
        <v>92</v>
      </c>
      <c r="L14" s="1">
        <f>K14</f>
        <v>92</v>
      </c>
      <c r="M14" s="1">
        <f>F9</f>
        <v>122</v>
      </c>
      <c r="N14" s="1">
        <f>M14</f>
        <v>122</v>
      </c>
      <c r="O14" s="1">
        <f>N14</f>
        <v>122</v>
      </c>
      <c r="P14" s="1">
        <f>F10</f>
        <v>152</v>
      </c>
      <c r="Q14" s="1">
        <f>P14</f>
        <v>152</v>
      </c>
    </row>
    <row r="15" spans="2:17">
      <c r="B15" s="1">
        <v>0</v>
      </c>
      <c r="C15" s="1">
        <f>G6</f>
        <v>11</v>
      </c>
      <c r="D15" s="1">
        <f>C15</f>
        <v>11</v>
      </c>
      <c r="E15" s="1">
        <f>0</f>
        <v>0</v>
      </c>
      <c r="F15" s="1">
        <f>G7</f>
        <v>4</v>
      </c>
      <c r="G15" s="1">
        <f>F15</f>
        <v>4</v>
      </c>
      <c r="H15" s="1">
        <f>0</f>
        <v>0</v>
      </c>
      <c r="I15" s="1">
        <f>G8</f>
        <v>2</v>
      </c>
      <c r="J15" s="1">
        <f>I15</f>
        <v>2</v>
      </c>
      <c r="K15" s="1">
        <f>0</f>
        <v>0</v>
      </c>
      <c r="L15" s="1">
        <f>G9</f>
        <v>1</v>
      </c>
      <c r="M15" s="1">
        <f>L15</f>
        <v>1</v>
      </c>
      <c r="N15" s="1">
        <f>0</f>
        <v>0</v>
      </c>
      <c r="O15" s="1">
        <f>G10</f>
        <v>2</v>
      </c>
      <c r="P15" s="1">
        <f>O15</f>
        <v>2</v>
      </c>
      <c r="Q15" s="1">
        <f>0</f>
        <v>0</v>
      </c>
    </row>
    <row r="17" spans="2:7">
      <c r="B17" s="1" t="s">
        <v>18</v>
      </c>
      <c r="C17" s="1"/>
      <c r="D17" s="1"/>
      <c r="E17" s="1"/>
      <c r="F17" s="1"/>
      <c r="G17" s="1"/>
    </row>
    <row r="18" spans="2:12">
      <c r="B18" s="1">
        <f>E6</f>
        <v>2</v>
      </c>
      <c r="C18" s="1">
        <f>F6</f>
        <v>32</v>
      </c>
      <c r="D18" s="1">
        <f>C18</f>
        <v>32</v>
      </c>
      <c r="E18" s="1">
        <f>F7</f>
        <v>62</v>
      </c>
      <c r="F18" s="1">
        <f>E18</f>
        <v>62</v>
      </c>
      <c r="G18" s="1">
        <f>F8</f>
        <v>92</v>
      </c>
      <c r="H18" s="1">
        <f>G18</f>
        <v>92</v>
      </c>
      <c r="I18" s="1">
        <f>F9</f>
        <v>122</v>
      </c>
      <c r="J18" s="1">
        <f>I18</f>
        <v>122</v>
      </c>
      <c r="K18" s="1">
        <f>F10</f>
        <v>152</v>
      </c>
      <c r="L18" s="1">
        <f>K18</f>
        <v>152</v>
      </c>
    </row>
    <row r="19" spans="2:12">
      <c r="B19" s="1">
        <f>K6</f>
        <v>0.0183333333333333</v>
      </c>
      <c r="C19" s="1">
        <f>B19</f>
        <v>0.0183333333333333</v>
      </c>
      <c r="D19" s="1">
        <f>K7</f>
        <v>0.00666666666666667</v>
      </c>
      <c r="E19" s="1">
        <f>D19</f>
        <v>0.00666666666666667</v>
      </c>
      <c r="F19" s="1">
        <f>K8</f>
        <v>0.00333333333333333</v>
      </c>
      <c r="G19" s="1">
        <f>F19</f>
        <v>0.00333333333333333</v>
      </c>
      <c r="H19" s="1">
        <f>K9</f>
        <v>0.00166666666666667</v>
      </c>
      <c r="I19" s="1">
        <f>H19</f>
        <v>0.00166666666666667</v>
      </c>
      <c r="J19" s="1">
        <f>K10</f>
        <v>0.00333333333333333</v>
      </c>
      <c r="K19" s="1">
        <f>J19</f>
        <v>0.00333333333333333</v>
      </c>
      <c r="L19" s="1">
        <f>0</f>
        <v>0</v>
      </c>
    </row>
  </sheetData>
  <mergeCells count="5">
    <mergeCell ref="M4:N4"/>
    <mergeCell ref="E5:F5"/>
    <mergeCell ref="M5:N5"/>
    <mergeCell ref="B13:F13"/>
    <mergeCell ref="B17:G17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15"/>
  <sheetViews>
    <sheetView zoomScale="55" zoomScaleNormal="55" workbookViewId="0">
      <selection activeCell="Z33" sqref="Z33"/>
    </sheetView>
  </sheetViews>
  <sheetFormatPr defaultColWidth="9" defaultRowHeight="18"/>
  <cols>
    <col min="14" max="14" width="12.44" customWidth="true"/>
  </cols>
  <sheetData>
    <row r="2" ht="22.5" spans="2:14">
      <c r="B2" s="9" t="s">
        <v>19</v>
      </c>
      <c r="C2" s="9"/>
      <c r="D2" s="9"/>
      <c r="E2" s="9" t="s">
        <v>20</v>
      </c>
      <c r="F2" s="9"/>
      <c r="G2" s="9"/>
      <c r="I2" s="1" t="s">
        <v>21</v>
      </c>
      <c r="J2" s="1"/>
      <c r="L2" s="1" t="s">
        <v>10</v>
      </c>
      <c r="M2" s="1" t="s">
        <v>11</v>
      </c>
      <c r="N2" s="1" t="s">
        <v>12</v>
      </c>
    </row>
    <row r="3" spans="2:14">
      <c r="B3" s="9" t="s">
        <v>22</v>
      </c>
      <c r="C3" s="9"/>
      <c r="D3" s="9"/>
      <c r="E3" s="9">
        <v>4</v>
      </c>
      <c r="F3" s="9"/>
      <c r="G3" s="9"/>
      <c r="I3" s="1">
        <v>0</v>
      </c>
      <c r="J3" s="1">
        <v>0</v>
      </c>
      <c r="L3" s="1">
        <f>0</f>
        <v>0</v>
      </c>
      <c r="M3" s="1">
        <v>0</v>
      </c>
      <c r="N3" s="1">
        <f>E3/(30*5000)</f>
        <v>2.66666666666667e-5</v>
      </c>
    </row>
    <row r="4" spans="2:14">
      <c r="B4" s="9" t="s">
        <v>23</v>
      </c>
      <c r="C4" s="9"/>
      <c r="D4" s="9"/>
      <c r="E4" s="9">
        <v>12</v>
      </c>
      <c r="F4" s="9"/>
      <c r="G4" s="9"/>
      <c r="I4" s="1">
        <f>(C10+D10)/2</f>
        <v>2500</v>
      </c>
      <c r="J4" s="1">
        <f>E3</f>
        <v>4</v>
      </c>
      <c r="L4" s="1">
        <v>5000</v>
      </c>
      <c r="M4" s="1">
        <f>E3/E7</f>
        <v>0.133333333333333</v>
      </c>
      <c r="N4" s="1">
        <f>E4/(30*2000)</f>
        <v>0.0002</v>
      </c>
    </row>
    <row r="5" spans="2:14">
      <c r="B5" s="9" t="s">
        <v>24</v>
      </c>
      <c r="C5" s="9"/>
      <c r="D5" s="9"/>
      <c r="E5" s="9">
        <v>8</v>
      </c>
      <c r="F5" s="9"/>
      <c r="G5" s="9"/>
      <c r="I5" s="1">
        <f>(F10+G10)/2</f>
        <v>6000</v>
      </c>
      <c r="J5" s="1">
        <f>E4</f>
        <v>12</v>
      </c>
      <c r="L5" s="1">
        <v>7000</v>
      </c>
      <c r="M5" s="1">
        <f>(M4*$E$7+E4)/$E$7</f>
        <v>0.533333333333333</v>
      </c>
      <c r="N5" s="1">
        <f>E5/(30*3000)</f>
        <v>8.88888888888889e-5</v>
      </c>
    </row>
    <row r="6" spans="2:14">
      <c r="B6" s="9" t="s">
        <v>25</v>
      </c>
      <c r="C6" s="9"/>
      <c r="D6" s="9"/>
      <c r="E6" s="9">
        <v>6</v>
      </c>
      <c r="F6" s="9"/>
      <c r="G6" s="9"/>
      <c r="I6" s="1">
        <f>(I10+J10)/2</f>
        <v>8500</v>
      </c>
      <c r="J6" s="1">
        <f>E5</f>
        <v>8</v>
      </c>
      <c r="L6" s="1">
        <v>10000</v>
      </c>
      <c r="M6" s="1">
        <f t="shared" ref="M6:M7" si="0">(M5*$E$7+E5)/$E$7</f>
        <v>0.8</v>
      </c>
      <c r="N6" s="1">
        <f>E6/(30*5000)</f>
        <v>4e-5</v>
      </c>
    </row>
    <row r="7" spans="2:14">
      <c r="B7" s="9" t="s">
        <v>26</v>
      </c>
      <c r="C7" s="9"/>
      <c r="D7" s="9"/>
      <c r="E7" s="9">
        <v>30</v>
      </c>
      <c r="F7" s="9"/>
      <c r="G7" s="9"/>
      <c r="I7" s="1">
        <f>(L10+M10)/2</f>
        <v>12500</v>
      </c>
      <c r="J7" s="1">
        <f>E6</f>
        <v>6</v>
      </c>
      <c r="L7" s="1">
        <v>15000</v>
      </c>
      <c r="M7" s="1">
        <f t="shared" si="0"/>
        <v>1</v>
      </c>
      <c r="N7" s="1"/>
    </row>
    <row r="8" spans="9:10">
      <c r="I8" s="1">
        <f>15000</f>
        <v>15000</v>
      </c>
      <c r="J8" s="1">
        <v>0</v>
      </c>
    </row>
    <row r="9" spans="2:6">
      <c r="B9" s="1" t="s">
        <v>17</v>
      </c>
      <c r="C9" s="1"/>
      <c r="D9" s="1"/>
      <c r="E9" s="1"/>
      <c r="F9" s="1"/>
    </row>
    <row r="10" spans="2:14">
      <c r="B10" s="1">
        <v>0</v>
      </c>
      <c r="C10" s="1">
        <f>B10</f>
        <v>0</v>
      </c>
      <c r="D10" s="1">
        <f>5000</f>
        <v>5000</v>
      </c>
      <c r="E10" s="1">
        <f>D10</f>
        <v>5000</v>
      </c>
      <c r="F10" s="1">
        <f>E10</f>
        <v>5000</v>
      </c>
      <c r="G10" s="1">
        <v>7000</v>
      </c>
      <c r="H10" s="1">
        <f>G10</f>
        <v>7000</v>
      </c>
      <c r="I10" s="1">
        <f>H10</f>
        <v>7000</v>
      </c>
      <c r="J10" s="1">
        <v>10000</v>
      </c>
      <c r="K10" s="1">
        <f>J10</f>
        <v>10000</v>
      </c>
      <c r="L10" s="1">
        <f>K10</f>
        <v>10000</v>
      </c>
      <c r="M10" s="1">
        <v>15000</v>
      </c>
      <c r="N10" s="1">
        <f>M10</f>
        <v>15000</v>
      </c>
    </row>
    <row r="11" spans="2:14">
      <c r="B11" s="1">
        <f>0</f>
        <v>0</v>
      </c>
      <c r="C11" s="1">
        <f>E3</f>
        <v>4</v>
      </c>
      <c r="D11" s="1">
        <f>C11</f>
        <v>4</v>
      </c>
      <c r="E11" s="1">
        <f>0</f>
        <v>0</v>
      </c>
      <c r="F11" s="1">
        <f>E4</f>
        <v>12</v>
      </c>
      <c r="G11" s="1">
        <f>F11</f>
        <v>12</v>
      </c>
      <c r="H11" s="1">
        <f>0</f>
        <v>0</v>
      </c>
      <c r="I11" s="1">
        <f>E5</f>
        <v>8</v>
      </c>
      <c r="J11" s="1">
        <f>I11</f>
        <v>8</v>
      </c>
      <c r="K11" s="1">
        <f>0</f>
        <v>0</v>
      </c>
      <c r="L11" s="1">
        <f>E6</f>
        <v>6</v>
      </c>
      <c r="M11" s="1">
        <f>L11</f>
        <v>6</v>
      </c>
      <c r="N11" s="1">
        <f>0</f>
        <v>0</v>
      </c>
    </row>
    <row r="13" spans="2:7">
      <c r="B13" s="1" t="s">
        <v>18</v>
      </c>
      <c r="C13" s="1"/>
      <c r="D13" s="1"/>
      <c r="E13" s="1"/>
      <c r="F13" s="1"/>
      <c r="G13" s="1"/>
    </row>
    <row r="14" spans="2:12">
      <c r="B14" s="1">
        <v>0</v>
      </c>
      <c r="C14" s="1">
        <f>D10</f>
        <v>5000</v>
      </c>
      <c r="D14" s="1">
        <f>C14</f>
        <v>5000</v>
      </c>
      <c r="E14" s="1">
        <f>G10</f>
        <v>7000</v>
      </c>
      <c r="F14" s="1">
        <f>E14</f>
        <v>7000</v>
      </c>
      <c r="G14" s="1">
        <f>J10</f>
        <v>10000</v>
      </c>
      <c r="H14" s="1">
        <f>G14</f>
        <v>10000</v>
      </c>
      <c r="I14" s="1">
        <f>M10</f>
        <v>15000</v>
      </c>
      <c r="J14" s="1">
        <f>I14</f>
        <v>15000</v>
      </c>
      <c r="K14" s="1">
        <v>20000</v>
      </c>
      <c r="L14" s="1">
        <v>20000</v>
      </c>
    </row>
    <row r="15" spans="2:12">
      <c r="B15" s="1">
        <f>0</f>
        <v>0</v>
      </c>
      <c r="C15" s="1">
        <f>0</f>
        <v>0</v>
      </c>
      <c r="D15" s="1">
        <f>E3</f>
        <v>4</v>
      </c>
      <c r="E15" s="1">
        <f>D15</f>
        <v>4</v>
      </c>
      <c r="F15" s="1">
        <f>E4</f>
        <v>12</v>
      </c>
      <c r="G15" s="1">
        <f>F15</f>
        <v>12</v>
      </c>
      <c r="H15" s="1">
        <f>E5</f>
        <v>8</v>
      </c>
      <c r="I15" s="1">
        <f>H15</f>
        <v>8</v>
      </c>
      <c r="J15" s="1">
        <f>E6</f>
        <v>6</v>
      </c>
      <c r="K15" s="1">
        <f>J15</f>
        <v>6</v>
      </c>
      <c r="L15" s="1">
        <f>0</f>
        <v>0</v>
      </c>
    </row>
  </sheetData>
  <mergeCells count="15">
    <mergeCell ref="B2:D2"/>
    <mergeCell ref="E2:G2"/>
    <mergeCell ref="I2:J2"/>
    <mergeCell ref="B3:D3"/>
    <mergeCell ref="E3:G3"/>
    <mergeCell ref="B4:D4"/>
    <mergeCell ref="E4:G4"/>
    <mergeCell ref="B5:D5"/>
    <mergeCell ref="E5:G5"/>
    <mergeCell ref="B6:D6"/>
    <mergeCell ref="E6:G6"/>
    <mergeCell ref="B7:D7"/>
    <mergeCell ref="E7:G7"/>
    <mergeCell ref="B9:F9"/>
    <mergeCell ref="B13:G13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24"/>
  <sheetViews>
    <sheetView zoomScale="70" zoomScaleNormal="70" topLeftCell="E16" workbookViewId="0">
      <selection activeCell="W49" sqref="W49"/>
    </sheetView>
  </sheetViews>
  <sheetFormatPr defaultColWidth="9" defaultRowHeight="18"/>
  <sheetData>
    <row r="2" spans="2:14">
      <c r="B2" s="1">
        <v>14.51</v>
      </c>
      <c r="C2" s="1">
        <v>14.42</v>
      </c>
      <c r="D2" s="1">
        <v>14.56</v>
      </c>
      <c r="E2" s="1">
        <v>14.17</v>
      </c>
      <c r="F2" s="1">
        <v>14.16</v>
      </c>
      <c r="G2" s="1">
        <v>14.35</v>
      </c>
      <c r="H2" s="1">
        <v>14.48</v>
      </c>
      <c r="I2" s="1">
        <v>14.53</v>
      </c>
      <c r="J2" s="1">
        <v>14.21</v>
      </c>
      <c r="K2" s="1">
        <v>14.31</v>
      </c>
      <c r="M2" s="3" t="s">
        <v>6</v>
      </c>
      <c r="N2" s="4">
        <f>COUNT(B2:K6)</f>
        <v>50</v>
      </c>
    </row>
    <row r="3" spans="2:11">
      <c r="B3" s="1">
        <v>14.35</v>
      </c>
      <c r="C3" s="1">
        <v>14.68</v>
      </c>
      <c r="D3" s="1">
        <v>14.56</v>
      </c>
      <c r="E3" s="1">
        <v>14.28</v>
      </c>
      <c r="F3" s="1">
        <v>14.36</v>
      </c>
      <c r="G3" s="1">
        <v>14.21</v>
      </c>
      <c r="H3" s="1">
        <v>14.52</v>
      </c>
      <c r="I3" s="1">
        <v>14.23</v>
      </c>
      <c r="J3" s="1">
        <v>14.41</v>
      </c>
      <c r="K3" s="1">
        <v>14.46</v>
      </c>
    </row>
    <row r="4" spans="2:14">
      <c r="B4" s="1">
        <v>14.69</v>
      </c>
      <c r="C4" s="1">
        <v>14.54</v>
      </c>
      <c r="D4" s="1">
        <v>14.36</v>
      </c>
      <c r="E4" s="1">
        <v>14.15</v>
      </c>
      <c r="F4" s="1">
        <v>14.37</v>
      </c>
      <c r="G4" s="1">
        <v>14.51</v>
      </c>
      <c r="H4" s="1">
        <v>14.25</v>
      </c>
      <c r="I4" s="1">
        <v>14.55</v>
      </c>
      <c r="J4" s="1">
        <v>14.51</v>
      </c>
      <c r="K4" s="1">
        <v>14.36</v>
      </c>
      <c r="M4" s="5" t="s">
        <v>7</v>
      </c>
      <c r="N4" s="6"/>
    </row>
    <row r="5" spans="2:14">
      <c r="B5" s="1">
        <v>14.62</v>
      </c>
      <c r="C5" s="1">
        <v>14.55</v>
      </c>
      <c r="D5" s="1">
        <v>14.38</v>
      </c>
      <c r="E5" s="1">
        <v>14.33</v>
      </c>
      <c r="F5" s="1">
        <v>14.4</v>
      </c>
      <c r="G5" s="1">
        <v>14.52</v>
      </c>
      <c r="H5" s="1">
        <v>14.48</v>
      </c>
      <c r="I5" s="1">
        <v>14.51</v>
      </c>
      <c r="J5" s="1">
        <v>14.55</v>
      </c>
      <c r="K5" s="1">
        <v>14.39</v>
      </c>
      <c r="M5" s="7" t="s">
        <v>13</v>
      </c>
      <c r="N5" s="8"/>
    </row>
    <row r="6" spans="2:14">
      <c r="B6" s="1">
        <v>14.54</v>
      </c>
      <c r="C6" s="1">
        <v>14.58</v>
      </c>
      <c r="D6" s="1">
        <v>14.48</v>
      </c>
      <c r="E6" s="1">
        <v>14.37</v>
      </c>
      <c r="F6" s="1">
        <v>14.38</v>
      </c>
      <c r="G6" s="1">
        <v>14.51</v>
      </c>
      <c r="H6" s="1">
        <v>14.36</v>
      </c>
      <c r="I6" s="1">
        <v>14.15</v>
      </c>
      <c r="J6" s="1">
        <v>14.24</v>
      </c>
      <c r="K6" s="1">
        <v>14.32</v>
      </c>
      <c r="M6" s="1">
        <v>0</v>
      </c>
      <c r="N6" s="1">
        <v>0</v>
      </c>
    </row>
    <row r="7" spans="13:14">
      <c r="M7" s="1">
        <f>(E9+F9)/2</f>
        <v>14.1885714285714</v>
      </c>
      <c r="N7" s="1">
        <f>G9</f>
        <v>6</v>
      </c>
    </row>
    <row r="8" ht="22.5" spans="2:14">
      <c r="B8" s="1" t="s">
        <v>14</v>
      </c>
      <c r="C8" s="1">
        <f>MAX(B2:K6)</f>
        <v>14.69</v>
      </c>
      <c r="E8" s="1" t="s">
        <v>9</v>
      </c>
      <c r="F8" s="1"/>
      <c r="G8" s="1" t="s">
        <v>2</v>
      </c>
      <c r="I8" s="1" t="s">
        <v>10</v>
      </c>
      <c r="J8" s="1" t="s">
        <v>11</v>
      </c>
      <c r="K8" s="1" t="s">
        <v>12</v>
      </c>
      <c r="M8" s="1">
        <f t="shared" ref="M8:M13" si="0">(E10+F10)/2</f>
        <v>14.2657142857143</v>
      </c>
      <c r="N8" s="1">
        <f t="shared" ref="N8:N13" si="1">G10</f>
        <v>4</v>
      </c>
    </row>
    <row r="9" spans="2:14">
      <c r="B9" s="1" t="s">
        <v>8</v>
      </c>
      <c r="C9" s="1">
        <f>MIN(B2:K6)</f>
        <v>14.15</v>
      </c>
      <c r="E9" s="1">
        <f>C9</f>
        <v>14.15</v>
      </c>
      <c r="F9" s="1">
        <f>E9+$C$11</f>
        <v>14.2271428571429</v>
      </c>
      <c r="G9" s="1">
        <f>COUNTIFS($B$2:$K$6,"&gt;="&amp;E9,$B$2:$K$6,"&lt;"&amp;F9)</f>
        <v>6</v>
      </c>
      <c r="I9" s="1">
        <f>E9</f>
        <v>14.15</v>
      </c>
      <c r="J9" s="1">
        <f>0</f>
        <v>0</v>
      </c>
      <c r="K9" s="1">
        <f>G9/($N$2*$C$11)</f>
        <v>1.55555555555556</v>
      </c>
      <c r="M9" s="1">
        <f t="shared" si="0"/>
        <v>14.3428571428571</v>
      </c>
      <c r="N9" s="1">
        <f t="shared" si="1"/>
        <v>13</v>
      </c>
    </row>
    <row r="10" spans="2:14">
      <c r="B10" s="1" t="s">
        <v>16</v>
      </c>
      <c r="C10" s="1">
        <f>ROUNDUP(1+1.4*LN(N2),0)</f>
        <v>7</v>
      </c>
      <c r="E10" s="1">
        <f>F9</f>
        <v>14.2271428571429</v>
      </c>
      <c r="F10" s="1">
        <f>E10+$C$11</f>
        <v>14.3042857142857</v>
      </c>
      <c r="G10" s="1">
        <f t="shared" ref="G10:G14" si="2">COUNTIFS($B$2:$K$6,"&gt;="&amp;E10,$B$2:$K$6,"&lt;"&amp;F10)</f>
        <v>4</v>
      </c>
      <c r="I10" s="1">
        <f>F9</f>
        <v>14.2271428571429</v>
      </c>
      <c r="J10" s="1">
        <f>G9/$N$2</f>
        <v>0.12</v>
      </c>
      <c r="K10" s="1">
        <f>G10/($N$2*$C$11)</f>
        <v>1.03703703703704</v>
      </c>
      <c r="M10" s="1">
        <f t="shared" si="0"/>
        <v>14.42</v>
      </c>
      <c r="N10" s="1">
        <f t="shared" si="1"/>
        <v>4</v>
      </c>
    </row>
    <row r="11" spans="2:14">
      <c r="B11" s="1" t="s">
        <v>15</v>
      </c>
      <c r="C11" s="1">
        <f>(C8-C9)/C10</f>
        <v>0.077142857142857</v>
      </c>
      <c r="E11" s="1">
        <f t="shared" ref="E11:E15" si="3">F10</f>
        <v>14.3042857142857</v>
      </c>
      <c r="F11" s="1">
        <f t="shared" ref="F11:F15" si="4">E11+$C$11</f>
        <v>14.3814285714286</v>
      </c>
      <c r="G11" s="1">
        <f t="shared" si="2"/>
        <v>13</v>
      </c>
      <c r="I11" s="1">
        <f t="shared" ref="I11:I16" si="5">F10</f>
        <v>14.3042857142857</v>
      </c>
      <c r="J11" s="1">
        <f>(G10+J10*$N$2)/$N$2</f>
        <v>0.2</v>
      </c>
      <c r="K11" s="1">
        <f t="shared" ref="K11:K15" si="6">G11/($N$2*$C$11)</f>
        <v>3.37037037037038</v>
      </c>
      <c r="M11" s="1">
        <f t="shared" si="0"/>
        <v>14.4971428571429</v>
      </c>
      <c r="N11" s="1">
        <f t="shared" si="1"/>
        <v>12</v>
      </c>
    </row>
    <row r="12" spans="5:14">
      <c r="E12" s="1">
        <f t="shared" si="3"/>
        <v>14.3814285714286</v>
      </c>
      <c r="F12" s="1">
        <f t="shared" si="4"/>
        <v>14.4585714285714</v>
      </c>
      <c r="G12" s="1">
        <f t="shared" si="2"/>
        <v>4</v>
      </c>
      <c r="I12" s="1">
        <f t="shared" si="5"/>
        <v>14.3814285714286</v>
      </c>
      <c r="J12" s="1">
        <f t="shared" ref="J12:J16" si="7">(G11+J11*$N$2)/$N$2</f>
        <v>0.46</v>
      </c>
      <c r="K12" s="1">
        <f t="shared" si="6"/>
        <v>1.03703703703704</v>
      </c>
      <c r="M12" s="1">
        <f t="shared" si="0"/>
        <v>14.5742857142857</v>
      </c>
      <c r="N12" s="1">
        <f t="shared" si="1"/>
        <v>8</v>
      </c>
    </row>
    <row r="13" spans="5:14">
      <c r="E13" s="1">
        <f t="shared" si="3"/>
        <v>14.4585714285714</v>
      </c>
      <c r="F13" s="1">
        <f t="shared" si="4"/>
        <v>14.5357142857143</v>
      </c>
      <c r="G13" s="1">
        <f t="shared" si="2"/>
        <v>12</v>
      </c>
      <c r="I13" s="1">
        <f t="shared" si="5"/>
        <v>14.4585714285714</v>
      </c>
      <c r="J13" s="1">
        <f t="shared" si="7"/>
        <v>0.54</v>
      </c>
      <c r="K13" s="1">
        <f t="shared" si="6"/>
        <v>3.11111111111112</v>
      </c>
      <c r="M13" s="1">
        <f t="shared" si="0"/>
        <v>14.6514285714286</v>
      </c>
      <c r="N13" s="1">
        <f t="shared" si="1"/>
        <v>3</v>
      </c>
    </row>
    <row r="14" spans="5:14">
      <c r="E14" s="1">
        <f t="shared" si="3"/>
        <v>14.5357142857143</v>
      </c>
      <c r="F14" s="1">
        <f t="shared" si="4"/>
        <v>14.6128571428571</v>
      </c>
      <c r="G14" s="1">
        <f t="shared" si="2"/>
        <v>8</v>
      </c>
      <c r="I14" s="1">
        <f t="shared" si="5"/>
        <v>14.5357142857143</v>
      </c>
      <c r="J14" s="1">
        <f t="shared" si="7"/>
        <v>0.78</v>
      </c>
      <c r="K14" s="1">
        <f t="shared" si="6"/>
        <v>2.07407407407408</v>
      </c>
      <c r="M14" s="1">
        <f>F15</f>
        <v>14.69</v>
      </c>
      <c r="N14" s="1">
        <f>0</f>
        <v>0</v>
      </c>
    </row>
    <row r="15" spans="5:11">
      <c r="E15" s="1">
        <f t="shared" si="3"/>
        <v>14.6128571428571</v>
      </c>
      <c r="F15" s="1">
        <f t="shared" si="4"/>
        <v>14.69</v>
      </c>
      <c r="G15" s="1">
        <f>COUNTIFS($B$2:$K$6,"&gt;="&amp;E15,$B$2:$K$6,"&lt;="&amp;F15)</f>
        <v>3</v>
      </c>
      <c r="I15" s="1">
        <f t="shared" si="5"/>
        <v>14.6128571428571</v>
      </c>
      <c r="J15" s="1">
        <f t="shared" si="7"/>
        <v>0.94</v>
      </c>
      <c r="K15" s="1">
        <f t="shared" si="6"/>
        <v>0.777777777777779</v>
      </c>
    </row>
    <row r="16" spans="9:11">
      <c r="I16" s="1">
        <f t="shared" si="5"/>
        <v>14.69</v>
      </c>
      <c r="J16" s="1">
        <f t="shared" si="7"/>
        <v>1</v>
      </c>
      <c r="K16" s="1"/>
    </row>
    <row r="18" spans="2:6">
      <c r="B18" s="1" t="s">
        <v>17</v>
      </c>
      <c r="C18" s="1"/>
      <c r="D18" s="1"/>
      <c r="E18" s="1"/>
      <c r="F18" s="1"/>
    </row>
    <row r="19" spans="2:23">
      <c r="B19" s="1">
        <f>E9</f>
        <v>14.15</v>
      </c>
      <c r="C19" s="1">
        <f>B19</f>
        <v>14.15</v>
      </c>
      <c r="D19" s="1">
        <f>F9</f>
        <v>14.2271428571429</v>
      </c>
      <c r="E19" s="1">
        <f>D19</f>
        <v>14.2271428571429</v>
      </c>
      <c r="F19" s="1">
        <f>E19</f>
        <v>14.2271428571429</v>
      </c>
      <c r="G19" s="1">
        <f>F10</f>
        <v>14.3042857142857</v>
      </c>
      <c r="H19" s="1">
        <f>G19</f>
        <v>14.3042857142857</v>
      </c>
      <c r="I19" s="1">
        <f>H19</f>
        <v>14.3042857142857</v>
      </c>
      <c r="J19" s="1">
        <f>F11</f>
        <v>14.3814285714286</v>
      </c>
      <c r="K19" s="1">
        <f>J19</f>
        <v>14.3814285714286</v>
      </c>
      <c r="L19" s="1">
        <f>K19</f>
        <v>14.3814285714286</v>
      </c>
      <c r="M19" s="1">
        <f>F12</f>
        <v>14.4585714285714</v>
      </c>
      <c r="N19" s="1">
        <f>M19</f>
        <v>14.4585714285714</v>
      </c>
      <c r="O19" s="1">
        <f>N19</f>
        <v>14.4585714285714</v>
      </c>
      <c r="P19" s="1">
        <f>F13</f>
        <v>14.5357142857143</v>
      </c>
      <c r="Q19" s="1">
        <f>P19</f>
        <v>14.5357142857143</v>
      </c>
      <c r="R19" s="1">
        <f>Q19</f>
        <v>14.5357142857143</v>
      </c>
      <c r="S19" s="1">
        <f>F14</f>
        <v>14.6128571428571</v>
      </c>
      <c r="T19" s="1">
        <f>S19</f>
        <v>14.6128571428571</v>
      </c>
      <c r="U19" s="1">
        <f>T19</f>
        <v>14.6128571428571</v>
      </c>
      <c r="V19" s="1">
        <f>F15</f>
        <v>14.69</v>
      </c>
      <c r="W19" s="1">
        <f>V19</f>
        <v>14.69</v>
      </c>
    </row>
    <row r="20" spans="2:23">
      <c r="B20" s="1">
        <f>0</f>
        <v>0</v>
      </c>
      <c r="C20" s="1">
        <f>G9</f>
        <v>6</v>
      </c>
      <c r="D20" s="1">
        <f>C20</f>
        <v>6</v>
      </c>
      <c r="E20" s="1">
        <f>0</f>
        <v>0</v>
      </c>
      <c r="F20" s="1">
        <f>G10</f>
        <v>4</v>
      </c>
      <c r="G20" s="1">
        <f>F20</f>
        <v>4</v>
      </c>
      <c r="H20" s="1">
        <f>0</f>
        <v>0</v>
      </c>
      <c r="I20" s="1">
        <f>G11</f>
        <v>13</v>
      </c>
      <c r="J20" s="1">
        <f>I20</f>
        <v>13</v>
      </c>
      <c r="K20" s="1">
        <f>0</f>
        <v>0</v>
      </c>
      <c r="L20" s="1">
        <f>G12</f>
        <v>4</v>
      </c>
      <c r="M20" s="1">
        <f>L20</f>
        <v>4</v>
      </c>
      <c r="N20" s="1">
        <f>0</f>
        <v>0</v>
      </c>
      <c r="O20" s="1">
        <f>G13</f>
        <v>12</v>
      </c>
      <c r="P20" s="1">
        <f>O20</f>
        <v>12</v>
      </c>
      <c r="Q20" s="1">
        <f>0</f>
        <v>0</v>
      </c>
      <c r="R20" s="1">
        <f>G14</f>
        <v>8</v>
      </c>
      <c r="S20" s="1">
        <f>R20</f>
        <v>8</v>
      </c>
      <c r="T20" s="1">
        <f>0</f>
        <v>0</v>
      </c>
      <c r="U20" s="1">
        <f>G15</f>
        <v>3</v>
      </c>
      <c r="V20" s="1">
        <f>U20</f>
        <v>3</v>
      </c>
      <c r="W20" s="1">
        <f>0</f>
        <v>0</v>
      </c>
    </row>
    <row r="22" spans="2:7">
      <c r="B22" s="2" t="s">
        <v>18</v>
      </c>
      <c r="C22" s="2"/>
      <c r="D22" s="2"/>
      <c r="E22" s="2"/>
      <c r="F22" s="2"/>
      <c r="G22" s="2"/>
    </row>
    <row r="23" spans="2:16">
      <c r="B23" s="1">
        <f>E9</f>
        <v>14.15</v>
      </c>
      <c r="C23" s="1">
        <f>F9</f>
        <v>14.2271428571429</v>
      </c>
      <c r="D23" s="1">
        <f>C23</f>
        <v>14.2271428571429</v>
      </c>
      <c r="E23" s="1">
        <f>F10</f>
        <v>14.3042857142857</v>
      </c>
      <c r="F23" s="1">
        <f>E23</f>
        <v>14.3042857142857</v>
      </c>
      <c r="G23" s="1">
        <f>F11</f>
        <v>14.3814285714286</v>
      </c>
      <c r="H23" s="1">
        <f>G23</f>
        <v>14.3814285714286</v>
      </c>
      <c r="I23" s="1">
        <f>F12</f>
        <v>14.4585714285714</v>
      </c>
      <c r="J23" s="1">
        <f>I23</f>
        <v>14.4585714285714</v>
      </c>
      <c r="K23" s="1">
        <f>F13</f>
        <v>14.5357142857143</v>
      </c>
      <c r="L23" s="1">
        <f>K23</f>
        <v>14.5357142857143</v>
      </c>
      <c r="M23" s="1">
        <f>F14</f>
        <v>14.6128571428571</v>
      </c>
      <c r="N23" s="1">
        <f>M23</f>
        <v>14.6128571428571</v>
      </c>
      <c r="O23" s="1">
        <f>F15</f>
        <v>14.69</v>
      </c>
      <c r="P23" s="1">
        <f>O23</f>
        <v>14.69</v>
      </c>
    </row>
    <row r="24" spans="2:16">
      <c r="B24" s="1">
        <f>K9</f>
        <v>1.55555555555556</v>
      </c>
      <c r="C24" s="1">
        <f>B24</f>
        <v>1.55555555555556</v>
      </c>
      <c r="D24" s="1">
        <f>K10</f>
        <v>1.03703703703704</v>
      </c>
      <c r="E24" s="1">
        <f>D24</f>
        <v>1.03703703703704</v>
      </c>
      <c r="F24" s="1">
        <f>K11</f>
        <v>3.37037037037038</v>
      </c>
      <c r="G24" s="1">
        <f>F24</f>
        <v>3.37037037037038</v>
      </c>
      <c r="H24" s="1">
        <f>K12</f>
        <v>1.03703703703704</v>
      </c>
      <c r="I24" s="1">
        <f>H24</f>
        <v>1.03703703703704</v>
      </c>
      <c r="J24" s="1">
        <f>K13</f>
        <v>3.11111111111112</v>
      </c>
      <c r="K24" s="1">
        <f>J24</f>
        <v>3.11111111111112</v>
      </c>
      <c r="L24" s="1">
        <f>K14</f>
        <v>2.07407407407408</v>
      </c>
      <c r="M24" s="1">
        <f>L24</f>
        <v>2.07407407407408</v>
      </c>
      <c r="N24" s="1">
        <f>K15</f>
        <v>0.777777777777779</v>
      </c>
      <c r="O24" s="1">
        <f>N24</f>
        <v>0.777777777777779</v>
      </c>
      <c r="P24" s="1">
        <f>0</f>
        <v>0</v>
      </c>
    </row>
  </sheetData>
  <mergeCells count="5">
    <mergeCell ref="M4:N4"/>
    <mergeCell ref="M5:N5"/>
    <mergeCell ref="E8:F8"/>
    <mergeCell ref="B18:F18"/>
    <mergeCell ref="B22:G2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Computer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rudnic</cp:lastModifiedBy>
  <dcterms:created xsi:type="dcterms:W3CDTF">2020-11-07T15:43:00Z</dcterms:created>
  <dcterms:modified xsi:type="dcterms:W3CDTF">2020-11-27T17:51:15Z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