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<sst xmlns="http://schemas.openxmlformats.org/spreadsheetml/2006/main" count="37" uniqueCount="30">
  <si>
    <t>n</t>
  </si>
  <si>
    <t>Интервалы</t>
  </si>
  <si>
    <r>
      <t>x</t>
    </r>
    <r>
      <rPr>
        <rFont val="Times New Roman"/>
        <color theme="1"/>
        <sz val="14.0"/>
        <vertAlign val="subscript"/>
      </rPr>
      <t>i</t>
    </r>
  </si>
  <si>
    <r>
      <t>m</t>
    </r>
    <r>
      <rPr>
        <rFont val="Times New Roman"/>
        <color theme="1"/>
        <sz val="14.0"/>
        <vertAlign val="subscript"/>
      </rPr>
      <t>i</t>
    </r>
  </si>
  <si>
    <t>wi</t>
  </si>
  <si>
    <t>xi*wi</t>
  </si>
  <si>
    <t>(xi - x-)^2 * wi</t>
  </si>
  <si>
    <t>(xi - x-)^3 * wi</t>
  </si>
  <si>
    <t>(xi - x-)^4 * wi</t>
  </si>
  <si>
    <r>
      <t>x</t>
    </r>
    <r>
      <rPr>
        <rFont val="Times New Roman"/>
        <color theme="1"/>
        <sz val="14.0"/>
        <vertAlign val="subscript"/>
      </rPr>
      <t>min</t>
    </r>
  </si>
  <si>
    <r>
      <t>x</t>
    </r>
    <r>
      <rPr>
        <rFont val="Times New Roman"/>
        <color theme="1"/>
        <sz val="14.0"/>
        <vertAlign val="subscript"/>
      </rPr>
      <t>max</t>
    </r>
  </si>
  <si>
    <t>k</t>
  </si>
  <si>
    <t>Δ</t>
  </si>
  <si>
    <t>x ср значение</t>
  </si>
  <si>
    <t>D дисперсия</t>
  </si>
  <si>
    <t>S сред откл</t>
  </si>
  <si>
    <t>v коэф. вар.</t>
  </si>
  <si>
    <t>A ассим. расп.</t>
  </si>
  <si>
    <t>E эксцесс расп.</t>
  </si>
  <si>
    <t>Так как A &gt; 0, то распределение скошено вправо.</t>
  </si>
  <si>
    <t>Так как, 0,25 &lt; |A| &lt; 0,5 то ассиметрия умеренная</t>
  </si>
  <si>
    <t>Так как E &lt; 0 =&gt; распределение является более низким и пологим, относительно нормального</t>
  </si>
  <si>
    <t xml:space="preserve"> </t>
  </si>
  <si>
    <t>(xi - x)^2</t>
  </si>
  <si>
    <t>S ср отклонение</t>
  </si>
  <si>
    <t>v коэф. вариации</t>
  </si>
  <si>
    <t>(xi - x)^3</t>
  </si>
  <si>
    <t>A ассим. расп</t>
  </si>
  <si>
    <t>E эксцесс</t>
  </si>
  <si>
    <t>(xi - x)^4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</si>
</sst>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4.0"/>
      <color theme="1"/>
      <name val="Times New Roman"/>
    </font>
    <font>
      <sz val="14.0"/>
      <color rgb="FF000000"/>
      <name val="Times New Roman"/>
    </font>
    <font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1" fillId="3" fontId="0" numFmtId="0" xfId="0" applyAlignment="1" applyBorder="1" applyFill="1" applyFont="1">
      <alignment horizontal="center"/>
    </xf>
    <xf borderId="1" fillId="2" fontId="0" numFmtId="0" xfId="0" applyAlignment="1" applyBorder="1" applyFont="1">
      <alignment horizontal="center"/>
    </xf>
    <xf borderId="2" fillId="3" fontId="0" numFmtId="0" xfId="0" applyAlignment="1" applyBorder="1" applyFont="1">
      <alignment horizontal="center"/>
    </xf>
    <xf borderId="3" fillId="0" fontId="3" numFmtId="0" xfId="0" applyBorder="1" applyFont="1"/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0" fillId="0" fontId="3" numFmtId="0" xfId="0" applyAlignment="1" applyFont="1">
      <alignment shrinkToFit="0" wrapText="0"/>
    </xf>
    <xf borderId="1" fillId="2" fontId="2" numFmtId="0" xfId="0" applyBorder="1" applyFont="1"/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.1"/>
    <col customWidth="1" min="2" max="2" width="13.8"/>
    <col customWidth="1" min="3" max="3" width="11.9"/>
    <col customWidth="1" min="4" max="4" width="6.1"/>
    <col customWidth="1" min="5" max="5" width="12.4"/>
    <col customWidth="1" min="6" max="6" width="11.1"/>
    <col customWidth="1" min="7" max="7" width="11.5"/>
    <col customWidth="1" min="8" max="8" width="6.1"/>
    <col customWidth="1" min="9" max="9" width="12.7"/>
    <col customWidth="1" min="10" max="10" width="11.5"/>
    <col customWidth="1" min="11" max="11" width="12.4"/>
    <col customWidth="1" min="12" max="26" width="6.1"/>
  </cols>
  <sheetData>
    <row r="1" ht="18.75" customHeight="1"/>
    <row r="2" ht="18.75" customHeight="1">
      <c r="B2" s="1">
        <v>12.0</v>
      </c>
      <c r="C2" s="1">
        <v>6.0</v>
      </c>
      <c r="D2" s="1">
        <v>8.0</v>
      </c>
      <c r="E2" s="1">
        <v>6.0</v>
      </c>
      <c r="F2" s="1">
        <v>10.0</v>
      </c>
      <c r="G2" s="1">
        <v>11.0</v>
      </c>
      <c r="H2" s="1">
        <v>7.0</v>
      </c>
      <c r="I2" s="1">
        <v>10.0</v>
      </c>
      <c r="J2" s="1">
        <v>12.0</v>
      </c>
      <c r="K2" s="1">
        <v>8.0</v>
      </c>
      <c r="L2" s="1">
        <v>7.0</v>
      </c>
      <c r="M2" s="1">
        <v>7.0</v>
      </c>
      <c r="N2" s="1">
        <v>6.0</v>
      </c>
      <c r="O2" s="1">
        <v>7.0</v>
      </c>
      <c r="P2" s="1">
        <v>8.0</v>
      </c>
      <c r="Q2" s="1">
        <v>6.0</v>
      </c>
      <c r="R2" s="1">
        <v>11.0</v>
      </c>
      <c r="S2" s="1">
        <v>9.0</v>
      </c>
      <c r="T2" s="1">
        <v>11.0</v>
      </c>
      <c r="U2" s="1">
        <v>9.0</v>
      </c>
    </row>
    <row r="3" ht="18.75" customHeight="1">
      <c r="B3" s="1">
        <v>10.0</v>
      </c>
      <c r="C3" s="1">
        <v>11.0</v>
      </c>
      <c r="D3" s="1">
        <v>9.0</v>
      </c>
      <c r="E3" s="1">
        <v>10.0</v>
      </c>
      <c r="F3" s="1">
        <v>7.0</v>
      </c>
      <c r="G3" s="1">
        <v>8.0</v>
      </c>
      <c r="H3" s="1">
        <v>8.0</v>
      </c>
      <c r="I3" s="1">
        <v>8.0</v>
      </c>
      <c r="J3" s="1">
        <v>11.0</v>
      </c>
      <c r="K3" s="1">
        <v>9.0</v>
      </c>
      <c r="L3" s="1">
        <v>8.0</v>
      </c>
      <c r="M3" s="1">
        <v>7.0</v>
      </c>
      <c r="N3" s="1">
        <v>5.0</v>
      </c>
      <c r="O3" s="1">
        <v>9.0</v>
      </c>
      <c r="P3" s="1">
        <v>7.0</v>
      </c>
      <c r="Q3" s="1">
        <v>7.0</v>
      </c>
      <c r="R3" s="1">
        <v>14.0</v>
      </c>
      <c r="S3" s="1">
        <v>11.0</v>
      </c>
      <c r="T3" s="1">
        <v>9.0</v>
      </c>
      <c r="U3" s="1">
        <v>8.0</v>
      </c>
    </row>
    <row r="4" ht="18.75" customHeight="1">
      <c r="B4" s="1">
        <v>7.0</v>
      </c>
      <c r="C4" s="1">
        <v>4.0</v>
      </c>
      <c r="D4" s="1">
        <v>7.0</v>
      </c>
      <c r="E4" s="1">
        <v>5.0</v>
      </c>
      <c r="F4" s="1">
        <v>5.0</v>
      </c>
      <c r="G4" s="1">
        <v>10.0</v>
      </c>
      <c r="H4" s="1">
        <v>7.0</v>
      </c>
      <c r="I4" s="1">
        <v>7.0</v>
      </c>
      <c r="J4" s="1">
        <v>5.0</v>
      </c>
      <c r="K4" s="1">
        <v>8.0</v>
      </c>
      <c r="L4" s="1">
        <v>10.0</v>
      </c>
      <c r="M4" s="1">
        <v>10.0</v>
      </c>
      <c r="N4" s="1">
        <v>15.0</v>
      </c>
      <c r="O4" s="1">
        <v>10.0</v>
      </c>
      <c r="P4" s="1">
        <v>10.0</v>
      </c>
      <c r="Q4" s="1">
        <v>13.0</v>
      </c>
      <c r="R4" s="1">
        <v>12.0</v>
      </c>
      <c r="S4" s="1">
        <v>11.0</v>
      </c>
      <c r="T4" s="1">
        <v>15.0</v>
      </c>
      <c r="U4" s="1">
        <v>6.0</v>
      </c>
    </row>
    <row r="5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8.75" customHeight="1">
      <c r="B6" s="3" t="s">
        <v>0</v>
      </c>
      <c r="C6" s="4">
        <f>COUNT(B2:U4)</f>
        <v>60</v>
      </c>
      <c r="D6" s="2"/>
      <c r="E6" s="5" t="s">
        <v>1</v>
      </c>
      <c r="F6" s="6"/>
      <c r="G6" s="7" t="s">
        <v>2</v>
      </c>
      <c r="H6" s="7" t="s">
        <v>3</v>
      </c>
      <c r="I6" s="8" t="s">
        <v>4</v>
      </c>
      <c r="J6" s="8" t="s">
        <v>5</v>
      </c>
      <c r="K6" s="8" t="s">
        <v>6</v>
      </c>
      <c r="L6" s="9" t="s">
        <v>7</v>
      </c>
      <c r="M6" s="6"/>
      <c r="N6" s="9" t="s">
        <v>8</v>
      </c>
      <c r="O6" s="6"/>
      <c r="P6" s="2"/>
      <c r="Q6" s="2"/>
      <c r="R6" s="2"/>
      <c r="S6" s="2"/>
      <c r="T6" s="2"/>
      <c r="U6" s="2"/>
    </row>
    <row r="7" ht="18.75" customHeight="1">
      <c r="B7" s="2"/>
      <c r="C7" s="2"/>
      <c r="D7" s="2"/>
      <c r="E7" s="10">
        <f>C8</f>
        <v>4</v>
      </c>
      <c r="F7" s="10">
        <f>E7+C11</f>
        <v>5.571428571</v>
      </c>
      <c r="G7" s="10">
        <f t="shared" ref="G7:G13" si="1">(F7+E7) / 2</f>
        <v>4.785714286</v>
      </c>
      <c r="H7" s="10">
        <f t="shared" ref="H7:H12" si="2">COUNTIFS($B$2:$U$4,"&gt;="&amp;E7,$B$2:$U$4,"&lt;"&amp;F7)</f>
        <v>5</v>
      </c>
      <c r="I7" s="10">
        <f t="shared" ref="I7:I13" si="3">H7/$C$6</f>
        <v>0.08333333333</v>
      </c>
      <c r="J7" s="10">
        <f t="shared" ref="J7:J13" si="4">G7*I7</f>
        <v>0.3988095238</v>
      </c>
      <c r="K7" s="10">
        <f t="shared" ref="K7:K13" si="5">POWER((G7-$C$15), 2) * I7</f>
        <v>1.21845994</v>
      </c>
      <c r="L7" s="11">
        <f t="shared" ref="L7:L13" si="6">POWER((G7-$C$15), 3) * I7</f>
        <v>-4.659158721</v>
      </c>
      <c r="M7" s="6"/>
      <c r="N7" s="12">
        <f t="shared" ref="N7:N13" si="7">POWER((G7-$C$15), 4) * I7</f>
        <v>17.81573549</v>
      </c>
      <c r="O7" s="6"/>
      <c r="P7" s="2"/>
      <c r="Q7" s="2"/>
      <c r="R7" s="2"/>
      <c r="S7" s="2"/>
      <c r="T7" s="2"/>
      <c r="U7" s="2"/>
    </row>
    <row r="8" ht="18.75" customHeight="1">
      <c r="B8" s="3" t="s">
        <v>9</v>
      </c>
      <c r="C8" s="4">
        <f>MIN(B2:U4)</f>
        <v>4</v>
      </c>
      <c r="D8" s="2"/>
      <c r="E8" s="10">
        <f t="shared" ref="E8:E13" si="8">F7</f>
        <v>5.571428571</v>
      </c>
      <c r="F8" s="10">
        <f t="shared" ref="F8:F13" si="9">E8+$C$11</f>
        <v>7.142857143</v>
      </c>
      <c r="G8" s="10">
        <f t="shared" si="1"/>
        <v>6.357142857</v>
      </c>
      <c r="H8" s="10">
        <f t="shared" si="2"/>
        <v>17</v>
      </c>
      <c r="I8" s="10">
        <f t="shared" si="3"/>
        <v>0.2833333333</v>
      </c>
      <c r="J8" s="10">
        <f t="shared" si="4"/>
        <v>1.801190476</v>
      </c>
      <c r="K8" s="10">
        <f t="shared" si="5"/>
        <v>1.43741232</v>
      </c>
      <c r="L8" s="11">
        <f t="shared" si="6"/>
        <v>-3.237600131</v>
      </c>
      <c r="M8" s="6"/>
      <c r="N8" s="12">
        <f t="shared" si="7"/>
        <v>7.292308867</v>
      </c>
      <c r="O8" s="6"/>
      <c r="P8" s="2"/>
      <c r="Q8" s="2"/>
      <c r="R8" s="2"/>
      <c r="S8" s="2"/>
      <c r="T8" s="2"/>
      <c r="U8" s="2"/>
    </row>
    <row r="9" ht="18.75" customHeight="1">
      <c r="B9" s="3" t="s">
        <v>10</v>
      </c>
      <c r="C9" s="4">
        <f>MAX(B2:U4)</f>
        <v>15</v>
      </c>
      <c r="D9" s="2"/>
      <c r="E9" s="10">
        <f t="shared" si="8"/>
        <v>7.142857143</v>
      </c>
      <c r="F9" s="10">
        <f t="shared" si="9"/>
        <v>8.714285714</v>
      </c>
      <c r="G9" s="10">
        <f t="shared" si="1"/>
        <v>7.928571429</v>
      </c>
      <c r="H9" s="10">
        <f t="shared" si="2"/>
        <v>9</v>
      </c>
      <c r="I9" s="10">
        <f t="shared" si="3"/>
        <v>0.15</v>
      </c>
      <c r="J9" s="10">
        <f t="shared" si="4"/>
        <v>1.189285714</v>
      </c>
      <c r="K9" s="10">
        <f t="shared" si="5"/>
        <v>0.06955442177</v>
      </c>
      <c r="L9" s="11">
        <f t="shared" si="6"/>
        <v>-0.04736324911</v>
      </c>
      <c r="M9" s="6"/>
      <c r="N9" s="12">
        <f t="shared" si="7"/>
        <v>0.03225211725</v>
      </c>
      <c r="O9" s="6"/>
      <c r="P9" s="2"/>
      <c r="Q9" s="2"/>
      <c r="R9" s="2"/>
      <c r="S9" s="2"/>
      <c r="T9" s="2"/>
      <c r="U9" s="2"/>
    </row>
    <row r="10" ht="18.75" customHeight="1">
      <c r="B10" s="3" t="s">
        <v>11</v>
      </c>
      <c r="C10" s="4">
        <f>ROUNDUP(1 + 1.4 * LN(COUNT(B2:U4)), 0)</f>
        <v>7</v>
      </c>
      <c r="D10" s="2"/>
      <c r="E10" s="10">
        <f t="shared" si="8"/>
        <v>8.714285714</v>
      </c>
      <c r="F10" s="10">
        <f t="shared" si="9"/>
        <v>10.28571429</v>
      </c>
      <c r="G10" s="10">
        <f t="shared" si="1"/>
        <v>9.5</v>
      </c>
      <c r="H10" s="10">
        <f t="shared" si="2"/>
        <v>15</v>
      </c>
      <c r="I10" s="10">
        <f t="shared" si="3"/>
        <v>0.25</v>
      </c>
      <c r="J10" s="10">
        <f t="shared" si="4"/>
        <v>2.375</v>
      </c>
      <c r="K10" s="10">
        <f t="shared" si="5"/>
        <v>0.1982369615</v>
      </c>
      <c r="L10" s="11">
        <f t="shared" si="6"/>
        <v>0.1765252942</v>
      </c>
      <c r="M10" s="6"/>
      <c r="N10" s="12">
        <f t="shared" si="7"/>
        <v>0.1571915715</v>
      </c>
      <c r="O10" s="6"/>
      <c r="P10" s="2"/>
      <c r="Q10" s="2"/>
      <c r="R10" s="2"/>
      <c r="S10" s="2"/>
      <c r="T10" s="2"/>
      <c r="U10" s="2"/>
    </row>
    <row r="11" ht="18.75" customHeight="1">
      <c r="B11" s="3" t="s">
        <v>12</v>
      </c>
      <c r="C11" s="4">
        <f>(C9-C8)/C10</f>
        <v>1.571428571</v>
      </c>
      <c r="D11" s="2"/>
      <c r="E11" s="10">
        <f t="shared" si="8"/>
        <v>10.28571429</v>
      </c>
      <c r="F11" s="10">
        <f t="shared" si="9"/>
        <v>11.85714286</v>
      </c>
      <c r="G11" s="10">
        <f t="shared" si="1"/>
        <v>11.07142857</v>
      </c>
      <c r="H11" s="10">
        <f t="shared" si="2"/>
        <v>7</v>
      </c>
      <c r="I11" s="10">
        <f t="shared" si="3"/>
        <v>0.1166666667</v>
      </c>
      <c r="J11" s="10">
        <f t="shared" si="4"/>
        <v>1.291666667</v>
      </c>
      <c r="K11" s="10">
        <f t="shared" si="5"/>
        <v>0.7071137566</v>
      </c>
      <c r="L11" s="11">
        <f t="shared" si="6"/>
        <v>1.740846725</v>
      </c>
      <c r="M11" s="6"/>
      <c r="N11" s="12">
        <f t="shared" si="7"/>
        <v>4.285798841</v>
      </c>
      <c r="O11" s="6"/>
      <c r="P11" s="2"/>
      <c r="Q11" s="2"/>
      <c r="R11" s="2"/>
      <c r="S11" s="2"/>
      <c r="T11" s="2"/>
      <c r="U11" s="2"/>
    </row>
    <row r="12" ht="18.75" customHeight="1">
      <c r="B12" s="2"/>
      <c r="C12" s="2"/>
      <c r="D12" s="2"/>
      <c r="E12" s="10">
        <f t="shared" si="8"/>
        <v>11.85714286</v>
      </c>
      <c r="F12" s="10">
        <f t="shared" si="9"/>
        <v>13.42857143</v>
      </c>
      <c r="G12" s="10">
        <f t="shared" si="1"/>
        <v>12.64285714</v>
      </c>
      <c r="H12" s="10">
        <f t="shared" si="2"/>
        <v>4</v>
      </c>
      <c r="I12" s="10">
        <f t="shared" si="3"/>
        <v>0.06666666667</v>
      </c>
      <c r="J12" s="10">
        <f t="shared" si="4"/>
        <v>0.8428571429</v>
      </c>
      <c r="K12" s="10">
        <f t="shared" si="5"/>
        <v>1.084518519</v>
      </c>
      <c r="L12" s="11">
        <f t="shared" si="6"/>
        <v>4.374224691</v>
      </c>
      <c r="M12" s="6"/>
      <c r="N12" s="12">
        <f t="shared" si="7"/>
        <v>17.64270626</v>
      </c>
      <c r="O12" s="6"/>
      <c r="P12" s="2"/>
      <c r="Q12" s="2"/>
      <c r="R12" s="2"/>
      <c r="S12" s="2"/>
      <c r="T12" s="2"/>
      <c r="U12" s="2"/>
    </row>
    <row r="13" ht="18.75" customHeight="1">
      <c r="B13" s="13"/>
      <c r="C13" s="2"/>
      <c r="D13" s="2"/>
      <c r="E13" s="10">
        <f t="shared" si="8"/>
        <v>13.42857143</v>
      </c>
      <c r="F13" s="10">
        <f t="shared" si="9"/>
        <v>15</v>
      </c>
      <c r="G13" s="10">
        <f t="shared" si="1"/>
        <v>14.21428571</v>
      </c>
      <c r="H13" s="10">
        <f>COUNTIFS($B$2:$U$4,"&gt;="&amp;E13,$B$2:$U$4,"&lt;="&amp;F13)</f>
        <v>3</v>
      </c>
      <c r="I13" s="10">
        <f t="shared" si="3"/>
        <v>0.05</v>
      </c>
      <c r="J13" s="10">
        <f t="shared" si="4"/>
        <v>0.7107142857</v>
      </c>
      <c r="K13" s="10">
        <f t="shared" si="5"/>
        <v>1.5706678</v>
      </c>
      <c r="L13" s="11">
        <f t="shared" si="6"/>
        <v>8.803219053</v>
      </c>
      <c r="M13" s="6"/>
      <c r="N13" s="12">
        <f t="shared" si="7"/>
        <v>49.33994679</v>
      </c>
      <c r="O13" s="6"/>
      <c r="P13" s="2"/>
      <c r="Q13" s="2"/>
      <c r="R13" s="2"/>
      <c r="S13" s="2"/>
      <c r="T13" s="2"/>
      <c r="U13" s="2"/>
    </row>
    <row r="14" ht="18.75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8.75" customHeight="1">
      <c r="B15" s="8" t="s">
        <v>13</v>
      </c>
      <c r="C15" s="10">
        <f>SUM(J7:J13)</f>
        <v>8.60952381</v>
      </c>
      <c r="D15" s="2"/>
      <c r="E15" s="2"/>
      <c r="F15" s="2"/>
      <c r="G15" s="2"/>
      <c r="H15" s="2"/>
      <c r="I15" s="2"/>
      <c r="J15" s="2"/>
      <c r="K15" s="2"/>
      <c r="L15" s="2"/>
      <c r="U15" s="2"/>
    </row>
    <row r="16" ht="18.75" customHeight="1">
      <c r="B16" s="14" t="s">
        <v>14</v>
      </c>
      <c r="C16" s="10">
        <f>SUM(K7:K13)</f>
        <v>6.285963719</v>
      </c>
      <c r="D16" s="2"/>
      <c r="E16" s="2"/>
      <c r="F16" s="2"/>
      <c r="G16" s="2"/>
      <c r="H16" s="2"/>
      <c r="I16" s="2"/>
      <c r="J16" s="2"/>
      <c r="K16" s="2"/>
      <c r="L16" s="2"/>
      <c r="U16" s="2"/>
    </row>
    <row r="17" ht="18.75" customHeight="1">
      <c r="B17" s="8" t="s">
        <v>15</v>
      </c>
      <c r="C17" s="10">
        <f>SQRT(C16)</f>
        <v>2.507182426</v>
      </c>
      <c r="D17" s="2"/>
      <c r="E17" s="2"/>
      <c r="F17" s="2"/>
      <c r="G17" s="2"/>
      <c r="H17" s="2"/>
      <c r="I17" s="2"/>
      <c r="J17" s="2"/>
      <c r="K17" s="2"/>
      <c r="L17" s="2"/>
      <c r="U17" s="2"/>
    </row>
    <row r="18" ht="18.75" customHeight="1">
      <c r="B18" s="8" t="s">
        <v>16</v>
      </c>
      <c r="C18" s="10">
        <f>C17*100/C15</f>
        <v>29.12103482</v>
      </c>
      <c r="D18" s="2"/>
      <c r="E18" s="2"/>
      <c r="F18" s="2"/>
      <c r="G18" s="2"/>
      <c r="H18" s="2"/>
      <c r="I18" s="2"/>
      <c r="J18" s="2"/>
      <c r="K18" s="2"/>
      <c r="L18" s="2"/>
      <c r="U18" s="2"/>
    </row>
    <row r="19" ht="18.75" customHeight="1">
      <c r="B19" s="8" t="s">
        <v>17</v>
      </c>
      <c r="C19" s="10">
        <f>SUM(L7:M13) / POWER(C17, 3)</f>
        <v>0.453722554</v>
      </c>
      <c r="D19" s="2"/>
      <c r="E19" s="2"/>
      <c r="F19" s="2"/>
      <c r="G19" s="2"/>
      <c r="H19" s="2"/>
      <c r="I19" s="2"/>
      <c r="J19" s="2"/>
      <c r="K19" s="2"/>
      <c r="L19" s="2"/>
      <c r="U19" s="2"/>
    </row>
    <row r="20" ht="18.75" customHeight="1">
      <c r="B20" s="8" t="s">
        <v>18</v>
      </c>
      <c r="C20" s="10">
        <f>SUM(N7:O13) / POWER(C17, 4) - 3</f>
        <v>-0.5561180037</v>
      </c>
      <c r="D20" s="2"/>
      <c r="E20" s="2"/>
      <c r="F20" s="2"/>
      <c r="G20" s="2"/>
      <c r="H20" s="2"/>
      <c r="I20" s="2"/>
      <c r="J20" s="2"/>
      <c r="K20" s="2"/>
      <c r="L20" s="2"/>
      <c r="U20" s="2"/>
    </row>
    <row r="21" ht="18.75" customHeight="1"/>
    <row r="22" ht="18.75" customHeight="1">
      <c r="B22" s="15" t="s">
        <v>19</v>
      </c>
      <c r="C22" s="16"/>
      <c r="D22" s="16"/>
      <c r="E22" s="6"/>
    </row>
    <row r="23" ht="18.75" customHeight="1">
      <c r="B23" s="15" t="s">
        <v>20</v>
      </c>
      <c r="C23" s="16"/>
      <c r="D23" s="16"/>
      <c r="E23" s="6"/>
    </row>
    <row r="24" ht="18.75" customHeight="1"/>
    <row r="25" ht="18.75" customHeight="1">
      <c r="B25" s="15" t="s">
        <v>21</v>
      </c>
      <c r="C25" s="16"/>
      <c r="D25" s="16"/>
      <c r="E25" s="16"/>
      <c r="F25" s="16"/>
      <c r="G25" s="16"/>
      <c r="H25" s="16"/>
      <c r="I25" s="6"/>
    </row>
    <row r="26" ht="18.75" customHeight="1"/>
    <row r="27" ht="18.75" customHeight="1">
      <c r="K27" s="17" t="s">
        <v>22</v>
      </c>
      <c r="L27" s="17" t="s">
        <v>22</v>
      </c>
    </row>
    <row r="28" ht="18.75" customHeight="1"/>
    <row r="29" ht="18.75" customHeight="1"/>
    <row r="30" ht="18.75" customHeight="1">
      <c r="N30" s="17" t="s">
        <v>22</v>
      </c>
    </row>
    <row r="31" ht="18.75" customHeight="1"/>
    <row r="32" ht="18.75" customHeight="1"/>
    <row r="33" ht="18.75" customHeight="1">
      <c r="S33" s="17" t="s">
        <v>22</v>
      </c>
      <c r="U33" s="17" t="s">
        <v>22</v>
      </c>
    </row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20">
    <mergeCell ref="E6:F6"/>
    <mergeCell ref="L6:M6"/>
    <mergeCell ref="N6:O6"/>
    <mergeCell ref="L7:M7"/>
    <mergeCell ref="N7:O7"/>
    <mergeCell ref="L8:M8"/>
    <mergeCell ref="N8:O8"/>
    <mergeCell ref="L12:M12"/>
    <mergeCell ref="L13:M13"/>
    <mergeCell ref="B22:E22"/>
    <mergeCell ref="B23:E23"/>
    <mergeCell ref="B25:I25"/>
    <mergeCell ref="L9:M9"/>
    <mergeCell ref="N9:O9"/>
    <mergeCell ref="L10:M10"/>
    <mergeCell ref="N10:O10"/>
    <mergeCell ref="L11:M11"/>
    <mergeCell ref="N11:O11"/>
    <mergeCell ref="N12:O12"/>
    <mergeCell ref="N13:O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.1"/>
    <col customWidth="1" min="2" max="2" width="14.9"/>
    <col customWidth="1" min="3" max="3" width="12.9"/>
    <col customWidth="1" min="4" max="4" width="6.1"/>
    <col customWidth="1" min="5" max="5" width="7.0"/>
    <col customWidth="1" min="6" max="6" width="13.5"/>
    <col customWidth="1" min="7" max="7" width="13.3"/>
    <col customWidth="1" min="8" max="8" width="12.3"/>
    <col customWidth="1" min="9" max="9" width="12.4"/>
    <col customWidth="1" min="10" max="11" width="12.3"/>
    <col customWidth="1" min="12" max="13" width="12.5"/>
    <col customWidth="1" min="14" max="15" width="12.4"/>
    <col customWidth="1" min="16" max="26" width="6.1"/>
  </cols>
  <sheetData>
    <row r="1" ht="18.75" customHeight="1"/>
    <row r="2" ht="18.75" customHeight="1">
      <c r="B2" s="1">
        <v>7.0</v>
      </c>
      <c r="C2" s="1">
        <v>7.0</v>
      </c>
      <c r="D2" s="1">
        <v>9.0</v>
      </c>
      <c r="E2" s="1">
        <v>6.0</v>
      </c>
      <c r="F2" s="1">
        <v>3.0</v>
      </c>
      <c r="G2" s="1">
        <v>5.0</v>
      </c>
      <c r="H2" s="1">
        <v>1.0</v>
      </c>
      <c r="I2" s="1">
        <v>6.0</v>
      </c>
      <c r="J2" s="1">
        <v>9.0</v>
      </c>
      <c r="K2" s="1">
        <v>8.0</v>
      </c>
    </row>
    <row r="3" ht="18.75" customHeight="1">
      <c r="B3" s="1">
        <v>9.0</v>
      </c>
      <c r="C3" s="1">
        <v>4.0</v>
      </c>
      <c r="D3" s="1">
        <v>9.0</v>
      </c>
      <c r="E3" s="1">
        <v>7.0</v>
      </c>
      <c r="F3" s="1">
        <v>7.0</v>
      </c>
      <c r="G3" s="1">
        <v>8.0</v>
      </c>
      <c r="H3" s="1">
        <v>6.0</v>
      </c>
      <c r="I3" s="1">
        <v>9.0</v>
      </c>
      <c r="J3" s="1">
        <v>8.0</v>
      </c>
      <c r="K3" s="1">
        <v>6.0</v>
      </c>
    </row>
    <row r="4" ht="18.75" customHeight="1">
      <c r="B4" s="1">
        <v>2.0</v>
      </c>
      <c r="C4" s="1">
        <v>10.0</v>
      </c>
      <c r="D4" s="1">
        <v>8.0</v>
      </c>
      <c r="E4" s="1">
        <v>8.0</v>
      </c>
      <c r="F4" s="1">
        <v>10.0</v>
      </c>
      <c r="G4" s="1">
        <v>6.0</v>
      </c>
      <c r="H4" s="1">
        <v>2.0</v>
      </c>
      <c r="I4" s="1">
        <v>4.0</v>
      </c>
      <c r="J4" s="1">
        <v>6.0</v>
      </c>
      <c r="K4" s="1">
        <v>1.0</v>
      </c>
    </row>
    <row r="5" ht="18.75" customHeight="1"/>
    <row r="6" ht="18.75" customHeight="1">
      <c r="B6" s="3" t="s">
        <v>0</v>
      </c>
      <c r="C6" s="4">
        <f>COUNT(B2:K4)</f>
        <v>30</v>
      </c>
      <c r="F6" s="18" t="s">
        <v>23</v>
      </c>
    </row>
    <row r="7" ht="18.75" customHeight="1">
      <c r="F7" s="10">
        <f t="shared" ref="F7:O7" si="1">POWER(B2-$C$8, 2)</f>
        <v>0.4011111111</v>
      </c>
      <c r="G7" s="10">
        <f t="shared" si="1"/>
        <v>0.4011111111</v>
      </c>
      <c r="H7" s="10">
        <f t="shared" si="1"/>
        <v>6.934444444</v>
      </c>
      <c r="I7" s="10">
        <f t="shared" si="1"/>
        <v>0.1344444444</v>
      </c>
      <c r="J7" s="10">
        <f t="shared" si="1"/>
        <v>11.33444444</v>
      </c>
      <c r="K7" s="10">
        <f t="shared" si="1"/>
        <v>1.867777778</v>
      </c>
      <c r="L7" s="10">
        <f t="shared" si="1"/>
        <v>28.80111111</v>
      </c>
      <c r="M7" s="10">
        <f t="shared" si="1"/>
        <v>0.1344444444</v>
      </c>
      <c r="N7" s="10">
        <f t="shared" si="1"/>
        <v>6.934444444</v>
      </c>
      <c r="O7" s="10">
        <f t="shared" si="1"/>
        <v>2.667777778</v>
      </c>
    </row>
    <row r="8" ht="18.75" customHeight="1">
      <c r="B8" s="19" t="s">
        <v>13</v>
      </c>
      <c r="C8" s="10">
        <f>SUM(B2:K4) / C6</f>
        <v>6.366666667</v>
      </c>
      <c r="F8" s="10">
        <f t="shared" ref="F8:O8" si="2">POWER(B3-$C$8, 2)</f>
        <v>6.934444444</v>
      </c>
      <c r="G8" s="10">
        <f t="shared" si="2"/>
        <v>5.601111111</v>
      </c>
      <c r="H8" s="10">
        <f t="shared" si="2"/>
        <v>6.934444444</v>
      </c>
      <c r="I8" s="10">
        <f t="shared" si="2"/>
        <v>0.4011111111</v>
      </c>
      <c r="J8" s="10">
        <f t="shared" si="2"/>
        <v>0.4011111111</v>
      </c>
      <c r="K8" s="10">
        <f t="shared" si="2"/>
        <v>2.667777778</v>
      </c>
      <c r="L8" s="10">
        <f t="shared" si="2"/>
        <v>0.1344444444</v>
      </c>
      <c r="M8" s="10">
        <f t="shared" si="2"/>
        <v>6.934444444</v>
      </c>
      <c r="N8" s="10">
        <f t="shared" si="2"/>
        <v>2.667777778</v>
      </c>
      <c r="O8" s="10">
        <f t="shared" si="2"/>
        <v>0.1344444444</v>
      </c>
    </row>
    <row r="9" ht="18.75" customHeight="1">
      <c r="B9" s="19" t="s">
        <v>14</v>
      </c>
      <c r="C9" s="10">
        <f>SUM(F7:O9) / C6</f>
        <v>6.565555556</v>
      </c>
      <c r="F9" s="10">
        <f t="shared" ref="F9:O9" si="3">POWER(B4-$C$8, 2)</f>
        <v>19.06777778</v>
      </c>
      <c r="G9" s="10">
        <f t="shared" si="3"/>
        <v>13.20111111</v>
      </c>
      <c r="H9" s="10">
        <f t="shared" si="3"/>
        <v>2.667777778</v>
      </c>
      <c r="I9" s="10">
        <f t="shared" si="3"/>
        <v>2.667777778</v>
      </c>
      <c r="J9" s="10">
        <f t="shared" si="3"/>
        <v>13.20111111</v>
      </c>
      <c r="K9" s="10">
        <f t="shared" si="3"/>
        <v>0.1344444444</v>
      </c>
      <c r="L9" s="10">
        <f t="shared" si="3"/>
        <v>19.06777778</v>
      </c>
      <c r="M9" s="10">
        <f t="shared" si="3"/>
        <v>5.601111111</v>
      </c>
      <c r="N9" s="10">
        <f t="shared" si="3"/>
        <v>0.1344444444</v>
      </c>
      <c r="O9" s="10">
        <f t="shared" si="3"/>
        <v>28.80111111</v>
      </c>
    </row>
    <row r="10" ht="18.75" customHeight="1">
      <c r="B10" s="19" t="s">
        <v>24</v>
      </c>
      <c r="C10" s="10">
        <f>SQRT(C9)</f>
        <v>2.562334005</v>
      </c>
      <c r="H10" s="20"/>
    </row>
    <row r="11" ht="18.75" customHeight="1">
      <c r="B11" s="19" t="s">
        <v>25</v>
      </c>
      <c r="C11" s="10">
        <f>C10*100/C8</f>
        <v>40.24608386</v>
      </c>
      <c r="F11" s="18" t="s">
        <v>26</v>
      </c>
    </row>
    <row r="12" ht="18.75" customHeight="1">
      <c r="B12" s="19" t="s">
        <v>27</v>
      </c>
      <c r="C12" s="10">
        <f>SUM(F12:O14) / (C6 * POWER(C10,3))</f>
        <v>-0.6600870352</v>
      </c>
      <c r="F12" s="21">
        <f t="shared" ref="F12:O12" si="4">POWER(B2-$C$8, 3)
</f>
        <v>0.254037037</v>
      </c>
      <c r="G12" s="21">
        <f t="shared" si="4"/>
        <v>0.254037037</v>
      </c>
      <c r="H12" s="21">
        <f t="shared" si="4"/>
        <v>18.2607037</v>
      </c>
      <c r="I12" s="21">
        <f t="shared" si="4"/>
        <v>-0.0492962963</v>
      </c>
      <c r="J12" s="21">
        <f t="shared" si="4"/>
        <v>-38.1592963</v>
      </c>
      <c r="K12" s="21">
        <f t="shared" si="4"/>
        <v>-2.55262963</v>
      </c>
      <c r="L12" s="21">
        <f t="shared" si="4"/>
        <v>-154.565963</v>
      </c>
      <c r="M12" s="21">
        <f t="shared" si="4"/>
        <v>-0.0492962963</v>
      </c>
      <c r="N12" s="21">
        <f t="shared" si="4"/>
        <v>18.2607037</v>
      </c>
      <c r="O12" s="21">
        <f t="shared" si="4"/>
        <v>4.35737037</v>
      </c>
    </row>
    <row r="13" ht="18.75" customHeight="1">
      <c r="B13" s="19" t="s">
        <v>28</v>
      </c>
      <c r="C13" s="22">
        <f>SUM(F17:O19) / (C6 * POWER(C10,4)) -3</f>
        <v>-0.5207308877</v>
      </c>
      <c r="F13" s="21">
        <f t="shared" ref="F13:O13" si="5">POWER(B3-$C$8, 3)
</f>
        <v>18.2607037</v>
      </c>
      <c r="G13" s="21">
        <f t="shared" si="5"/>
        <v>-13.25596296</v>
      </c>
      <c r="H13" s="21">
        <f t="shared" si="5"/>
        <v>18.2607037</v>
      </c>
      <c r="I13" s="21">
        <f t="shared" si="5"/>
        <v>0.254037037</v>
      </c>
      <c r="J13" s="21">
        <f t="shared" si="5"/>
        <v>0.254037037</v>
      </c>
      <c r="K13" s="21">
        <f t="shared" si="5"/>
        <v>4.35737037</v>
      </c>
      <c r="L13" s="21">
        <f t="shared" si="5"/>
        <v>-0.0492962963</v>
      </c>
      <c r="M13" s="21">
        <f t="shared" si="5"/>
        <v>18.2607037</v>
      </c>
      <c r="N13" s="21">
        <f t="shared" si="5"/>
        <v>4.35737037</v>
      </c>
      <c r="O13" s="21">
        <f t="shared" si="5"/>
        <v>-0.0492962963</v>
      </c>
    </row>
    <row r="14" ht="18.75" customHeight="1">
      <c r="F14" s="21">
        <f t="shared" ref="F14:O14" si="6">POWER(B4-$C$8, 3)
</f>
        <v>-83.26262963</v>
      </c>
      <c r="G14" s="21">
        <f t="shared" si="6"/>
        <v>47.96403704</v>
      </c>
      <c r="H14" s="21">
        <f t="shared" si="6"/>
        <v>4.35737037</v>
      </c>
      <c r="I14" s="21">
        <f t="shared" si="6"/>
        <v>4.35737037</v>
      </c>
      <c r="J14" s="21">
        <f t="shared" si="6"/>
        <v>47.96403704</v>
      </c>
      <c r="K14" s="21">
        <f t="shared" si="6"/>
        <v>-0.0492962963</v>
      </c>
      <c r="L14" s="21">
        <f t="shared" si="6"/>
        <v>-83.26262963</v>
      </c>
      <c r="M14" s="21">
        <f t="shared" si="6"/>
        <v>-13.25596296</v>
      </c>
      <c r="N14" s="21">
        <f t="shared" si="6"/>
        <v>-0.0492962963</v>
      </c>
      <c r="O14" s="21">
        <f t="shared" si="6"/>
        <v>-154.565963</v>
      </c>
    </row>
    <row r="15" ht="18.75" customHeight="1"/>
    <row r="16" ht="18.75" customHeight="1">
      <c r="F16" s="18" t="s">
        <v>29</v>
      </c>
    </row>
    <row r="17" ht="18.75" customHeight="1">
      <c r="F17" s="21">
        <f t="shared" ref="F17:O17" si="7">POWER(B2-$C$8,4)</f>
        <v>0.1608901235</v>
      </c>
      <c r="G17" s="21">
        <f t="shared" si="7"/>
        <v>0.1608901235</v>
      </c>
      <c r="H17" s="21">
        <f t="shared" si="7"/>
        <v>48.08651975</v>
      </c>
      <c r="I17" s="21">
        <f t="shared" si="7"/>
        <v>0.01807530864</v>
      </c>
      <c r="J17" s="21">
        <f t="shared" si="7"/>
        <v>128.4696309</v>
      </c>
      <c r="K17" s="21">
        <f t="shared" si="7"/>
        <v>3.488593827</v>
      </c>
      <c r="L17" s="21">
        <f t="shared" si="7"/>
        <v>829.5040012</v>
      </c>
      <c r="M17" s="21">
        <f t="shared" si="7"/>
        <v>0.01807530864</v>
      </c>
      <c r="N17" s="21">
        <f t="shared" si="7"/>
        <v>48.08651975</v>
      </c>
      <c r="O17" s="21">
        <f t="shared" si="7"/>
        <v>7.117038272</v>
      </c>
    </row>
    <row r="18" ht="18.75" customHeight="1">
      <c r="F18" s="21">
        <f t="shared" ref="F18:O18" si="8">POWER(B3-$C$8,4)</f>
        <v>48.08651975</v>
      </c>
      <c r="G18" s="21">
        <f t="shared" si="8"/>
        <v>31.37244568</v>
      </c>
      <c r="H18" s="21">
        <f t="shared" si="8"/>
        <v>48.08651975</v>
      </c>
      <c r="I18" s="21">
        <f t="shared" si="8"/>
        <v>0.1608901235</v>
      </c>
      <c r="J18" s="21">
        <f t="shared" si="8"/>
        <v>0.1608901235</v>
      </c>
      <c r="K18" s="21">
        <f t="shared" si="8"/>
        <v>7.117038272</v>
      </c>
      <c r="L18" s="21">
        <f t="shared" si="8"/>
        <v>0.01807530864</v>
      </c>
      <c r="M18" s="21">
        <f t="shared" si="8"/>
        <v>48.08651975</v>
      </c>
      <c r="N18" s="21">
        <f t="shared" si="8"/>
        <v>7.117038272</v>
      </c>
      <c r="O18" s="21">
        <f t="shared" si="8"/>
        <v>0.01807530864</v>
      </c>
    </row>
    <row r="19" ht="18.75" customHeight="1">
      <c r="F19" s="21">
        <f t="shared" ref="F19:O19" si="9">POWER(B4-$C$8,4)</f>
        <v>363.5801494</v>
      </c>
      <c r="G19" s="21">
        <f t="shared" si="9"/>
        <v>174.2693346</v>
      </c>
      <c r="H19" s="21">
        <f t="shared" si="9"/>
        <v>7.117038272</v>
      </c>
      <c r="I19" s="21">
        <f t="shared" si="9"/>
        <v>7.117038272</v>
      </c>
      <c r="J19" s="21">
        <f t="shared" si="9"/>
        <v>174.2693346</v>
      </c>
      <c r="K19" s="21">
        <f t="shared" si="9"/>
        <v>0.01807530864</v>
      </c>
      <c r="L19" s="21">
        <f t="shared" si="9"/>
        <v>363.5801494</v>
      </c>
      <c r="M19" s="21">
        <f t="shared" si="9"/>
        <v>31.37244568</v>
      </c>
      <c r="N19" s="21">
        <f t="shared" si="9"/>
        <v>0.01807530864</v>
      </c>
      <c r="O19" s="21">
        <f t="shared" si="9"/>
        <v>829.5040012</v>
      </c>
    </row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