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  <sheet state="visible" name="Задание 5" sheetId="5" r:id="rId8"/>
  </sheets>
  <definedNames/>
  <calcPr/>
</workbook>
</file>

<file path=xl/sharedStrings.xml><?xml version="1.0" encoding="utf-8"?>
<sst xmlns="http://schemas.openxmlformats.org/spreadsheetml/2006/main" count="89" uniqueCount="64">
  <si>
    <t>n</t>
  </si>
  <si>
    <t>d,мм</t>
  </si>
  <si>
    <t>di-d0</t>
  </si>
  <si>
    <t>(di-d0)^2</t>
  </si>
  <si>
    <t>d среднее</t>
  </si>
  <si>
    <t>Средне-квадратичная погрешность</t>
  </si>
  <si>
    <t>Станд.откл.</t>
  </si>
  <si>
    <t>Абс.погреш.</t>
  </si>
  <si>
    <t>Отн.погреш.%</t>
  </si>
  <si>
    <t>d0</t>
  </si>
  <si>
    <t>(di-dср)^2</t>
  </si>
  <si>
    <t>m,%масс</t>
  </si>
  <si>
    <t>mi-m0</t>
  </si>
  <si>
    <t>(mi-m0)^2</t>
  </si>
  <si>
    <t>m среднее</t>
  </si>
  <si>
    <t>m0</t>
  </si>
  <si>
    <t>(mi-mср)^2</t>
  </si>
  <si>
    <t>m,г</t>
  </si>
  <si>
    <t>Ср.знач.</t>
  </si>
  <si>
    <t>α</t>
  </si>
  <si>
    <t>(m - mср)^2</t>
  </si>
  <si>
    <t>t</t>
  </si>
  <si>
    <t>Случ. погр:</t>
  </si>
  <si>
    <t>m средняя = 47,11 +- 0,06568</t>
  </si>
  <si>
    <t>L,мм</t>
  </si>
  <si>
    <t>L среднее,мм</t>
  </si>
  <si>
    <t>L-Lср</t>
  </si>
  <si>
    <t>(L-Lср)^2</t>
  </si>
  <si>
    <t>Ср. Квадратическая погрешность</t>
  </si>
  <si>
    <t>Станд. откл.</t>
  </si>
  <si>
    <t>Абс. погреш.</t>
  </si>
  <si>
    <t>Отн. Погреш.</t>
  </si>
  <si>
    <t>a, мм</t>
  </si>
  <si>
    <t>b, мм</t>
  </si>
  <si>
    <t>h, мм</t>
  </si>
  <si>
    <t>(x-xср)^2</t>
  </si>
  <si>
    <t>(x - xср)^2</t>
  </si>
  <si>
    <t>Среднее</t>
  </si>
  <si>
    <t>ã = 12,7</t>
  </si>
  <si>
    <t>b~ = 12,8</t>
  </si>
  <si>
    <t>h~ = 14,8</t>
  </si>
  <si>
    <t>Для a:</t>
  </si>
  <si>
    <t>Для b:</t>
  </si>
  <si>
    <t>Для h:</t>
  </si>
  <si>
    <t>Цена деления</t>
  </si>
  <si>
    <t xml:space="preserve">Цена деления </t>
  </si>
  <si>
    <t>Систематическая погрешность</t>
  </si>
  <si>
    <t>Медиана</t>
  </si>
  <si>
    <t>Случайная погрешность</t>
  </si>
  <si>
    <t>СКО</t>
  </si>
  <si>
    <t>Средн. квадр. отклонение</t>
  </si>
  <si>
    <t>Систем. погр.</t>
  </si>
  <si>
    <t>Систем. погр</t>
  </si>
  <si>
    <t>Доверительный интервал</t>
  </si>
  <si>
    <t>α не существует</t>
  </si>
  <si>
    <t>Случ. погр</t>
  </si>
  <si>
    <t xml:space="preserve">Δx </t>
  </si>
  <si>
    <t>Полная погр</t>
  </si>
  <si>
    <t>a среднее = 12,7 ± 0,05</t>
  </si>
  <si>
    <t>b среднее = 12,8 ± 0,09</t>
  </si>
  <si>
    <t>h среднее = 14,8 ± 0,09</t>
  </si>
  <si>
    <t>Vср</t>
  </si>
  <si>
    <t>ΔV</t>
  </si>
  <si>
    <t xml:space="preserve">V = Vср +- ΔV = 2405,888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</si>
</sst>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name val="Calibri"/>
    </font>
    <font>
      <sz val="11.0"/>
      <color theme="1"/>
      <name val="Calibri"/>
    </font>
    <font/>
    <font>
      <sz val="11.0"/>
      <color rgb="FF000000"/>
      <name val="Calibri"/>
    </font>
    <font>
      <color theme="1"/>
      <name val="Arial"/>
    </font>
    <font>
      <sz val="11.0"/>
      <color rgb="FF000000"/>
      <name val="Arial"/>
    </font>
    <font>
      <sz val="11.0"/>
      <color theme="1"/>
      <name val="Inconsolata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1" fillId="3" fontId="1" numFmtId="0" xfId="0" applyAlignment="1" applyBorder="1" applyFill="1" applyFont="1">
      <alignment horizontal="right" vertical="bottom"/>
    </xf>
    <xf borderId="1" fillId="3" fontId="2" numFmtId="0" xfId="0" applyAlignment="1" applyBorder="1" applyFont="1">
      <alignment horizontal="right" vertical="bottom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5" fillId="3" fontId="2" numFmtId="0" xfId="0" applyAlignment="1" applyBorder="1" applyFont="1">
      <alignment horizontal="center" vertical="bottom"/>
    </xf>
    <xf borderId="1" fillId="3" fontId="1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horizontal="right" readingOrder="0" vertical="bottom"/>
    </xf>
    <xf borderId="1" fillId="3" fontId="4" numFmtId="0" xfId="0" applyAlignment="1" applyBorder="1" applyFont="1">
      <alignment horizontal="right" vertical="bottom"/>
    </xf>
    <xf borderId="1" fillId="2" fontId="3" numFmtId="0" xfId="0" applyAlignment="1" applyBorder="1" applyFont="1">
      <alignment readingOrder="0"/>
    </xf>
    <xf borderId="1" fillId="3" fontId="5" numFmtId="0" xfId="0" applyBorder="1" applyFont="1"/>
    <xf borderId="0" fillId="2" fontId="1" numFmtId="0" xfId="0" applyAlignment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1" fillId="3" fontId="7" numFmtId="0" xfId="0" applyAlignment="1" applyBorder="1" applyFont="1">
      <alignment horizontal="right" vertical="bottom"/>
    </xf>
    <xf borderId="1" fillId="3" fontId="1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vertical="bottom"/>
    </xf>
    <xf borderId="2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5"/>
      <c r="J1" s="2" t="s">
        <v>6</v>
      </c>
      <c r="K1" s="2" t="s">
        <v>7</v>
      </c>
      <c r="L1" s="2" t="s">
        <v>8</v>
      </c>
    </row>
    <row r="2">
      <c r="A2" s="6">
        <v>1.0</v>
      </c>
      <c r="B2" s="6">
        <v>14.85</v>
      </c>
      <c r="C2" s="7">
        <f t="shared" ref="C2:C6" si="1">B2-$B$10</f>
        <v>0.05</v>
      </c>
      <c r="D2" s="7">
        <f t="shared" ref="D2:D6" si="2">C2^2</f>
        <v>0.0025</v>
      </c>
      <c r="E2" s="8">
        <f>AVERAGE(B2:B6)</f>
        <v>14.818</v>
      </c>
      <c r="F2" s="9">
        <f>SQRT(SUM(A13:A17)/B8/(B8-1))</f>
        <v>0.0115758369</v>
      </c>
      <c r="G2" s="10"/>
      <c r="H2" s="10"/>
      <c r="I2" s="11"/>
      <c r="J2" s="8">
        <f>SQRT(SUM(D2:D6) / (B8-1))</f>
        <v>0.03278719262</v>
      </c>
      <c r="K2" s="7">
        <f t="shared" ref="K2:K6" si="3">ABS(B2-$E$2)</f>
        <v>0.032</v>
      </c>
      <c r="L2" s="7">
        <f t="shared" ref="L2:L6" si="4">K2/B2*100</f>
        <v>0.2154882155</v>
      </c>
    </row>
    <row r="3">
      <c r="A3" s="6">
        <v>2.0</v>
      </c>
      <c r="B3" s="6">
        <v>14.8</v>
      </c>
      <c r="C3" s="7">
        <f t="shared" si="1"/>
        <v>0</v>
      </c>
      <c r="D3" s="7">
        <f t="shared" si="2"/>
        <v>0</v>
      </c>
      <c r="E3" s="12"/>
      <c r="F3" s="13"/>
      <c r="I3" s="14"/>
      <c r="J3" s="12"/>
      <c r="K3" s="7">
        <f t="shared" si="3"/>
        <v>0.018</v>
      </c>
      <c r="L3" s="7">
        <f t="shared" si="4"/>
        <v>0.1216216216</v>
      </c>
    </row>
    <row r="4">
      <c r="A4" s="6">
        <v>3.0</v>
      </c>
      <c r="B4" s="6">
        <v>14.79</v>
      </c>
      <c r="C4" s="7">
        <f t="shared" si="1"/>
        <v>-0.01</v>
      </c>
      <c r="D4" s="7">
        <f t="shared" si="2"/>
        <v>0.0001</v>
      </c>
      <c r="E4" s="12"/>
      <c r="F4" s="13"/>
      <c r="I4" s="14"/>
      <c r="J4" s="12"/>
      <c r="K4" s="7">
        <f t="shared" si="3"/>
        <v>0.028</v>
      </c>
      <c r="L4" s="7">
        <f t="shared" si="4"/>
        <v>0.1893171062</v>
      </c>
    </row>
    <row r="5">
      <c r="A5" s="6">
        <v>4.0</v>
      </c>
      <c r="B5" s="6">
        <v>14.84</v>
      </c>
      <c r="C5" s="7">
        <f t="shared" si="1"/>
        <v>0.04</v>
      </c>
      <c r="D5" s="7">
        <f t="shared" si="2"/>
        <v>0.0016</v>
      </c>
      <c r="E5" s="12"/>
      <c r="F5" s="13"/>
      <c r="I5" s="14"/>
      <c r="J5" s="12"/>
      <c r="K5" s="7">
        <f t="shared" si="3"/>
        <v>0.022</v>
      </c>
      <c r="L5" s="7">
        <f t="shared" si="4"/>
        <v>0.1482479784</v>
      </c>
    </row>
    <row r="6">
      <c r="A6" s="6">
        <v>5.0</v>
      </c>
      <c r="B6" s="6">
        <v>14.81</v>
      </c>
      <c r="C6" s="7">
        <f t="shared" si="1"/>
        <v>0.01</v>
      </c>
      <c r="D6" s="7">
        <f t="shared" si="2"/>
        <v>0.0001</v>
      </c>
      <c r="E6" s="15"/>
      <c r="F6" s="16"/>
      <c r="G6" s="17"/>
      <c r="H6" s="17"/>
      <c r="I6" s="18"/>
      <c r="J6" s="15"/>
      <c r="K6" s="7">
        <f t="shared" si="3"/>
        <v>0.008</v>
      </c>
      <c r="L6" s="7">
        <f t="shared" si="4"/>
        <v>0.05401755571</v>
      </c>
    </row>
    <row r="7">
      <c r="L7" s="19"/>
    </row>
    <row r="8">
      <c r="A8" s="2" t="s">
        <v>0</v>
      </c>
      <c r="B8" s="6">
        <v>5.0</v>
      </c>
      <c r="G8" s="19"/>
      <c r="H8" s="19"/>
      <c r="I8" s="19"/>
      <c r="J8" s="19"/>
      <c r="K8" s="19"/>
      <c r="L8" s="19"/>
    </row>
    <row r="9">
      <c r="C9" s="20"/>
      <c r="G9" s="19"/>
      <c r="H9" s="19"/>
      <c r="I9" s="19"/>
      <c r="J9" s="19"/>
      <c r="K9" s="19"/>
      <c r="L9" s="19"/>
    </row>
    <row r="10">
      <c r="A10" s="2" t="s">
        <v>9</v>
      </c>
      <c r="B10" s="6">
        <v>14.8</v>
      </c>
      <c r="C10" s="20"/>
      <c r="G10" s="19"/>
      <c r="H10" s="19"/>
      <c r="I10" s="19"/>
      <c r="J10" s="19"/>
      <c r="K10" s="19"/>
      <c r="L10" s="19"/>
    </row>
    <row r="11">
      <c r="A11" s="20"/>
      <c r="B11" s="20"/>
      <c r="C11" s="20"/>
      <c r="D11" s="20"/>
      <c r="E11" s="20"/>
      <c r="G11" s="19"/>
      <c r="H11" s="19"/>
      <c r="I11" s="19"/>
      <c r="J11" s="19"/>
      <c r="K11" s="19"/>
      <c r="L11" s="19"/>
    </row>
    <row r="12">
      <c r="A12" s="2" t="s">
        <v>10</v>
      </c>
      <c r="B12" s="20"/>
      <c r="C12" s="20"/>
      <c r="D12" s="20"/>
      <c r="E12" s="20"/>
      <c r="G12" s="19"/>
      <c r="H12" s="19"/>
      <c r="I12" s="19"/>
      <c r="J12" s="19"/>
      <c r="K12" s="19"/>
      <c r="L12" s="19"/>
    </row>
    <row r="13">
      <c r="A13" s="7">
        <f t="shared" ref="A13:A17" si="5">(B2-$E$2)^2</f>
        <v>0.001024</v>
      </c>
      <c r="B13" s="20"/>
      <c r="C13" s="20"/>
      <c r="D13" s="20"/>
      <c r="E13" s="20"/>
      <c r="G13" s="19"/>
      <c r="H13" s="19"/>
      <c r="I13" s="19"/>
      <c r="J13" s="19"/>
      <c r="K13" s="19"/>
      <c r="L13" s="19"/>
    </row>
    <row r="14">
      <c r="A14" s="7">
        <f t="shared" si="5"/>
        <v>0.000324</v>
      </c>
      <c r="B14" s="20"/>
      <c r="C14" s="20"/>
      <c r="D14" s="20"/>
      <c r="E14" s="20"/>
      <c r="G14" s="19"/>
      <c r="H14" s="19"/>
      <c r="I14" s="19"/>
      <c r="J14" s="19"/>
      <c r="K14" s="19"/>
      <c r="L14" s="19"/>
    </row>
    <row r="15">
      <c r="A15" s="7">
        <f t="shared" si="5"/>
        <v>0.000784</v>
      </c>
      <c r="B15" s="20"/>
      <c r="C15" s="20"/>
      <c r="D15" s="20"/>
      <c r="E15" s="20"/>
      <c r="G15" s="19"/>
      <c r="H15" s="19"/>
      <c r="I15" s="19"/>
      <c r="J15" s="19"/>
      <c r="K15" s="19"/>
      <c r="L15" s="19"/>
    </row>
    <row r="16">
      <c r="A16" s="7">
        <f t="shared" si="5"/>
        <v>0.000484</v>
      </c>
      <c r="B16" s="20"/>
      <c r="C16" s="19"/>
      <c r="D16" s="19"/>
      <c r="E16" s="19"/>
    </row>
    <row r="17">
      <c r="A17" s="7">
        <f t="shared" si="5"/>
        <v>0.000064</v>
      </c>
      <c r="B17" s="19"/>
    </row>
  </sheetData>
  <mergeCells count="4">
    <mergeCell ref="F1:I1"/>
    <mergeCell ref="E2:E6"/>
    <mergeCell ref="F2:I6"/>
    <mergeCell ref="J2:J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3" t="s">
        <v>5</v>
      </c>
      <c r="G1" s="4"/>
      <c r="H1" s="4"/>
      <c r="I1" s="5"/>
      <c r="J1" s="2" t="s">
        <v>6</v>
      </c>
      <c r="K1" s="2" t="s">
        <v>7</v>
      </c>
      <c r="L1" s="21" t="s">
        <v>8</v>
      </c>
    </row>
    <row r="2">
      <c r="A2" s="6">
        <v>1.0</v>
      </c>
      <c r="B2" s="6">
        <v>7.48</v>
      </c>
      <c r="C2" s="7">
        <f t="shared" ref="C2:C6" si="1">B2-$B$10</f>
        <v>0</v>
      </c>
      <c r="D2" s="7">
        <f t="shared" ref="D2:D6" si="2">C2^2</f>
        <v>0</v>
      </c>
      <c r="E2" s="8">
        <f>AVERAGE(B2:B6)</f>
        <v>7.492</v>
      </c>
      <c r="F2" s="9">
        <f>SQRT(SUM(A13:A17)/B8/(B8-1))</f>
        <v>0.008602325267</v>
      </c>
      <c r="G2" s="10"/>
      <c r="H2" s="10"/>
      <c r="I2" s="11"/>
      <c r="J2" s="8">
        <f>SQRT(SUM(D2:D6) / (B8 - 1))</f>
        <v>0.0234520788</v>
      </c>
      <c r="K2" s="7">
        <f t="shared" ref="K2:K6" si="3">ABS(B2-E$2)</f>
        <v>0.012</v>
      </c>
      <c r="L2" s="7">
        <f t="shared" ref="L2:L6" si="4">K2/B2*100</f>
        <v>0.1604278075</v>
      </c>
    </row>
    <row r="3">
      <c r="A3" s="6">
        <v>2.0</v>
      </c>
      <c r="B3" s="6">
        <v>7.49</v>
      </c>
      <c r="C3" s="7">
        <f t="shared" si="1"/>
        <v>0.01</v>
      </c>
      <c r="D3" s="7">
        <f t="shared" si="2"/>
        <v>0.0001</v>
      </c>
      <c r="E3" s="12"/>
      <c r="F3" s="13"/>
      <c r="I3" s="14"/>
      <c r="J3" s="12"/>
      <c r="K3" s="7">
        <f t="shared" si="3"/>
        <v>0.002</v>
      </c>
      <c r="L3" s="7">
        <f t="shared" si="4"/>
        <v>0.02670226969</v>
      </c>
    </row>
    <row r="4">
      <c r="A4" s="6">
        <v>3.0</v>
      </c>
      <c r="B4" s="6">
        <v>7.52</v>
      </c>
      <c r="C4" s="7">
        <f t="shared" si="1"/>
        <v>0.04</v>
      </c>
      <c r="D4" s="7">
        <f t="shared" si="2"/>
        <v>0.0016</v>
      </c>
      <c r="E4" s="12"/>
      <c r="F4" s="13"/>
      <c r="I4" s="14"/>
      <c r="J4" s="12"/>
      <c r="K4" s="7">
        <f t="shared" si="3"/>
        <v>0.028</v>
      </c>
      <c r="L4" s="7">
        <f t="shared" si="4"/>
        <v>0.3723404255</v>
      </c>
    </row>
    <row r="5">
      <c r="A5" s="6">
        <v>4.0</v>
      </c>
      <c r="B5" s="6">
        <v>7.47</v>
      </c>
      <c r="C5" s="7">
        <f t="shared" si="1"/>
        <v>-0.01</v>
      </c>
      <c r="D5" s="7">
        <f t="shared" si="2"/>
        <v>0.0001</v>
      </c>
      <c r="E5" s="12"/>
      <c r="F5" s="13"/>
      <c r="I5" s="14"/>
      <c r="J5" s="12"/>
      <c r="K5" s="7">
        <f t="shared" si="3"/>
        <v>0.022</v>
      </c>
      <c r="L5" s="7">
        <f t="shared" si="4"/>
        <v>0.2945113788</v>
      </c>
    </row>
    <row r="6">
      <c r="A6" s="6">
        <v>5.0</v>
      </c>
      <c r="B6" s="6">
        <v>7.5</v>
      </c>
      <c r="C6" s="7">
        <f t="shared" si="1"/>
        <v>0.02</v>
      </c>
      <c r="D6" s="7">
        <f t="shared" si="2"/>
        <v>0.0004</v>
      </c>
      <c r="E6" s="15"/>
      <c r="F6" s="16"/>
      <c r="G6" s="17"/>
      <c r="H6" s="17"/>
      <c r="I6" s="18"/>
      <c r="J6" s="15"/>
      <c r="K6" s="7">
        <f t="shared" si="3"/>
        <v>0.008</v>
      </c>
      <c r="L6" s="7">
        <f t="shared" si="4"/>
        <v>0.1066666667</v>
      </c>
    </row>
    <row r="7">
      <c r="A7" s="19"/>
      <c r="B7" s="20"/>
      <c r="C7" s="20"/>
      <c r="D7" s="20"/>
      <c r="E7" s="20"/>
      <c r="F7" s="20"/>
      <c r="G7" s="19"/>
      <c r="H7" s="19"/>
      <c r="I7" s="19"/>
      <c r="J7" s="19"/>
      <c r="K7" s="19"/>
      <c r="L7" s="19"/>
    </row>
    <row r="8">
      <c r="A8" s="2" t="s">
        <v>0</v>
      </c>
      <c r="B8" s="6">
        <v>5.0</v>
      </c>
      <c r="D8" s="20"/>
      <c r="G8" s="19"/>
      <c r="H8" s="19"/>
      <c r="I8" s="19"/>
      <c r="J8" s="19"/>
      <c r="K8" s="19"/>
      <c r="L8" s="19"/>
    </row>
    <row r="9">
      <c r="D9" s="20"/>
      <c r="E9" s="20"/>
      <c r="F9" s="20"/>
      <c r="G9" s="19"/>
      <c r="H9" s="19"/>
      <c r="I9" s="19"/>
      <c r="J9" s="19"/>
      <c r="K9" s="19"/>
      <c r="L9" s="19"/>
    </row>
    <row r="10">
      <c r="A10" s="2" t="s">
        <v>15</v>
      </c>
      <c r="B10" s="6">
        <v>7.48</v>
      </c>
      <c r="D10" s="19"/>
      <c r="E10" s="19"/>
      <c r="F10" s="19"/>
      <c r="G10" s="19"/>
      <c r="H10" s="19"/>
      <c r="I10" s="19"/>
      <c r="J10" s="19"/>
      <c r="K10" s="19"/>
      <c r="L10" s="19"/>
    </row>
    <row r="11">
      <c r="A11" s="22"/>
      <c r="B11" s="20"/>
      <c r="D11" s="19"/>
      <c r="E11" s="19"/>
      <c r="F11" s="19"/>
      <c r="G11" s="19"/>
      <c r="H11" s="19"/>
      <c r="I11" s="19"/>
      <c r="J11" s="19"/>
      <c r="K11" s="19"/>
      <c r="L11" s="19"/>
    </row>
    <row r="12">
      <c r="A12" s="2" t="s">
        <v>16</v>
      </c>
      <c r="B12" s="20"/>
      <c r="D12" s="19"/>
      <c r="E12" s="19"/>
      <c r="F12" s="19"/>
      <c r="G12" s="19"/>
      <c r="H12" s="19"/>
      <c r="I12" s="19"/>
      <c r="J12" s="19"/>
      <c r="K12" s="19"/>
      <c r="L12" s="19"/>
    </row>
    <row r="13">
      <c r="A13" s="7">
        <f t="shared" ref="A13:A17" si="5">(B2-$E$2)^2</f>
        <v>0.000144</v>
      </c>
      <c r="B13" s="20"/>
      <c r="D13" s="19"/>
      <c r="E13" s="19"/>
      <c r="F13" s="19"/>
      <c r="G13" s="19"/>
      <c r="H13" s="19"/>
      <c r="I13" s="19"/>
      <c r="J13" s="19"/>
      <c r="K13" s="19"/>
      <c r="L13" s="19"/>
    </row>
    <row r="14">
      <c r="A14" s="7">
        <f t="shared" si="5"/>
        <v>0.000004</v>
      </c>
      <c r="B14" s="20"/>
      <c r="D14" s="19"/>
      <c r="E14" s="19"/>
      <c r="F14" s="19"/>
      <c r="G14" s="19"/>
      <c r="H14" s="19"/>
      <c r="I14" s="19"/>
      <c r="J14" s="19"/>
      <c r="K14" s="19"/>
      <c r="L14" s="19"/>
    </row>
    <row r="15">
      <c r="A15" s="7">
        <f t="shared" si="5"/>
        <v>0.000784</v>
      </c>
      <c r="B15" s="20"/>
      <c r="D15" s="19"/>
      <c r="E15" s="19"/>
      <c r="F15" s="19"/>
      <c r="G15" s="19"/>
      <c r="H15" s="19"/>
      <c r="I15" s="19"/>
      <c r="J15" s="19"/>
      <c r="K15" s="19"/>
      <c r="L15" s="19"/>
    </row>
    <row r="16">
      <c r="A16" s="7">
        <f t="shared" si="5"/>
        <v>0.000484</v>
      </c>
      <c r="B16" s="20"/>
    </row>
    <row r="17">
      <c r="A17" s="7">
        <f t="shared" si="5"/>
        <v>0.000064</v>
      </c>
      <c r="B17" s="19"/>
    </row>
  </sheetData>
  <mergeCells count="4">
    <mergeCell ref="F1:I1"/>
    <mergeCell ref="E2:E6"/>
    <mergeCell ref="F2:I6"/>
    <mergeCell ref="J2:J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17</v>
      </c>
      <c r="C1" s="2" t="s">
        <v>18</v>
      </c>
      <c r="D1" s="2" t="s">
        <v>19</v>
      </c>
      <c r="E1" s="20"/>
      <c r="F1" s="21" t="s">
        <v>20</v>
      </c>
    </row>
    <row r="2">
      <c r="A2" s="6">
        <v>1.0</v>
      </c>
      <c r="B2" s="6">
        <v>47.12</v>
      </c>
      <c r="C2" s="23">
        <f>AVERAGE(B2:B4)</f>
        <v>47.11</v>
      </c>
      <c r="D2" s="6">
        <v>0.95</v>
      </c>
      <c r="E2" s="20"/>
      <c r="F2" s="7">
        <f t="shared" ref="F2:F4" si="1">(B2-$C$2)^2</f>
        <v>0.0001</v>
      </c>
      <c r="G2" s="19"/>
    </row>
    <row r="3">
      <c r="A3" s="6">
        <v>2.0</v>
      </c>
      <c r="B3" s="6">
        <v>47.08</v>
      </c>
      <c r="C3" s="12"/>
      <c r="D3" s="24" t="s">
        <v>21</v>
      </c>
      <c r="E3" s="20"/>
      <c r="F3" s="7">
        <f t="shared" si="1"/>
        <v>0.0009</v>
      </c>
      <c r="G3" s="19"/>
    </row>
    <row r="4">
      <c r="A4" s="6">
        <v>3.0</v>
      </c>
      <c r="B4" s="6">
        <v>47.13</v>
      </c>
      <c r="C4" s="15"/>
      <c r="D4" s="6">
        <v>4.3</v>
      </c>
      <c r="E4" s="20"/>
      <c r="F4" s="7">
        <f t="shared" si="1"/>
        <v>0.0004</v>
      </c>
      <c r="G4" s="19"/>
    </row>
    <row r="5">
      <c r="A5" s="19"/>
      <c r="B5" s="20"/>
      <c r="C5" s="20"/>
      <c r="D5" s="19"/>
      <c r="E5" s="19"/>
      <c r="F5" s="19"/>
      <c r="G5" s="19"/>
    </row>
    <row r="6">
      <c r="A6" s="25" t="s">
        <v>0</v>
      </c>
      <c r="B6" s="6">
        <v>3.0</v>
      </c>
      <c r="D6" s="19"/>
      <c r="E6" s="19"/>
      <c r="F6" s="19"/>
      <c r="G6" s="19"/>
    </row>
    <row r="7">
      <c r="A7" s="26" t="s">
        <v>22</v>
      </c>
      <c r="B7" s="7">
        <f>D4*SQRT(SUM(F2:F4) / (2 * 3))</f>
        <v>0.06568358496</v>
      </c>
      <c r="D7" s="19"/>
      <c r="E7" s="19"/>
      <c r="F7" s="19"/>
      <c r="G7" s="19"/>
    </row>
    <row r="8">
      <c r="B8" s="19"/>
      <c r="D8" s="19"/>
      <c r="E8" s="19"/>
      <c r="F8" s="19"/>
      <c r="G8" s="19"/>
    </row>
    <row r="9">
      <c r="A9" s="20"/>
      <c r="B9" s="20"/>
      <c r="D9" s="20"/>
      <c r="E9" s="19"/>
      <c r="F9" s="19"/>
      <c r="G9" s="19"/>
    </row>
    <row r="10">
      <c r="A10" s="27" t="s">
        <v>23</v>
      </c>
      <c r="B10" s="24"/>
      <c r="D10" s="20"/>
      <c r="E10" s="19"/>
      <c r="F10" s="19"/>
      <c r="G10" s="19"/>
    </row>
  </sheetData>
  <mergeCells count="1">
    <mergeCell ref="C2:C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</row>
    <row r="2">
      <c r="A2" s="6">
        <v>1.0</v>
      </c>
      <c r="B2" s="28">
        <v>9.86</v>
      </c>
      <c r="C2" s="7">
        <f>AVERAGE(B2:B13)</f>
        <v>9.661818182</v>
      </c>
      <c r="D2" s="7">
        <f t="shared" ref="D2:D11" si="1">B2-$C$2</f>
        <v>0.1981818182</v>
      </c>
      <c r="E2" s="7">
        <f t="shared" ref="E2:E11" si="2">D2^2</f>
        <v>0.03927603306</v>
      </c>
      <c r="F2" s="29">
        <f>SQRT(SUM(E2:E13)/B13/(B13-1))</f>
        <v>0.03756426999</v>
      </c>
      <c r="G2" s="7">
        <f>SQRT(SUM(E2:E10) / (B13-1))</f>
        <v>0.1058361261</v>
      </c>
      <c r="H2" s="7">
        <f t="shared" ref="H2:H11" si="3">ABS(B2-C$2)</f>
        <v>0.1981818182</v>
      </c>
      <c r="I2" s="7">
        <f t="shared" ref="I2:I11" si="4">H2/B2*100</f>
        <v>2.009957588</v>
      </c>
    </row>
    <row r="3">
      <c r="A3" s="6">
        <v>2.0</v>
      </c>
      <c r="B3" s="28">
        <v>9.71</v>
      </c>
      <c r="D3" s="7">
        <f t="shared" si="1"/>
        <v>0.04818181818</v>
      </c>
      <c r="E3" s="7">
        <f t="shared" si="2"/>
        <v>0.002321487603</v>
      </c>
      <c r="H3" s="7">
        <f t="shared" si="3"/>
        <v>0.04818181818</v>
      </c>
      <c r="I3" s="7">
        <f t="shared" si="4"/>
        <v>0.4962082202</v>
      </c>
    </row>
    <row r="4">
      <c r="A4" s="6">
        <v>3.0</v>
      </c>
      <c r="B4" s="28">
        <v>9.51</v>
      </c>
      <c r="D4" s="7">
        <f t="shared" si="1"/>
        <v>-0.1518181818</v>
      </c>
      <c r="E4" s="7">
        <f t="shared" si="2"/>
        <v>0.02304876033</v>
      </c>
      <c r="H4" s="7">
        <f t="shared" si="3"/>
        <v>0.1518181818</v>
      </c>
      <c r="I4" s="7">
        <f t="shared" si="4"/>
        <v>1.596405697</v>
      </c>
    </row>
    <row r="5">
      <c r="A5" s="6">
        <v>4.0</v>
      </c>
      <c r="B5" s="28">
        <v>9.6</v>
      </c>
      <c r="D5" s="7">
        <f t="shared" si="1"/>
        <v>-0.06181818182</v>
      </c>
      <c r="E5" s="7">
        <f t="shared" si="2"/>
        <v>0.003821487603</v>
      </c>
      <c r="H5" s="7">
        <f t="shared" si="3"/>
        <v>0.06181818182</v>
      </c>
      <c r="I5" s="7">
        <f t="shared" si="4"/>
        <v>0.6439393939</v>
      </c>
    </row>
    <row r="6">
      <c r="A6" s="6">
        <v>5.0</v>
      </c>
      <c r="B6" s="28">
        <v>9.57</v>
      </c>
      <c r="D6" s="7">
        <f t="shared" si="1"/>
        <v>-0.09181818182</v>
      </c>
      <c r="E6" s="7">
        <f t="shared" si="2"/>
        <v>0.008430578512</v>
      </c>
      <c r="H6" s="7">
        <f t="shared" si="3"/>
        <v>0.09181818182</v>
      </c>
      <c r="I6" s="7">
        <f t="shared" si="4"/>
        <v>0.9594376366</v>
      </c>
    </row>
    <row r="7">
      <c r="A7" s="6">
        <v>6.0</v>
      </c>
      <c r="B7" s="28">
        <v>9.66</v>
      </c>
      <c r="D7" s="7">
        <f t="shared" si="1"/>
        <v>-0.001818181818</v>
      </c>
      <c r="E7" s="7">
        <f t="shared" si="2"/>
        <v>0.000003305785124</v>
      </c>
      <c r="H7" s="7">
        <f t="shared" si="3"/>
        <v>0.001818181818</v>
      </c>
      <c r="I7" s="7">
        <f t="shared" si="4"/>
        <v>0.01882175795</v>
      </c>
    </row>
    <row r="8">
      <c r="A8" s="6">
        <v>7.0</v>
      </c>
      <c r="B8" s="28">
        <v>9.69</v>
      </c>
      <c r="D8" s="7">
        <f t="shared" si="1"/>
        <v>0.02818181818</v>
      </c>
      <c r="E8" s="7">
        <f t="shared" si="2"/>
        <v>0.000794214876</v>
      </c>
      <c r="H8" s="7">
        <f t="shared" si="3"/>
        <v>0.02818181818</v>
      </c>
      <c r="I8" s="7">
        <f t="shared" si="4"/>
        <v>0.290834037</v>
      </c>
    </row>
    <row r="9">
      <c r="A9" s="6">
        <v>8.0</v>
      </c>
      <c r="B9" s="28">
        <v>9.67</v>
      </c>
      <c r="D9" s="7">
        <f t="shared" si="1"/>
        <v>0.008181818182</v>
      </c>
      <c r="E9" s="7">
        <f t="shared" si="2"/>
        <v>0.00006694214876</v>
      </c>
      <c r="H9" s="7">
        <f t="shared" si="3"/>
        <v>0.008181818182</v>
      </c>
      <c r="I9" s="7">
        <f t="shared" si="4"/>
        <v>0.08461032246</v>
      </c>
    </row>
    <row r="10">
      <c r="A10" s="6">
        <v>9.0</v>
      </c>
      <c r="B10" s="28">
        <v>9.51</v>
      </c>
      <c r="D10" s="7">
        <f t="shared" si="1"/>
        <v>-0.1518181818</v>
      </c>
      <c r="E10" s="7">
        <f t="shared" si="2"/>
        <v>0.02304876033</v>
      </c>
      <c r="H10" s="7">
        <f t="shared" si="3"/>
        <v>0.1518181818</v>
      </c>
      <c r="I10" s="7">
        <f t="shared" si="4"/>
        <v>1.596405697</v>
      </c>
    </row>
    <row r="11">
      <c r="A11" s="6">
        <v>10.0</v>
      </c>
      <c r="B11" s="28">
        <v>9.5</v>
      </c>
      <c r="D11" s="7">
        <f t="shared" si="1"/>
        <v>-0.1618181818</v>
      </c>
      <c r="E11" s="7">
        <f t="shared" si="2"/>
        <v>0.02618512397</v>
      </c>
      <c r="H11" s="7">
        <f t="shared" si="3"/>
        <v>0.1618181818</v>
      </c>
      <c r="I11" s="7">
        <f t="shared" si="4"/>
        <v>1.703349282</v>
      </c>
    </row>
    <row r="13">
      <c r="A13" s="30" t="s">
        <v>0</v>
      </c>
      <c r="B13" s="31">
        <f>A11</f>
        <v>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0</v>
      </c>
      <c r="B1" s="33" t="s">
        <v>32</v>
      </c>
      <c r="C1" s="33" t="s">
        <v>33</v>
      </c>
      <c r="D1" s="33" t="s">
        <v>34</v>
      </c>
      <c r="E1" s="20"/>
      <c r="F1" s="2" t="s">
        <v>35</v>
      </c>
      <c r="G1" s="20"/>
      <c r="H1" s="2" t="s">
        <v>36</v>
      </c>
      <c r="I1" s="20"/>
      <c r="J1" s="2" t="s">
        <v>36</v>
      </c>
      <c r="K1" s="19"/>
      <c r="L1" s="19"/>
      <c r="M1" s="19"/>
      <c r="N1" s="19"/>
      <c r="O1" s="19"/>
      <c r="P1" s="19"/>
      <c r="Q1" s="19"/>
    </row>
    <row r="2">
      <c r="A2" s="34">
        <v>1.0</v>
      </c>
      <c r="B2" s="34">
        <v>12.7</v>
      </c>
      <c r="C2" s="34">
        <v>12.7</v>
      </c>
      <c r="D2" s="34">
        <v>14.8</v>
      </c>
      <c r="E2" s="20"/>
      <c r="F2" s="7">
        <f t="shared" ref="F2:F4" si="1">POWER(B2-12.7,2)</f>
        <v>0</v>
      </c>
      <c r="G2" s="20"/>
      <c r="H2" s="7">
        <f t="shared" ref="H2:H4" si="2">POWER(C2-12.8, 2)</f>
        <v>0.01</v>
      </c>
      <c r="I2" s="20"/>
      <c r="J2" s="7">
        <f t="shared" ref="J2:J4" si="3">POWER(D2-14.8, 2)</f>
        <v>0</v>
      </c>
      <c r="K2" s="19"/>
      <c r="L2" s="19"/>
      <c r="M2" s="19"/>
      <c r="N2" s="19"/>
      <c r="O2" s="19"/>
      <c r="P2" s="19"/>
      <c r="Q2" s="19"/>
    </row>
    <row r="3">
      <c r="A3" s="34">
        <v>2.0</v>
      </c>
      <c r="B3" s="34">
        <v>12.7</v>
      </c>
      <c r="C3" s="34">
        <v>12.8</v>
      </c>
      <c r="D3" s="34">
        <v>14.9</v>
      </c>
      <c r="E3" s="20"/>
      <c r="F3" s="7">
        <f t="shared" si="1"/>
        <v>0</v>
      </c>
      <c r="G3" s="20"/>
      <c r="H3" s="7">
        <f t="shared" si="2"/>
        <v>0</v>
      </c>
      <c r="I3" s="20"/>
      <c r="J3" s="7">
        <f t="shared" si="3"/>
        <v>0.01</v>
      </c>
      <c r="K3" s="19"/>
      <c r="L3" s="19"/>
      <c r="M3" s="19"/>
      <c r="N3" s="19"/>
      <c r="O3" s="19"/>
      <c r="P3" s="19"/>
      <c r="Q3" s="19"/>
    </row>
    <row r="4">
      <c r="A4" s="34">
        <v>3.0</v>
      </c>
      <c r="B4" s="34">
        <v>12.7</v>
      </c>
      <c r="C4" s="34">
        <v>12.9</v>
      </c>
      <c r="D4" s="34">
        <v>14.7</v>
      </c>
      <c r="E4" s="20"/>
      <c r="F4" s="7">
        <f t="shared" si="1"/>
        <v>0</v>
      </c>
      <c r="G4" s="20"/>
      <c r="H4" s="7">
        <f t="shared" si="2"/>
        <v>0.01</v>
      </c>
      <c r="I4" s="20"/>
      <c r="J4" s="7">
        <f t="shared" si="3"/>
        <v>0.01</v>
      </c>
      <c r="K4" s="19"/>
      <c r="L4" s="19"/>
      <c r="M4" s="19"/>
      <c r="N4" s="19"/>
      <c r="O4" s="19"/>
      <c r="P4" s="19"/>
      <c r="Q4" s="19"/>
    </row>
    <row r="5">
      <c r="A5" s="33" t="s">
        <v>37</v>
      </c>
      <c r="B5" s="35" t="s">
        <v>38</v>
      </c>
      <c r="C5" s="34" t="s">
        <v>39</v>
      </c>
      <c r="D5" s="34" t="s">
        <v>40</v>
      </c>
      <c r="E5" s="19"/>
      <c r="F5" s="20"/>
      <c r="G5" s="20"/>
      <c r="H5" s="20"/>
      <c r="I5" s="19"/>
      <c r="J5" s="19"/>
      <c r="K5" s="19"/>
      <c r="M5" s="20"/>
      <c r="N5" s="20"/>
      <c r="O5" s="20"/>
      <c r="P5" s="19"/>
      <c r="Q5" s="19"/>
    </row>
    <row r="6">
      <c r="A6" s="2" t="s">
        <v>41</v>
      </c>
      <c r="B6" s="36"/>
      <c r="C6" s="19"/>
      <c r="D6" s="19"/>
      <c r="E6" s="2" t="s">
        <v>42</v>
      </c>
      <c r="F6" s="20"/>
      <c r="I6" s="19"/>
      <c r="J6" s="19"/>
      <c r="K6" s="2" t="s">
        <v>43</v>
      </c>
      <c r="L6" s="20"/>
      <c r="M6" s="20"/>
      <c r="N6" s="20"/>
      <c r="O6" s="20"/>
    </row>
    <row r="7">
      <c r="A7" s="2" t="s">
        <v>44</v>
      </c>
      <c r="B7" s="7">
        <f>0.1</f>
        <v>0.1</v>
      </c>
      <c r="C7" s="20"/>
      <c r="D7" s="19"/>
      <c r="E7" s="2" t="s">
        <v>45</v>
      </c>
      <c r="F7" s="6">
        <v>0.1</v>
      </c>
      <c r="I7" s="19"/>
      <c r="J7" s="19"/>
      <c r="K7" s="2" t="s">
        <v>44</v>
      </c>
      <c r="L7" s="6">
        <v>0.1</v>
      </c>
      <c r="M7" s="20"/>
      <c r="N7" s="20"/>
      <c r="O7" s="20"/>
    </row>
    <row r="8">
      <c r="A8" s="37" t="s">
        <v>46</v>
      </c>
      <c r="B8" s="5"/>
      <c r="C8" s="7">
        <f>B7/2</f>
        <v>0.05</v>
      </c>
      <c r="D8" s="19"/>
      <c r="E8" s="2" t="s">
        <v>47</v>
      </c>
      <c r="F8" s="7">
        <f>MEDIAN(C2:C4)</f>
        <v>12.8</v>
      </c>
      <c r="I8" s="19"/>
      <c r="J8" s="19"/>
      <c r="K8" s="2" t="s">
        <v>47</v>
      </c>
      <c r="L8" s="7">
        <f>MEDIAN(D2:D4)</f>
        <v>14.8</v>
      </c>
      <c r="M8" s="20"/>
      <c r="N8" s="20"/>
      <c r="O8" s="20"/>
    </row>
    <row r="9">
      <c r="A9" s="37" t="s">
        <v>48</v>
      </c>
      <c r="B9" s="5"/>
      <c r="C9" s="7">
        <f>0</f>
        <v>0</v>
      </c>
      <c r="D9" s="19"/>
      <c r="E9" s="2" t="s">
        <v>49</v>
      </c>
      <c r="F9" s="7">
        <f>SUM(H2:H4) / 2</f>
        <v>0.01</v>
      </c>
      <c r="I9" s="19"/>
      <c r="J9" s="19"/>
      <c r="K9" s="2" t="s">
        <v>49</v>
      </c>
      <c r="L9" s="7">
        <f>SUM(J2:J4) / 2</f>
        <v>0.01</v>
      </c>
      <c r="M9" s="20"/>
      <c r="N9" s="20"/>
      <c r="O9" s="20"/>
    </row>
    <row r="10">
      <c r="A10" s="37" t="s">
        <v>50</v>
      </c>
      <c r="B10" s="5"/>
      <c r="C10" s="7">
        <f>SQRT(SUM(F2:F4) / 2)</f>
        <v>0</v>
      </c>
      <c r="D10" s="19"/>
      <c r="E10" s="2" t="s">
        <v>51</v>
      </c>
      <c r="F10" s="7">
        <f>F7/2</f>
        <v>0.05</v>
      </c>
      <c r="I10" s="19"/>
      <c r="J10" s="20"/>
      <c r="K10" s="2" t="s">
        <v>52</v>
      </c>
      <c r="L10" s="7">
        <f>L7/2</f>
        <v>0.05</v>
      </c>
      <c r="M10" s="20"/>
      <c r="N10" s="20"/>
      <c r="O10" s="20"/>
    </row>
    <row r="11">
      <c r="A11" s="2" t="s">
        <v>47</v>
      </c>
      <c r="B11" s="7">
        <f>MEDIAN(B2:B4)</f>
        <v>12.7</v>
      </c>
      <c r="C11" s="19"/>
      <c r="D11" s="19"/>
      <c r="E11" s="37" t="s">
        <v>53</v>
      </c>
      <c r="F11" s="5"/>
      <c r="I11" s="20"/>
      <c r="K11" s="37" t="s">
        <v>53</v>
      </c>
      <c r="L11" s="5"/>
      <c r="M11" s="20"/>
    </row>
    <row r="12">
      <c r="A12" s="37" t="s">
        <v>53</v>
      </c>
      <c r="B12" s="5"/>
      <c r="C12" s="19"/>
      <c r="D12" s="19"/>
      <c r="E12" s="7">
        <f>F8-F9</f>
        <v>12.79</v>
      </c>
      <c r="F12" s="7">
        <f>F8+F9</f>
        <v>12.81</v>
      </c>
      <c r="H12" s="38" t="s">
        <v>19</v>
      </c>
      <c r="I12" s="39">
        <f>(COUNTIF(C2:C4, "&lt;"&amp;E12) + COUNTIF(C2:C4, "&gt;"&amp;F12)) / 3</f>
        <v>0.6666666667</v>
      </c>
      <c r="K12" s="7">
        <f>L8-L9</f>
        <v>14.79</v>
      </c>
      <c r="L12" s="7">
        <f>L8+L9</f>
        <v>14.81</v>
      </c>
      <c r="M12" s="20"/>
      <c r="N12" s="38" t="s">
        <v>19</v>
      </c>
      <c r="O12" s="7">
        <f>COUNTIF(D2:D4, "&lt;"&amp;K12) / 3 + COUNTIF(D2:D4, "&gt;"&amp;L12) / 3</f>
        <v>0.6666666667</v>
      </c>
    </row>
    <row r="13">
      <c r="A13" s="7">
        <f>B11-C10</f>
        <v>12.7</v>
      </c>
      <c r="B13" s="7">
        <f>B11+C10</f>
        <v>12.7</v>
      </c>
      <c r="C13" s="40" t="s">
        <v>54</v>
      </c>
      <c r="D13" s="19"/>
      <c r="E13" s="20"/>
      <c r="F13" s="20"/>
      <c r="H13" s="2" t="s">
        <v>21</v>
      </c>
      <c r="I13" s="6">
        <v>1.3</v>
      </c>
      <c r="J13" s="19"/>
      <c r="K13" s="20"/>
      <c r="L13" s="20"/>
      <c r="M13" s="20"/>
      <c r="N13" s="2" t="s">
        <v>21</v>
      </c>
      <c r="O13" s="7">
        <f>1.3</f>
        <v>1.3</v>
      </c>
    </row>
    <row r="14">
      <c r="A14" s="20"/>
      <c r="B14" s="20"/>
      <c r="C14" s="19"/>
      <c r="D14" s="19"/>
      <c r="E14" s="2" t="s">
        <v>55</v>
      </c>
      <c r="F14" s="7">
        <f>I13*SQRT(SUM(H2:H4) / (2 * 3))</f>
        <v>0.07505553499</v>
      </c>
      <c r="I14" s="19"/>
      <c r="J14" s="19"/>
      <c r="K14" s="2" t="s">
        <v>55</v>
      </c>
      <c r="L14" s="7">
        <f>O13*SQRT(SUM(J2:J4) / 2 / 3)</f>
        <v>0.07505553499</v>
      </c>
      <c r="M14" s="20"/>
      <c r="N14" s="20"/>
      <c r="O14" s="20"/>
    </row>
    <row r="15">
      <c r="A15" s="38" t="s">
        <v>56</v>
      </c>
      <c r="B15" s="7">
        <f>SQRT(C9*C9+C8*C8)</f>
        <v>0.05</v>
      </c>
      <c r="C15" s="19"/>
      <c r="D15" s="19"/>
      <c r="E15" s="2" t="s">
        <v>57</v>
      </c>
      <c r="F15" s="7">
        <f>SQRT(F14*F14+F10*F10)</f>
        <v>0.09018499506</v>
      </c>
      <c r="I15" s="19"/>
      <c r="J15" s="19"/>
      <c r="K15" s="2" t="s">
        <v>57</v>
      </c>
      <c r="L15" s="7">
        <f>SQRT(L14*L14+L10*L10)</f>
        <v>0.09018499506</v>
      </c>
      <c r="M15" s="20"/>
      <c r="N15" s="20"/>
      <c r="O15" s="20"/>
    </row>
    <row r="16">
      <c r="A16" s="20"/>
      <c r="B16" s="20"/>
      <c r="C16" s="19"/>
      <c r="D16" s="19"/>
      <c r="E16" s="20"/>
      <c r="F16" s="20"/>
      <c r="I16" s="19"/>
      <c r="J16" s="19"/>
      <c r="K16" s="20"/>
      <c r="L16" s="20"/>
      <c r="M16" s="20"/>
      <c r="N16" s="20"/>
      <c r="O16" s="20"/>
    </row>
    <row r="17">
      <c r="A17" s="40" t="s">
        <v>58</v>
      </c>
      <c r="B17" s="24"/>
      <c r="C17" s="19"/>
      <c r="D17" s="19"/>
      <c r="E17" s="40" t="s">
        <v>59</v>
      </c>
      <c r="F17" s="24"/>
      <c r="I17" s="19"/>
      <c r="J17" s="19"/>
      <c r="K17" s="40" t="s">
        <v>60</v>
      </c>
      <c r="L17" s="24"/>
      <c r="M17" s="20"/>
      <c r="N17" s="20"/>
      <c r="O17" s="20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  <c r="M18" s="19"/>
      <c r="N18" s="19"/>
      <c r="O18" s="19"/>
      <c r="P18" s="19"/>
      <c r="Q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>
      <c r="A21" s="2" t="s">
        <v>61</v>
      </c>
      <c r="B21" s="7">
        <f>12.7 * 12.8 * 14.8</f>
        <v>2405.888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>
      <c r="A22" s="41" t="s">
        <v>62</v>
      </c>
      <c r="B22" s="7">
        <f>SQRT(POWER(12.8*14.8*B15,2) + POWER(12.7*14.8*F15, 2) + POWER(12.7 * 12.8 * L15, 2))</f>
        <v>24.33085423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>
      <c r="A23" s="20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>
      <c r="A24" s="42" t="s">
        <v>63</v>
      </c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</sheetData>
  <mergeCells count="7">
    <mergeCell ref="A8:B8"/>
    <mergeCell ref="A9:B9"/>
    <mergeCell ref="A10:B10"/>
    <mergeCell ref="A12:B12"/>
    <mergeCell ref="E11:F11"/>
    <mergeCell ref="K11:L11"/>
    <mergeCell ref="A24:B24"/>
  </mergeCells>
  <drawing r:id="rId1"/>
</worksheet>
</file>