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975"/>
  </bookViews>
  <sheets>
    <sheet name="Задание 1" sheetId="1" r:id="rId1"/>
    <sheet name="Задание 2" sheetId="2" r:id="rId2"/>
  </sheets>
  <calcPr calcId="144525"/>
</workbook>
</file>

<file path=xl/sharedStrings.xml><?xml version="1.0" encoding="utf-8"?>
<sst xmlns="http://schemas.openxmlformats.org/spreadsheetml/2006/main" count="113" uniqueCount="100">
  <si>
    <t>Ранжированный список</t>
  </si>
  <si>
    <t>Перцентили</t>
  </si>
  <si>
    <t>Номер</t>
  </si>
  <si>
    <t>Значение</t>
  </si>
  <si>
    <t>Между 6 и 7, 6ой = 14, 7ой = 14 =&gt; 25 перцентиль = 14</t>
  </si>
  <si>
    <t>n</t>
  </si>
  <si>
    <t>Между 13 и 14, 13й = 15, 14 = 15 =&gt; перцентиль = 15</t>
  </si>
  <si>
    <t>Для построения</t>
  </si>
  <si>
    <t>Между 24 и 25, 24й = 21, 25й = 23 =&gt; перцентиль = 21 + 0,3 * 2 = 21,6</t>
  </si>
  <si>
    <t>min</t>
  </si>
  <si>
    <t>Интервалы</t>
  </si>
  <si>
    <t>mi</t>
  </si>
  <si>
    <r>
      <rPr>
        <sz val="14"/>
        <color theme="1"/>
        <rFont val="Times New Roman"/>
        <charset val="204"/>
      </rPr>
      <t>a</t>
    </r>
    <r>
      <rPr>
        <vertAlign val="subscript"/>
        <sz val="14"/>
        <color theme="1"/>
        <rFont val="Times New Roman"/>
        <charset val="204"/>
      </rPr>
      <t>i</t>
    </r>
  </si>
  <si>
    <r>
      <rPr>
        <sz val="14"/>
        <color theme="1"/>
        <rFont val="Times New Roman"/>
        <charset val="204"/>
      </rPr>
      <t>w</t>
    </r>
    <r>
      <rPr>
        <vertAlign val="subscript"/>
        <sz val="14"/>
        <color theme="1"/>
        <rFont val="Times New Roman"/>
        <charset val="204"/>
      </rPr>
      <t>ai</t>
    </r>
  </si>
  <si>
    <r>
      <rPr>
        <sz val="14"/>
        <color theme="1"/>
        <rFont val="Times New Roman"/>
        <charset val="204"/>
      </rPr>
      <t>p</t>
    </r>
    <r>
      <rPr>
        <vertAlign val="subscript"/>
        <sz val="14"/>
        <color theme="1"/>
        <rFont val="Times New Roman"/>
        <charset val="204"/>
      </rPr>
      <t>i</t>
    </r>
  </si>
  <si>
    <t>полигона</t>
  </si>
  <si>
    <t>max</t>
  </si>
  <si>
    <t>k</t>
  </si>
  <si>
    <t>Δ</t>
  </si>
  <si>
    <t>inf</t>
  </si>
  <si>
    <t>Таблица для построения гистограммы</t>
  </si>
  <si>
    <t>Таблица для построения эмперической плотности</t>
  </si>
  <si>
    <r>
      <rPr>
        <sz val="14"/>
        <color theme="1"/>
        <rFont val="Times New Roman"/>
        <charset val="204"/>
      </rPr>
      <t>x</t>
    </r>
    <r>
      <rPr>
        <vertAlign val="superscript"/>
        <sz val="14"/>
        <color theme="1"/>
        <rFont val="Times New Roman"/>
        <charset val="204"/>
      </rPr>
      <t>-</t>
    </r>
  </si>
  <si>
    <r>
      <rPr>
        <sz val="14"/>
        <color theme="1"/>
        <rFont val="Calibri"/>
        <charset val="134"/>
      </rPr>
      <t>x</t>
    </r>
    <r>
      <rPr>
        <vertAlign val="subscript"/>
        <sz val="14"/>
        <color theme="1"/>
        <rFont val="Times New Roman"/>
        <charset val="134"/>
      </rPr>
      <t>i</t>
    </r>
  </si>
  <si>
    <r>
      <rPr>
        <sz val="14"/>
        <color theme="1"/>
        <rFont val="Calibri"/>
        <charset val="134"/>
      </rPr>
      <t>m</t>
    </r>
    <r>
      <rPr>
        <vertAlign val="subscript"/>
        <sz val="14"/>
        <color theme="1"/>
        <rFont val="Times New Roman"/>
        <charset val="134"/>
      </rPr>
      <t>i</t>
    </r>
  </si>
  <si>
    <r>
      <rPr>
        <sz val="14"/>
        <color theme="1"/>
        <rFont val="Calibri"/>
        <charset val="204"/>
      </rPr>
      <t>w</t>
    </r>
    <r>
      <rPr>
        <vertAlign val="subscript"/>
        <sz val="14"/>
        <color theme="1"/>
        <rFont val="Calibri"/>
        <charset val="204"/>
      </rPr>
      <t>i</t>
    </r>
  </si>
  <si>
    <r>
      <rPr>
        <sz val="14"/>
        <color theme="1"/>
        <rFont val="Calibri"/>
        <charset val="204"/>
      </rPr>
      <t>x</t>
    </r>
    <r>
      <rPr>
        <vertAlign val="subscript"/>
        <sz val="14"/>
        <color theme="1"/>
        <rFont val="Calibri"/>
        <charset val="204"/>
      </rPr>
      <t>i</t>
    </r>
    <r>
      <rPr>
        <sz val="14"/>
        <color theme="1"/>
        <rFont val="Calibri"/>
        <charset val="134"/>
      </rPr>
      <t>*w</t>
    </r>
    <r>
      <rPr>
        <vertAlign val="subscript"/>
        <sz val="14"/>
        <color theme="1"/>
        <rFont val="Calibri"/>
        <charset val="204"/>
      </rPr>
      <t>i</t>
    </r>
  </si>
  <si>
    <r>
      <rPr>
        <sz val="14"/>
        <color theme="1"/>
        <rFont val="Calibri"/>
        <charset val="204"/>
      </rPr>
      <t>(x</t>
    </r>
    <r>
      <rPr>
        <vertAlign val="subscript"/>
        <sz val="14"/>
        <color theme="1"/>
        <rFont val="Calibri"/>
        <charset val="204"/>
      </rPr>
      <t>i</t>
    </r>
    <r>
      <rPr>
        <sz val="14"/>
        <color theme="1"/>
        <rFont val="Calibri"/>
        <charset val="204"/>
      </rPr>
      <t xml:space="preserve"> - x</t>
    </r>
    <r>
      <rPr>
        <vertAlign val="superscript"/>
        <sz val="14"/>
        <color theme="1"/>
        <rFont val="Calibri"/>
        <charset val="204"/>
      </rPr>
      <t>-</t>
    </r>
    <r>
      <rPr>
        <sz val="14"/>
        <color theme="1"/>
        <rFont val="Calibri"/>
        <charset val="204"/>
      </rPr>
      <t>)</t>
    </r>
    <r>
      <rPr>
        <vertAlign val="superscript"/>
        <sz val="14"/>
        <color theme="1"/>
        <rFont val="Calibri"/>
        <charset val="204"/>
      </rPr>
      <t>2</t>
    </r>
    <r>
      <rPr>
        <sz val="14"/>
        <color theme="1"/>
        <rFont val="Calibri"/>
        <charset val="204"/>
      </rPr>
      <t xml:space="preserve"> * w</t>
    </r>
    <r>
      <rPr>
        <vertAlign val="subscript"/>
        <sz val="14"/>
        <color theme="1"/>
        <rFont val="Calibri"/>
        <charset val="204"/>
      </rPr>
      <t>i</t>
    </r>
  </si>
  <si>
    <r>
      <rPr>
        <sz val="14"/>
        <color theme="1"/>
        <rFont val="Calibri"/>
        <charset val="204"/>
      </rPr>
      <t>(x</t>
    </r>
    <r>
      <rPr>
        <vertAlign val="subscript"/>
        <sz val="14"/>
        <color theme="1"/>
        <rFont val="Calibri"/>
        <charset val="204"/>
      </rPr>
      <t>i</t>
    </r>
    <r>
      <rPr>
        <sz val="14"/>
        <color theme="1"/>
        <rFont val="Calibri"/>
        <charset val="134"/>
      </rPr>
      <t xml:space="preserve"> - x</t>
    </r>
    <r>
      <rPr>
        <vertAlign val="superscript"/>
        <sz val="14"/>
        <color theme="1"/>
        <rFont val="Calibri"/>
        <charset val="204"/>
      </rPr>
      <t>-</t>
    </r>
    <r>
      <rPr>
        <sz val="14"/>
        <color theme="1"/>
        <rFont val="Calibri"/>
        <charset val="134"/>
      </rPr>
      <t>)</t>
    </r>
    <r>
      <rPr>
        <vertAlign val="superscript"/>
        <sz val="14"/>
        <color theme="1"/>
        <rFont val="Calibri"/>
        <charset val="204"/>
      </rPr>
      <t>3</t>
    </r>
    <r>
      <rPr>
        <sz val="14"/>
        <color theme="1"/>
        <rFont val="Calibri"/>
        <charset val="134"/>
      </rPr>
      <t xml:space="preserve"> * w</t>
    </r>
    <r>
      <rPr>
        <vertAlign val="subscript"/>
        <sz val="14"/>
        <color theme="1"/>
        <rFont val="Calibri"/>
        <charset val="204"/>
      </rPr>
      <t>i</t>
    </r>
  </si>
  <si>
    <r>
      <rPr>
        <sz val="14"/>
        <color theme="1"/>
        <rFont val="Calibri"/>
        <charset val="204"/>
      </rPr>
      <t>(x</t>
    </r>
    <r>
      <rPr>
        <vertAlign val="subscript"/>
        <sz val="14"/>
        <color theme="1"/>
        <rFont val="Calibri"/>
        <charset val="204"/>
      </rPr>
      <t>i</t>
    </r>
    <r>
      <rPr>
        <sz val="14"/>
        <color theme="1"/>
        <rFont val="Calibri"/>
        <charset val="134"/>
      </rPr>
      <t xml:space="preserve"> - x</t>
    </r>
    <r>
      <rPr>
        <vertAlign val="superscript"/>
        <sz val="14"/>
        <color theme="1"/>
        <rFont val="Calibri"/>
        <charset val="204"/>
      </rPr>
      <t>-</t>
    </r>
    <r>
      <rPr>
        <sz val="14"/>
        <color theme="1"/>
        <rFont val="Calibri"/>
        <charset val="134"/>
      </rPr>
      <t>)</t>
    </r>
    <r>
      <rPr>
        <vertAlign val="superscript"/>
        <sz val="14"/>
        <color theme="1"/>
        <rFont val="Calibri"/>
        <charset val="204"/>
      </rPr>
      <t>4</t>
    </r>
    <r>
      <rPr>
        <sz val="14"/>
        <color theme="1"/>
        <rFont val="Calibri"/>
        <charset val="134"/>
      </rPr>
      <t xml:space="preserve"> * w</t>
    </r>
    <r>
      <rPr>
        <vertAlign val="subscript"/>
        <sz val="14"/>
        <color theme="1"/>
        <rFont val="Calibri"/>
        <charset val="204"/>
      </rPr>
      <t>i</t>
    </r>
  </si>
  <si>
    <t>D</t>
  </si>
  <si>
    <t>S</t>
  </si>
  <si>
    <t>v</t>
  </si>
  <si>
    <t>A</t>
  </si>
  <si>
    <t>E</t>
  </si>
  <si>
    <t>A &gt; 0 и |A| &gt; 0.5 =&gt; выборка значительно ассиметричная</t>
  </si>
  <si>
    <t>Так как E &gt; 0 распределение островершинное и скачок считается значительным</t>
  </si>
  <si>
    <t>Пункт 12</t>
  </si>
  <si>
    <t>xi</t>
  </si>
  <si>
    <t>xi * mi</t>
  </si>
  <si>
    <t>Взвешанная средняя</t>
  </si>
  <si>
    <t>Интервалы расходов</t>
  </si>
  <si>
    <t>100-300</t>
  </si>
  <si>
    <t>300-500</t>
  </si>
  <si>
    <t>500-700</t>
  </si>
  <si>
    <t>700-900</t>
  </si>
  <si>
    <t>900-1100</t>
  </si>
  <si>
    <t>1100-1300</t>
  </si>
  <si>
    <t>Пункт 4</t>
  </si>
  <si>
    <t>L</t>
  </si>
  <si>
    <t>Число покупателей mi</t>
  </si>
  <si>
    <t>Для покупателей wi</t>
  </si>
  <si>
    <t>С заданной формулой длина интервала получается меньше чем по формуле Стеджерса</t>
  </si>
  <si>
    <t>Вопрос 1:</t>
  </si>
  <si>
    <t>Какова нижняя и верхняя границы интервалов?</t>
  </si>
  <si>
    <t>Пункт 5</t>
  </si>
  <si>
    <t>Нижняя граница = 100</t>
  </si>
  <si>
    <t>Верхняя граница = 1300</t>
  </si>
  <si>
    <t>Вопрос 2:</t>
  </si>
  <si>
    <t>изучите распределение, представленное в таблице:</t>
  </si>
  <si>
    <t>Пункт 6</t>
  </si>
  <si>
    <t>см задание 1</t>
  </si>
  <si>
    <t>Число регионов</t>
  </si>
  <si>
    <t>До 60</t>
  </si>
  <si>
    <t>Пункт 7</t>
  </si>
  <si>
    <t>Таблица для построения</t>
  </si>
  <si>
    <t>Таблица для посторения гистограммы</t>
  </si>
  <si>
    <t>60-70</t>
  </si>
  <si>
    <t>кумулянты</t>
  </si>
  <si>
    <t>70-80</t>
  </si>
  <si>
    <t>80-90</t>
  </si>
  <si>
    <t>90-100</t>
  </si>
  <si>
    <t>Свыше 100</t>
  </si>
  <si>
    <t xml:space="preserve">Длина интервала Δ = 70 - 60 = </t>
  </si>
  <si>
    <t xml:space="preserve">Интервалы </t>
  </si>
  <si>
    <r>
      <rPr>
        <sz val="14"/>
        <color theme="1"/>
        <rFont val="Times"/>
        <charset val="134"/>
      </rPr>
      <t>x</t>
    </r>
    <r>
      <rPr>
        <vertAlign val="subscript"/>
        <sz val="14"/>
        <color theme="1"/>
        <rFont val="Times"/>
        <charset val="134"/>
      </rPr>
      <t>i</t>
    </r>
  </si>
  <si>
    <r>
      <rPr>
        <sz val="14"/>
        <color theme="1"/>
        <rFont val="Times"/>
        <charset val="134"/>
      </rPr>
      <t>m</t>
    </r>
    <r>
      <rPr>
        <vertAlign val="subscript"/>
        <sz val="14"/>
        <color theme="1"/>
        <rFont val="Times"/>
        <charset val="134"/>
      </rPr>
      <t>i</t>
    </r>
  </si>
  <si>
    <r>
      <rPr>
        <sz val="14"/>
        <color theme="1"/>
        <rFont val="Times"/>
        <charset val="134"/>
      </rPr>
      <t>w</t>
    </r>
    <r>
      <rPr>
        <vertAlign val="subscript"/>
        <sz val="14"/>
        <color theme="1"/>
        <rFont val="Times"/>
        <charset val="134"/>
      </rPr>
      <t>i</t>
    </r>
  </si>
  <si>
    <r>
      <rPr>
        <sz val="14"/>
        <color theme="1"/>
        <rFont val="Times"/>
        <charset val="134"/>
      </rPr>
      <t>x</t>
    </r>
    <r>
      <rPr>
        <vertAlign val="subscript"/>
        <sz val="14"/>
        <color theme="1"/>
        <rFont val="Times"/>
        <charset val="134"/>
      </rPr>
      <t>i</t>
    </r>
    <r>
      <rPr>
        <sz val="14"/>
        <color theme="1"/>
        <rFont val="Times"/>
        <charset val="134"/>
      </rPr>
      <t>*w</t>
    </r>
    <r>
      <rPr>
        <vertAlign val="subscript"/>
        <sz val="14"/>
        <color theme="1"/>
        <rFont val="Times"/>
        <charset val="134"/>
      </rPr>
      <t>i</t>
    </r>
  </si>
  <si>
    <r>
      <rPr>
        <sz val="14"/>
        <color theme="1"/>
        <rFont val="Times"/>
        <charset val="134"/>
      </rPr>
      <t>(x</t>
    </r>
    <r>
      <rPr>
        <vertAlign val="subscript"/>
        <sz val="14"/>
        <color theme="1"/>
        <rFont val="Times"/>
        <charset val="134"/>
      </rPr>
      <t>i</t>
    </r>
    <r>
      <rPr>
        <sz val="14"/>
        <color theme="1"/>
        <rFont val="Times"/>
        <charset val="134"/>
      </rPr>
      <t xml:space="preserve"> - x</t>
    </r>
    <r>
      <rPr>
        <vertAlign val="superscript"/>
        <sz val="14"/>
        <color theme="1"/>
        <rFont val="Times"/>
        <charset val="134"/>
      </rPr>
      <t>-</t>
    </r>
    <r>
      <rPr>
        <sz val="14"/>
        <color theme="1"/>
        <rFont val="Times"/>
        <charset val="134"/>
      </rPr>
      <t>)</t>
    </r>
    <r>
      <rPr>
        <vertAlign val="superscript"/>
        <sz val="14"/>
        <color theme="1"/>
        <rFont val="Times"/>
        <charset val="134"/>
      </rPr>
      <t>2</t>
    </r>
    <r>
      <rPr>
        <sz val="14"/>
        <color theme="1"/>
        <rFont val="Times"/>
        <charset val="134"/>
      </rPr>
      <t xml:space="preserve"> * w</t>
    </r>
    <r>
      <rPr>
        <vertAlign val="subscript"/>
        <sz val="14"/>
        <color theme="1"/>
        <rFont val="Times"/>
        <charset val="134"/>
      </rPr>
      <t>i</t>
    </r>
  </si>
  <si>
    <r>
      <rPr>
        <sz val="14"/>
        <color theme="1"/>
        <rFont val="Times"/>
        <charset val="134"/>
      </rPr>
      <t>(x</t>
    </r>
    <r>
      <rPr>
        <vertAlign val="subscript"/>
        <sz val="14"/>
        <color theme="1"/>
        <rFont val="Times"/>
        <charset val="134"/>
      </rPr>
      <t>i</t>
    </r>
    <r>
      <rPr>
        <sz val="14"/>
        <color theme="1"/>
        <rFont val="Times"/>
        <charset val="134"/>
      </rPr>
      <t xml:space="preserve"> - x</t>
    </r>
    <r>
      <rPr>
        <vertAlign val="superscript"/>
        <sz val="14"/>
        <color theme="1"/>
        <rFont val="Times"/>
        <charset val="134"/>
      </rPr>
      <t>-</t>
    </r>
    <r>
      <rPr>
        <sz val="14"/>
        <color theme="1"/>
        <rFont val="Times"/>
        <charset val="134"/>
      </rPr>
      <t>)</t>
    </r>
    <r>
      <rPr>
        <vertAlign val="superscript"/>
        <sz val="14"/>
        <color theme="1"/>
        <rFont val="Times"/>
        <charset val="134"/>
      </rPr>
      <t>3</t>
    </r>
    <r>
      <rPr>
        <sz val="14"/>
        <color theme="1"/>
        <rFont val="Times"/>
        <charset val="134"/>
      </rPr>
      <t xml:space="preserve"> * w</t>
    </r>
    <r>
      <rPr>
        <vertAlign val="subscript"/>
        <sz val="14"/>
        <color theme="1"/>
        <rFont val="Times"/>
        <charset val="134"/>
      </rPr>
      <t>i</t>
    </r>
  </si>
  <si>
    <r>
      <rPr>
        <sz val="14"/>
        <color theme="1"/>
        <rFont val="Times"/>
        <charset val="134"/>
      </rPr>
      <t>(x</t>
    </r>
    <r>
      <rPr>
        <vertAlign val="subscript"/>
        <sz val="14"/>
        <color theme="1"/>
        <rFont val="Times"/>
        <charset val="134"/>
      </rPr>
      <t>i</t>
    </r>
    <r>
      <rPr>
        <sz val="14"/>
        <color theme="1"/>
        <rFont val="Times"/>
        <charset val="134"/>
      </rPr>
      <t xml:space="preserve"> - x</t>
    </r>
    <r>
      <rPr>
        <vertAlign val="superscript"/>
        <sz val="14"/>
        <color theme="1"/>
        <rFont val="Times"/>
        <charset val="134"/>
      </rPr>
      <t>-</t>
    </r>
    <r>
      <rPr>
        <sz val="14"/>
        <color theme="1"/>
        <rFont val="Times"/>
        <charset val="134"/>
      </rPr>
      <t>)</t>
    </r>
    <r>
      <rPr>
        <vertAlign val="superscript"/>
        <sz val="14"/>
        <color theme="1"/>
        <rFont val="Times"/>
        <charset val="134"/>
      </rPr>
      <t>4</t>
    </r>
    <r>
      <rPr>
        <sz val="14"/>
        <color theme="1"/>
        <rFont val="Times"/>
        <charset val="134"/>
      </rPr>
      <t xml:space="preserve"> * w</t>
    </r>
    <r>
      <rPr>
        <vertAlign val="subscript"/>
        <sz val="14"/>
        <color theme="1"/>
        <rFont val="Times"/>
        <charset val="134"/>
      </rPr>
      <t>i</t>
    </r>
  </si>
  <si>
    <r>
      <rPr>
        <sz val="14"/>
        <color theme="1"/>
        <rFont val="Times"/>
        <charset val="134"/>
      </rPr>
      <t>x</t>
    </r>
    <r>
      <rPr>
        <vertAlign val="superscript"/>
        <sz val="14"/>
        <color theme="1"/>
        <rFont val="Times"/>
        <charset val="134"/>
      </rPr>
      <t>-</t>
    </r>
  </si>
  <si>
    <t>A &gt; 0; |A| &gt; 0,5 =&gt; ассиметрия является значительно правосторонней</t>
  </si>
  <si>
    <t>E &lt; 0 =&gt; распределение считается плосковершинным и скачок считается незначительным.</t>
  </si>
  <si>
    <t>Вычисление медианы</t>
  </si>
  <si>
    <t>n/2</t>
  </si>
  <si>
    <t>Медианый интервал</t>
  </si>
  <si>
    <t>Медиана</t>
  </si>
  <si>
    <t>огивы</t>
  </si>
  <si>
    <t>a</t>
  </si>
  <si>
    <t>Пункт 11</t>
  </si>
  <si>
    <t>Модальный интервал</t>
  </si>
  <si>
    <t>60 - 70</t>
  </si>
  <si>
    <t>Начало мод. интервала</t>
  </si>
  <si>
    <t>Длина мод. интервала</t>
  </si>
  <si>
    <t>Частота мод. интервала</t>
  </si>
  <si>
    <t>Частота интервала, пред. модальному</t>
  </si>
  <si>
    <t>Частота интервала след. за модальным</t>
  </si>
  <si>
    <t>Мода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</si>
</sst>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38">
    <font>
      <sz val="10"/>
      <color rgb="FF000000"/>
      <name val="Arial"/>
      <charset val="134"/>
    </font>
    <font>
      <sz val="14"/>
      <color rgb="FF000000"/>
      <name val="Times"/>
      <charset val="134"/>
    </font>
    <font>
      <b/>
      <sz val="14"/>
      <color rgb="FF000000"/>
      <name val="Times"/>
      <charset val="134"/>
    </font>
    <font>
      <sz val="14"/>
      <color theme="1"/>
      <name val="Times"/>
      <charset val="134"/>
    </font>
    <font>
      <sz val="14"/>
      <color theme="1"/>
      <name val="Times New Roman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4"/>
      <color theme="1"/>
      <name val="Times New Roman"/>
      <charset val="204"/>
    </font>
    <font>
      <sz val="14"/>
      <color rgb="FF000000"/>
      <name val="Times New Roman"/>
      <charset val="134"/>
    </font>
    <font>
      <sz val="14"/>
      <color theme="1"/>
      <name val="Calibri"/>
      <charset val="134"/>
    </font>
    <font>
      <sz val="14"/>
      <color theme="1"/>
      <name val="Calibri"/>
      <charset val="20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vertAlign val="subscript"/>
      <sz val="14"/>
      <color theme="1"/>
      <name val="Times"/>
      <charset val="134"/>
    </font>
    <font>
      <vertAlign val="superscript"/>
      <sz val="14"/>
      <color theme="1"/>
      <name val="Times"/>
      <charset val="134"/>
    </font>
    <font>
      <vertAlign val="subscript"/>
      <sz val="14"/>
      <color theme="1"/>
      <name val="Times New Roman"/>
      <charset val="204"/>
    </font>
    <font>
      <vertAlign val="superscript"/>
      <sz val="14"/>
      <color theme="1"/>
      <name val="Times New Roman"/>
      <charset val="204"/>
    </font>
    <font>
      <vertAlign val="subscript"/>
      <sz val="14"/>
      <color theme="1"/>
      <name val="Times New Roman"/>
      <charset val="134"/>
    </font>
    <font>
      <vertAlign val="subscript"/>
      <sz val="14"/>
      <color theme="1"/>
      <name val="Calibri"/>
      <charset val="204"/>
    </font>
    <font>
      <vertAlign val="superscript"/>
      <sz val="14"/>
      <color theme="1"/>
      <name val="Calibri"/>
      <charset val="204"/>
    </font>
  </fonts>
  <fills count="3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0" borderId="0" applyNumberFormat="false" applyBorder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35" borderId="0" applyNumberFormat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29" fillId="0" borderId="19" applyNumberFormat="false" applyFill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3" fillId="37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30" fillId="31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23" fillId="0" borderId="16" applyNumberFormat="false" applyFill="false" applyAlignment="false" applyProtection="false">
      <alignment vertical="center"/>
    </xf>
    <xf numFmtId="0" fontId="28" fillId="3" borderId="18" applyNumberFormat="false" applyAlignment="false" applyProtection="false">
      <alignment vertical="center"/>
    </xf>
    <xf numFmtId="44" fontId="18" fillId="0" borderId="0" applyFont="false" applyFill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8" fillId="14" borderId="15" applyNumberFormat="false" applyFont="false" applyAlignment="false" applyProtection="false">
      <alignment vertical="center"/>
    </xf>
    <xf numFmtId="0" fontId="26" fillId="24" borderId="14" applyNumberFormat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2" fillId="3" borderId="14" applyNumberFormat="false" applyAlignment="false" applyProtection="false">
      <alignment vertical="center"/>
    </xf>
    <xf numFmtId="0" fontId="21" fillId="12" borderId="0" applyNumberFormat="false" applyBorder="false" applyAlignment="false" applyProtection="false">
      <alignment vertical="center"/>
    </xf>
    <xf numFmtId="0" fontId="25" fillId="0" borderId="17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6" fillId="0" borderId="13" applyNumberFormat="false" applyFill="false" applyAlignment="false" applyProtection="false">
      <alignment vertical="center"/>
    </xf>
    <xf numFmtId="41" fontId="18" fillId="0" borderId="0" applyFont="false" applyFill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18" fillId="0" borderId="0" applyFon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5" fillId="0" borderId="13" applyNumberFormat="false" applyFill="false" applyAlignment="false" applyProtection="false">
      <alignment vertical="center"/>
    </xf>
    <xf numFmtId="43" fontId="18" fillId="0" borderId="0" applyFont="false" applyFill="false" applyBorder="false" applyAlignment="false" applyProtection="false">
      <alignment vertical="center"/>
    </xf>
    <xf numFmtId="0" fontId="14" fillId="10" borderId="12" applyNumberFormat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9" fontId="18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</cellStyleXfs>
  <cellXfs count="64">
    <xf numFmtId="0" fontId="0" fillId="0" borderId="0" xfId="0" applyFont="true" applyAlignment="true"/>
    <xf numFmtId="0" fontId="1" fillId="0" borderId="1" xfId="0" applyFont="true" applyBorder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/>
    <xf numFmtId="0" fontId="2" fillId="0" borderId="1" xfId="0" applyFont="true" applyBorder="true" applyAlignment="true">
      <alignment horizontal="center"/>
    </xf>
    <xf numFmtId="0" fontId="0" fillId="0" borderId="0" xfId="0" applyFont="true" applyAlignment="true">
      <alignment horizontal="center"/>
    </xf>
    <xf numFmtId="0" fontId="1" fillId="2" borderId="1" xfId="0" applyFont="true" applyFill="true" applyBorder="true" applyAlignment="true">
      <alignment horizontal="center"/>
    </xf>
    <xf numFmtId="0" fontId="1" fillId="2" borderId="2" xfId="0" applyFont="true" applyFill="true" applyBorder="true" applyAlignment="true">
      <alignment horizontal="center"/>
    </xf>
    <xf numFmtId="0" fontId="1" fillId="3" borderId="2" xfId="0" applyFont="true" applyFill="true" applyBorder="true" applyAlignment="true">
      <alignment horizontal="center"/>
    </xf>
    <xf numFmtId="0" fontId="1" fillId="2" borderId="3" xfId="0" applyFont="true" applyFill="true" applyBorder="true" applyAlignment="true">
      <alignment horizontal="center"/>
    </xf>
    <xf numFmtId="0" fontId="1" fillId="2" borderId="4" xfId="0" applyFont="true" applyFill="true" applyBorder="true" applyAlignment="true">
      <alignment horizontal="center"/>
    </xf>
    <xf numFmtId="0" fontId="3" fillId="4" borderId="5" xfId="0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0" fontId="3" fillId="5" borderId="3" xfId="0" applyFont="true" applyFill="true" applyBorder="true" applyAlignment="true">
      <alignment horizontal="center"/>
    </xf>
    <xf numFmtId="0" fontId="1" fillId="0" borderId="3" xfId="0" applyFont="true" applyBorder="true" applyAlignment="true">
      <alignment horizontal="center"/>
    </xf>
    <xf numFmtId="0" fontId="1" fillId="3" borderId="1" xfId="0" applyFont="true" applyFill="true" applyBorder="true" applyAlignment="true"/>
    <xf numFmtId="0" fontId="3" fillId="4" borderId="6" xfId="0" applyFont="true" applyFill="true" applyBorder="true" applyAlignment="true">
      <alignment horizontal="center"/>
    </xf>
    <xf numFmtId="0" fontId="1" fillId="0" borderId="0" xfId="0" applyFont="true" applyAlignment="true">
      <alignment horizontal="left"/>
    </xf>
    <xf numFmtId="0" fontId="3" fillId="4" borderId="7" xfId="0" applyFont="true" applyFill="true" applyBorder="true" applyAlignment="true">
      <alignment horizontal="center"/>
    </xf>
    <xf numFmtId="0" fontId="0" fillId="2" borderId="1" xfId="0" applyFont="true" applyFill="true" applyBorder="true" applyAlignment="true">
      <alignment horizontal="center"/>
    </xf>
    <xf numFmtId="0" fontId="0" fillId="2" borderId="7" xfId="0" applyFont="true" applyFill="true" applyBorder="true" applyAlignment="true">
      <alignment horizontal="center"/>
    </xf>
    <xf numFmtId="0" fontId="0" fillId="2" borderId="8" xfId="0" applyFont="true" applyFill="true" applyBorder="true" applyAlignment="true">
      <alignment horizontal="center"/>
    </xf>
    <xf numFmtId="0" fontId="0" fillId="3" borderId="2" xfId="0" applyFont="true" applyFill="true" applyBorder="true" applyAlignment="true">
      <alignment horizontal="center"/>
    </xf>
    <xf numFmtId="0" fontId="0" fillId="3" borderId="1" xfId="0" applyFont="true" applyFill="true" applyBorder="true" applyAlignment="true">
      <alignment horizontal="center"/>
    </xf>
    <xf numFmtId="0" fontId="0" fillId="0" borderId="7" xfId="0" applyFont="true" applyBorder="true" applyAlignment="true">
      <alignment horizontal="center"/>
    </xf>
    <xf numFmtId="0" fontId="0" fillId="0" borderId="8" xfId="0" applyFont="true" applyBorder="true" applyAlignment="true">
      <alignment horizontal="center"/>
    </xf>
    <xf numFmtId="0" fontId="0" fillId="0" borderId="2" xfId="0" applyFont="true" applyBorder="true" applyAlignment="true">
      <alignment horizontal="center"/>
    </xf>
    <xf numFmtId="0" fontId="0" fillId="2" borderId="5" xfId="0" applyFont="true" applyFill="true" applyBorder="true" applyAlignment="true">
      <alignment horizontal="center"/>
    </xf>
    <xf numFmtId="0" fontId="0" fillId="2" borderId="0" xfId="0" applyFont="true" applyFill="true" applyAlignment="true">
      <alignment horizontal="center"/>
    </xf>
    <xf numFmtId="0" fontId="0" fillId="2" borderId="9" xfId="0" applyFont="true" applyFill="true" applyBorder="true" applyAlignment="true">
      <alignment horizontal="center"/>
    </xf>
    <xf numFmtId="0" fontId="0" fillId="3" borderId="0" xfId="0" applyFont="true" applyFill="true" applyAlignment="true"/>
    <xf numFmtId="0" fontId="0" fillId="0" borderId="5" xfId="0" applyFont="true" applyBorder="true" applyAlignment="true">
      <alignment horizontal="center"/>
    </xf>
    <xf numFmtId="0" fontId="0" fillId="0" borderId="9" xfId="0" applyFont="true" applyBorder="true" applyAlignment="true">
      <alignment horizontal="center"/>
    </xf>
    <xf numFmtId="0" fontId="4" fillId="0" borderId="0" xfId="0" applyFont="true" applyAlignment="true">
      <alignment horizontal="center"/>
    </xf>
    <xf numFmtId="0" fontId="4" fillId="6" borderId="1" xfId="0" applyFont="true" applyFill="true" applyBorder="true" applyAlignment="true">
      <alignment horizontal="center"/>
    </xf>
    <xf numFmtId="0" fontId="4" fillId="5" borderId="1" xfId="0" applyFont="true" applyFill="true" applyBorder="true" applyAlignment="true">
      <alignment horizontal="center"/>
    </xf>
    <xf numFmtId="0" fontId="5" fillId="0" borderId="0" xfId="0" applyFont="true" applyAlignment="true">
      <alignment horizontal="center"/>
    </xf>
    <xf numFmtId="0" fontId="4" fillId="5" borderId="3" xfId="0" applyFont="true" applyFill="true" applyBorder="true" applyAlignment="true">
      <alignment horizontal="center"/>
    </xf>
    <xf numFmtId="0" fontId="6" fillId="0" borderId="10" xfId="0" applyFont="true" applyBorder="true" applyAlignment="true"/>
    <xf numFmtId="0" fontId="7" fillId="5" borderId="1" xfId="0" applyFont="true" applyFill="true" applyBorder="true" applyAlignment="true">
      <alignment horizontal="center"/>
    </xf>
    <xf numFmtId="0" fontId="8" fillId="6" borderId="1" xfId="0" applyFont="true" applyFill="true" applyBorder="true" applyAlignment="true"/>
    <xf numFmtId="0" fontId="4" fillId="0" borderId="0" xfId="0" applyFont="true" applyAlignment="true">
      <alignment horizontal="left"/>
    </xf>
    <xf numFmtId="0" fontId="4" fillId="5" borderId="4" xfId="0" applyFont="true" applyFill="true" applyBorder="true" applyAlignment="true">
      <alignment horizontal="center"/>
    </xf>
    <xf numFmtId="0" fontId="6" fillId="0" borderId="4" xfId="0" applyFont="true" applyBorder="true" applyAlignment="true"/>
    <xf numFmtId="0" fontId="4" fillId="0" borderId="0" xfId="0" applyFont="true" applyAlignment="true"/>
    <xf numFmtId="0" fontId="4" fillId="6" borderId="6" xfId="0" applyFont="true" applyFill="true" applyBorder="true" applyAlignment="true">
      <alignment horizontal="center"/>
    </xf>
    <xf numFmtId="0" fontId="4" fillId="7" borderId="11" xfId="0" applyFont="true" applyFill="true" applyBorder="true" applyAlignment="true">
      <alignment horizontal="center"/>
    </xf>
    <xf numFmtId="0" fontId="4" fillId="6" borderId="4" xfId="0" applyFont="true" applyFill="true" applyBorder="true" applyAlignment="true">
      <alignment horizontal="center"/>
    </xf>
    <xf numFmtId="0" fontId="9" fillId="4" borderId="1" xfId="0" applyFont="true" applyFill="true" applyBorder="true" applyAlignment="true">
      <alignment horizontal="center"/>
    </xf>
    <xf numFmtId="0" fontId="10" fillId="4" borderId="1" xfId="0" applyFont="true" applyFill="true" applyBorder="true" applyAlignment="true">
      <alignment horizontal="center"/>
    </xf>
    <xf numFmtId="0" fontId="4" fillId="5" borderId="7" xfId="0" applyFont="true" applyFill="true" applyBorder="true" applyAlignment="true">
      <alignment horizontal="center"/>
    </xf>
    <xf numFmtId="0" fontId="6" fillId="0" borderId="5" xfId="0" applyFont="true" applyBorder="true" applyAlignment="true"/>
    <xf numFmtId="0" fontId="4" fillId="5" borderId="8" xfId="0" applyFont="true" applyFill="true" applyBorder="true" applyAlignment="true">
      <alignment horizontal="center"/>
    </xf>
    <xf numFmtId="0" fontId="6" fillId="0" borderId="9" xfId="0" applyFont="true" applyBorder="true" applyAlignment="true"/>
    <xf numFmtId="0" fontId="10" fillId="4" borderId="3" xfId="0" applyFont="true" applyFill="true" applyBorder="true" applyAlignment="true">
      <alignment horizontal="center"/>
    </xf>
    <xf numFmtId="0" fontId="4" fillId="6" borderId="2" xfId="0" applyFont="true" applyFill="true" applyBorder="true" applyAlignment="true">
      <alignment horizontal="center"/>
    </xf>
    <xf numFmtId="0" fontId="4" fillId="0" borderId="1" xfId="0" applyFont="true" applyBorder="true" applyAlignment="true">
      <alignment horizontal="center"/>
    </xf>
    <xf numFmtId="0" fontId="4" fillId="0" borderId="1" xfId="0" applyFont="true" applyBorder="true" applyAlignment="true">
      <alignment horizontal="left"/>
    </xf>
    <xf numFmtId="0" fontId="4" fillId="6" borderId="3" xfId="0" applyFont="true" applyFill="true" applyBorder="true" applyAlignment="true">
      <alignment horizontal="center"/>
    </xf>
    <xf numFmtId="0" fontId="4" fillId="2" borderId="3" xfId="0" applyFont="true" applyFill="true" applyBorder="true" applyAlignment="true">
      <alignment horizontal="center"/>
    </xf>
    <xf numFmtId="0" fontId="4" fillId="2" borderId="4" xfId="0" applyFont="true" applyFill="true" applyBorder="true" applyAlignment="true">
      <alignment horizontal="center"/>
    </xf>
    <xf numFmtId="0" fontId="4" fillId="2" borderId="2" xfId="0" applyFont="true" applyFill="true" applyBorder="true" applyAlignment="true">
      <alignment horizontal="center"/>
    </xf>
    <xf numFmtId="0" fontId="4" fillId="2" borderId="2" xfId="0" applyFont="true" applyFill="true" applyBorder="true" applyAlignment="true"/>
    <xf numFmtId="0" fontId="4" fillId="3" borderId="1" xfId="0" applyFont="true" applyFill="true" applyBorder="true" applyAlignment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tru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/ гистограмма</a:t>
            </a:r>
            <a:endParaRPr lang="ru-RU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"Гистограмма"</c:f>
              <c:strCache>
                <c:ptCount val="1"/>
                <c:pt idx="0">
                  <c:v>Гистограмма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true"/>
          </c:dLbls>
          <c:xVal>
            <c:numRef>
              <c:f>'Задание 1'!$B$16:$V$16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27</c:v>
                </c:pt>
                <c:pt idx="19">
                  <c:v>30</c:v>
                </c:pt>
                <c:pt idx="20">
                  <c:v>30</c:v>
                </c:pt>
              </c:numCache>
            </c:numRef>
          </c:xVal>
          <c:yVal>
            <c:numRef>
              <c:f>'Задание 1'!$B$17:$V$17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11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"Полигон"</c:f>
              <c:strCache>
                <c:ptCount val="1"/>
                <c:pt idx="0">
                  <c:v>Полигон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55000"/>
                </a:schemeClr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true"/>
          </c:dLbls>
          <c:xVal>
            <c:numRef>
              <c:f>'Задание 1'!$M$7:$M$14</c:f>
              <c:numCache>
                <c:formatCode>General</c:formatCode>
                <c:ptCount val="8"/>
                <c:pt idx="0">
                  <c:v>0</c:v>
                </c:pt>
                <c:pt idx="1">
                  <c:v>10.5</c:v>
                </c:pt>
                <c:pt idx="2">
                  <c:v>13.5</c:v>
                </c:pt>
                <c:pt idx="3">
                  <c:v>16.5</c:v>
                </c:pt>
                <c:pt idx="4">
                  <c:v>19.5</c:v>
                </c:pt>
                <c:pt idx="5">
                  <c:v>22.5</c:v>
                </c:pt>
                <c:pt idx="6">
                  <c:v>25.5</c:v>
                </c:pt>
                <c:pt idx="7">
                  <c:v>28.5</c:v>
                </c:pt>
              </c:numCache>
            </c:numRef>
          </c:xVal>
          <c:yVal>
            <c:numRef>
              <c:f>'Задание 1'!$N$7:$N$14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11986713"/>
        <c:axId val="671771943"/>
      </c:scatterChart>
      <c:valAx>
        <c:axId val="111986713"/>
        <c:scaling>
          <c:orientation val="minMax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1771943"/>
        <c:crosses val="autoZero"/>
        <c:crossBetween val="midCat"/>
      </c:valAx>
      <c:valAx>
        <c:axId val="671771943"/>
        <c:scaling>
          <c:orientation val="minMax"/>
        </c:scaling>
        <c:delete val="false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198671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true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tru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  <a:endParaRPr lang="ru-RU"/>
          </a:p>
        </c:rich>
      </c:tx>
      <c:layout/>
      <c:overlay val="false"/>
    </c:title>
    <c:autoTitleDeleted val="false"/>
    <c:plotArea>
      <c:layout/>
      <c:scatterChart>
        <c:scatterStyle val="lineMarker"/>
        <c:varyColors val="false"/>
        <c:ser>
          <c:idx val="0"/>
          <c:order val="0"/>
          <c:dLbls>
            <c:delete val="true"/>
          </c:dLbls>
          <c:xVal>
            <c:numRef>
              <c:f>'Задание 1'!$I$7:$I$14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</c:numCache>
            </c:numRef>
          </c:xVal>
          <c:yVal>
            <c:numRef>
              <c:f>'Задание 1'!$J$7:$J$14</c:f>
              <c:numCache>
                <c:formatCode>General</c:formatCode>
                <c:ptCount val="8"/>
                <c:pt idx="0">
                  <c:v>0</c:v>
                </c:pt>
                <c:pt idx="1">
                  <c:v>0.0384615384615385</c:v>
                </c:pt>
                <c:pt idx="2">
                  <c:v>0.423076923076923</c:v>
                </c:pt>
                <c:pt idx="3">
                  <c:v>0.846153846153846</c:v>
                </c:pt>
                <c:pt idx="4">
                  <c:v>0.884615384615385</c:v>
                </c:pt>
                <c:pt idx="5">
                  <c:v>0.961538461538462</c:v>
                </c:pt>
                <c:pt idx="6">
                  <c:v>0.961538461538462</c:v>
                </c:pt>
                <c:pt idx="7">
                  <c:v>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596091258"/>
        <c:axId val="1747770681"/>
      </c:scatterChart>
      <c:valAx>
        <c:axId val="1596091258"/>
        <c:scaling>
          <c:orientation val="minMax"/>
          <c:max val="30"/>
          <c:min val="9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false"/>
        </c:title>
        <c:numFmt formatCode="General" sourceLinked="true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7770681"/>
        <c:crosses val="autoZero"/>
        <c:crossBetween val="midCat"/>
      </c:valAx>
      <c:valAx>
        <c:axId val="1747770681"/>
        <c:scaling>
          <c:orientation val="minMax"/>
        </c:scaling>
        <c:delete val="false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f(x)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false"/>
        </c:title>
        <c:numFmt formatCode="General" sourceLinked="true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  <a:tailEnd type="stealth" w="lg" len="lg"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96091258"/>
        <c:crosses val="autoZero"/>
        <c:crossBetween val="midCat"/>
      </c:valAx>
    </c:plotArea>
    <c:plotVisOnly val="true"/>
    <c:dispBlanksAs val="zero"/>
    <c:showDLblsOverMax val="tru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Эмперическая плотность распределения</a:t>
            </a:r>
            <a:endParaRPr lang="ru-RU" b="1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'Задание 1'!$B$20:$O$20</c:f>
              <c:numCache>
                <c:formatCode>General</c:formatCode>
                <c:ptCount val="14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</c:numCache>
            </c:numRef>
          </c:xVal>
          <c:yVal>
            <c:numRef>
              <c:f>'Задание 1'!$B$21:$O$21</c:f>
              <c:numCache>
                <c:formatCode>General</c:formatCode>
                <c:ptCount val="14"/>
                <c:pt idx="0">
                  <c:v>0.00641025641025641</c:v>
                </c:pt>
                <c:pt idx="1">
                  <c:v>0.00641025641025641</c:v>
                </c:pt>
                <c:pt idx="2">
                  <c:v>0.0641025641025641</c:v>
                </c:pt>
                <c:pt idx="3">
                  <c:v>0.0641025641025641</c:v>
                </c:pt>
                <c:pt idx="4">
                  <c:v>0.0705128205128205</c:v>
                </c:pt>
                <c:pt idx="5">
                  <c:v>0.0705128205128205</c:v>
                </c:pt>
                <c:pt idx="6">
                  <c:v>0.00641025641025641</c:v>
                </c:pt>
                <c:pt idx="7">
                  <c:v>0.00641025641025641</c:v>
                </c:pt>
                <c:pt idx="8">
                  <c:v>0.0128205128205128</c:v>
                </c:pt>
                <c:pt idx="9">
                  <c:v>0.0128205128205128</c:v>
                </c:pt>
                <c:pt idx="10">
                  <c:v>0</c:v>
                </c:pt>
                <c:pt idx="11">
                  <c:v>0</c:v>
                </c:pt>
                <c:pt idx="12">
                  <c:v>0.00641025641025641</c:v>
                </c:pt>
                <c:pt idx="13">
                  <c:v>0.00641025641025641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352272"/>
        <c:axId val="308113248"/>
      </c:scatterChart>
      <c:valAx>
        <c:axId val="211352272"/>
        <c:scaling>
          <c:orientation val="minMax"/>
          <c:max val="30"/>
          <c:min val="9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113248"/>
        <c:crosses val="autoZero"/>
        <c:crossBetween val="midCat"/>
      </c:valAx>
      <c:valAx>
        <c:axId val="30811324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35227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Кумулянта</a:t>
            </a:r>
            <a:endParaRPr lang="ru-RU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'Задание 2'!$P$15:$P$21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115</c:v>
                </c:pt>
              </c:numCache>
            </c:numRef>
          </c:xVal>
          <c:yVal>
            <c:numRef>
              <c:f>'Задание 2'!$Q$15:$Q$21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39</c:v>
                </c:pt>
                <c:pt idx="3">
                  <c:v>41</c:v>
                </c:pt>
                <c:pt idx="4">
                  <c:v>54</c:v>
                </c:pt>
                <c:pt idx="5">
                  <c:v>54</c:v>
                </c:pt>
                <c:pt idx="6">
                  <c:v>60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31251016"/>
        <c:axId val="1149298088"/>
      </c:scatterChart>
      <c:valAx>
        <c:axId val="83125101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ru-RU"/>
                  <a:t>xi</a:t>
                </a:r>
                <a:endParaRPr lang="en-US" alt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9298088"/>
        <c:crosses val="autoZero"/>
        <c:crossBetween val="midCat"/>
      </c:valAx>
      <c:valAx>
        <c:axId val="114929808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mxi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251016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Гистограмма</a:t>
            </a:r>
            <a:endParaRPr lang="ru-RU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'Задание 2'!$S$14:$AJ$14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</c:numCache>
            </c:numRef>
          </c:xVal>
          <c:yVal>
            <c:numRef>
              <c:f>'Задание 2'!$S$15:$AJ$15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34654344"/>
        <c:axId val="429009992"/>
      </c:scatterChart>
      <c:valAx>
        <c:axId val="33465434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ru-RU"/>
                  <a:t>xi</a:t>
                </a:r>
                <a:endParaRPr lang="en-US" alt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009992"/>
        <c:crosses val="autoZero"/>
        <c:crossBetween val="midCat"/>
      </c:valAx>
      <c:valAx>
        <c:axId val="42900999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mi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65434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Огива</a:t>
            </a:r>
            <a:endParaRPr lang="ru-RU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'Задание 2'!$P$45:$P$51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39</c:v>
                </c:pt>
                <c:pt idx="3">
                  <c:v>41</c:v>
                </c:pt>
                <c:pt idx="4">
                  <c:v>54</c:v>
                </c:pt>
                <c:pt idx="5">
                  <c:v>54</c:v>
                </c:pt>
                <c:pt idx="6">
                  <c:v>60</c:v>
                </c:pt>
              </c:numCache>
            </c:numRef>
          </c:xVal>
          <c:yVal>
            <c:numRef>
              <c:f>'Задание 2'!$Q$45:$Q$51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31235624"/>
        <c:axId val="1149312776"/>
      </c:scatterChart>
      <c:valAx>
        <c:axId val="83123562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mxi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9312776"/>
        <c:crosses val="autoZero"/>
        <c:crossBetween val="midCat"/>
      </c:valAx>
      <c:valAx>
        <c:axId val="114931277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mi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23562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66675</xdr:colOff>
      <xdr:row>21</xdr:row>
      <xdr:rowOff>190500</xdr:rowOff>
    </xdr:from>
    <xdr:ext cx="5715000" cy="4218214"/>
    <xdr:graphicFrame>
      <xdr:nvGraphicFramePr>
        <xdr:cNvPr id="2" name="Chart 1" title="Диаграмма"/>
        <xdr:cNvGraphicFramePr/>
      </xdr:nvGraphicFramePr>
      <xdr:xfrm>
        <a:off x="1028700" y="5048250"/>
        <a:ext cx="5715000" cy="421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1143000</xdr:colOff>
      <xdr:row>21</xdr:row>
      <xdr:rowOff>190500</xdr:rowOff>
    </xdr:from>
    <xdr:ext cx="5715000" cy="4191000"/>
    <xdr:graphicFrame>
      <xdr:nvGraphicFramePr>
        <xdr:cNvPr id="4" name="Chart 3" title="Диаграмма"/>
        <xdr:cNvGraphicFramePr/>
      </xdr:nvGraphicFramePr>
      <xdr:xfrm>
        <a:off x="15039975" y="5048250"/>
        <a:ext cx="5715000" cy="41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7</xdr:col>
      <xdr:colOff>40821</xdr:colOff>
      <xdr:row>22</xdr:row>
      <xdr:rowOff>2722</xdr:rowOff>
    </xdr:from>
    <xdr:to>
      <xdr:col>11</xdr:col>
      <xdr:colOff>1197428</xdr:colOff>
      <xdr:row>38</xdr:row>
      <xdr:rowOff>190500</xdr:rowOff>
    </xdr:to>
    <xdr:graphicFrame>
      <xdr:nvGraphicFramePr>
        <xdr:cNvPr id="6" name="Диаграмма 5"/>
        <xdr:cNvGraphicFramePr/>
      </xdr:nvGraphicFramePr>
      <xdr:xfrm>
        <a:off x="7889240" y="5088890"/>
        <a:ext cx="6007735" cy="384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952500</xdr:colOff>
      <xdr:row>21</xdr:row>
      <xdr:rowOff>180975</xdr:rowOff>
    </xdr:from>
    <xdr:to>
      <xdr:col>20</xdr:col>
      <xdr:colOff>952500</xdr:colOff>
      <xdr:row>40</xdr:row>
      <xdr:rowOff>171450</xdr:rowOff>
    </xdr:to>
    <xdr:graphicFrame>
      <xdr:nvGraphicFramePr>
        <xdr:cNvPr id="3" name="Диаграмма 2"/>
        <xdr:cNvGraphicFramePr/>
      </xdr:nvGraphicFramePr>
      <xdr:xfrm>
        <a:off x="13458825" y="4381500"/>
        <a:ext cx="6734175" cy="3790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952500</xdr:colOff>
      <xdr:row>21</xdr:row>
      <xdr:rowOff>190500</xdr:rowOff>
    </xdr:from>
    <xdr:to>
      <xdr:col>28</xdr:col>
      <xdr:colOff>952500</xdr:colOff>
      <xdr:row>41</xdr:row>
      <xdr:rowOff>0</xdr:rowOff>
    </xdr:to>
    <xdr:graphicFrame>
      <xdr:nvGraphicFramePr>
        <xdr:cNvPr id="4" name="Диаграмма 3"/>
        <xdr:cNvGraphicFramePr/>
      </xdr:nvGraphicFramePr>
      <xdr:xfrm>
        <a:off x="21155025" y="4391025"/>
        <a:ext cx="6734175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838200</xdr:colOff>
      <xdr:row>42</xdr:row>
      <xdr:rowOff>28575</xdr:rowOff>
    </xdr:from>
    <xdr:to>
      <xdr:col>26</xdr:col>
      <xdr:colOff>7620</xdr:colOff>
      <xdr:row>64</xdr:row>
      <xdr:rowOff>156210</xdr:rowOff>
    </xdr:to>
    <xdr:graphicFrame>
      <xdr:nvGraphicFramePr>
        <xdr:cNvPr id="6" name="Диаграмма 5"/>
        <xdr:cNvGraphicFramePr/>
      </xdr:nvGraphicFramePr>
      <xdr:xfrm>
        <a:off x="17192625" y="8429625"/>
        <a:ext cx="7827645" cy="4528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B1000"/>
  <sheetViews>
    <sheetView tabSelected="1" zoomScale="70" zoomScaleNormal="70" topLeftCell="A19" workbookViewId="0">
      <selection activeCell="K53" sqref="K53"/>
    </sheetView>
  </sheetViews>
  <sheetFormatPr defaultColWidth="14.4285714285714" defaultRowHeight="15.75" customHeight="true"/>
  <cols>
    <col min="2" max="2" width="17.5714285714286" customWidth="true"/>
    <col min="3" max="3" width="18" customWidth="true"/>
    <col min="4" max="4" width="17.5714285714286" customWidth="true"/>
    <col min="5" max="5" width="17" customWidth="true"/>
    <col min="6" max="6" width="16.8571428571429" customWidth="true"/>
    <col min="7" max="7" width="16.2857142857143" customWidth="true"/>
    <col min="8" max="8" width="16.1428571428571" customWidth="true"/>
    <col min="9" max="9" width="17" customWidth="true"/>
    <col min="10" max="10" width="20" customWidth="true"/>
    <col min="11" max="11" width="19.7142857142857" customWidth="true"/>
    <col min="12" max="12" width="17.8571428571429" customWidth="true"/>
    <col min="13" max="13" width="17.2857142857143" customWidth="true"/>
    <col min="14" max="14" width="17.5714285714286" customWidth="true"/>
    <col min="15" max="15" width="17.2857142857143" customWidth="true"/>
    <col min="16" max="16" width="21.5714285714286" customWidth="true"/>
  </cols>
  <sheetData>
    <row r="1" ht="18" spans="1:27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59" t="s">
        <v>0</v>
      </c>
      <c r="AA1" s="60"/>
    </row>
    <row r="2" ht="18" spans="1:28">
      <c r="A2" s="33"/>
      <c r="B2" s="34">
        <v>16</v>
      </c>
      <c r="C2" s="34">
        <v>12</v>
      </c>
      <c r="D2" s="34">
        <v>15</v>
      </c>
      <c r="E2" s="34">
        <v>15</v>
      </c>
      <c r="F2" s="34">
        <v>23</v>
      </c>
      <c r="G2" s="34">
        <v>9</v>
      </c>
      <c r="H2" s="34">
        <v>15</v>
      </c>
      <c r="I2" s="34">
        <v>13</v>
      </c>
      <c r="J2" s="34">
        <v>14</v>
      </c>
      <c r="K2" s="34">
        <v>14</v>
      </c>
      <c r="L2" s="34">
        <v>21</v>
      </c>
      <c r="M2" s="34">
        <v>15</v>
      </c>
      <c r="N2" s="34">
        <v>14</v>
      </c>
      <c r="O2" s="33"/>
      <c r="P2" s="33"/>
      <c r="Q2" s="33" t="s">
        <v>1</v>
      </c>
      <c r="R2" s="33"/>
      <c r="S2" s="33"/>
      <c r="T2" s="33"/>
      <c r="U2" s="33"/>
      <c r="V2" s="33"/>
      <c r="W2" s="33"/>
      <c r="X2" s="33"/>
      <c r="Y2" s="33"/>
      <c r="Z2" s="61" t="s">
        <v>2</v>
      </c>
      <c r="AA2" s="62" t="s">
        <v>3</v>
      </c>
      <c r="AB2" s="44"/>
    </row>
    <row r="3" ht="18" spans="1:27">
      <c r="A3" s="33"/>
      <c r="B3" s="34">
        <v>17</v>
      </c>
      <c r="C3" s="34">
        <v>27</v>
      </c>
      <c r="D3" s="34">
        <v>15</v>
      </c>
      <c r="E3" s="34">
        <v>16</v>
      </c>
      <c r="F3" s="34">
        <v>12</v>
      </c>
      <c r="G3" s="34">
        <v>16</v>
      </c>
      <c r="H3" s="34">
        <v>19</v>
      </c>
      <c r="I3" s="34">
        <v>14</v>
      </c>
      <c r="J3" s="34">
        <v>16</v>
      </c>
      <c r="K3" s="34">
        <v>17</v>
      </c>
      <c r="L3" s="34">
        <v>13</v>
      </c>
      <c r="M3" s="34">
        <v>14</v>
      </c>
      <c r="N3" s="34">
        <v>14</v>
      </c>
      <c r="O3" s="33"/>
      <c r="P3" s="33"/>
      <c r="Q3" s="56">
        <v>25</v>
      </c>
      <c r="R3" s="56">
        <f>($C$4+1)*Q3/100</f>
        <v>6.75</v>
      </c>
      <c r="S3" s="57" t="s">
        <v>4</v>
      </c>
      <c r="T3" s="57"/>
      <c r="U3" s="57"/>
      <c r="V3" s="57"/>
      <c r="W3" s="57"/>
      <c r="X3" s="33"/>
      <c r="Y3" s="33"/>
      <c r="Z3" s="63">
        <v>1</v>
      </c>
      <c r="AA3" s="23">
        <v>9</v>
      </c>
    </row>
    <row r="4" ht="18" spans="1:27">
      <c r="A4" s="33"/>
      <c r="B4" s="35" t="s">
        <v>5</v>
      </c>
      <c r="C4" s="34">
        <f>COUNT(B2:N3)</f>
        <v>26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56">
        <v>50</v>
      </c>
      <c r="R4" s="56">
        <f t="shared" ref="R4:R5" si="0">($C$4+1)*Q4/100</f>
        <v>13.5</v>
      </c>
      <c r="S4" s="57" t="s">
        <v>6</v>
      </c>
      <c r="T4" s="57"/>
      <c r="U4" s="57"/>
      <c r="V4" s="57"/>
      <c r="W4" s="57"/>
      <c r="X4" s="33"/>
      <c r="Y4" s="33"/>
      <c r="Z4" s="63">
        <v>2</v>
      </c>
      <c r="AA4" s="23">
        <v>12</v>
      </c>
    </row>
    <row r="5" ht="18" spans="1:27">
      <c r="A5" s="33"/>
      <c r="B5" s="36"/>
      <c r="C5" s="36"/>
      <c r="D5" s="36"/>
      <c r="E5" s="36"/>
      <c r="F5" s="36"/>
      <c r="G5" s="36"/>
      <c r="H5" s="36"/>
      <c r="I5" s="36"/>
      <c r="J5" s="36"/>
      <c r="K5" s="36"/>
      <c r="L5" s="33"/>
      <c r="M5" s="50" t="s">
        <v>7</v>
      </c>
      <c r="N5" s="51"/>
      <c r="O5" s="33"/>
      <c r="P5" s="33"/>
      <c r="Q5" s="56">
        <v>90</v>
      </c>
      <c r="R5" s="56">
        <f t="shared" si="0"/>
        <v>24.3</v>
      </c>
      <c r="S5" s="57" t="s">
        <v>8</v>
      </c>
      <c r="T5" s="57"/>
      <c r="U5" s="57"/>
      <c r="V5" s="57"/>
      <c r="W5" s="57"/>
      <c r="X5" s="57"/>
      <c r="Y5" s="33"/>
      <c r="Z5" s="63">
        <v>3</v>
      </c>
      <c r="AA5" s="23">
        <v>12</v>
      </c>
    </row>
    <row r="6" ht="22.5" spans="1:27">
      <c r="A6" s="33"/>
      <c r="B6" s="35" t="s">
        <v>9</v>
      </c>
      <c r="C6" s="34">
        <f>MIN(B2:N3)</f>
        <v>9</v>
      </c>
      <c r="D6" s="33"/>
      <c r="E6" s="37" t="s">
        <v>10</v>
      </c>
      <c r="F6" s="42"/>
      <c r="G6" s="35" t="s">
        <v>11</v>
      </c>
      <c r="H6" s="33"/>
      <c r="I6" s="39" t="s">
        <v>12</v>
      </c>
      <c r="J6" s="39" t="s">
        <v>13</v>
      </c>
      <c r="K6" s="39" t="s">
        <v>14</v>
      </c>
      <c r="L6" s="33"/>
      <c r="M6" s="52" t="s">
        <v>15</v>
      </c>
      <c r="N6" s="5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63">
        <v>4</v>
      </c>
      <c r="AA6" s="23">
        <v>13</v>
      </c>
    </row>
    <row r="7" ht="18" spans="1:27">
      <c r="A7" s="33"/>
      <c r="B7" s="35" t="s">
        <v>16</v>
      </c>
      <c r="C7" s="34">
        <f>MAX(B2:N3)</f>
        <v>27</v>
      </c>
      <c r="D7" s="33"/>
      <c r="E7" s="34">
        <f>C6</f>
        <v>9</v>
      </c>
      <c r="F7" s="34">
        <f t="shared" ref="F7:F12" si="1">E7+$C$9</f>
        <v>12</v>
      </c>
      <c r="G7" s="34">
        <f>COUNTIFS($B$2:$N$3,"&gt;="&amp;E7,$B$2:$N$3,"&lt;"&amp;F7)</f>
        <v>1</v>
      </c>
      <c r="H7" s="33"/>
      <c r="I7" s="34">
        <f t="shared" ref="I7:I13" si="2">E7</f>
        <v>9</v>
      </c>
      <c r="J7" s="34">
        <f>0</f>
        <v>0</v>
      </c>
      <c r="K7" s="34">
        <f t="shared" ref="K7:K14" si="3">G7/($C$4*$C$8)</f>
        <v>0.00641025641025641</v>
      </c>
      <c r="L7" s="33"/>
      <c r="M7" s="34">
        <f>0</f>
        <v>0</v>
      </c>
      <c r="N7" s="34">
        <f>0</f>
        <v>0</v>
      </c>
      <c r="O7" s="33"/>
      <c r="P7" s="33"/>
      <c r="S7" s="33"/>
      <c r="T7" s="33"/>
      <c r="U7" s="33"/>
      <c r="V7" s="33"/>
      <c r="W7" s="33"/>
      <c r="X7" s="33"/>
      <c r="Y7" s="33"/>
      <c r="Z7" s="63">
        <v>5</v>
      </c>
      <c r="AA7" s="23">
        <v>13</v>
      </c>
    </row>
    <row r="8" ht="18" spans="1:27">
      <c r="A8" s="33"/>
      <c r="B8" s="35" t="s">
        <v>17</v>
      </c>
      <c r="C8" s="34">
        <f>ROUND(1+1.4*LN(C4),0)</f>
        <v>6</v>
      </c>
      <c r="D8" s="33"/>
      <c r="E8" s="34">
        <f>F7</f>
        <v>12</v>
      </c>
      <c r="F8" s="34">
        <f t="shared" si="1"/>
        <v>15</v>
      </c>
      <c r="G8" s="34">
        <f>COUNTIFS($B$2:$N$3,"&gt;="&amp;E8,$B$2:$N$3,"&lt;"&amp;F8)</f>
        <v>10</v>
      </c>
      <c r="H8" s="33"/>
      <c r="I8" s="34">
        <f t="shared" si="2"/>
        <v>12</v>
      </c>
      <c r="J8" s="34">
        <f>(G7+J7*$C$4)/$C$4</f>
        <v>0.0384615384615385</v>
      </c>
      <c r="K8" s="34">
        <f t="shared" si="3"/>
        <v>0.0641025641025641</v>
      </c>
      <c r="L8" s="33"/>
      <c r="M8" s="34">
        <f t="shared" ref="M8:M13" si="4">(E7+F7)/2</f>
        <v>10.5</v>
      </c>
      <c r="N8" s="34">
        <f>G7</f>
        <v>1</v>
      </c>
      <c r="O8" s="33"/>
      <c r="P8" s="33"/>
      <c r="Z8" s="63">
        <v>6</v>
      </c>
      <c r="AA8" s="23">
        <v>14</v>
      </c>
    </row>
    <row r="9" ht="18" spans="1:27">
      <c r="A9" s="33"/>
      <c r="B9" s="35" t="s">
        <v>18</v>
      </c>
      <c r="C9" s="34">
        <f>(C7-C6)/C8</f>
        <v>3</v>
      </c>
      <c r="D9" s="33"/>
      <c r="E9" s="34">
        <f>F8</f>
        <v>15</v>
      </c>
      <c r="F9" s="34">
        <f t="shared" si="1"/>
        <v>18</v>
      </c>
      <c r="G9" s="34">
        <f>COUNTIFS($B$2:$N$3,"&gt;="&amp;E9,$B$2:$N$3,"&lt;"&amp;F9)</f>
        <v>11</v>
      </c>
      <c r="H9" s="33"/>
      <c r="I9" s="34">
        <f t="shared" si="2"/>
        <v>15</v>
      </c>
      <c r="J9" s="34">
        <f t="shared" ref="J9:J14" si="5">(G8+J8*$C$4)/$C$4</f>
        <v>0.423076923076923</v>
      </c>
      <c r="K9" s="34">
        <f t="shared" si="3"/>
        <v>0.0705128205128205</v>
      </c>
      <c r="L9" s="33"/>
      <c r="M9" s="34">
        <f t="shared" si="4"/>
        <v>13.5</v>
      </c>
      <c r="N9" s="34">
        <f t="shared" ref="N9:N14" si="6">G8</f>
        <v>10</v>
      </c>
      <c r="O9" s="33"/>
      <c r="P9" s="33"/>
      <c r="Z9" s="63">
        <v>7</v>
      </c>
      <c r="AA9" s="23">
        <v>14</v>
      </c>
    </row>
    <row r="10" ht="18" spans="1:27">
      <c r="A10" s="33"/>
      <c r="B10" s="33"/>
      <c r="C10" s="33"/>
      <c r="D10" s="33"/>
      <c r="E10" s="34">
        <f>F9</f>
        <v>18</v>
      </c>
      <c r="F10" s="34">
        <f t="shared" si="1"/>
        <v>21</v>
      </c>
      <c r="G10" s="34">
        <f>COUNTIFS($B$2:$N$3,"&gt;="&amp;E10,$B$2:$N$3,"&lt;"&amp;F10)</f>
        <v>1</v>
      </c>
      <c r="H10" s="33"/>
      <c r="I10" s="34">
        <f t="shared" si="2"/>
        <v>18</v>
      </c>
      <c r="J10" s="34">
        <f t="shared" si="5"/>
        <v>0.846153846153846</v>
      </c>
      <c r="K10" s="34">
        <f t="shared" si="3"/>
        <v>0.00641025641025641</v>
      </c>
      <c r="L10" s="33"/>
      <c r="M10" s="34">
        <f t="shared" si="4"/>
        <v>16.5</v>
      </c>
      <c r="N10" s="34">
        <f t="shared" si="6"/>
        <v>11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63">
        <v>8</v>
      </c>
      <c r="AA10" s="23">
        <v>14</v>
      </c>
    </row>
    <row r="11" ht="18" spans="1:27">
      <c r="A11" s="33"/>
      <c r="B11" s="33"/>
      <c r="C11" s="33"/>
      <c r="D11" s="33"/>
      <c r="E11" s="34">
        <f>F10</f>
        <v>21</v>
      </c>
      <c r="F11" s="34">
        <f t="shared" si="1"/>
        <v>24</v>
      </c>
      <c r="G11" s="34">
        <f>COUNTIFS($B$2:$N$3,"&gt;="&amp;E11,$B$2:$N$3,"&lt;"&amp;F11)</f>
        <v>2</v>
      </c>
      <c r="H11" s="33"/>
      <c r="I11" s="34">
        <f t="shared" si="2"/>
        <v>21</v>
      </c>
      <c r="J11" s="34">
        <f t="shared" si="5"/>
        <v>0.884615384615385</v>
      </c>
      <c r="K11" s="34">
        <f t="shared" si="3"/>
        <v>0.0128205128205128</v>
      </c>
      <c r="L11" s="33"/>
      <c r="M11" s="34">
        <f t="shared" si="4"/>
        <v>19.5</v>
      </c>
      <c r="N11" s="34">
        <f t="shared" si="6"/>
        <v>1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63">
        <v>9</v>
      </c>
      <c r="AA11" s="23">
        <v>14</v>
      </c>
    </row>
    <row r="12" ht="18" spans="1:27">
      <c r="A12" s="33"/>
      <c r="B12" s="33"/>
      <c r="C12" s="33"/>
      <c r="D12" s="33"/>
      <c r="E12" s="34">
        <f>F11</f>
        <v>24</v>
      </c>
      <c r="F12" s="34">
        <f t="shared" si="1"/>
        <v>27</v>
      </c>
      <c r="G12" s="34">
        <f>COUNTIFS($B$2:$N$3,"&gt;="&amp;E12,B2:N3,"&lt;"&amp;F12)</f>
        <v>0</v>
      </c>
      <c r="H12" s="33"/>
      <c r="I12" s="34">
        <f t="shared" si="2"/>
        <v>24</v>
      </c>
      <c r="J12" s="34">
        <f t="shared" si="5"/>
        <v>0.961538461538462</v>
      </c>
      <c r="K12" s="34">
        <f t="shared" si="3"/>
        <v>0</v>
      </c>
      <c r="L12" s="33"/>
      <c r="M12" s="34">
        <f t="shared" si="4"/>
        <v>22.5</v>
      </c>
      <c r="N12" s="34">
        <f t="shared" si="6"/>
        <v>2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63">
        <v>10</v>
      </c>
      <c r="AA12" s="23">
        <v>14</v>
      </c>
    </row>
    <row r="13" ht="18" spans="1:27">
      <c r="A13" s="33"/>
      <c r="B13" s="33"/>
      <c r="C13" s="33"/>
      <c r="D13" s="33"/>
      <c r="E13" s="34">
        <v>27</v>
      </c>
      <c r="F13" s="34" t="s">
        <v>19</v>
      </c>
      <c r="G13" s="34">
        <f>COUNTIF($B$2:$N$3,"&gt;="&amp;E13)</f>
        <v>1</v>
      </c>
      <c r="H13" s="33"/>
      <c r="I13" s="45">
        <f t="shared" si="2"/>
        <v>27</v>
      </c>
      <c r="J13" s="34">
        <f t="shared" si="5"/>
        <v>0.961538461538462</v>
      </c>
      <c r="K13" s="34">
        <f t="shared" si="3"/>
        <v>0.00641025641025641</v>
      </c>
      <c r="L13" s="33"/>
      <c r="M13" s="34">
        <f t="shared" si="4"/>
        <v>25.5</v>
      </c>
      <c r="N13" s="34">
        <f t="shared" si="6"/>
        <v>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63">
        <v>11</v>
      </c>
      <c r="AA13" s="23">
        <v>14</v>
      </c>
    </row>
    <row r="14" ht="18" spans="1:27">
      <c r="A14" s="33"/>
      <c r="B14" s="33"/>
      <c r="C14" s="33"/>
      <c r="D14" s="33"/>
      <c r="E14" s="33"/>
      <c r="F14" s="33"/>
      <c r="G14" s="33"/>
      <c r="H14" s="33"/>
      <c r="I14" s="46">
        <f>I13+C9</f>
        <v>30</v>
      </c>
      <c r="J14" s="47">
        <f t="shared" si="5"/>
        <v>1</v>
      </c>
      <c r="K14" s="33"/>
      <c r="L14" s="33"/>
      <c r="M14" s="34">
        <f>E13+C9/2</f>
        <v>28.5</v>
      </c>
      <c r="N14" s="34">
        <f t="shared" si="6"/>
        <v>1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63">
        <v>12</v>
      </c>
      <c r="AA14" s="23">
        <v>15</v>
      </c>
    </row>
    <row r="15" ht="18" spans="1:27">
      <c r="A15" s="33"/>
      <c r="B15" s="37" t="s">
        <v>20</v>
      </c>
      <c r="C15" s="38"/>
      <c r="D15" s="38"/>
      <c r="E15" s="4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63">
        <v>13</v>
      </c>
      <c r="AA15" s="23">
        <v>15</v>
      </c>
    </row>
    <row r="16" ht="18" spans="1:27">
      <c r="A16" s="33"/>
      <c r="B16" s="34">
        <f>E7</f>
        <v>9</v>
      </c>
      <c r="C16" s="34">
        <f>B16</f>
        <v>9</v>
      </c>
      <c r="D16" s="34">
        <f>F7</f>
        <v>12</v>
      </c>
      <c r="E16" s="34">
        <f>D16</f>
        <v>12</v>
      </c>
      <c r="F16" s="34">
        <f>E16</f>
        <v>12</v>
      </c>
      <c r="G16" s="34">
        <f>F8</f>
        <v>15</v>
      </c>
      <c r="H16" s="34">
        <f>G16</f>
        <v>15</v>
      </c>
      <c r="I16" s="34">
        <f>H16</f>
        <v>15</v>
      </c>
      <c r="J16" s="34">
        <f>F9</f>
        <v>18</v>
      </c>
      <c r="K16" s="34">
        <f>J16</f>
        <v>18</v>
      </c>
      <c r="L16" s="34">
        <f>K16</f>
        <v>18</v>
      </c>
      <c r="M16" s="34">
        <f>F10</f>
        <v>21</v>
      </c>
      <c r="N16" s="34">
        <f>M16</f>
        <v>21</v>
      </c>
      <c r="O16" s="34">
        <f>N16</f>
        <v>21</v>
      </c>
      <c r="P16" s="34">
        <f>F11</f>
        <v>24</v>
      </c>
      <c r="Q16" s="34">
        <f>P16</f>
        <v>24</v>
      </c>
      <c r="R16" s="34">
        <f>Q16</f>
        <v>24</v>
      </c>
      <c r="S16" s="34">
        <f>F12</f>
        <v>27</v>
      </c>
      <c r="T16" s="58">
        <f>S16</f>
        <v>27</v>
      </c>
      <c r="U16" s="46">
        <f>T16+C9</f>
        <v>30</v>
      </c>
      <c r="V16" s="46">
        <f>U16</f>
        <v>30</v>
      </c>
      <c r="W16" s="33"/>
      <c r="X16" s="33"/>
      <c r="Y16" s="33"/>
      <c r="Z16" s="63">
        <v>14</v>
      </c>
      <c r="AA16" s="23">
        <v>15</v>
      </c>
    </row>
    <row r="17" ht="18" spans="1:27">
      <c r="A17" s="33"/>
      <c r="B17" s="34">
        <f>0</f>
        <v>0</v>
      </c>
      <c r="C17" s="34">
        <f>G7</f>
        <v>1</v>
      </c>
      <c r="D17" s="34">
        <f>C17</f>
        <v>1</v>
      </c>
      <c r="E17" s="34">
        <f>0</f>
        <v>0</v>
      </c>
      <c r="F17" s="34">
        <f>G8</f>
        <v>10</v>
      </c>
      <c r="G17" s="34">
        <f>F17</f>
        <v>10</v>
      </c>
      <c r="H17" s="34">
        <v>0</v>
      </c>
      <c r="I17" s="34">
        <f>G9</f>
        <v>11</v>
      </c>
      <c r="J17" s="34">
        <f>I17</f>
        <v>11</v>
      </c>
      <c r="K17" s="34">
        <v>0</v>
      </c>
      <c r="L17" s="34">
        <f>G10</f>
        <v>1</v>
      </c>
      <c r="M17" s="34">
        <f>L17</f>
        <v>1</v>
      </c>
      <c r="N17" s="34">
        <f>0</f>
        <v>0</v>
      </c>
      <c r="O17" s="34">
        <f>G11</f>
        <v>2</v>
      </c>
      <c r="P17" s="34">
        <f>O17</f>
        <v>2</v>
      </c>
      <c r="Q17" s="34">
        <f>0</f>
        <v>0</v>
      </c>
      <c r="R17" s="34">
        <f>G12</f>
        <v>0</v>
      </c>
      <c r="S17" s="34">
        <f>R17</f>
        <v>0</v>
      </c>
      <c r="T17" s="58">
        <f>G13</f>
        <v>1</v>
      </c>
      <c r="U17" s="46">
        <f>T17</f>
        <v>1</v>
      </c>
      <c r="V17" s="46">
        <f>0</f>
        <v>0</v>
      </c>
      <c r="W17" s="33"/>
      <c r="X17" s="33"/>
      <c r="Y17" s="33"/>
      <c r="Z17" s="63">
        <v>15</v>
      </c>
      <c r="AA17" s="23">
        <v>15</v>
      </c>
    </row>
    <row r="18" ht="18" spans="1:27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63">
        <v>16</v>
      </c>
      <c r="AA18" s="23">
        <v>15</v>
      </c>
    </row>
    <row r="19" ht="18" spans="1:27">
      <c r="A19" s="33"/>
      <c r="B19" s="37" t="s">
        <v>21</v>
      </c>
      <c r="C19" s="38"/>
      <c r="D19" s="38"/>
      <c r="E19" s="38"/>
      <c r="F19" s="4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63">
        <v>17</v>
      </c>
      <c r="AA19" s="23">
        <v>16</v>
      </c>
    </row>
    <row r="20" ht="18" spans="1:27">
      <c r="A20" s="33"/>
      <c r="B20" s="34">
        <f>E7</f>
        <v>9</v>
      </c>
      <c r="C20" s="34">
        <f>F7</f>
        <v>12</v>
      </c>
      <c r="D20" s="34">
        <f>C20</f>
        <v>12</v>
      </c>
      <c r="E20" s="34">
        <f>F8</f>
        <v>15</v>
      </c>
      <c r="F20" s="34">
        <f>E20</f>
        <v>15</v>
      </c>
      <c r="G20" s="34">
        <f>F9</f>
        <v>18</v>
      </c>
      <c r="H20" s="34">
        <f>G20</f>
        <v>18</v>
      </c>
      <c r="I20" s="34">
        <f>F10</f>
        <v>21</v>
      </c>
      <c r="J20" s="34">
        <f>I20</f>
        <v>21</v>
      </c>
      <c r="K20" s="34">
        <f>F11</f>
        <v>24</v>
      </c>
      <c r="L20" s="34">
        <f>K20</f>
        <v>24</v>
      </c>
      <c r="M20" s="34">
        <f>F12</f>
        <v>27</v>
      </c>
      <c r="N20" s="34">
        <v>27</v>
      </c>
      <c r="O20" s="34">
        <v>30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63">
        <v>18</v>
      </c>
      <c r="AA20" s="23">
        <v>16</v>
      </c>
    </row>
    <row r="21" ht="18" spans="1:27">
      <c r="A21" s="33"/>
      <c r="B21" s="34">
        <f>K7</f>
        <v>0.00641025641025641</v>
      </c>
      <c r="C21" s="34">
        <f>B21</f>
        <v>0.00641025641025641</v>
      </c>
      <c r="D21" s="34">
        <f>K8</f>
        <v>0.0641025641025641</v>
      </c>
      <c r="E21" s="34">
        <f>D21</f>
        <v>0.0641025641025641</v>
      </c>
      <c r="F21" s="34">
        <f>K9</f>
        <v>0.0705128205128205</v>
      </c>
      <c r="G21" s="34">
        <f>F21</f>
        <v>0.0705128205128205</v>
      </c>
      <c r="H21" s="34">
        <f>K10</f>
        <v>0.00641025641025641</v>
      </c>
      <c r="I21" s="34">
        <f>H21</f>
        <v>0.00641025641025641</v>
      </c>
      <c r="J21" s="34">
        <f>K11</f>
        <v>0.0128205128205128</v>
      </c>
      <c r="K21" s="34">
        <f>J21</f>
        <v>0.0128205128205128</v>
      </c>
      <c r="L21" s="34">
        <f>K12</f>
        <v>0</v>
      </c>
      <c r="M21" s="34">
        <f>L21</f>
        <v>0</v>
      </c>
      <c r="N21" s="34">
        <f>K13</f>
        <v>0.00641025641025641</v>
      </c>
      <c r="O21" s="34">
        <f>N21</f>
        <v>0.00641025641025641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63">
        <v>19</v>
      </c>
      <c r="AA21" s="23">
        <v>16</v>
      </c>
    </row>
    <row r="22" ht="18" spans="1:27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63">
        <v>20</v>
      </c>
      <c r="AA22" s="23">
        <v>16</v>
      </c>
    </row>
    <row r="23" ht="18" spans="1:27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63">
        <v>21</v>
      </c>
      <c r="AA23" s="23">
        <v>17</v>
      </c>
    </row>
    <row r="24" ht="18" spans="1:27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63">
        <v>22</v>
      </c>
      <c r="AA24" s="23">
        <v>17</v>
      </c>
    </row>
    <row r="25" ht="18" spans="1:27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63">
        <v>23</v>
      </c>
      <c r="AA25" s="23">
        <v>19</v>
      </c>
    </row>
    <row r="26" ht="18" spans="1:27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63">
        <v>24</v>
      </c>
      <c r="AA26" s="23">
        <v>21</v>
      </c>
    </row>
    <row r="27" ht="18" spans="1: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63">
        <v>25</v>
      </c>
      <c r="AA27" s="23">
        <v>23</v>
      </c>
    </row>
    <row r="28" ht="18" spans="1:27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63">
        <v>26</v>
      </c>
      <c r="AA28" s="23">
        <v>27</v>
      </c>
    </row>
    <row r="29" ht="18" spans="1:26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8" spans="1:26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8" spans="1:26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8" spans="1:26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8" spans="1:26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8" spans="1:26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8" spans="1:26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8" spans="1:2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8" spans="1:26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8" spans="1:26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8" spans="1:26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8" spans="1:26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8" spans="1:26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customHeight="true" spans="1:26">
      <c r="A42" s="33"/>
      <c r="B42" s="39" t="s">
        <v>22</v>
      </c>
      <c r="C42" s="34">
        <f>SUM(M43:M48)</f>
        <v>16.0384615384615</v>
      </c>
      <c r="D42" s="33"/>
      <c r="E42" s="33"/>
      <c r="F42" s="33"/>
      <c r="G42" s="33"/>
      <c r="H42" s="37" t="s">
        <v>10</v>
      </c>
      <c r="I42" s="42"/>
      <c r="J42" s="48" t="s">
        <v>23</v>
      </c>
      <c r="K42" s="48" t="s">
        <v>24</v>
      </c>
      <c r="L42" s="49" t="s">
        <v>25</v>
      </c>
      <c r="M42" s="49" t="s">
        <v>26</v>
      </c>
      <c r="N42" s="49" t="s">
        <v>27</v>
      </c>
      <c r="O42" s="54" t="s">
        <v>28</v>
      </c>
      <c r="P42" s="49" t="s">
        <v>29</v>
      </c>
      <c r="R42" s="33"/>
      <c r="S42" s="33"/>
      <c r="T42" s="33"/>
      <c r="U42" s="33"/>
      <c r="V42" s="33"/>
      <c r="W42" s="33"/>
      <c r="X42" s="33"/>
      <c r="Y42" s="33"/>
      <c r="Z42" s="33"/>
    </row>
    <row r="43" ht="18" spans="1:26">
      <c r="A43" s="33"/>
      <c r="B43" s="35" t="s">
        <v>30</v>
      </c>
      <c r="C43" s="34">
        <f>SUM(N43:N48)</f>
        <v>10.8639053254438</v>
      </c>
      <c r="D43" s="33"/>
      <c r="E43" s="33"/>
      <c r="F43" s="33"/>
      <c r="G43" s="33"/>
      <c r="H43" s="34">
        <f>C6</f>
        <v>9</v>
      </c>
      <c r="I43" s="34">
        <f t="shared" ref="I43:I48" si="7">H43+$C$9</f>
        <v>12</v>
      </c>
      <c r="J43" s="34">
        <f t="shared" ref="J43:J48" si="8">(H43+I43)/2</f>
        <v>10.5</v>
      </c>
      <c r="K43" s="34">
        <f>COUNTIFS($B$2:$N$3,"&gt;="&amp;H43,$B$2:$N$3,"&lt;"&amp;I43)</f>
        <v>1</v>
      </c>
      <c r="L43" s="34">
        <f>K43/$C$4</f>
        <v>0.0384615384615385</v>
      </c>
      <c r="M43" s="34">
        <f t="shared" ref="M43:M48" si="9">J43*L43</f>
        <v>0.403846153846154</v>
      </c>
      <c r="N43" s="34">
        <f t="shared" ref="N43:N48" si="10">POWER((J43-$C$42),2)*L43</f>
        <v>1.17979062357761</v>
      </c>
      <c r="O43" s="34">
        <f t="shared" ref="O43:O48" si="11">POWER((J43-$C$42),3)*L43</f>
        <v>-6.53422499212212</v>
      </c>
      <c r="P43" s="55">
        <f t="shared" ref="P43:P48" si="12">POWER((J43-$C$42),4)*L43</f>
        <v>36.1895538025225</v>
      </c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8" spans="1:26">
      <c r="A44" s="33"/>
      <c r="B44" s="35" t="s">
        <v>31</v>
      </c>
      <c r="C44" s="34">
        <f>SQRT(C43)</f>
        <v>3.2960438900967</v>
      </c>
      <c r="D44" s="33"/>
      <c r="E44" s="33"/>
      <c r="F44" s="33"/>
      <c r="G44" s="33"/>
      <c r="H44" s="34">
        <f>I43</f>
        <v>12</v>
      </c>
      <c r="I44" s="34">
        <f t="shared" si="7"/>
        <v>15</v>
      </c>
      <c r="J44" s="34">
        <f t="shared" si="8"/>
        <v>13.5</v>
      </c>
      <c r="K44" s="34">
        <f>COUNTIFS($B$2:$N$3,"&gt;="&amp;H44,$B$2:$N$3,"&lt;"&amp;I44)</f>
        <v>10</v>
      </c>
      <c r="L44" s="34">
        <f t="shared" ref="L43:L48" si="13">K44/$C$4</f>
        <v>0.384615384615385</v>
      </c>
      <c r="M44" s="34">
        <f t="shared" si="9"/>
        <v>5.19230769230769</v>
      </c>
      <c r="N44" s="34">
        <f t="shared" si="10"/>
        <v>2.47837960855712</v>
      </c>
      <c r="O44" s="34">
        <f t="shared" si="11"/>
        <v>-6.29127131402961</v>
      </c>
      <c r="P44" s="34">
        <f t="shared" si="12"/>
        <v>15.9701502586905</v>
      </c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8" spans="1:26">
      <c r="A45" s="33"/>
      <c r="B45" s="35" t="s">
        <v>32</v>
      </c>
      <c r="C45" s="34">
        <f>C44*100/C42</f>
        <v>20.5508731756629</v>
      </c>
      <c r="D45" s="33"/>
      <c r="E45" s="33"/>
      <c r="F45" s="33"/>
      <c r="G45" s="33"/>
      <c r="H45" s="34">
        <f>I44</f>
        <v>15</v>
      </c>
      <c r="I45" s="34">
        <f t="shared" si="7"/>
        <v>18</v>
      </c>
      <c r="J45" s="34">
        <f t="shared" si="8"/>
        <v>16.5</v>
      </c>
      <c r="K45" s="34">
        <f>COUNTIFS($B$2:$N$3,"&gt;="&amp;H45,$B$2:$N$3,"&lt;"&amp;I45)</f>
        <v>11</v>
      </c>
      <c r="L45" s="34">
        <f t="shared" si="13"/>
        <v>0.423076923076923</v>
      </c>
      <c r="M45" s="34">
        <f t="shared" si="9"/>
        <v>6.98076923076923</v>
      </c>
      <c r="N45" s="34">
        <f t="shared" si="10"/>
        <v>0.0901228948566234</v>
      </c>
      <c r="O45" s="34">
        <f t="shared" si="11"/>
        <v>0.0415951822415187</v>
      </c>
      <c r="P45" s="34">
        <f t="shared" si="12"/>
        <v>0.0191977764191625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8" spans="1:26">
      <c r="A46" s="33"/>
      <c r="B46" s="35" t="s">
        <v>33</v>
      </c>
      <c r="C46" s="34">
        <f>SUM(O43:O48)/POWER(C44,3)</f>
        <v>1.17685304120884</v>
      </c>
      <c r="D46" s="33"/>
      <c r="E46" s="33"/>
      <c r="F46" s="33"/>
      <c r="G46" s="33"/>
      <c r="H46" s="34">
        <f>I45</f>
        <v>18</v>
      </c>
      <c r="I46" s="34">
        <f t="shared" si="7"/>
        <v>21</v>
      </c>
      <c r="J46" s="34">
        <f t="shared" si="8"/>
        <v>19.5</v>
      </c>
      <c r="K46" s="34">
        <f>COUNTIFS($B$2:$N$3,"&gt;="&amp;H46,$B$2:$N$3,"&lt;"&amp;I46)</f>
        <v>1</v>
      </c>
      <c r="L46" s="34">
        <f t="shared" si="13"/>
        <v>0.0384615384615385</v>
      </c>
      <c r="M46" s="34">
        <f t="shared" si="9"/>
        <v>0.75</v>
      </c>
      <c r="N46" s="34">
        <f t="shared" si="10"/>
        <v>0.460855712335003</v>
      </c>
      <c r="O46" s="34">
        <f t="shared" si="11"/>
        <v>1.59526977346732</v>
      </c>
      <c r="P46" s="34">
        <f t="shared" si="12"/>
        <v>5.52208767738687</v>
      </c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8" spans="1:26">
      <c r="A47" s="33"/>
      <c r="B47" s="35" t="s">
        <v>34</v>
      </c>
      <c r="C47" s="40">
        <f>SUM(P43:P48)/POWER(C44,4)-3</f>
        <v>1.23659169550173</v>
      </c>
      <c r="D47" s="33"/>
      <c r="E47" s="33"/>
      <c r="F47" s="33"/>
      <c r="G47" s="33"/>
      <c r="H47" s="34">
        <f>I46</f>
        <v>21</v>
      </c>
      <c r="I47" s="34">
        <f t="shared" si="7"/>
        <v>24</v>
      </c>
      <c r="J47" s="34">
        <f t="shared" si="8"/>
        <v>22.5</v>
      </c>
      <c r="K47" s="34">
        <f>COUNTIFS($B$2:$N$3,"&gt;="&amp;H47,$B$2:$N$3,"&lt;"&amp;I47)</f>
        <v>2</v>
      </c>
      <c r="L47" s="34">
        <f t="shared" si="13"/>
        <v>0.0769230769230769</v>
      </c>
      <c r="M47" s="34">
        <f t="shared" si="9"/>
        <v>1.73076923076923</v>
      </c>
      <c r="N47" s="34">
        <f t="shared" si="10"/>
        <v>3.21165225307237</v>
      </c>
      <c r="O47" s="34">
        <f t="shared" si="11"/>
        <v>20.7522145583138</v>
      </c>
      <c r="P47" s="34">
        <f t="shared" si="12"/>
        <v>134.091232530643</v>
      </c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8" spans="1:26">
      <c r="A48" s="33"/>
      <c r="B48" s="33"/>
      <c r="C48" s="33"/>
      <c r="D48" s="33"/>
      <c r="E48" s="33"/>
      <c r="F48" s="33"/>
      <c r="G48" s="33"/>
      <c r="H48" s="34">
        <f>I47</f>
        <v>24</v>
      </c>
      <c r="I48" s="34">
        <f t="shared" si="7"/>
        <v>27</v>
      </c>
      <c r="J48" s="34">
        <f t="shared" si="8"/>
        <v>25.5</v>
      </c>
      <c r="K48" s="34">
        <f>COUNTIFS($B$2:$N$3,"&gt;="&amp;H48,$B$2:$N$3,"&lt;="&amp;I48)</f>
        <v>1</v>
      </c>
      <c r="L48" s="34">
        <f t="shared" si="13"/>
        <v>0.0384615384615385</v>
      </c>
      <c r="M48" s="34">
        <f t="shared" si="9"/>
        <v>0.980769230769231</v>
      </c>
      <c r="N48" s="34">
        <f t="shared" si="10"/>
        <v>3.44310423304506</v>
      </c>
      <c r="O48" s="34">
        <f t="shared" si="11"/>
        <v>32.5770631280418</v>
      </c>
      <c r="P48" s="34">
        <f t="shared" si="12"/>
        <v>308.229135749934</v>
      </c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8" spans="1:26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8" spans="1:26">
      <c r="A50" s="33"/>
      <c r="B50" s="41" t="s">
        <v>35</v>
      </c>
      <c r="C50" s="41"/>
      <c r="D50" s="41"/>
      <c r="E50" s="41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8" spans="1:26">
      <c r="A51" s="33"/>
      <c r="B51" s="41" t="s">
        <v>36</v>
      </c>
      <c r="C51" s="41"/>
      <c r="D51" s="41"/>
      <c r="E51" s="41"/>
      <c r="F51" s="41"/>
      <c r="G51" s="41"/>
      <c r="H51" s="44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8" spans="1:26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8" spans="1:26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8" spans="1:26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8" spans="1:26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8" spans="1:2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8" spans="1:26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8" spans="1:26">
      <c r="A58" s="33"/>
      <c r="B58" s="33" t="s">
        <v>37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23.25" spans="1:26">
      <c r="A59" s="33"/>
      <c r="B59" s="2" t="s">
        <v>38</v>
      </c>
      <c r="C59" s="2" t="s">
        <v>11</v>
      </c>
      <c r="D59" s="33" t="s">
        <v>39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8" spans="1:26">
      <c r="A60" s="33"/>
      <c r="B60" s="33">
        <f t="shared" ref="B60:B65" si="14">J43</f>
        <v>10.5</v>
      </c>
      <c r="C60" s="33">
        <f t="shared" ref="C60:C65" si="15">K43</f>
        <v>1</v>
      </c>
      <c r="D60" s="33">
        <f>B60*C60</f>
        <v>10.5</v>
      </c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8" spans="1:26">
      <c r="A61" s="33"/>
      <c r="B61" s="33">
        <f t="shared" si="14"/>
        <v>13.5</v>
      </c>
      <c r="C61" s="33">
        <f t="shared" si="15"/>
        <v>10</v>
      </c>
      <c r="D61" s="33">
        <f t="shared" ref="D61:D65" si="16">B61*C61</f>
        <v>135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8" spans="1:26">
      <c r="A62" s="33"/>
      <c r="B62" s="33">
        <f t="shared" si="14"/>
        <v>16.5</v>
      </c>
      <c r="C62" s="33">
        <f t="shared" si="15"/>
        <v>11</v>
      </c>
      <c r="D62" s="33">
        <f t="shared" si="16"/>
        <v>181.5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8" spans="1:26">
      <c r="A63" s="33"/>
      <c r="B63" s="33">
        <f t="shared" si="14"/>
        <v>19.5</v>
      </c>
      <c r="C63" s="33">
        <f t="shared" si="15"/>
        <v>1</v>
      </c>
      <c r="D63" s="33">
        <f t="shared" si="16"/>
        <v>19.5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8" spans="1:26">
      <c r="A64" s="33"/>
      <c r="B64" s="33">
        <f t="shared" si="14"/>
        <v>22.5</v>
      </c>
      <c r="C64" s="33">
        <f t="shared" si="15"/>
        <v>2</v>
      </c>
      <c r="D64" s="33">
        <f t="shared" si="16"/>
        <v>45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8" spans="1:26">
      <c r="A65" s="33"/>
      <c r="B65" s="33">
        <f t="shared" si="14"/>
        <v>25.5</v>
      </c>
      <c r="C65" s="33">
        <f t="shared" si="15"/>
        <v>1</v>
      </c>
      <c r="D65" s="33">
        <f t="shared" si="16"/>
        <v>25.5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8" spans="1:2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8" spans="1:26">
      <c r="A67" s="33"/>
      <c r="B67" s="33" t="s">
        <v>40</v>
      </c>
      <c r="C67" s="33"/>
      <c r="D67" s="33">
        <f>SUM(D60:D65)/SUM(C60:C65)</f>
        <v>16.0384615384615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8" spans="1:26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8" spans="1:26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8" spans="1:26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8" spans="1:26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8" spans="1:26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8" spans="1:26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8" spans="1:26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8" spans="1:26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8" spans="1:2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8" spans="1:26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8" spans="1:26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8" spans="1:26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8" spans="1:26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8" spans="1:26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8" spans="1:26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8" spans="1:26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8" spans="1:26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8" spans="1:26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8" spans="1:2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8" spans="1:26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8" spans="1:26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8" spans="1:26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8" spans="1:26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8" spans="1:26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8" spans="1:26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8" spans="1:26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8" spans="1:26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8" spans="1:26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8" spans="1:2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8" spans="1:26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8" spans="1:26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8" spans="1:26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8" spans="1:26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8" spans="1:26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8" spans="1:26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8" spans="1:26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8" spans="1:26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8" spans="1:26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8" spans="1:2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8" spans="1:26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8" spans="1:26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8" spans="1:26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8" spans="1:26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8" spans="1:26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8" spans="1:26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8" spans="1:26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8" spans="1:26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8" spans="1:26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8" spans="1:2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8" spans="1:26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8" spans="1:26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8" spans="1:26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8" spans="1:26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8" spans="1:26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8" spans="1:26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8" spans="1:26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8" spans="1:26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8" spans="1:26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8" spans="1: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8" spans="1:26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8" spans="1:26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8" spans="1:26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8" spans="1:26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8" spans="1:26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8" spans="1:26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8" spans="1:26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8" spans="1:26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8" spans="1:26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8" spans="1:2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8" spans="1:26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8" spans="1:26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8" spans="1:26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8" spans="1:26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8" spans="1:26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8" spans="1:26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8" spans="1:26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8" spans="1:26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8" spans="1:26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8" spans="1:2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8" spans="1:26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8" spans="1:26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8" spans="1:26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8" spans="1:26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8" spans="1:26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8" spans="1:26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8" spans="1:26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8" spans="1:26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8" spans="1:26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8" spans="1:2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8" spans="1:26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8" spans="1:26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8" spans="1:26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8" spans="1:26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8" spans="1:26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8" spans="1:26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8" spans="1:26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8" spans="1:26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8" spans="1:26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8" spans="1:2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8" spans="1:26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8" spans="1:26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8" spans="1:26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8" spans="1:26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8" spans="1:26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8" spans="1:26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8" spans="1:26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8" spans="1:26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8" spans="1:26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8" spans="1:2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8" spans="1:26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8" spans="1:26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8" spans="1:26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8" spans="1:26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8" spans="1:26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8" spans="1:26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8" spans="1:26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8" spans="1:26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8" spans="1:26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8" spans="1:2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8" spans="1:26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8" spans="1:26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8" spans="1:26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8" spans="1:26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8" spans="1:26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8" spans="1:26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8" spans="1:26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8" spans="1:26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8" spans="1:26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8" spans="1:2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8" spans="1:26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8" spans="1:26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8" spans="1:26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8" spans="1:26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8" spans="1:26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8" spans="1:26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8" spans="1:26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8" spans="1:26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8" spans="1:26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8" spans="1:2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8" spans="1:26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8" spans="1:26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8" spans="1:26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8" spans="1:26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8" spans="1:26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8" spans="1:26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8" spans="1:26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8" spans="1:26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8" spans="1:26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8" spans="1:2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8" spans="1:26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8" spans="1:26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8" spans="1:26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8" spans="1:26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8" spans="1:26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8" spans="1:26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8" spans="1:26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8" spans="1:26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8" spans="1:26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8" spans="1: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8" spans="1:26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8" spans="1:26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8" spans="1:26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8" spans="1:26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8" spans="1:26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8" spans="1:26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8" spans="1:26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8" spans="1:26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8" spans="1:26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8" spans="1:2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8" spans="1:26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8" spans="1:26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8" spans="1:26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8" spans="1:26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8" spans="1:26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8" spans="1:26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8" spans="1:26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8" spans="1:26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8" spans="1:26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8" spans="1:2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8" spans="1:26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8" spans="1:26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8" spans="1:26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8" spans="1:26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8" spans="1:26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8" spans="1:26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8" spans="1:26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8" spans="1:26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8" spans="1:26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8" spans="1:2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8" spans="1:26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8" spans="1:26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8" spans="1:26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8" spans="1:26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8" spans="1:26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8" spans="1:26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8" spans="1:26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8" spans="1:26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8" spans="1:26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8" spans="1:2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8" spans="1:26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8" spans="1:26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8" spans="1:26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8" spans="1:26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8" spans="1:26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8" spans="1:26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8" spans="1:26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8" spans="1:26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8" spans="1:26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8" spans="1:2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8" spans="1:26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8" spans="1:26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8" spans="1:26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8" spans="1:26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8" spans="1:26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8" spans="1:26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8" spans="1:26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8" spans="1:26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8" spans="1:26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8" spans="1:2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8" spans="1:26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8" spans="1:26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8" spans="1:26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8" spans="1:26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8" spans="1:26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8" spans="1:26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8" spans="1:26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8" spans="1:26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8" spans="1:26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8" spans="1:2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8" spans="1:26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8" spans="1:26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8" spans="1:26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8" spans="1:26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8" spans="1:26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8" spans="1:26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8" spans="1:26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8" spans="1:26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8" spans="1:26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8" spans="1:2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8" spans="1:26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8" spans="1:26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8" spans="1:26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8" spans="1:26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8" spans="1:26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8" spans="1:26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8" spans="1:26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8" spans="1:26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8" spans="1:26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8" spans="1:2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8" spans="1:26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8" spans="1:26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8" spans="1:26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8" spans="1:26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8" spans="1:26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8" spans="1:26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8" spans="1:26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8" spans="1:26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8" spans="1:26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8" spans="1: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8" spans="1:26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8" spans="1:26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8" spans="1:26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8" spans="1:26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8" spans="1:26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8" spans="1:26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8" spans="1:26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8" spans="1:26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8" spans="1:26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8" spans="1:2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8" spans="1:26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8" spans="1:26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8" spans="1:26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8" spans="1:26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8" spans="1:26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8" spans="1:26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8" spans="1:26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8" spans="1:26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8" spans="1:26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8" spans="1:2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8" spans="1:26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8" spans="1:26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8" spans="1:26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8" spans="1:26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8" spans="1:26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8" spans="1:26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8" spans="1:26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8" spans="1:26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8" spans="1:26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8" spans="1:2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8" spans="1:26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8" spans="1:26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8" spans="1:26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8" spans="1:26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8" spans="1:26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8" spans="1:26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8" spans="1:26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8" spans="1:26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8" spans="1:26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8" spans="1:2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8" spans="1:26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8" spans="1:26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8" spans="1:26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8" spans="1:26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8" spans="1:26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8" spans="1:26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8" spans="1:26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8" spans="1:26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8" spans="1:26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8" spans="1:2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8" spans="1:26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8" spans="1:26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8" spans="1:26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8" spans="1:26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8" spans="1:26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8" spans="1:26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8" spans="1:26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8" spans="1:26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8" spans="1:26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8" spans="1:2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8" spans="1:26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8" spans="1:26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8" spans="1:26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8" spans="1:26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8" spans="1:26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8" spans="1:26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8" spans="1:26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8" spans="1:26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8" spans="1:26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8" spans="1:2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8" spans="1:26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8" spans="1:26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8" spans="1:26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8" spans="1:26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8" spans="1:26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8" spans="1:26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8" spans="1:26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8" spans="1:26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8" spans="1:26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8" spans="1:2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8" spans="1:26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8" spans="1:26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8" spans="1:26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8" spans="1:26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8" spans="1:26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8" spans="1:26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8" spans="1:26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8" spans="1:26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8" spans="1:26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8" spans="1:2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8" spans="1:26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8" spans="1:26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8" spans="1:26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8" spans="1:26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8" spans="1:26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8" spans="1:26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8" spans="1:26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8" spans="1:26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8" spans="1:26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8" spans="1: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8" spans="1:26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8" spans="1:26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8" spans="1:26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8" spans="1:26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8" spans="1:26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8" spans="1:26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8" spans="1:26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8" spans="1:26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8" spans="1:26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8" spans="1:2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8" spans="1:26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8" spans="1:26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8" spans="1:26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8" spans="1:26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8" spans="1:26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8" spans="1:26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8" spans="1:26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8" spans="1:26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8" spans="1:26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8" spans="1:2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8" spans="1:26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8" spans="1:26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8" spans="1:26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8" spans="1:26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8" spans="1:26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8" spans="1:26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8" spans="1:26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8" spans="1:26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8" spans="1:26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8" spans="1:2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8" spans="1:26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8" spans="1:26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8" spans="1:26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8" spans="1:26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8" spans="1:26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8" spans="1:26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8" spans="1:26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8" spans="1:26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8" spans="1:26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8" spans="1:2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8" spans="1:26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8" spans="1:26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8" spans="1:26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8" spans="1:26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8" spans="1:26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8" spans="1:26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8" spans="1:26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8" spans="1:26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8" spans="1:26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8" spans="1:2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8" spans="1:26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8" spans="1:26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8" spans="1:26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8" spans="1:26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8" spans="1:26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8" spans="1:26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8" spans="1:26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8" spans="1:26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8" spans="1:26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8" spans="1:2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8" spans="1:26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8" spans="1:26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8" spans="1:26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8" spans="1:26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8" spans="1:26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8" spans="1:26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8" spans="1:26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8" spans="1:26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8" spans="1:26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8" spans="1:2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8" spans="1:26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8" spans="1:26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8" spans="1:26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8" spans="1:26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8" spans="1:26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8" spans="1:26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8" spans="1:26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8" spans="1:26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8" spans="1:26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8" spans="1:2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8" spans="1:26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8" spans="1:26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8" spans="1:26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8" spans="1:26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8" spans="1:26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8" spans="1:26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8" spans="1:26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8" spans="1:26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8" spans="1:26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8" spans="1:2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8" spans="1:26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8" spans="1:26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8" spans="1:26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8" spans="1:26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8" spans="1:26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8" spans="1:26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8" spans="1:26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8" spans="1:26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8" spans="1:26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8" spans="1: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8" spans="1:26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8" spans="1:26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8" spans="1:26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8" spans="1:26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8" spans="1:26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8" spans="1:26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8" spans="1:26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8" spans="1:26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8" spans="1:26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8" spans="1:2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8" spans="1:26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8" spans="1:26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8" spans="1:26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8" spans="1:26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8" spans="1:26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8" spans="1:26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8" spans="1:26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8" spans="1:26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8" spans="1:26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8" spans="1:2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8" spans="1:26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8" spans="1:26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8" spans="1:26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8" spans="1:26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8" spans="1:26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8" spans="1:26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8" spans="1:26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8" spans="1:26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8" spans="1:26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8" spans="1:2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8" spans="1:26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8" spans="1:26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8" spans="1:26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8" spans="1:26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8" spans="1:26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8" spans="1:26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8" spans="1:26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8" spans="1:26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8" spans="1:26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8" spans="1:2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8" spans="1:26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8" spans="1:26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8" spans="1:26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8" spans="1:26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8" spans="1:26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8" spans="1:26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8" spans="1:26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8" spans="1:26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8" spans="1:26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8" spans="1:2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8" spans="1:26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8" spans="1:26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8" spans="1:26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8" spans="1:26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8" spans="1:26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8" spans="1:26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8" spans="1:26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8" spans="1:26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8" spans="1:26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8" spans="1:2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8" spans="1:26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8" spans="1:26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8" spans="1:26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8" spans="1:26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8" spans="1:26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8" spans="1:26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8" spans="1:26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8" spans="1:26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8" spans="1:26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8" spans="1:2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8" spans="1:26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8" spans="1:26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8" spans="1:26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8" spans="1:26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8" spans="1:26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8" spans="1:26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8" spans="1:26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8" spans="1:26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8" spans="1:26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8" spans="1:2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8" spans="1:26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8" spans="1:26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8" spans="1:26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8" spans="1:26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8" spans="1:26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8" spans="1:26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8" spans="1:26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8" spans="1:26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8" spans="1:26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8" spans="1:2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8" spans="1:26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8" spans="1:26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8" spans="1:26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8" spans="1:26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8" spans="1:26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8" spans="1:26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8" spans="1:26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8" spans="1:26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8" spans="1:26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8" spans="1: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8" spans="1:26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8" spans="1:26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8" spans="1:26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8" spans="1:26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8" spans="1:26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8" spans="1:26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8" spans="1:26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8" spans="1:26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8" spans="1:26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8" spans="1:2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8" spans="1:26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8" spans="1:26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8" spans="1:26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8" spans="1:26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8" spans="1:26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8" spans="1:26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8" spans="1:26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8" spans="1:26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8" spans="1:26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8" spans="1:2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8" spans="1:26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8" spans="1:26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8" spans="1:26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8" spans="1:26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8" spans="1:26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8" spans="1:26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8" spans="1:26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8" spans="1:26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8" spans="1:26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8" spans="1:2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8" spans="1:26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8" spans="1:26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8" spans="1:26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8" spans="1:26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8" spans="1:26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8" spans="1:26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8" spans="1:26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8" spans="1:26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8" spans="1:26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8" spans="1:2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8" spans="1:26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8" spans="1:26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8" spans="1:26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8" spans="1:26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8" spans="1:26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8" spans="1:26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8" spans="1:26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8" spans="1:26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8" spans="1:26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8" spans="1:2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8" spans="1:26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8" spans="1:26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8" spans="1:26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8" spans="1:26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8" spans="1:26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8" spans="1:26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8" spans="1:26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8" spans="1:26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8" spans="1:26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8" spans="1:2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8" spans="1:26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8" spans="1:26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8" spans="1:26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8" spans="1:26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8" spans="1:26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8" spans="1:26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8" spans="1:26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8" spans="1:26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8" spans="1:26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8" spans="1:2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8" spans="1:26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8" spans="1:26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8" spans="1:26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8" spans="1:26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8" spans="1:26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8" spans="1:26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8" spans="1:26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8" spans="1:26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8" spans="1:26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8" spans="1:2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8" spans="1:26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8" spans="1:26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8" spans="1:26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8" spans="1:26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8" spans="1:26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8" spans="1:26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8" spans="1:26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8" spans="1:26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8" spans="1:26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8" spans="1:2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8" spans="1:26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8" spans="1:26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8" spans="1:26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8" spans="1:26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8" spans="1:26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8" spans="1:26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8" spans="1:26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8" spans="1:26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8" spans="1:26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8" spans="1: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8" spans="1:26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8" spans="1:26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8" spans="1:26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8" spans="1:26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8" spans="1:26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8" spans="1:26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8" spans="1:26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8" spans="1:26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8" spans="1:26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8" spans="1:2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8" spans="1:26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8" spans="1:26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8" spans="1:26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8" spans="1:26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8" spans="1:26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8" spans="1:26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8" spans="1:26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8" spans="1:26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8" spans="1:26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8" spans="1:2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8" spans="1:26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8" spans="1:26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8" spans="1:26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8" spans="1:26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8" spans="1:26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8" spans="1:26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8" spans="1:26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8" spans="1:26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8" spans="1:26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8" spans="1:2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8" spans="1:26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8" spans="1:26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8" spans="1:26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8" spans="1:26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8" spans="1:26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8" spans="1:26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8" spans="1:26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8" spans="1:26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8" spans="1:26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8" spans="1:2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8" spans="1:26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8" spans="1:26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8" spans="1:26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8" spans="1:26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8" spans="1:26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8" spans="1:26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8" spans="1:26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8" spans="1:26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8" spans="1:26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8" spans="1:2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8" spans="1:26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8" spans="1:26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8" spans="1:26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8" spans="1:26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8" spans="1:26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8" spans="1:26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8" spans="1:26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8" spans="1:26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8" spans="1:26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8" spans="1:2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8" spans="1:26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8" spans="1:26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8" spans="1:26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8" spans="1:26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8" spans="1:26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8" spans="1:26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8" spans="1:26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8" spans="1:26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8" spans="1:26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8" spans="1:2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8" spans="1:26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8" spans="1:26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8" spans="1:26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8" spans="1:26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8" spans="1:26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8" spans="1:26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8" spans="1:26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8" spans="1:26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8" spans="1:26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8" spans="1:2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8" spans="1:26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8" spans="1:26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8" spans="1:26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8" spans="1:26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8" spans="1:26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8" spans="1:26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8" spans="1:26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8" spans="1:26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8" spans="1:26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8" spans="1:2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8" spans="1:26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8" spans="1:26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8" spans="1:26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8" spans="1:26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8" spans="1:26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8" spans="1:26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8" spans="1:26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8" spans="1:26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8" spans="1:26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8" spans="1: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8" spans="1:26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8" spans="1:26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8" spans="1:26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8" spans="1:26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8" spans="1:26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8" spans="1:26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8" spans="1:26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8" spans="1:26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8" spans="1:26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8" spans="1:2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8" spans="1:26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8" spans="1:26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8" spans="1:26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8" spans="1:26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8" spans="1:26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8" spans="1:26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8" spans="1:26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8" spans="1:26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8" spans="1:26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8" spans="1:2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8" spans="1:26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8" spans="1:26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8" spans="1:26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8" spans="1:26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8" spans="1:26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8" spans="1:26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8" spans="1:26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8" spans="1:26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8" spans="1:26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8" spans="1:2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8" spans="1:26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8" spans="1:26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8" spans="1:26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8" spans="1:26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8" spans="1:26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8" spans="1:26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8" spans="1:26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8" spans="1:26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8" spans="1:26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8" spans="1:2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8" spans="1:26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8" spans="1:26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8" spans="1:26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8" spans="1:26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8" spans="1:26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8" spans="1:26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8" spans="1:26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8" spans="1:26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8" spans="1:26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8" spans="1:2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8" spans="1:26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8" spans="1:26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8" spans="1:26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8" spans="1:26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8" spans="1:26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8" spans="1:26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8" spans="1:26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8" spans="1:26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8" spans="1:26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8" spans="1:2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8" spans="1:26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8" spans="1:26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8" spans="1:26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8" spans="1:26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8" spans="1:26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8" spans="1:26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8" spans="1:26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8" spans="1:26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8" spans="1:26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8" spans="1:2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8" spans="1:26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8" spans="1:26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8" spans="1:26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8" spans="1:26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8" spans="1:26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8" spans="1:26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8" spans="1:26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8" spans="1:26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8" spans="1:26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8" spans="1:2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8" spans="1:26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8" spans="1:26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8" spans="1:26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8" spans="1:26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8" spans="1:26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8" spans="1:26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8" spans="1:26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8" spans="1:26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8" spans="1:26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8" spans="1:2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8" spans="1:26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8" spans="1:26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8" spans="1:26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8" spans="1:26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8" spans="1:26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8" spans="1:26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8" spans="1:26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8" spans="1:26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8" spans="1:26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8" spans="1: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8" spans="1:26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8" spans="1:26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8" spans="1:26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8" spans="1:26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8" spans="1:26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8" spans="1:26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8" spans="1:26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8" spans="1:26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8" spans="1:26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8" spans="1:2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8" spans="1:26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8" spans="1:26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8" spans="1:26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8" spans="1:26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8" spans="1:26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8" spans="1:26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8" spans="1:26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8" spans="1:26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8" spans="1:26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8" spans="1:2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8" spans="1:26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8" spans="1:26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8" spans="1:26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8" spans="1:26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8" spans="1:26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8" spans="1:26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8" spans="1:26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8" spans="1:26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8" spans="1:26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8" spans="1:2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8" spans="1:26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8" spans="1:26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8" spans="1:26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8" spans="1:26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8" spans="1:26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8" spans="1:26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8" spans="1:26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8" spans="1:26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8" spans="1:26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8" spans="1:2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8" spans="1:26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8" spans="1:26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8" spans="1:26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8" spans="1:26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8" spans="1:26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8" spans="1:26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8" spans="1:26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8" spans="1:26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8" spans="1:26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8" spans="1:2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8" spans="1:26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8" spans="1:26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8" spans="1:26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8" spans="1:26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8" spans="1:26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8" spans="1:26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8" spans="1:26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8" spans="1:26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8" spans="1:26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8" spans="1:2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8" spans="1:26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8" spans="1:26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8" spans="1:26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8" spans="1:26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8" spans="1:26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8" spans="1:26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8" spans="1:26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8" spans="1:26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8" spans="1:26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8" spans="1:2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8" spans="1:26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8" spans="1:26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8" spans="1:26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8" spans="1:26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sortState ref="AA3:AA28">
    <sortCondition ref="AA3:AA28"/>
  </sortState>
  <mergeCells count="13">
    <mergeCell ref="Z1:AA1"/>
    <mergeCell ref="S3:W3"/>
    <mergeCell ref="S4:W4"/>
    <mergeCell ref="M5:N5"/>
    <mergeCell ref="S5:X5"/>
    <mergeCell ref="E6:F6"/>
    <mergeCell ref="M6:N6"/>
    <mergeCell ref="B15:E15"/>
    <mergeCell ref="B19:F19"/>
    <mergeCell ref="H42:I42"/>
    <mergeCell ref="B50:E50"/>
    <mergeCell ref="B51:G51"/>
    <mergeCell ref="B67:C67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B2:AJ77"/>
  <sheetViews>
    <sheetView zoomScale="85" zoomScaleNormal="85" topLeftCell="A31" workbookViewId="0">
      <selection activeCell="J42" sqref="J42"/>
    </sheetView>
  </sheetViews>
  <sheetFormatPr defaultColWidth="14.4285714285714" defaultRowHeight="15.75" customHeight="true"/>
  <sheetData>
    <row r="2" customHeight="true" spans="2:17">
      <c r="B2" s="1" t="s">
        <v>41</v>
      </c>
      <c r="C2" s="1"/>
      <c r="D2" s="1" t="s">
        <v>42</v>
      </c>
      <c r="E2" s="1" t="s">
        <v>43</v>
      </c>
      <c r="F2" s="1" t="s">
        <v>44</v>
      </c>
      <c r="G2" s="1" t="s">
        <v>45</v>
      </c>
      <c r="H2" s="14" t="s">
        <v>46</v>
      </c>
      <c r="I2" s="1" t="s">
        <v>47</v>
      </c>
      <c r="O2" s="5" t="s">
        <v>48</v>
      </c>
      <c r="P2" s="19" t="s">
        <v>49</v>
      </c>
      <c r="Q2" s="23">
        <f>ROUND(2*LN('Задание 1'!C4),0)</f>
        <v>7</v>
      </c>
    </row>
    <row r="3" customHeight="true" spans="2:17">
      <c r="B3" s="1" t="s">
        <v>50</v>
      </c>
      <c r="C3" s="1"/>
      <c r="D3" s="1">
        <v>30</v>
      </c>
      <c r="E3" s="1">
        <v>38</v>
      </c>
      <c r="F3" s="1">
        <v>50</v>
      </c>
      <c r="G3" s="1">
        <v>31</v>
      </c>
      <c r="H3" s="14">
        <v>22</v>
      </c>
      <c r="I3" s="1">
        <v>13</v>
      </c>
      <c r="P3" s="19" t="s">
        <v>17</v>
      </c>
      <c r="Q3" s="23">
        <f>('Задание 1'!C7-'Задание 1'!C6)/Q2</f>
        <v>2.57142857142857</v>
      </c>
    </row>
    <row r="4" customHeight="true" spans="2:21">
      <c r="B4" s="1" t="s">
        <v>51</v>
      </c>
      <c r="C4" s="1"/>
      <c r="D4" s="1">
        <v>0.163</v>
      </c>
      <c r="E4" s="1">
        <v>0.207</v>
      </c>
      <c r="F4" s="1">
        <v>0.272</v>
      </c>
      <c r="G4" s="1">
        <v>0.168</v>
      </c>
      <c r="H4" s="14">
        <v>0.12</v>
      </c>
      <c r="I4" s="1">
        <v>0.07</v>
      </c>
      <c r="P4" s="5" t="s">
        <v>52</v>
      </c>
      <c r="Q4" s="5"/>
      <c r="R4" s="5"/>
      <c r="S4" s="5"/>
      <c r="T4" s="5"/>
      <c r="U4" s="5"/>
    </row>
    <row r="6" customHeight="true" spans="2:15">
      <c r="B6" s="2" t="s">
        <v>53</v>
      </c>
      <c r="C6" s="2" t="s">
        <v>54</v>
      </c>
      <c r="D6" s="2"/>
      <c r="E6" s="2"/>
      <c r="F6" s="2"/>
      <c r="G6" s="2"/>
      <c r="O6" s="5" t="s">
        <v>55</v>
      </c>
    </row>
    <row r="7" customHeight="true" spans="2:3">
      <c r="B7" s="2" t="s">
        <v>56</v>
      </c>
      <c r="C7" s="2"/>
    </row>
    <row r="8" customHeight="true" spans="2:3">
      <c r="B8" s="2" t="s">
        <v>57</v>
      </c>
      <c r="C8" s="2"/>
    </row>
    <row r="10" customHeight="true" spans="2:16">
      <c r="B10" s="3" t="s">
        <v>58</v>
      </c>
      <c r="C10" s="2" t="s">
        <v>59</v>
      </c>
      <c r="D10" s="2"/>
      <c r="E10" s="2"/>
      <c r="F10" s="2"/>
      <c r="G10" s="2"/>
      <c r="O10" s="5" t="s">
        <v>60</v>
      </c>
      <c r="P10" s="5" t="s">
        <v>61</v>
      </c>
    </row>
    <row r="12" customHeight="true" spans="2:5">
      <c r="B12" s="4" t="s">
        <v>10</v>
      </c>
      <c r="C12" s="4"/>
      <c r="D12" s="4" t="s">
        <v>62</v>
      </c>
      <c r="E12" s="4"/>
    </row>
    <row r="13" customHeight="true" spans="2:21">
      <c r="B13" s="1" t="s">
        <v>63</v>
      </c>
      <c r="C13" s="1"/>
      <c r="D13" s="1">
        <v>10</v>
      </c>
      <c r="E13" s="1"/>
      <c r="O13" s="5" t="s">
        <v>64</v>
      </c>
      <c r="P13" s="20" t="s">
        <v>65</v>
      </c>
      <c r="Q13" s="27"/>
      <c r="S13" s="28" t="s">
        <v>66</v>
      </c>
      <c r="T13" s="28"/>
      <c r="U13" s="28"/>
    </row>
    <row r="14" customHeight="true" spans="2:36">
      <c r="B14" s="1" t="s">
        <v>67</v>
      </c>
      <c r="C14" s="1"/>
      <c r="D14" s="1">
        <v>29</v>
      </c>
      <c r="E14" s="1"/>
      <c r="P14" s="21" t="s">
        <v>68</v>
      </c>
      <c r="Q14" s="29"/>
      <c r="S14" s="30">
        <v>50</v>
      </c>
      <c r="T14" s="30">
        <f>S14</f>
        <v>50</v>
      </c>
      <c r="U14" s="30">
        <v>60</v>
      </c>
      <c r="V14" s="30">
        <v>60</v>
      </c>
      <c r="W14" s="30">
        <v>60</v>
      </c>
      <c r="X14" s="30">
        <v>70</v>
      </c>
      <c r="Y14" s="30">
        <f>X14</f>
        <v>70</v>
      </c>
      <c r="Z14" s="30">
        <f>Y14</f>
        <v>70</v>
      </c>
      <c r="AA14" s="30">
        <v>80</v>
      </c>
      <c r="AB14" s="30">
        <f>AA14</f>
        <v>80</v>
      </c>
      <c r="AC14" s="30">
        <f>AB14</f>
        <v>80</v>
      </c>
      <c r="AD14" s="30">
        <v>90</v>
      </c>
      <c r="AE14" s="30">
        <f>AD14</f>
        <v>90</v>
      </c>
      <c r="AF14" s="30">
        <f>AE14</f>
        <v>90</v>
      </c>
      <c r="AG14" s="30">
        <v>100</v>
      </c>
      <c r="AH14" s="30">
        <f>AG14</f>
        <v>100</v>
      </c>
      <c r="AI14" s="30">
        <v>110</v>
      </c>
      <c r="AJ14" s="30">
        <f>AI14</f>
        <v>110</v>
      </c>
    </row>
    <row r="15" customHeight="true" spans="2:36">
      <c r="B15" s="1" t="s">
        <v>69</v>
      </c>
      <c r="C15" s="1"/>
      <c r="D15" s="1">
        <v>2</v>
      </c>
      <c r="E15" s="1"/>
      <c r="P15" s="22">
        <f t="shared" ref="P15:P20" si="0">D23</f>
        <v>55</v>
      </c>
      <c r="Q15" s="22">
        <f>0</f>
        <v>0</v>
      </c>
      <c r="S15" s="30">
        <f>0</f>
        <v>0</v>
      </c>
      <c r="T15" s="30">
        <f>D13</f>
        <v>10</v>
      </c>
      <c r="U15" s="30">
        <f>T15</f>
        <v>10</v>
      </c>
      <c r="V15" s="30">
        <f>0</f>
        <v>0</v>
      </c>
      <c r="W15" s="30">
        <f>D14</f>
        <v>29</v>
      </c>
      <c r="X15" s="30">
        <f>W15</f>
        <v>29</v>
      </c>
      <c r="Y15" s="30">
        <f>0</f>
        <v>0</v>
      </c>
      <c r="Z15" s="30">
        <f>D15</f>
        <v>2</v>
      </c>
      <c r="AA15" s="30">
        <f>Z15</f>
        <v>2</v>
      </c>
      <c r="AB15" s="30">
        <f>0</f>
        <v>0</v>
      </c>
      <c r="AC15" s="30">
        <f>D16</f>
        <v>13</v>
      </c>
      <c r="AD15" s="30">
        <f>AC15</f>
        <v>13</v>
      </c>
      <c r="AE15" s="30">
        <f>0</f>
        <v>0</v>
      </c>
      <c r="AF15" s="30">
        <f>D17</f>
        <v>0</v>
      </c>
      <c r="AG15" s="30">
        <f>AF15</f>
        <v>0</v>
      </c>
      <c r="AH15" s="30">
        <f>D18</f>
        <v>6</v>
      </c>
      <c r="AI15" s="30">
        <f>AH15</f>
        <v>6</v>
      </c>
      <c r="AJ15" s="30">
        <f>0</f>
        <v>0</v>
      </c>
    </row>
    <row r="16" customHeight="true" spans="2:17">
      <c r="B16" s="1" t="s">
        <v>70</v>
      </c>
      <c r="C16" s="1"/>
      <c r="D16" s="1">
        <v>13</v>
      </c>
      <c r="E16" s="1"/>
      <c r="P16" s="23">
        <f t="shared" si="0"/>
        <v>65</v>
      </c>
      <c r="Q16" s="23">
        <f>Q15+E23</f>
        <v>10</v>
      </c>
    </row>
    <row r="17" customHeight="true" spans="2:17">
      <c r="B17" s="1" t="s">
        <v>71</v>
      </c>
      <c r="C17" s="1"/>
      <c r="D17" s="1">
        <v>0</v>
      </c>
      <c r="E17" s="1"/>
      <c r="P17" s="23">
        <f t="shared" si="0"/>
        <v>75</v>
      </c>
      <c r="Q17" s="23">
        <f t="shared" ref="Q16:Q21" si="1">Q16+E24</f>
        <v>39</v>
      </c>
    </row>
    <row r="18" customHeight="true" spans="2:17">
      <c r="B18" s="1" t="s">
        <v>72</v>
      </c>
      <c r="C18" s="1"/>
      <c r="D18" s="1">
        <v>6</v>
      </c>
      <c r="E18" s="1"/>
      <c r="P18" s="23">
        <f t="shared" si="0"/>
        <v>85</v>
      </c>
      <c r="Q18" s="23">
        <f t="shared" si="1"/>
        <v>41</v>
      </c>
    </row>
    <row r="19" customHeight="true" spans="2:17">
      <c r="B19" s="5"/>
      <c r="C19" s="5"/>
      <c r="P19" s="23">
        <f t="shared" si="0"/>
        <v>95</v>
      </c>
      <c r="Q19" s="23">
        <f t="shared" si="1"/>
        <v>54</v>
      </c>
    </row>
    <row r="20" customHeight="true" spans="2:17">
      <c r="B20" s="6" t="s">
        <v>73</v>
      </c>
      <c r="C20" s="6"/>
      <c r="D20" s="6"/>
      <c r="E20" s="15">
        <v>10</v>
      </c>
      <c r="P20" s="23">
        <f t="shared" si="0"/>
        <v>105</v>
      </c>
      <c r="Q20" s="23">
        <f t="shared" si="1"/>
        <v>54</v>
      </c>
    </row>
    <row r="21" customHeight="true" spans="2:17">
      <c r="B21" s="7" t="s">
        <v>5</v>
      </c>
      <c r="C21" s="8">
        <f>SUM(D13:E18)</f>
        <v>60</v>
      </c>
      <c r="D21" s="3"/>
      <c r="E21" s="3"/>
      <c r="F21" s="3"/>
      <c r="G21" s="3"/>
      <c r="H21" s="3"/>
      <c r="I21" s="3"/>
      <c r="J21" s="3"/>
      <c r="P21" s="23">
        <v>115</v>
      </c>
      <c r="Q21" s="23">
        <f t="shared" si="1"/>
        <v>60</v>
      </c>
    </row>
    <row r="22" customHeight="true" spans="2:10">
      <c r="B22" s="9" t="s">
        <v>74</v>
      </c>
      <c r="C22" s="10"/>
      <c r="D22" s="11" t="s">
        <v>75</v>
      </c>
      <c r="E22" s="16" t="s">
        <v>76</v>
      </c>
      <c r="F22" s="16" t="s">
        <v>77</v>
      </c>
      <c r="G22" s="16" t="s">
        <v>78</v>
      </c>
      <c r="H22" s="16" t="s">
        <v>79</v>
      </c>
      <c r="I22" s="18" t="s">
        <v>80</v>
      </c>
      <c r="J22" s="18" t="s">
        <v>81</v>
      </c>
    </row>
    <row r="23" customHeight="true" spans="2:10">
      <c r="B23" s="12">
        <v>50</v>
      </c>
      <c r="C23" s="12">
        <f>B23+$E$20</f>
        <v>60</v>
      </c>
      <c r="D23" s="12">
        <f>(B23+C23)/2</f>
        <v>55</v>
      </c>
      <c r="E23" s="12">
        <f>D13</f>
        <v>10</v>
      </c>
      <c r="F23" s="12">
        <f>E23/$C$21</f>
        <v>0.166666666666667</v>
      </c>
      <c r="G23" s="12">
        <f>D23*F23</f>
        <v>9.16666666666667</v>
      </c>
      <c r="H23" s="12">
        <f>POWER((D23-$C$30),2)*F23</f>
        <v>48.166666666667</v>
      </c>
      <c r="I23" s="12">
        <f>POWER((D23-$C$30),3)*F23</f>
        <v>-818.833333333341</v>
      </c>
      <c r="J23" s="12">
        <f>POWER((D23-$C$30),4)*F23</f>
        <v>13920.1666666669</v>
      </c>
    </row>
    <row r="24" customHeight="true" spans="2:10">
      <c r="B24" s="12">
        <v>60</v>
      </c>
      <c r="C24" s="12">
        <f>B24+$E$20</f>
        <v>70</v>
      </c>
      <c r="D24" s="12">
        <f t="shared" ref="D24:D28" si="2">(B24+C24)/2</f>
        <v>65</v>
      </c>
      <c r="E24" s="12">
        <f t="shared" ref="E24:E28" si="3">D14</f>
        <v>29</v>
      </c>
      <c r="F24" s="12">
        <f t="shared" ref="F24:F28" si="4">E24/$C$21</f>
        <v>0.483333333333333</v>
      </c>
      <c r="G24" s="12">
        <f t="shared" ref="G24:G28" si="5">D24*F24</f>
        <v>31.4166666666667</v>
      </c>
      <c r="H24" s="12">
        <f t="shared" ref="H24:H28" si="6">POWER((D24-$C$30),2)*F24</f>
        <v>23.6833333333337</v>
      </c>
      <c r="I24" s="12">
        <f t="shared" ref="I24:I28" si="7">POWER((D24-$C$30),3)*F24</f>
        <v>-165.783333333337</v>
      </c>
      <c r="J24" s="12">
        <f t="shared" ref="J24:J28" si="8">POWER((D24-$C$30),4)*F24</f>
        <v>1160.48333333337</v>
      </c>
    </row>
    <row r="25" customHeight="true" spans="2:10">
      <c r="B25" s="12">
        <v>70</v>
      </c>
      <c r="C25" s="12">
        <f>B25+$E$20</f>
        <v>80</v>
      </c>
      <c r="D25" s="12">
        <f t="shared" si="2"/>
        <v>75</v>
      </c>
      <c r="E25" s="12">
        <f t="shared" si="3"/>
        <v>2</v>
      </c>
      <c r="F25" s="12">
        <f t="shared" si="4"/>
        <v>0.0333333333333333</v>
      </c>
      <c r="G25" s="12">
        <f t="shared" si="5"/>
        <v>2.5</v>
      </c>
      <c r="H25" s="12">
        <f t="shared" si="6"/>
        <v>0.299999999999988</v>
      </c>
      <c r="I25" s="12">
        <f t="shared" si="7"/>
        <v>0.899999999999948</v>
      </c>
      <c r="J25" s="12">
        <f t="shared" si="8"/>
        <v>2.69999999999979</v>
      </c>
    </row>
    <row r="26" customHeight="true" spans="2:10">
      <c r="B26" s="12">
        <v>80</v>
      </c>
      <c r="C26" s="12">
        <f t="shared" ref="C26:C29" si="9">B26+$E$20</f>
        <v>90</v>
      </c>
      <c r="D26" s="12">
        <f t="shared" si="2"/>
        <v>85</v>
      </c>
      <c r="E26" s="12">
        <f t="shared" si="3"/>
        <v>13</v>
      </c>
      <c r="F26" s="12">
        <f t="shared" si="4"/>
        <v>0.216666666666667</v>
      </c>
      <c r="G26" s="12">
        <f t="shared" si="5"/>
        <v>18.4166666666667</v>
      </c>
      <c r="H26" s="12">
        <f t="shared" si="6"/>
        <v>36.6166666666664</v>
      </c>
      <c r="I26" s="12">
        <f t="shared" si="7"/>
        <v>476.016666666661</v>
      </c>
      <c r="J26" s="12">
        <f t="shared" si="8"/>
        <v>6188.21666666657</v>
      </c>
    </row>
    <row r="27" customHeight="true" spans="2:10">
      <c r="B27" s="12">
        <v>90</v>
      </c>
      <c r="C27" s="12">
        <f t="shared" si="9"/>
        <v>100</v>
      </c>
      <c r="D27" s="12">
        <f t="shared" si="2"/>
        <v>95</v>
      </c>
      <c r="E27" s="12">
        <f t="shared" si="3"/>
        <v>0</v>
      </c>
      <c r="F27" s="12">
        <f t="shared" si="4"/>
        <v>0</v>
      </c>
      <c r="G27" s="12">
        <f t="shared" si="5"/>
        <v>0</v>
      </c>
      <c r="H27" s="12">
        <f t="shared" si="6"/>
        <v>0</v>
      </c>
      <c r="I27" s="12">
        <f t="shared" si="7"/>
        <v>0</v>
      </c>
      <c r="J27" s="12">
        <f t="shared" si="8"/>
        <v>0</v>
      </c>
    </row>
    <row r="28" customHeight="true" spans="2:10">
      <c r="B28" s="12">
        <v>100</v>
      </c>
      <c r="C28" s="12">
        <f t="shared" si="9"/>
        <v>110</v>
      </c>
      <c r="D28" s="12">
        <f t="shared" si="2"/>
        <v>105</v>
      </c>
      <c r="E28" s="12">
        <f t="shared" si="3"/>
        <v>6</v>
      </c>
      <c r="F28" s="12">
        <f t="shared" si="4"/>
        <v>0.1</v>
      </c>
      <c r="G28" s="12">
        <f t="shared" si="5"/>
        <v>10.5</v>
      </c>
      <c r="H28" s="12">
        <f t="shared" si="6"/>
        <v>108.9</v>
      </c>
      <c r="I28" s="12">
        <f t="shared" si="7"/>
        <v>3593.69999999998</v>
      </c>
      <c r="J28" s="12">
        <f t="shared" si="8"/>
        <v>118592.099999999</v>
      </c>
    </row>
    <row r="29" customHeight="true" spans="2:10">
      <c r="B29" s="2"/>
      <c r="C29" s="2"/>
      <c r="D29" s="2"/>
      <c r="E29" s="2"/>
      <c r="F29" s="2"/>
      <c r="G29" s="2"/>
      <c r="H29" s="2"/>
      <c r="I29" s="2"/>
      <c r="J29" s="2"/>
    </row>
    <row r="30" customHeight="true" spans="2:10">
      <c r="B30" s="13" t="s">
        <v>82</v>
      </c>
      <c r="C30" s="12">
        <f>SUM(G23:G28)</f>
        <v>72.0000000000001</v>
      </c>
      <c r="D30" s="2"/>
      <c r="E30" s="17" t="s">
        <v>83</v>
      </c>
      <c r="F30" s="17"/>
      <c r="G30" s="17"/>
      <c r="H30" s="17"/>
      <c r="I30" s="17"/>
      <c r="J30" s="17"/>
    </row>
    <row r="31" customHeight="true" spans="2:12">
      <c r="B31" s="13" t="s">
        <v>30</v>
      </c>
      <c r="C31" s="12">
        <f>SUM(H23:H28)</f>
        <v>217.666666666667</v>
      </c>
      <c r="D31" s="2"/>
      <c r="E31" s="17" t="s">
        <v>84</v>
      </c>
      <c r="F31" s="17"/>
      <c r="G31" s="17"/>
      <c r="H31" s="17"/>
      <c r="I31" s="17"/>
      <c r="J31" s="17"/>
      <c r="K31" s="17"/>
      <c r="L31" s="17"/>
    </row>
    <row r="32" customHeight="true" spans="2:10">
      <c r="B32" s="13" t="s">
        <v>31</v>
      </c>
      <c r="C32" s="12">
        <f>SQRT(C31)</f>
        <v>14.7535306508872</v>
      </c>
      <c r="D32" s="2"/>
      <c r="E32" s="2"/>
      <c r="F32" s="2"/>
      <c r="G32" s="2"/>
      <c r="H32" s="2"/>
      <c r="I32" s="2"/>
      <c r="J32" s="2"/>
    </row>
    <row r="33" customHeight="true" spans="2:10">
      <c r="B33" s="13" t="s">
        <v>32</v>
      </c>
      <c r="C33" s="12">
        <f>C32*100/C30</f>
        <v>20.4910147928988</v>
      </c>
      <c r="D33" s="2"/>
      <c r="E33" s="2"/>
      <c r="F33" s="2"/>
      <c r="G33" s="2"/>
      <c r="H33" s="2"/>
      <c r="I33" s="2"/>
      <c r="J33" s="2"/>
    </row>
    <row r="34" customHeight="true" spans="2:10">
      <c r="B34" s="13" t="s">
        <v>33</v>
      </c>
      <c r="C34" s="12">
        <f>SUM(I23:I28)/POWER(C32,3)</f>
        <v>0.960966021584288</v>
      </c>
      <c r="D34" s="2"/>
      <c r="E34" s="2"/>
      <c r="F34" s="2"/>
      <c r="G34" s="2"/>
      <c r="H34" s="2"/>
      <c r="I34" s="2"/>
      <c r="J34" s="2"/>
    </row>
    <row r="35" customHeight="true" spans="2:10">
      <c r="B35" s="13" t="s">
        <v>34</v>
      </c>
      <c r="C35" s="12">
        <f>SUM(J23:J28)/POWER(C32,4)-3</f>
        <v>-0.0479680306935517</v>
      </c>
      <c r="D35" s="2"/>
      <c r="E35" s="2"/>
      <c r="F35" s="2"/>
      <c r="G35" s="2"/>
      <c r="H35" s="2"/>
      <c r="I35" s="2"/>
      <c r="J35" s="2"/>
    </row>
    <row r="38" customHeight="true" spans="2:2">
      <c r="B38" t="s">
        <v>85</v>
      </c>
    </row>
    <row r="39" customHeight="true" spans="2:3">
      <c r="B39" t="s">
        <v>5</v>
      </c>
      <c r="C39">
        <v>60</v>
      </c>
    </row>
    <row r="40" customHeight="true" spans="2:3">
      <c r="B40" t="s">
        <v>86</v>
      </c>
      <c r="C40">
        <v>30</v>
      </c>
    </row>
    <row r="41" customHeight="true" spans="2:4">
      <c r="B41" s="5" t="s">
        <v>87</v>
      </c>
      <c r="C41" s="5"/>
      <c r="D41" t="s">
        <v>67</v>
      </c>
    </row>
    <row r="42" customHeight="true" spans="2:4">
      <c r="B42" s="5" t="s">
        <v>88</v>
      </c>
      <c r="C42" s="5"/>
      <c r="D42">
        <f>60+(70-60)*(30-10)/29</f>
        <v>66.8965517241379</v>
      </c>
    </row>
    <row r="43" customHeight="true" spans="16:17">
      <c r="P43" s="24" t="s">
        <v>65</v>
      </c>
      <c r="Q43" s="31"/>
    </row>
    <row r="44" customHeight="true" spans="16:17">
      <c r="P44" s="25" t="s">
        <v>89</v>
      </c>
      <c r="Q44" s="32"/>
    </row>
    <row r="45" customHeight="true" spans="16:17">
      <c r="P45" s="26">
        <f>Q15</f>
        <v>0</v>
      </c>
      <c r="Q45" s="26">
        <f>P15</f>
        <v>55</v>
      </c>
    </row>
    <row r="46" customHeight="true" spans="16:17">
      <c r="P46" s="26">
        <f t="shared" ref="P46:P51" si="10">Q16</f>
        <v>10</v>
      </c>
      <c r="Q46" s="26">
        <f t="shared" ref="Q46:Q51" si="11">P16</f>
        <v>65</v>
      </c>
    </row>
    <row r="47" customHeight="true" spans="16:17">
      <c r="P47" s="26">
        <f t="shared" si="10"/>
        <v>39</v>
      </c>
      <c r="Q47" s="26">
        <f t="shared" si="11"/>
        <v>75</v>
      </c>
    </row>
    <row r="48" customHeight="true" spans="16:17">
      <c r="P48" s="26">
        <f t="shared" si="10"/>
        <v>41</v>
      </c>
      <c r="Q48" s="26">
        <f t="shared" si="11"/>
        <v>85</v>
      </c>
    </row>
    <row r="49" customHeight="true" spans="16:17">
      <c r="P49" s="26">
        <f t="shared" si="10"/>
        <v>54</v>
      </c>
      <c r="Q49" s="26">
        <f t="shared" si="11"/>
        <v>95</v>
      </c>
    </row>
    <row r="50" customHeight="true" spans="16:17">
      <c r="P50" s="26">
        <f t="shared" si="10"/>
        <v>54</v>
      </c>
      <c r="Q50" s="26">
        <f t="shared" si="11"/>
        <v>105</v>
      </c>
    </row>
    <row r="51" customHeight="true" spans="16:17">
      <c r="P51" s="26">
        <f t="shared" si="10"/>
        <v>60</v>
      </c>
      <c r="Q51" s="26">
        <f t="shared" si="11"/>
        <v>115</v>
      </c>
    </row>
    <row r="53" customHeight="true" spans="36:36">
      <c r="AJ53" t="s">
        <v>90</v>
      </c>
    </row>
    <row r="65" customHeight="true" spans="15:15">
      <c r="O65" t="s">
        <v>91</v>
      </c>
    </row>
    <row r="66" customHeight="true" spans="15:15">
      <c r="O66" s="5"/>
    </row>
    <row r="67" customHeight="true" spans="15:17">
      <c r="O67" s="5" t="s">
        <v>92</v>
      </c>
      <c r="P67" s="5"/>
      <c r="Q67" t="s">
        <v>93</v>
      </c>
    </row>
    <row r="68" customHeight="true" spans="15:17">
      <c r="O68" s="5" t="s">
        <v>94</v>
      </c>
      <c r="P68" s="5"/>
      <c r="Q68">
        <f>60</f>
        <v>60</v>
      </c>
    </row>
    <row r="69" customHeight="true" spans="15:17">
      <c r="O69" s="5" t="s">
        <v>95</v>
      </c>
      <c r="P69" s="5"/>
      <c r="Q69">
        <f>10</f>
        <v>10</v>
      </c>
    </row>
    <row r="70" customHeight="true" spans="15:17">
      <c r="O70" s="5" t="s">
        <v>96</v>
      </c>
      <c r="P70" s="5"/>
      <c r="Q70">
        <f>29</f>
        <v>29</v>
      </c>
    </row>
    <row r="71" customHeight="true" spans="15:18">
      <c r="O71" s="5" t="s">
        <v>97</v>
      </c>
      <c r="P71" s="5"/>
      <c r="Q71" s="5"/>
      <c r="R71">
        <f>10</f>
        <v>10</v>
      </c>
    </row>
    <row r="72" customHeight="true" spans="15:18">
      <c r="O72" s="5" t="s">
        <v>98</v>
      </c>
      <c r="P72" s="5"/>
      <c r="Q72" s="5"/>
      <c r="R72">
        <f>2</f>
        <v>2</v>
      </c>
    </row>
    <row r="73" customHeight="true" spans="15:16">
      <c r="O73" t="s">
        <v>99</v>
      </c>
      <c r="P73">
        <f>Q68+Q69*(Q70-R71)/(Q70-R71+Q70-R72)</f>
        <v>64.1304347826087</v>
      </c>
    </row>
    <row r="77" customHeight="true" spans="19:20">
      <c r="S77" s="5"/>
      <c r="T77" s="5"/>
    </row>
  </sheetData>
  <mergeCells count="39">
    <mergeCell ref="B2:C2"/>
    <mergeCell ref="B3:C3"/>
    <mergeCell ref="B4:C4"/>
    <mergeCell ref="P4:U4"/>
    <mergeCell ref="C6:G6"/>
    <mergeCell ref="B7:C7"/>
    <mergeCell ref="B8:C8"/>
    <mergeCell ref="C10:G10"/>
    <mergeCell ref="B12:C12"/>
    <mergeCell ref="D12:E12"/>
    <mergeCell ref="B13:C13"/>
    <mergeCell ref="D13:E13"/>
    <mergeCell ref="S13:U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B20:D20"/>
    <mergeCell ref="B22:C22"/>
    <mergeCell ref="E30:J30"/>
    <mergeCell ref="E31:L31"/>
    <mergeCell ref="B41:C41"/>
    <mergeCell ref="B42:C42"/>
    <mergeCell ref="P43:Q43"/>
    <mergeCell ref="P44:Q44"/>
    <mergeCell ref="O67:P67"/>
    <mergeCell ref="O68:P68"/>
    <mergeCell ref="O69:P69"/>
    <mergeCell ref="O70:P70"/>
    <mergeCell ref="O71:Q71"/>
    <mergeCell ref="O72:Q72"/>
    <mergeCell ref="S77:T77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rudnic</cp:lastModifiedBy>
  <dcterms:created xsi:type="dcterms:W3CDTF">2020-11-28T15:19:00Z</dcterms:created>
  <dcterms:modified xsi:type="dcterms:W3CDTF">2020-12-11T14:12:07Z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