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dolph\Desktop\Rudolph\0 - CMU - Portugal PhD Files\0 - Research\Wind Energy\Dynamic Positioning\"/>
    </mc:Choice>
  </mc:AlternateContent>
  <xr:revisionPtr revIDLastSave="0" documentId="8_{5D745091-AEFD-4EC3-987E-D59174BAAEEA}" xr6:coauthVersionLast="47" xr6:coauthVersionMax="47" xr10:uidLastSave="{00000000-0000-0000-0000-000000000000}"/>
  <bookViews>
    <workbookView xWindow="-108" yWindow="-108" windowWidth="23256" windowHeight="12456" xr2:uid="{E78BF66F-6D1F-46A6-9FC1-A5F96F12CF6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5" i="1"/>
  <c r="N4" i="1"/>
  <c r="N3" i="1"/>
  <c r="E14" i="1" l="1"/>
  <c r="G14" i="1" s="1"/>
  <c r="E19" i="1" s="1"/>
  <c r="E15" i="1"/>
  <c r="G15" i="1" s="1"/>
  <c r="E20" i="1" s="1"/>
  <c r="E16" i="1"/>
  <c r="G16" i="1" s="1"/>
  <c r="E21" i="1" s="1"/>
  <c r="E17" i="1"/>
  <c r="G17" i="1" s="1"/>
  <c r="E22" i="1" s="1"/>
  <c r="D14" i="1"/>
  <c r="F14" i="1" s="1"/>
  <c r="D19" i="1" s="1"/>
  <c r="D15" i="1"/>
  <c r="F15" i="1" s="1"/>
  <c r="D20" i="1" s="1"/>
  <c r="D16" i="1"/>
  <c r="F16" i="1" s="1"/>
  <c r="D21" i="1" s="1"/>
  <c r="D17" i="1"/>
  <c r="F17" i="1" s="1"/>
  <c r="D22" i="1" s="1"/>
  <c r="D12" i="1"/>
  <c r="J6" i="1" s="1"/>
  <c r="E12" i="1"/>
  <c r="O6" i="1" s="1"/>
  <c r="D11" i="1"/>
  <c r="J5" i="1" s="1"/>
  <c r="E11" i="1"/>
  <c r="O5" i="1" s="1"/>
  <c r="E9" i="1"/>
  <c r="O3" i="1" s="1"/>
  <c r="E10" i="1"/>
  <c r="O4" i="1" s="1"/>
  <c r="D9" i="1"/>
  <c r="J3" i="1" s="1"/>
  <c r="L3" i="1" s="1"/>
  <c r="D10" i="1"/>
  <c r="J4" i="1" s="1"/>
  <c r="L4" i="1" s="1"/>
  <c r="K5" i="1" l="1"/>
  <c r="K6" i="1"/>
  <c r="G21" i="1"/>
  <c r="G20" i="1"/>
  <c r="H23" i="1"/>
  <c r="G19" i="1"/>
  <c r="H22" i="1"/>
  <c r="H21" i="1"/>
  <c r="H20" i="1"/>
  <c r="L6" i="1"/>
  <c r="L5" i="1"/>
  <c r="G22" i="1"/>
  <c r="K4" i="1"/>
  <c r="K3" i="1"/>
</calcChain>
</file>

<file path=xl/sharedStrings.xml><?xml version="1.0" encoding="utf-8"?>
<sst xmlns="http://schemas.openxmlformats.org/spreadsheetml/2006/main" count="27" uniqueCount="24">
  <si>
    <t>Turbine Size</t>
  </si>
  <si>
    <t>Linear Function with only 3 2030 data points</t>
  </si>
  <si>
    <t>Turbine Size (MW)</t>
  </si>
  <si>
    <t>Wind Speed Class 08</t>
  </si>
  <si>
    <t>net CF</t>
  </si>
  <si>
    <t>Wind Speed Class 14</t>
  </si>
  <si>
    <t>LCOE low</t>
  </si>
  <si>
    <t>LCOE high</t>
  </si>
  <si>
    <t>CRF</t>
  </si>
  <si>
    <t>PFF</t>
  </si>
  <si>
    <t>CFF</t>
  </si>
  <si>
    <t>base OCC low</t>
  </si>
  <si>
    <t>base OCC high</t>
  </si>
  <si>
    <t>FOM low</t>
  </si>
  <si>
    <t>FOM high</t>
  </si>
  <si>
    <t>cost per thruster</t>
  </si>
  <si>
    <t>Thruster System CAPEX cost (USD)</t>
  </si>
  <si>
    <t>USD/kW</t>
  </si>
  <si>
    <t>Net OCC ($/kW)</t>
  </si>
  <si>
    <t>NetOCC, low</t>
  </si>
  <si>
    <t>NetOCC, high</t>
  </si>
  <si>
    <t>TCP @  minimum LCOE Configuration - Class 08</t>
  </si>
  <si>
    <t>TCP @ minimum LCOE Configuration - Class 14</t>
  </si>
  <si>
    <t>Wind Speed Class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</si>
</sst>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2" applyFont="1"/>
    <xf numFmtId="164" fontId="0" fillId="0" borderId="0" xfId="2" applyNumberFormat="1" applyFont="1"/>
    <xf numFmtId="16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quotePrefix="1" applyFont="1" applyFill="1" applyBorder="1" applyAlignment="1">
      <alignment horizontal="center" vertical="center" wrapText="1"/>
    </xf>
    <xf numFmtId="0" fontId="1" fillId="3" borderId="3" xfId="0" applyFont="1" applyFill="1" applyBorder="1"/>
    <xf numFmtId="164" fontId="1" fillId="3" borderId="4" xfId="2" applyNumberFormat="1" applyFont="1" applyFill="1" applyBorder="1"/>
    <xf numFmtId="0" fontId="1" fillId="3" borderId="5" xfId="0" applyFont="1" applyFill="1" applyBorder="1"/>
    <xf numFmtId="164" fontId="1" fillId="3" borderId="6" xfId="2" applyNumberFormat="1" applyFont="1" applyFill="1" applyBorder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738773682562579E-2"/>
          <c:y val="1.7050893329435334E-2"/>
          <c:w val="0.8590510699854681"/>
          <c:h val="0.756993665099971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Wind Speed Class 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8"/>
            <c:dispRSqr val="1"/>
            <c:dispEq val="1"/>
            <c:trendlineLbl>
              <c:layout>
                <c:manualLayout>
                  <c:x val="-2.5726159230096239E-2"/>
                  <c:y val="-7.23775153105861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18</c:v>
                </c:pt>
              </c:numCache>
            </c:numRef>
          </c:xVal>
          <c:yVal>
            <c:numRef>
              <c:f>Sheet1!$D$3:$D$5</c:f>
              <c:numCache>
                <c:formatCode>0%</c:formatCode>
                <c:ptCount val="3"/>
                <c:pt idx="0">
                  <c:v>0.53</c:v>
                </c:pt>
                <c:pt idx="1">
                  <c:v>0.56000000000000005</c:v>
                </c:pt>
                <c:pt idx="2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E-44A2-B4CA-49C2E6DF6BB0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Wind Speed Class 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8"/>
            <c:dispRSqr val="1"/>
            <c:dispEq val="1"/>
            <c:trendlineLbl>
              <c:layout>
                <c:manualLayout>
                  <c:x val="-4.117060367454068E-2"/>
                  <c:y val="-5.2137649460484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18</c:v>
                </c:pt>
              </c:numCache>
            </c:numRef>
          </c:xVal>
          <c:yVal>
            <c:numRef>
              <c:f>Sheet1!$E$3:$E$5</c:f>
              <c:numCache>
                <c:formatCode>0%</c:formatCode>
                <c:ptCount val="3"/>
                <c:pt idx="0">
                  <c:v>0.31</c:v>
                </c:pt>
                <c:pt idx="1">
                  <c:v>0.34</c:v>
                </c:pt>
                <c:pt idx="2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5E-44A2-B4CA-49C2E6DF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097360"/>
        <c:axId val="1110112336"/>
      </c:scatterChart>
      <c:valAx>
        <c:axId val="111009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Turbine Size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12336"/>
        <c:crosses val="autoZero"/>
        <c:crossBetween val="midCat"/>
      </c:valAx>
      <c:valAx>
        <c:axId val="11101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Net Capacity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9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186690</xdr:colOff>
      <xdr:row>7</xdr:row>
      <xdr:rowOff>65722</xdr:rowOff>
    </xdr:from>
    <xdr:to>
      <xdr:col>16</xdr:col>
      <xdr:colOff>165735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42E7F-62A1-9930-CD4E-50CD1AAB6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1201%20TCP%20and%20LCOE-minimizing%20configur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uster Types"/>
      <sheetName val="5MW - Class 08"/>
      <sheetName val="5MW - Class 14"/>
      <sheetName val="5MW - Class PT"/>
      <sheetName val="8MW - Class 08"/>
      <sheetName val="8MW - Class 14"/>
      <sheetName val="8MW - Class PT"/>
      <sheetName val="10MW - Class 08"/>
      <sheetName val="10MW - Class 14"/>
      <sheetName val="10MW - Class PT"/>
      <sheetName val="15MW - Class 08"/>
      <sheetName val="15MW - Class 14"/>
      <sheetName val="15MW - Class PT"/>
    </sheetNames>
    <sheetDataSet>
      <sheetData sheetId="0"/>
      <sheetData sheetId="1"/>
      <sheetData sheetId="2">
        <row r="38">
          <cell r="B38">
            <v>0.36427834495062622</v>
          </cell>
        </row>
      </sheetData>
      <sheetData sheetId="3"/>
      <sheetData sheetId="4"/>
      <sheetData sheetId="5">
        <row r="38">
          <cell r="B38">
            <v>0.27852132307040878</v>
          </cell>
        </row>
      </sheetData>
      <sheetData sheetId="6"/>
      <sheetData sheetId="7"/>
      <sheetData sheetId="8">
        <row r="38">
          <cell r="B38">
            <v>0.30143629959918083</v>
          </cell>
        </row>
      </sheetData>
      <sheetData sheetId="9"/>
      <sheetData sheetId="10"/>
      <sheetData sheetId="11">
        <row r="38">
          <cell r="B38">
            <v>0.39392050462519096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00B7-D6FB-428B-BAF6-FB22D7E2545C}">
  <dimension ref="B1:O31"/>
  <sheetViews>
    <sheetView tabSelected="1" workbookViewId="0">
      <selection activeCell="G5" sqref="G5"/>
    </sheetView>
  </sheetViews>
  <sheetFormatPr defaultRowHeight="14.4" x14ac:dyDescent="0.3"/>
  <cols>
    <col min="2" max="2" width="15.6640625" bestFit="1" customWidth="1"/>
    <col min="3" max="3" width="15.109375" customWidth="1"/>
    <col min="4" max="4" width="12.5546875" customWidth="1"/>
    <col min="5" max="5" width="11.6640625" customWidth="1"/>
    <col min="6" max="6" width="13.33203125" bestFit="1" customWidth="1"/>
    <col min="7" max="7" width="13.6640625" customWidth="1"/>
    <col min="8" max="8" width="15.88671875" customWidth="1"/>
    <col min="9" max="9" width="16" customWidth="1"/>
    <col min="10" max="10" width="6.5546875" bestFit="1" customWidth="1"/>
    <col min="11" max="11" width="11.5546875" bestFit="1" customWidth="1"/>
    <col min="12" max="12" width="10.5546875" bestFit="1" customWidth="1"/>
    <col min="13" max="13" width="14" customWidth="1"/>
    <col min="14" max="14" width="14.44140625" customWidth="1"/>
    <col min="15" max="15" width="6.5546875" bestFit="1" customWidth="1"/>
  </cols>
  <sheetData>
    <row r="1" spans="2:15" x14ac:dyDescent="0.3">
      <c r="H1" s="12" t="s">
        <v>3</v>
      </c>
      <c r="I1" s="12"/>
      <c r="M1" s="12" t="s">
        <v>5</v>
      </c>
      <c r="N1" s="12"/>
    </row>
    <row r="2" spans="2:15" ht="58.2" thickBot="1" x14ac:dyDescent="0.35">
      <c r="C2" t="s">
        <v>0</v>
      </c>
      <c r="D2" t="s">
        <v>23</v>
      </c>
      <c r="E2" t="s">
        <v>5</v>
      </c>
      <c r="H2" s="4" t="s">
        <v>2</v>
      </c>
      <c r="I2" s="5" t="s">
        <v>21</v>
      </c>
      <c r="J2" t="s">
        <v>4</v>
      </c>
      <c r="K2" t="s">
        <v>6</v>
      </c>
      <c r="L2" t="s">
        <v>7</v>
      </c>
      <c r="M2" s="4" t="s">
        <v>2</v>
      </c>
      <c r="N2" s="5" t="s">
        <v>22</v>
      </c>
      <c r="O2" t="s">
        <v>4</v>
      </c>
    </row>
    <row r="3" spans="2:15" ht="15" thickTop="1" x14ac:dyDescent="0.3">
      <c r="C3">
        <v>12</v>
      </c>
      <c r="D3" s="1">
        <v>0.53</v>
      </c>
      <c r="E3" s="1">
        <v>0.31</v>
      </c>
      <c r="H3" s="6">
        <v>5</v>
      </c>
      <c r="I3" s="7">
        <v>0.32877089549090305</v>
      </c>
      <c r="J3" s="3">
        <f>D9*(1-I3)</f>
        <v>0.32675432807502841</v>
      </c>
      <c r="K3" s="10">
        <f>((($D$24*$D$25*$D$26*D14)+D$30)*1000)/($J3*8760)</f>
        <v>158469.79083868538</v>
      </c>
      <c r="L3" s="10">
        <f>((($D$24*$D$25*$D$26*E14)+E$30)*1000)/($J3*8760)</f>
        <v>226376.9310000047</v>
      </c>
      <c r="M3" s="6">
        <v>5</v>
      </c>
      <c r="N3" s="7">
        <f>'[1]5MW - Class 14'!$B$38</f>
        <v>0.36427834495062622</v>
      </c>
      <c r="O3" s="3">
        <f>E9*(1-N3)</f>
        <v>0.16961053756717295</v>
      </c>
    </row>
    <row r="4" spans="2:15" x14ac:dyDescent="0.3">
      <c r="C4">
        <v>15</v>
      </c>
      <c r="D4" s="1">
        <v>0.56000000000000005</v>
      </c>
      <c r="E4" s="1">
        <v>0.34</v>
      </c>
      <c r="H4" s="6">
        <v>8</v>
      </c>
      <c r="I4" s="7">
        <v>0.23912116959169971</v>
      </c>
      <c r="J4" s="3">
        <f>D10*(1-I4)</f>
        <v>0.38568947913396745</v>
      </c>
      <c r="K4" s="10">
        <f>((($D$24*$D$25*$D$26*D15)+D$30)*1000)/($J4*8760)</f>
        <v>134254.86778108132</v>
      </c>
      <c r="L4" s="10">
        <f>((($D$24*$D$25*$D$26*E15)+E$30)*1000)/($J4*8760)</f>
        <v>191785.48024355259</v>
      </c>
      <c r="M4" s="6">
        <v>8</v>
      </c>
      <c r="N4" s="7">
        <f>'[1]8MW - Class 14'!$B$38</f>
        <v>0.27852132307040878</v>
      </c>
      <c r="O4" s="3">
        <f>E10*(1-N4)</f>
        <v>0.20699223241109971</v>
      </c>
    </row>
    <row r="5" spans="2:15" x14ac:dyDescent="0.3">
      <c r="C5">
        <v>18</v>
      </c>
      <c r="D5" s="1">
        <v>0.56999999999999995</v>
      </c>
      <c r="E5" s="1">
        <v>0.35</v>
      </c>
      <c r="H5" s="6">
        <v>10</v>
      </c>
      <c r="I5" s="7">
        <v>0.28026582977162318</v>
      </c>
      <c r="J5" s="3">
        <f>D11*(1-I5)</f>
        <v>0.37447768876982446</v>
      </c>
      <c r="K5" s="10">
        <f>((($D$24*$D$25*$D$26*D16)+D$30)*1000)/($J5*8760)</f>
        <v>197524.45244754618</v>
      </c>
      <c r="L5" s="10">
        <f>((($D$24*$D$25*$D$26*E16)+E$30)*1000)/($J5*8760)</f>
        <v>276527.52697755466</v>
      </c>
      <c r="M5" s="6">
        <v>10</v>
      </c>
      <c r="N5" s="7">
        <f>'[1]10MW - Class 14'!$B$38</f>
        <v>0.30143629959918083</v>
      </c>
      <c r="O5" s="3">
        <f>E11*(1-N5)</f>
        <v>0.209778679230366</v>
      </c>
    </row>
    <row r="6" spans="2:15" x14ac:dyDescent="0.3">
      <c r="H6" s="8">
        <v>15</v>
      </c>
      <c r="I6" s="9">
        <v>0.35680509220369316</v>
      </c>
      <c r="J6" s="3">
        <f>D12*(1-I6)</f>
        <v>0.35620133993759467</v>
      </c>
      <c r="K6" s="10">
        <f>((($D$24*$D$25*$D$26*D17)+D$30)*1000)/($J6*8760)</f>
        <v>539873.00910928217</v>
      </c>
      <c r="L6" s="10">
        <f>((($D$24*$D$25*$D$26*E17)+E$30)*1000)/($J6*8760)</f>
        <v>622929.65555786365</v>
      </c>
      <c r="M6" s="8">
        <v>15</v>
      </c>
      <c r="N6" s="9">
        <f>'[1]15MW - Class 14'!$B$38</f>
        <v>0.39392050462519096</v>
      </c>
      <c r="O6" s="3">
        <f>E12*(1-N6)</f>
        <v>0.20230933555611122</v>
      </c>
    </row>
    <row r="8" spans="2:15" x14ac:dyDescent="0.3">
      <c r="C8" t="s">
        <v>1</v>
      </c>
      <c r="D8" s="3"/>
      <c r="E8" s="3"/>
    </row>
    <row r="9" spans="2:15" x14ac:dyDescent="0.3">
      <c r="C9">
        <v>5</v>
      </c>
      <c r="D9" s="2">
        <f t="shared" ref="D9:D12" si="0">0.0067*C9+0.4533</f>
        <v>0.48680000000000001</v>
      </c>
      <c r="E9" s="2">
        <f t="shared" ref="E9:E10" si="1">0.0067*C9+0.2333</f>
        <v>0.26680000000000004</v>
      </c>
      <c r="F9">
        <v>7</v>
      </c>
      <c r="G9">
        <v>10</v>
      </c>
    </row>
    <row r="10" spans="2:15" x14ac:dyDescent="0.3">
      <c r="C10">
        <v>8</v>
      </c>
      <c r="D10" s="2">
        <f t="shared" si="0"/>
        <v>0.50690000000000002</v>
      </c>
      <c r="E10" s="2">
        <f t="shared" si="1"/>
        <v>0.28689999999999999</v>
      </c>
      <c r="F10">
        <v>7</v>
      </c>
      <c r="G10">
        <v>10</v>
      </c>
    </row>
    <row r="11" spans="2:15" x14ac:dyDescent="0.3">
      <c r="C11">
        <v>10</v>
      </c>
      <c r="D11" s="2">
        <f t="shared" si="0"/>
        <v>0.52029999999999998</v>
      </c>
      <c r="E11" s="2">
        <f t="shared" ref="E11" si="2">0.0067*C11+0.2333</f>
        <v>0.30030000000000001</v>
      </c>
      <c r="F11">
        <v>10</v>
      </c>
      <c r="G11">
        <v>14</v>
      </c>
    </row>
    <row r="12" spans="2:15" x14ac:dyDescent="0.3">
      <c r="C12">
        <v>15</v>
      </c>
      <c r="D12" s="2">
        <f t="shared" si="0"/>
        <v>0.55379999999999996</v>
      </c>
      <c r="E12" s="2">
        <f t="shared" ref="E12" si="3">0.0067*C12+0.2333</f>
        <v>0.33379999999999999</v>
      </c>
      <c r="F12">
        <v>26</v>
      </c>
      <c r="G12">
        <v>30</v>
      </c>
    </row>
    <row r="13" spans="2:15" x14ac:dyDescent="0.3">
      <c r="C13" t="s">
        <v>16</v>
      </c>
      <c r="D13" s="2"/>
      <c r="E13" s="2"/>
      <c r="F13" t="s">
        <v>17</v>
      </c>
      <c r="H13" t="s">
        <v>18</v>
      </c>
    </row>
    <row r="14" spans="2:15" x14ac:dyDescent="0.3">
      <c r="B14" t="s">
        <v>15</v>
      </c>
      <c r="C14">
        <v>5</v>
      </c>
      <c r="D14" s="10">
        <f>F9*$B$15</f>
        <v>8239000</v>
      </c>
      <c r="E14" s="10">
        <f>G9*$B$15</f>
        <v>11770000</v>
      </c>
      <c r="F14" s="11">
        <f>D14/$C14</f>
        <v>1647800</v>
      </c>
      <c r="G14" s="11">
        <f>E14/$C14</f>
        <v>2354000</v>
      </c>
    </row>
    <row r="15" spans="2:15" x14ac:dyDescent="0.3">
      <c r="B15" s="10">
        <v>1177000</v>
      </c>
      <c r="C15">
        <v>8</v>
      </c>
      <c r="D15" s="10">
        <f>F10*$B$15</f>
        <v>8239000</v>
      </c>
      <c r="E15" s="10">
        <f>G10*$B$15</f>
        <v>11770000</v>
      </c>
      <c r="F15" s="11">
        <f>D15/$C15</f>
        <v>1029875</v>
      </c>
      <c r="G15" s="11">
        <f>E15/$C15</f>
        <v>1471250</v>
      </c>
    </row>
    <row r="16" spans="2:15" x14ac:dyDescent="0.3">
      <c r="C16">
        <v>10</v>
      </c>
      <c r="D16" s="10">
        <f>F11*$B$15</f>
        <v>11770000</v>
      </c>
      <c r="E16" s="10">
        <f>G11*$B$15</f>
        <v>16478000</v>
      </c>
      <c r="F16" s="11">
        <f>D16/$C16</f>
        <v>1177000</v>
      </c>
      <c r="G16" s="11">
        <f>E16/$C16</f>
        <v>1647800</v>
      </c>
    </row>
    <row r="17" spans="3:8" x14ac:dyDescent="0.3">
      <c r="C17">
        <v>15</v>
      </c>
      <c r="D17" s="10">
        <f>F12*$B$15</f>
        <v>30602000</v>
      </c>
      <c r="E17" s="10">
        <f>G12*$B$15</f>
        <v>35310000</v>
      </c>
      <c r="F17" s="11">
        <f>D17/$C17</f>
        <v>2040133.3333333333</v>
      </c>
      <c r="G17" s="11">
        <f>E17/$C17</f>
        <v>2354000</v>
      </c>
    </row>
    <row r="18" spans="3:8" x14ac:dyDescent="0.3">
      <c r="C18" t="s">
        <v>19</v>
      </c>
      <c r="D18" s="10"/>
      <c r="E18" s="10"/>
      <c r="F18" t="s">
        <v>20</v>
      </c>
      <c r="G18" s="10"/>
    </row>
    <row r="19" spans="3:8" x14ac:dyDescent="0.3">
      <c r="C19">
        <v>5</v>
      </c>
      <c r="D19" s="10">
        <f>$D$28*(1-0.11)+F14</f>
        <v>1651030.7</v>
      </c>
      <c r="E19" s="10">
        <f>$E$28*(1-0.11)+G14</f>
        <v>2357839.46</v>
      </c>
      <c r="F19">
        <v>5</v>
      </c>
      <c r="G19" s="10">
        <f>$D$29*(1-0.11)+F14</f>
        <v>1651332.41</v>
      </c>
      <c r="H19" s="10"/>
    </row>
    <row r="20" spans="3:8" x14ac:dyDescent="0.3">
      <c r="C20">
        <v>8</v>
      </c>
      <c r="D20" s="10">
        <f>$D$28*(1-0.11)+F15</f>
        <v>1033105.7</v>
      </c>
      <c r="E20" s="10">
        <f>$E$28*(1-0.11)+G15</f>
        <v>1475089.46</v>
      </c>
      <c r="F20">
        <v>8</v>
      </c>
      <c r="G20" s="10">
        <f>$D$29*(1-0.11)+F15</f>
        <v>1033407.41</v>
      </c>
      <c r="H20" s="10">
        <f>$E$29*(1-0.11)+G14</f>
        <v>2358198.13</v>
      </c>
    </row>
    <row r="21" spans="3:8" x14ac:dyDescent="0.3">
      <c r="C21">
        <v>10</v>
      </c>
      <c r="D21" s="10">
        <f>$D$28*(1-0.11)+F16</f>
        <v>1180230.7</v>
      </c>
      <c r="E21" s="10">
        <f>$E$28*(1-0.11)+G16</f>
        <v>1651639.46</v>
      </c>
      <c r="F21">
        <v>10</v>
      </c>
      <c r="G21" s="10">
        <f>$D$29*(1-0.11)+F16</f>
        <v>1180532.4099999999</v>
      </c>
      <c r="H21" s="10">
        <f>$E$29*(1-0.11)+G15</f>
        <v>1475448.13</v>
      </c>
    </row>
    <row r="22" spans="3:8" x14ac:dyDescent="0.3">
      <c r="C22">
        <v>15</v>
      </c>
      <c r="D22" s="10">
        <f>$D$28*(1-0.11)+F17</f>
        <v>2043364.0333333332</v>
      </c>
      <c r="E22" s="10">
        <f>$E$28*(1-0.11)+G17</f>
        <v>2357839.46</v>
      </c>
      <c r="F22">
        <v>15</v>
      </c>
      <c r="G22" s="10">
        <f>$D$29*(1-0.11)+F17</f>
        <v>2043665.7433333332</v>
      </c>
      <c r="H22" s="10">
        <f>$E$29*(1-0.11)+G16</f>
        <v>1651998.13</v>
      </c>
    </row>
    <row r="23" spans="3:8" x14ac:dyDescent="0.3">
      <c r="D23" s="2"/>
      <c r="E23" s="2"/>
      <c r="H23" s="10">
        <f>$E$29*(1-0.11)+G17</f>
        <v>2358198.13</v>
      </c>
    </row>
    <row r="24" spans="3:8" x14ac:dyDescent="0.3">
      <c r="C24" t="s">
        <v>8</v>
      </c>
      <c r="D24" s="2">
        <v>4.9000000000000002E-2</v>
      </c>
      <c r="E24" s="2"/>
    </row>
    <row r="25" spans="3:8" x14ac:dyDescent="0.3">
      <c r="C25" t="s">
        <v>9</v>
      </c>
      <c r="D25">
        <v>1.0449999999999999</v>
      </c>
    </row>
    <row r="26" spans="3:8" x14ac:dyDescent="0.3">
      <c r="C26" t="s">
        <v>10</v>
      </c>
      <c r="D26">
        <v>1.075</v>
      </c>
    </row>
    <row r="28" spans="3:8" x14ac:dyDescent="0.3">
      <c r="C28" t="s">
        <v>11</v>
      </c>
      <c r="D28">
        <v>3630</v>
      </c>
      <c r="E28">
        <v>4314</v>
      </c>
    </row>
    <row r="29" spans="3:8" x14ac:dyDescent="0.3">
      <c r="C29" t="s">
        <v>12</v>
      </c>
      <c r="D29">
        <v>3969</v>
      </c>
      <c r="E29">
        <v>4717</v>
      </c>
    </row>
    <row r="30" spans="3:8" x14ac:dyDescent="0.3">
      <c r="C30" t="s">
        <v>13</v>
      </c>
      <c r="D30">
        <v>80</v>
      </c>
      <c r="E30">
        <v>90</v>
      </c>
    </row>
    <row r="31" spans="3:8" x14ac:dyDescent="0.3">
      <c r="C31" t="s">
        <v>14</v>
      </c>
      <c r="D31">
        <v>88</v>
      </c>
      <c r="E31">
        <v>98</v>
      </c>
    </row>
  </sheetData>
  <mergeCells count="2">
    <mergeCell ref="H1:I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Rudolph Santarromana</dc:creator>
  <cp:lastModifiedBy>Rudolph Santarromana</cp:lastModifiedBy>
  <dcterms:created xsi:type="dcterms:W3CDTF">2022-11-25T13:35:55Z</dcterms:created>
  <dcterms:modified xsi:type="dcterms:W3CDTF">2023-01-04T17:19:40Z</dcterms:modified>
</cp:coreProperties>
</file>