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dolph\Desktop\Rudolph\0 - CMU - Portugal PhD Files\0 - Research\Wind Energy\Dynamic Positioning\"/>
    </mc:Choice>
  </mc:AlternateContent>
  <xr:revisionPtr revIDLastSave="0" documentId="8_{8C591B8C-649B-4374-A34C-7C84C8537E66}" xr6:coauthVersionLast="47" xr6:coauthVersionMax="47" xr10:uidLastSave="{00000000-0000-0000-0000-000000000000}"/>
  <bookViews>
    <workbookView xWindow="-120" yWindow="-120" windowWidth="29040" windowHeight="15720" xr2:uid="{E78BF66F-6D1F-46A6-9FC1-A5F96F12CF6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2" i="1"/>
  <c r="K13" i="1"/>
  <c r="K10" i="1"/>
  <c r="J11" i="1"/>
  <c r="J12" i="1"/>
  <c r="J13" i="1"/>
  <c r="J10" i="1"/>
  <c r="E20" i="1"/>
  <c r="H20" i="1"/>
  <c r="J3" i="1"/>
  <c r="N6" i="1"/>
  <c r="N5" i="1"/>
  <c r="N4" i="1"/>
  <c r="N3" i="1"/>
  <c r="E15" i="1" l="1"/>
  <c r="G15" i="1" s="1"/>
  <c r="E16" i="1"/>
  <c r="G16" i="1" s="1"/>
  <c r="E21" i="1" s="1"/>
  <c r="E17" i="1"/>
  <c r="G17" i="1" s="1"/>
  <c r="E22" i="1" s="1"/>
  <c r="E18" i="1"/>
  <c r="G18" i="1" s="1"/>
  <c r="E23" i="1" s="1"/>
  <c r="D15" i="1"/>
  <c r="F15" i="1" s="1"/>
  <c r="D20" i="1" s="1"/>
  <c r="D16" i="1"/>
  <c r="F16" i="1" s="1"/>
  <c r="D21" i="1" s="1"/>
  <c r="D17" i="1"/>
  <c r="F17" i="1" s="1"/>
  <c r="D22" i="1" s="1"/>
  <c r="D18" i="1"/>
  <c r="F18" i="1" s="1"/>
  <c r="D23" i="1" s="1"/>
  <c r="D13" i="1"/>
  <c r="J6" i="1" s="1"/>
  <c r="E13" i="1"/>
  <c r="O6" i="1" s="1"/>
  <c r="D12" i="1"/>
  <c r="J5" i="1" s="1"/>
  <c r="E12" i="1"/>
  <c r="O5" i="1" s="1"/>
  <c r="E10" i="1"/>
  <c r="O3" i="1" s="1"/>
  <c r="E11" i="1"/>
  <c r="O4" i="1" s="1"/>
  <c r="D10" i="1"/>
  <c r="D11" i="1"/>
  <c r="J4" i="1" s="1"/>
  <c r="L4" i="1" s="1"/>
  <c r="L3" i="1" l="1"/>
  <c r="K5" i="1"/>
  <c r="K6" i="1"/>
  <c r="G22" i="1"/>
  <c r="G21" i="1"/>
  <c r="H23" i="1"/>
  <c r="G20" i="1"/>
  <c r="H22" i="1"/>
  <c r="H21" i="1"/>
  <c r="L6" i="1"/>
  <c r="L5" i="1"/>
  <c r="G23" i="1"/>
  <c r="K4" i="1"/>
  <c r="K3" i="1"/>
</calcChain>
</file>

<file path=xl/sharedStrings.xml><?xml version="1.0" encoding="utf-8"?>
<sst xmlns="http://schemas.openxmlformats.org/spreadsheetml/2006/main" count="36" uniqueCount="28">
  <si>
    <t>Turbine Size (MW)</t>
  </si>
  <si>
    <t>Wind Speed Class 08</t>
  </si>
  <si>
    <t>net CF</t>
  </si>
  <si>
    <t>Wind Speed Class 14</t>
  </si>
  <si>
    <t>LCOE low</t>
  </si>
  <si>
    <t>LCOE high</t>
  </si>
  <si>
    <t>CRF</t>
  </si>
  <si>
    <t>PFF</t>
  </si>
  <si>
    <t>CFF</t>
  </si>
  <si>
    <t>base OCC low</t>
  </si>
  <si>
    <t>base OCC high</t>
  </si>
  <si>
    <t>FOM low</t>
  </si>
  <si>
    <t>FOM high</t>
  </si>
  <si>
    <t>cost per thruster</t>
  </si>
  <si>
    <t>Thruster System CAPEX cost (USD)</t>
  </si>
  <si>
    <t>USD/kW</t>
  </si>
  <si>
    <t>Net OCC ($/kW)</t>
  </si>
  <si>
    <t>NetOCC, low</t>
  </si>
  <si>
    <t>NetOCC, high</t>
  </si>
  <si>
    <t>TCP @  minimum LCOE Configuration - Class 08</t>
  </si>
  <si>
    <t>TCP @ minimum LCOE Configuration - Class 14</t>
  </si>
  <si>
    <t>Wind Speed Class 8</t>
  </si>
  <si>
    <t>ATB</t>
  </si>
  <si>
    <t>FLORIS</t>
  </si>
  <si>
    <t>Linear Function with only 3 2030 data points from ATB</t>
  </si>
  <si>
    <t>Linear Function with only 3 data points from FLORIS model</t>
  </si>
  <si>
    <t>WSC 8</t>
  </si>
  <si>
    <t>WSC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</si>
</sst>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9" fontId="0" fillId="0" borderId="0" xfId="2" applyFont="1"/>
    <xf numFmtId="164" fontId="0" fillId="0" borderId="0" xfId="2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quotePrefix="1" applyFont="1" applyFill="1" applyBorder="1" applyAlignment="1">
      <alignment horizontal="center" vertical="center" wrapText="1"/>
    </xf>
    <xf numFmtId="0" fontId="1" fillId="3" borderId="3" xfId="0" applyFont="1" applyFill="1" applyBorder="1"/>
    <xf numFmtId="164" fontId="1" fillId="3" borderId="4" xfId="2" applyNumberFormat="1" applyFont="1" applyFill="1" applyBorder="1"/>
    <xf numFmtId="0" fontId="1" fillId="3" borderId="5" xfId="0" applyFont="1" applyFill="1" applyBorder="1"/>
    <xf numFmtId="164" fontId="1" fillId="3" borderId="6" xfId="2" applyNumberFormat="1" applyFont="1" applyFill="1" applyBorder="1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10" xfId="0" applyBorder="1"/>
    <xf numFmtId="0" fontId="0" fillId="0" borderId="12" xfId="0" applyBorder="1"/>
    <xf numFmtId="9" fontId="0" fillId="4" borderId="0" xfId="2" applyNumberFormat="1" applyFont="1" applyFill="1" applyBorder="1"/>
    <xf numFmtId="9" fontId="0" fillId="4" borderId="11" xfId="2" applyNumberFormat="1" applyFont="1" applyFill="1" applyBorder="1"/>
    <xf numFmtId="9" fontId="0" fillId="4" borderId="13" xfId="2" applyNumberFormat="1" applyFont="1" applyFill="1" applyBorder="1"/>
    <xf numFmtId="9" fontId="0" fillId="4" borderId="14" xfId="2" applyNumberFormat="1" applyFont="1" applyFill="1" applyBorder="1"/>
    <xf numFmtId="9" fontId="0" fillId="4" borderId="0" xfId="2" applyNumberFormat="1" applyFont="1" applyFill="1" applyAlignment="1">
      <alignment horizontal="left" indent="3"/>
    </xf>
    <xf numFmtId="164" fontId="0" fillId="4" borderId="0" xfId="0" applyNumberFormat="1" applyFill="1"/>
    <xf numFmtId="165" fontId="0" fillId="4" borderId="0" xfId="1" applyNumberFormat="1" applyFont="1" applyFill="1"/>
    <xf numFmtId="165" fontId="0" fillId="4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826122896303021E-2"/>
          <c:y val="4.0908245566412468E-2"/>
          <c:w val="0.8590510699854681"/>
          <c:h val="0.75699366509997101"/>
        </c:manualLayout>
      </c:layout>
      <c:scatterChart>
        <c:scatterStyle val="lineMarker"/>
        <c:varyColors val="0"/>
        <c:ser>
          <c:idx val="0"/>
          <c:order val="0"/>
          <c:tx>
            <c:v>Wind Speed Class 8 - ATB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"/>
            <c:dispRSqr val="1"/>
            <c:dispEq val="1"/>
            <c:trendlineLbl>
              <c:layout>
                <c:manualLayout>
                  <c:x val="2.4553852356064318E-2"/>
                  <c:y val="6.511486798095536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ATB (08):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0.0067x + 0.4533</a:t>
                    </a:r>
                    <a:br>
                      <a:rPr lang="en-US" baseline="0"/>
                    </a:br>
                    <a:r>
                      <a:rPr lang="en-US" baseline="0"/>
                      <a:t>R² = 0.9231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Sheet1!$C$3:$C$5</c:f>
              <c:numCache>
                <c:formatCode>General</c:formatCode>
                <c:ptCount val="3"/>
                <c:pt idx="0">
                  <c:v>12</c:v>
                </c:pt>
                <c:pt idx="1">
                  <c:v>15</c:v>
                </c:pt>
                <c:pt idx="2">
                  <c:v>18</c:v>
                </c:pt>
              </c:numCache>
            </c:numRef>
          </c:xVal>
          <c:yVal>
            <c:numRef>
              <c:f>Sheet1!$D$3:$D$5</c:f>
              <c:numCache>
                <c:formatCode>0%</c:formatCode>
                <c:ptCount val="3"/>
                <c:pt idx="0">
                  <c:v>0.53</c:v>
                </c:pt>
                <c:pt idx="1">
                  <c:v>0.56000000000000005</c:v>
                </c:pt>
                <c:pt idx="2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E-44A2-B4CA-49C2E6DF6BB0}"/>
            </c:ext>
          </c:extLst>
        </c:ser>
        <c:ser>
          <c:idx val="1"/>
          <c:order val="1"/>
          <c:tx>
            <c:v>Wind Speed Class 14 - ATB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7"/>
            <c:dispRSqr val="1"/>
            <c:dispEq val="1"/>
            <c:trendlineLbl>
              <c:layout>
                <c:manualLayout>
                  <c:x val="5.0680549790559852E-2"/>
                  <c:y val="7.321019821407270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ATB (14):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0.0067x + 0.2333</a:t>
                    </a:r>
                    <a:br>
                      <a:rPr lang="en-US" baseline="0"/>
                    </a:br>
                    <a:r>
                      <a:rPr lang="en-US" baseline="0"/>
                      <a:t>R² = 0.9231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Sheet1!$C$3:$C$5</c:f>
              <c:numCache>
                <c:formatCode>General</c:formatCode>
                <c:ptCount val="3"/>
                <c:pt idx="0">
                  <c:v>12</c:v>
                </c:pt>
                <c:pt idx="1">
                  <c:v>15</c:v>
                </c:pt>
                <c:pt idx="2">
                  <c:v>18</c:v>
                </c:pt>
              </c:numCache>
            </c:numRef>
          </c:xVal>
          <c:yVal>
            <c:numRef>
              <c:f>Sheet1!$E$3:$E$5</c:f>
              <c:numCache>
                <c:formatCode>0%</c:formatCode>
                <c:ptCount val="3"/>
                <c:pt idx="0">
                  <c:v>0.31</c:v>
                </c:pt>
                <c:pt idx="1">
                  <c:v>0.34</c:v>
                </c:pt>
                <c:pt idx="2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5E-44A2-B4CA-49C2E6DF6BB0}"/>
            </c:ext>
          </c:extLst>
        </c:ser>
        <c:ser>
          <c:idx val="2"/>
          <c:order val="2"/>
          <c:tx>
            <c:v>Wind Speed Class 8 - FLORIS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271742048700835"/>
                  <c:y val="8.026763549199414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FLORIS (08):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0.009x + 0.4633</a:t>
                    </a:r>
                    <a:br>
                      <a:rPr lang="en-US" baseline="0"/>
                    </a:br>
                    <a:r>
                      <a:rPr lang="en-US" baseline="0"/>
                      <a:t>R² = 0.9067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Sheet1!$C$6:$C$8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Sheet1!$D$6:$D$8</c:f>
              <c:numCache>
                <c:formatCode>0%</c:formatCode>
                <c:ptCount val="3"/>
                <c:pt idx="0">
                  <c:v>0.5</c:v>
                </c:pt>
                <c:pt idx="1">
                  <c:v>0.56999999999999995</c:v>
                </c:pt>
                <c:pt idx="2">
                  <c:v>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CD-450A-9341-1156B745E6CC}"/>
            </c:ext>
          </c:extLst>
        </c:ser>
        <c:ser>
          <c:idx val="3"/>
          <c:order val="3"/>
          <c:tx>
            <c:v>Wind Speed Class 14 - FLORIS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45737383842829"/>
                  <c:y val="1.674459473802360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FLORIS (14):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0.009x + 0.2433</a:t>
                    </a:r>
                    <a:br>
                      <a:rPr lang="en-US" baseline="0"/>
                    </a:br>
                    <a:r>
                      <a:rPr lang="en-US" baseline="0"/>
                      <a:t>R² = 0.9067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Sheet1!$C$6:$C$8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Sheet1!$E$6:$E$8</c:f>
              <c:numCache>
                <c:formatCode>0%</c:formatCode>
                <c:ptCount val="3"/>
                <c:pt idx="0">
                  <c:v>0.28000000000000003</c:v>
                </c:pt>
                <c:pt idx="1">
                  <c:v>0.35</c:v>
                </c:pt>
                <c:pt idx="2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CD-450A-9341-1156B745E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097360"/>
        <c:axId val="1110112336"/>
      </c:scatterChart>
      <c:valAx>
        <c:axId val="111009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Turbine Size [MW]</a:t>
                </a:r>
              </a:p>
            </c:rich>
          </c:tx>
          <c:layout>
            <c:manualLayout>
              <c:xMode val="edge"/>
              <c:yMode val="edge"/>
              <c:x val="0.44396435006764523"/>
              <c:y val="0.84620798059844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12336"/>
        <c:crosses val="autoZero"/>
        <c:crossBetween val="midCat"/>
        <c:majorUnit val="5"/>
      </c:valAx>
      <c:valAx>
        <c:axId val="11101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Net Capacity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9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9.8667147745300735E-2"/>
          <c:y val="0.906806135685014"/>
          <c:w val="0.81741987061662325"/>
          <c:h val="8.1265139852553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874147</xdr:colOff>
      <xdr:row>13</xdr:row>
      <xdr:rowOff>148548</xdr:rowOff>
    </xdr:from>
    <xdr:to>
      <xdr:col>17</xdr:col>
      <xdr:colOff>240279</xdr:colOff>
      <xdr:row>36</xdr:row>
      <xdr:rowOff>25676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42E7F-62A1-9930-CD4E-50CD1AAB6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1201%20TCP%20and%20LCOE-minimizing%20configur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ruster Types"/>
      <sheetName val="5MW - Class 08"/>
      <sheetName val="5MW - Class 14"/>
      <sheetName val="5MW - Class PT"/>
      <sheetName val="8MW - Class 08"/>
      <sheetName val="8MW - Class 14"/>
      <sheetName val="8MW - Class PT"/>
      <sheetName val="10MW - Class 08"/>
      <sheetName val="10MW - Class 14"/>
      <sheetName val="10MW - Class PT"/>
      <sheetName val="15MW - Class 08"/>
      <sheetName val="15MW - Class 14"/>
      <sheetName val="15MW - Class PT"/>
    </sheetNames>
    <sheetDataSet>
      <sheetData sheetId="0"/>
      <sheetData sheetId="1"/>
      <sheetData sheetId="2">
        <row r="38">
          <cell r="B38">
            <v>0.36427834495062622</v>
          </cell>
        </row>
      </sheetData>
      <sheetData sheetId="3"/>
      <sheetData sheetId="4"/>
      <sheetData sheetId="5">
        <row r="38">
          <cell r="B38">
            <v>0.27852132307040878</v>
          </cell>
        </row>
      </sheetData>
      <sheetData sheetId="6"/>
      <sheetData sheetId="7"/>
      <sheetData sheetId="8">
        <row r="38">
          <cell r="B38">
            <v>0.30143629959918083</v>
          </cell>
        </row>
      </sheetData>
      <sheetData sheetId="9"/>
      <sheetData sheetId="10"/>
      <sheetData sheetId="11">
        <row r="38">
          <cell r="B38">
            <v>0.39392050462519096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200B7-D6FB-428B-BAF6-FB22D7E2545C}">
  <dimension ref="B1:O32"/>
  <sheetViews>
    <sheetView tabSelected="1" topLeftCell="B2" zoomScale="115" zoomScaleNormal="115" workbookViewId="0">
      <selection activeCell="P12" sqref="P12"/>
    </sheetView>
  </sheetViews>
  <sheetFormatPr defaultRowHeight="15" x14ac:dyDescent="0.25"/>
  <cols>
    <col min="2" max="2" width="15.7109375" bestFit="1" customWidth="1"/>
    <col min="3" max="3" width="15.140625" customWidth="1"/>
    <col min="4" max="4" width="12.5703125" customWidth="1"/>
    <col min="5" max="5" width="13.42578125" customWidth="1"/>
    <col min="6" max="6" width="13.28515625" bestFit="1" customWidth="1"/>
    <col min="7" max="7" width="13.7109375" customWidth="1"/>
    <col min="8" max="8" width="15.85546875" customWidth="1"/>
    <col min="9" max="9" width="16" customWidth="1"/>
    <col min="10" max="10" width="8.28515625" customWidth="1"/>
    <col min="11" max="11" width="11.5703125" bestFit="1" customWidth="1"/>
    <col min="12" max="12" width="10.5703125" bestFit="1" customWidth="1"/>
    <col min="13" max="13" width="14" customWidth="1"/>
    <col min="14" max="14" width="14.42578125" customWidth="1"/>
    <col min="15" max="15" width="6.5703125" bestFit="1" customWidth="1"/>
  </cols>
  <sheetData>
    <row r="1" spans="2:15" x14ac:dyDescent="0.25">
      <c r="H1" s="10" t="s">
        <v>1</v>
      </c>
      <c r="I1" s="10"/>
      <c r="M1" s="10" t="s">
        <v>3</v>
      </c>
      <c r="N1" s="10"/>
    </row>
    <row r="2" spans="2:15" ht="75.75" thickBot="1" x14ac:dyDescent="0.3">
      <c r="C2" t="s">
        <v>0</v>
      </c>
      <c r="D2" t="s">
        <v>21</v>
      </c>
      <c r="E2" t="s">
        <v>3</v>
      </c>
      <c r="H2" s="3" t="s">
        <v>0</v>
      </c>
      <c r="I2" s="4" t="s">
        <v>19</v>
      </c>
      <c r="J2" t="s">
        <v>2</v>
      </c>
      <c r="K2" t="s">
        <v>4</v>
      </c>
      <c r="L2" t="s">
        <v>5</v>
      </c>
      <c r="M2" s="3" t="s">
        <v>0</v>
      </c>
      <c r="N2" s="4" t="s">
        <v>20</v>
      </c>
      <c r="O2" t="s">
        <v>2</v>
      </c>
    </row>
    <row r="3" spans="2:15" ht="15.75" thickTop="1" x14ac:dyDescent="0.25">
      <c r="C3">
        <v>12</v>
      </c>
      <c r="D3" s="1">
        <v>0.53</v>
      </c>
      <c r="E3" s="1">
        <v>0.31</v>
      </c>
      <c r="F3" t="s">
        <v>22</v>
      </c>
      <c r="H3" s="5">
        <v>5</v>
      </c>
      <c r="I3" s="6">
        <v>0.32877089549090305</v>
      </c>
      <c r="J3" s="21">
        <f>D10*(1-I3)</f>
        <v>0.32675432807502841</v>
      </c>
      <c r="K3" s="22">
        <f>((($D$25*$D$26*$D$27*D15)+D$31)*1000)/($J3*8760)</f>
        <v>158469.79083868538</v>
      </c>
      <c r="L3" s="22">
        <f>((($D$25*$D$26*$D$27*E15)+E$31)*1000)/($J3*8760)</f>
        <v>226376.9310000047</v>
      </c>
      <c r="M3" s="5">
        <v>5</v>
      </c>
      <c r="N3" s="6">
        <f>'[1]5MW - Class 14'!$B$38</f>
        <v>0.36427834495062622</v>
      </c>
      <c r="O3" s="21">
        <f>E10*(1-N3)</f>
        <v>0.16961053756717295</v>
      </c>
    </row>
    <row r="4" spans="2:15" x14ac:dyDescent="0.25">
      <c r="C4">
        <v>15</v>
      </c>
      <c r="D4" s="1">
        <v>0.56000000000000005</v>
      </c>
      <c r="E4" s="1">
        <v>0.34</v>
      </c>
      <c r="F4" t="s">
        <v>22</v>
      </c>
      <c r="H4" s="5">
        <v>8</v>
      </c>
      <c r="I4" s="6">
        <v>0.23912116959169971</v>
      </c>
      <c r="J4" s="21">
        <f>D11*(1-I4)</f>
        <v>0.38568947913396745</v>
      </c>
      <c r="K4" s="22">
        <f>((($D$25*$D$26*$D$27*D16)+D$31)*1000)/($J4*8760)</f>
        <v>134254.86778108132</v>
      </c>
      <c r="L4" s="22">
        <f>((($D$25*$D$26*$D$27*E16)+E$31)*1000)/($J4*8760)</f>
        <v>191785.48024355259</v>
      </c>
      <c r="M4" s="5">
        <v>8</v>
      </c>
      <c r="N4" s="6">
        <f>'[1]8MW - Class 14'!$B$38</f>
        <v>0.27852132307040878</v>
      </c>
      <c r="O4" s="21">
        <f>E11*(1-N4)</f>
        <v>0.20699223241109971</v>
      </c>
    </row>
    <row r="5" spans="2:15" x14ac:dyDescent="0.25">
      <c r="C5">
        <v>18</v>
      </c>
      <c r="D5" s="1">
        <v>0.56999999999999995</v>
      </c>
      <c r="E5" s="1">
        <v>0.35</v>
      </c>
      <c r="F5" t="s">
        <v>22</v>
      </c>
      <c r="H5" s="5">
        <v>10</v>
      </c>
      <c r="I5" s="6">
        <v>0.28026582977162318</v>
      </c>
      <c r="J5" s="21">
        <f>D12*(1-I5)</f>
        <v>0.37447768876982446</v>
      </c>
      <c r="K5" s="22">
        <f>((($D$25*$D$26*$D$27*D17)+D$31)*1000)/($J5*8760)</f>
        <v>197524.45244754618</v>
      </c>
      <c r="L5" s="22">
        <f>((($D$25*$D$26*$D$27*E17)+E$31)*1000)/($J5*8760)</f>
        <v>276527.52697755466</v>
      </c>
      <c r="M5" s="5">
        <v>10</v>
      </c>
      <c r="N5" s="6">
        <f>'[1]10MW - Class 14'!$B$38</f>
        <v>0.30143629959918083</v>
      </c>
      <c r="O5" s="21">
        <f>E12*(1-N5)</f>
        <v>0.209778679230366</v>
      </c>
    </row>
    <row r="6" spans="2:15" x14ac:dyDescent="0.25">
      <c r="C6">
        <v>5</v>
      </c>
      <c r="D6" s="1">
        <v>0.5</v>
      </c>
      <c r="E6" s="1">
        <v>0.28000000000000003</v>
      </c>
      <c r="F6" t="s">
        <v>23</v>
      </c>
      <c r="H6" s="7">
        <v>15</v>
      </c>
      <c r="I6" s="8">
        <v>0.35680509220369316</v>
      </c>
      <c r="J6" s="21">
        <f>D13*(1-I6)</f>
        <v>0.35620133993759467</v>
      </c>
      <c r="K6" s="22">
        <f>((($D$25*$D$26*$D$27*D18)+D$31)*1000)/($J6*8760)</f>
        <v>539873.00910928217</v>
      </c>
      <c r="L6" s="22">
        <f>((($D$25*$D$26*$D$27*E18)+E$31)*1000)/($J6*8760)</f>
        <v>622929.65555786365</v>
      </c>
      <c r="M6" s="7">
        <v>15</v>
      </c>
      <c r="N6" s="8">
        <f>'[1]15MW - Class 14'!$B$38</f>
        <v>0.39392050462519096</v>
      </c>
      <c r="O6" s="21">
        <f>E13*(1-N6)</f>
        <v>0.20230933555611122</v>
      </c>
    </row>
    <row r="7" spans="2:15" x14ac:dyDescent="0.25">
      <c r="C7">
        <v>10</v>
      </c>
      <c r="D7" s="1">
        <v>0.56999999999999995</v>
      </c>
      <c r="E7" s="1">
        <v>0.35</v>
      </c>
      <c r="F7" t="s">
        <v>23</v>
      </c>
    </row>
    <row r="8" spans="2:15" x14ac:dyDescent="0.25">
      <c r="C8">
        <v>15</v>
      </c>
      <c r="D8" s="1">
        <v>0.59</v>
      </c>
      <c r="E8" s="1">
        <v>0.37</v>
      </c>
      <c r="F8" t="s">
        <v>23</v>
      </c>
      <c r="J8" t="s">
        <v>26</v>
      </c>
      <c r="K8" t="s">
        <v>27</v>
      </c>
    </row>
    <row r="9" spans="2:15" x14ac:dyDescent="0.25">
      <c r="C9" s="11" t="s">
        <v>24</v>
      </c>
      <c r="D9" s="12"/>
      <c r="E9" s="13"/>
      <c r="I9" t="s">
        <v>25</v>
      </c>
    </row>
    <row r="10" spans="2:15" x14ac:dyDescent="0.25">
      <c r="C10" s="14">
        <v>5</v>
      </c>
      <c r="D10" s="16">
        <f t="shared" ref="D10:D13" si="0">0.0067*C10+0.4533</f>
        <v>0.48680000000000001</v>
      </c>
      <c r="E10" s="17">
        <f t="shared" ref="E10:E11" si="1">0.0067*C10+0.2333</f>
        <v>0.26680000000000004</v>
      </c>
      <c r="F10">
        <v>7</v>
      </c>
      <c r="G10">
        <v>10</v>
      </c>
      <c r="I10">
        <v>5</v>
      </c>
      <c r="J10" s="20">
        <f>0.009*I10+0.46</f>
        <v>0.505</v>
      </c>
      <c r="K10" s="20">
        <f>0.009*I10+0.24</f>
        <v>0.28499999999999998</v>
      </c>
    </row>
    <row r="11" spans="2:15" x14ac:dyDescent="0.25">
      <c r="C11" s="14">
        <v>8</v>
      </c>
      <c r="D11" s="16">
        <f t="shared" si="0"/>
        <v>0.50690000000000002</v>
      </c>
      <c r="E11" s="17">
        <f t="shared" si="1"/>
        <v>0.28689999999999999</v>
      </c>
      <c r="F11">
        <v>7</v>
      </c>
      <c r="G11">
        <v>10</v>
      </c>
      <c r="I11">
        <v>8</v>
      </c>
      <c r="J11" s="20">
        <f t="shared" ref="J11:J13" si="2">0.009*I11+0.46</f>
        <v>0.53200000000000003</v>
      </c>
      <c r="K11" s="20">
        <f t="shared" ref="K11:K13" si="3">0.009*I11+0.24</f>
        <v>0.312</v>
      </c>
    </row>
    <row r="12" spans="2:15" x14ac:dyDescent="0.25">
      <c r="C12" s="14">
        <v>10</v>
      </c>
      <c r="D12" s="16">
        <f t="shared" si="0"/>
        <v>0.52029999999999998</v>
      </c>
      <c r="E12" s="17">
        <f t="shared" ref="E12" si="4">0.0067*C12+0.2333</f>
        <v>0.30030000000000001</v>
      </c>
      <c r="F12">
        <v>10</v>
      </c>
      <c r="G12">
        <v>14</v>
      </c>
      <c r="I12">
        <v>10</v>
      </c>
      <c r="J12" s="20">
        <f t="shared" si="2"/>
        <v>0.55000000000000004</v>
      </c>
      <c r="K12" s="20">
        <f t="shared" si="3"/>
        <v>0.32999999999999996</v>
      </c>
    </row>
    <row r="13" spans="2:15" x14ac:dyDescent="0.25">
      <c r="C13" s="15">
        <v>15</v>
      </c>
      <c r="D13" s="18">
        <f t="shared" si="0"/>
        <v>0.55379999999999996</v>
      </c>
      <c r="E13" s="19">
        <f t="shared" ref="E13" si="5">0.0067*C13+0.2333</f>
        <v>0.33379999999999999</v>
      </c>
      <c r="F13">
        <v>26</v>
      </c>
      <c r="G13">
        <v>30</v>
      </c>
      <c r="I13">
        <v>15</v>
      </c>
      <c r="J13" s="20">
        <f t="shared" si="2"/>
        <v>0.59499999999999997</v>
      </c>
      <c r="K13" s="20">
        <f t="shared" si="3"/>
        <v>0.375</v>
      </c>
    </row>
    <row r="14" spans="2:15" x14ac:dyDescent="0.25">
      <c r="C14" t="s">
        <v>14</v>
      </c>
      <c r="D14" s="2"/>
      <c r="E14" s="2"/>
      <c r="F14" t="s">
        <v>15</v>
      </c>
      <c r="H14" t="s">
        <v>16</v>
      </c>
    </row>
    <row r="15" spans="2:15" x14ac:dyDescent="0.25">
      <c r="B15" t="s">
        <v>13</v>
      </c>
      <c r="C15">
        <v>5</v>
      </c>
      <c r="D15" s="22">
        <f t="shared" ref="D15:E18" si="6">F10*$B$16</f>
        <v>8239000</v>
      </c>
      <c r="E15" s="22">
        <f t="shared" si="6"/>
        <v>11770000</v>
      </c>
      <c r="F15" s="23">
        <f t="shared" ref="F15:G18" si="7">D15/$C15</f>
        <v>1647800</v>
      </c>
      <c r="G15" s="23">
        <f t="shared" si="7"/>
        <v>2354000</v>
      </c>
    </row>
    <row r="16" spans="2:15" x14ac:dyDescent="0.25">
      <c r="B16" s="9">
        <v>1177000</v>
      </c>
      <c r="C16">
        <v>8</v>
      </c>
      <c r="D16" s="22">
        <f t="shared" si="6"/>
        <v>8239000</v>
      </c>
      <c r="E16" s="22">
        <f t="shared" si="6"/>
        <v>11770000</v>
      </c>
      <c r="F16" s="23">
        <f t="shared" si="7"/>
        <v>1029875</v>
      </c>
      <c r="G16" s="23">
        <f t="shared" si="7"/>
        <v>1471250</v>
      </c>
    </row>
    <row r="17" spans="3:8" x14ac:dyDescent="0.25">
      <c r="C17">
        <v>10</v>
      </c>
      <c r="D17" s="22">
        <f t="shared" si="6"/>
        <v>11770000</v>
      </c>
      <c r="E17" s="22">
        <f t="shared" si="6"/>
        <v>16478000</v>
      </c>
      <c r="F17" s="23">
        <f t="shared" si="7"/>
        <v>1177000</v>
      </c>
      <c r="G17" s="23">
        <f t="shared" si="7"/>
        <v>1647800</v>
      </c>
    </row>
    <row r="18" spans="3:8" x14ac:dyDescent="0.25">
      <c r="C18">
        <v>15</v>
      </c>
      <c r="D18" s="22">
        <f t="shared" si="6"/>
        <v>30602000</v>
      </c>
      <c r="E18" s="22">
        <f t="shared" si="6"/>
        <v>35310000</v>
      </c>
      <c r="F18" s="23">
        <f t="shared" si="7"/>
        <v>2040133.3333333333</v>
      </c>
      <c r="G18" s="23">
        <f t="shared" si="7"/>
        <v>2354000</v>
      </c>
    </row>
    <row r="19" spans="3:8" x14ac:dyDescent="0.25">
      <c r="C19" t="s">
        <v>17</v>
      </c>
      <c r="D19" s="9"/>
      <c r="E19" s="9"/>
      <c r="F19" t="s">
        <v>18</v>
      </c>
      <c r="G19" s="9"/>
    </row>
    <row r="20" spans="3:8" x14ac:dyDescent="0.25">
      <c r="C20">
        <v>5</v>
      </c>
      <c r="D20" s="22">
        <f>$D$29*(1-0.11)+F15</f>
        <v>1651030.7</v>
      </c>
      <c r="E20" s="22">
        <f>$E$29*(1-0.11)+G15</f>
        <v>2357839.46</v>
      </c>
      <c r="F20">
        <v>5</v>
      </c>
      <c r="G20" s="22">
        <f>$D$30*(1-0.11)+F15</f>
        <v>1651332.41</v>
      </c>
      <c r="H20" s="22">
        <f>$E$30*(1-0.11)+G15</f>
        <v>2358198.13</v>
      </c>
    </row>
    <row r="21" spans="3:8" x14ac:dyDescent="0.25">
      <c r="C21">
        <v>8</v>
      </c>
      <c r="D21" s="22">
        <f>$D$29*(1-0.11)+F16</f>
        <v>1033105.7</v>
      </c>
      <c r="E21" s="22">
        <f>$E$29*(1-0.11)+G16</f>
        <v>1475089.46</v>
      </c>
      <c r="F21">
        <v>8</v>
      </c>
      <c r="G21" s="22">
        <f>$D$30*(1-0.11)+F16</f>
        <v>1033407.41</v>
      </c>
      <c r="H21" s="22">
        <f>$E$30*(1-0.11)+G16</f>
        <v>1475448.13</v>
      </c>
    </row>
    <row r="22" spans="3:8" x14ac:dyDescent="0.25">
      <c r="C22">
        <v>10</v>
      </c>
      <c r="D22" s="22">
        <f>$D$29*(1-0.11)+F17</f>
        <v>1180230.7</v>
      </c>
      <c r="E22" s="22">
        <f>$E$29*(1-0.11)+G17</f>
        <v>1651639.46</v>
      </c>
      <c r="F22">
        <v>10</v>
      </c>
      <c r="G22" s="22">
        <f>$D$30*(1-0.11)+F17</f>
        <v>1180532.4099999999</v>
      </c>
      <c r="H22" s="22">
        <f>$E$30*(1-0.11)+G17</f>
        <v>1651998.13</v>
      </c>
    </row>
    <row r="23" spans="3:8" x14ac:dyDescent="0.25">
      <c r="C23">
        <v>15</v>
      </c>
      <c r="D23" s="22">
        <f>$D$29*(1-0.11)+F18</f>
        <v>2043364.0333333332</v>
      </c>
      <c r="E23" s="22">
        <f>$E$29*(1-0.11)+G18</f>
        <v>2357839.46</v>
      </c>
      <c r="F23">
        <v>15</v>
      </c>
      <c r="G23" s="22">
        <f>$D$30*(1-0.11)+F18</f>
        <v>2043665.7433333332</v>
      </c>
      <c r="H23" s="22">
        <f>$E$30*(1-0.11)+G18</f>
        <v>2358198.13</v>
      </c>
    </row>
    <row r="24" spans="3:8" x14ac:dyDescent="0.25">
      <c r="D24" s="2"/>
      <c r="E24" s="2"/>
    </row>
    <row r="25" spans="3:8" x14ac:dyDescent="0.25">
      <c r="C25" t="s">
        <v>6</v>
      </c>
      <c r="D25" s="2">
        <v>4.9000000000000002E-2</v>
      </c>
      <c r="E25" s="2"/>
    </row>
    <row r="26" spans="3:8" x14ac:dyDescent="0.25">
      <c r="C26" t="s">
        <v>7</v>
      </c>
      <c r="D26">
        <v>1.0449999999999999</v>
      </c>
    </row>
    <row r="27" spans="3:8" x14ac:dyDescent="0.25">
      <c r="C27" t="s">
        <v>8</v>
      </c>
      <c r="D27">
        <v>1.075</v>
      </c>
    </row>
    <row r="29" spans="3:8" x14ac:dyDescent="0.25">
      <c r="C29" t="s">
        <v>9</v>
      </c>
      <c r="D29">
        <v>3630</v>
      </c>
      <c r="E29">
        <v>4314</v>
      </c>
    </row>
    <row r="30" spans="3:8" x14ac:dyDescent="0.25">
      <c r="C30" t="s">
        <v>10</v>
      </c>
      <c r="D30">
        <v>3969</v>
      </c>
      <c r="E30">
        <v>4717</v>
      </c>
    </row>
    <row r="31" spans="3:8" x14ac:dyDescent="0.25">
      <c r="C31" t="s">
        <v>11</v>
      </c>
      <c r="D31">
        <v>80</v>
      </c>
      <c r="E31">
        <v>90</v>
      </c>
    </row>
    <row r="32" spans="3:8" x14ac:dyDescent="0.25">
      <c r="C32" t="s">
        <v>12</v>
      </c>
      <c r="D32">
        <v>88</v>
      </c>
      <c r="E32">
        <v>98</v>
      </c>
    </row>
  </sheetData>
  <mergeCells count="2">
    <mergeCell ref="H1:I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Rudolph Santarromana</dc:creator>
  <cp:lastModifiedBy>Rudolph Santarromana</cp:lastModifiedBy>
  <dcterms:created xsi:type="dcterms:W3CDTF">2022-11-25T13:35:55Z</dcterms:created>
  <dcterms:modified xsi:type="dcterms:W3CDTF">2023-03-31T19:18:20Z</dcterms:modified>
</cp:coreProperties>
</file>