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a\Downloads\"/>
    </mc:Choice>
  </mc:AlternateContent>
  <xr:revisionPtr revIDLastSave="0" documentId="13_ncr:1_{36A7B884-0CA6-4C17-B5F0-C50A3DE01087}" xr6:coauthVersionLast="47" xr6:coauthVersionMax="47" xr10:uidLastSave="{00000000-0000-0000-0000-000000000000}"/>
  <bookViews>
    <workbookView xWindow="-108" yWindow="-108" windowWidth="23256" windowHeight="14016" tabRatio="863" activeTab="8" xr2:uid="{46A4FB01-D7C2-43CC-8F38-1D206F85FA8C}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  <sheet name="Problem 6" sheetId="6" r:id="rId6"/>
    <sheet name="Problem 7" sheetId="15" r:id="rId7"/>
    <sheet name="Problem 8 " sheetId="14" r:id="rId8"/>
    <sheet name="Problem 9 " sheetId="13" r:id="rId9"/>
    <sheet name="Problem 10" sheetId="12" r:id="rId10"/>
    <sheet name="Problem 11" sheetId="7" r:id="rId11"/>
    <sheet name="Problem 1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2" l="1"/>
  <c r="F28" i="12"/>
  <c r="M16" i="7"/>
  <c r="L11" i="2"/>
  <c r="L8" i="2"/>
  <c r="C23" i="14"/>
  <c r="K18" i="2"/>
  <c r="H18" i="2"/>
  <c r="C17" i="15"/>
  <c r="C16" i="15"/>
  <c r="C18" i="15" s="1"/>
  <c r="D12" i="15"/>
  <c r="C12" i="15"/>
  <c r="M17" i="7"/>
  <c r="M15" i="7"/>
  <c r="N13" i="7"/>
  <c r="M13" i="7"/>
  <c r="N12" i="7"/>
  <c r="M12" i="7"/>
  <c r="N11" i="7"/>
  <c r="M11" i="7"/>
  <c r="C22" i="14"/>
  <c r="F29" i="12"/>
  <c r="F14" i="12"/>
  <c r="F15" i="12" s="1"/>
  <c r="C16" i="14"/>
  <c r="C20" i="14" s="1"/>
  <c r="C21" i="14" l="1"/>
  <c r="C24" i="13"/>
  <c r="C23" i="13"/>
  <c r="I11" i="5"/>
  <c r="I12" i="5"/>
  <c r="I13" i="5"/>
  <c r="I14" i="5"/>
  <c r="I15" i="5"/>
  <c r="I16" i="5"/>
  <c r="I17" i="5"/>
  <c r="I18" i="5"/>
  <c r="I10" i="5"/>
  <c r="F25" i="12" l="1"/>
  <c r="F27" i="12"/>
  <c r="C25" i="13"/>
  <c r="C28" i="13" s="1"/>
  <c r="G10" i="6"/>
  <c r="G9" i="6"/>
  <c r="C16" i="6"/>
  <c r="C18" i="6" s="1"/>
  <c r="C15" i="6"/>
  <c r="C17" i="6" s="1"/>
  <c r="C14" i="6"/>
  <c r="I11" i="16"/>
  <c r="I22" i="16" s="1"/>
  <c r="I10" i="16"/>
  <c r="I21" i="16" s="1"/>
  <c r="F11" i="12"/>
  <c r="F54" i="12" l="1"/>
  <c r="F44" i="12"/>
  <c r="F53" i="12"/>
  <c r="F42" i="12"/>
  <c r="F39" i="12"/>
  <c r="F43" i="12"/>
  <c r="F52" i="12"/>
  <c r="F41" i="12"/>
  <c r="F37" i="12"/>
  <c r="F36" i="12"/>
  <c r="F40" i="12"/>
  <c r="F38" i="12"/>
  <c r="F45" i="12"/>
  <c r="F46" i="12"/>
  <c r="F51" i="12"/>
  <c r="F50" i="12"/>
  <c r="F48" i="12"/>
  <c r="F47" i="12"/>
  <c r="F49" i="12"/>
  <c r="F30" i="12"/>
  <c r="F16" i="12"/>
  <c r="F17" i="12"/>
  <c r="C19" i="6"/>
  <c r="G11" i="6"/>
  <c r="C18" i="5"/>
  <c r="C18" i="4"/>
  <c r="C17" i="4" l="1"/>
  <c r="C23" i="3"/>
  <c r="C22" i="3"/>
  <c r="C21" i="3"/>
  <c r="E18" i="3"/>
  <c r="E19" i="3"/>
  <c r="E17" i="3"/>
  <c r="D19" i="3"/>
  <c r="C19" i="3"/>
  <c r="E16" i="2"/>
  <c r="E18" i="2" s="1"/>
  <c r="E15" i="2"/>
  <c r="E14" i="2"/>
</calcChain>
</file>

<file path=xl/sharedStrings.xml><?xml version="1.0" encoding="utf-8"?>
<sst xmlns="http://schemas.openxmlformats.org/spreadsheetml/2006/main" count="188" uniqueCount="136">
  <si>
    <t>Set1: Average =104;  stdev = 10; and sample size = 16;</t>
  </si>
  <si>
    <t>Set2: Average =112;  stdev = 8; and sample size = 14;</t>
  </si>
  <si>
    <t xml:space="preserve">At 5% significant level, is there a significant difference between the two groups? </t>
  </si>
  <si>
    <t xml:space="preserve">The recipe for producing a high-quality cement specifies that the required percentage of SiO2 is 6.2%. </t>
  </si>
  <si>
    <t xml:space="preserve">A quality control engineer evaluates this specification weekly by randomly selecting samples from n = 20 </t>
  </si>
  <si>
    <t xml:space="preserve">batches on a daily basis. On a given day, she obtained the following values: </t>
  </si>
  <si>
    <t>a.</t>
  </si>
  <si>
    <t>Estimate the mean percentage of SiO2 using a 95% confidence interval.</t>
  </si>
  <si>
    <t>b.</t>
  </si>
  <si>
    <t xml:space="preserve">Evaluate whether the percentage of SiO2 is different from the value specified in the recipe </t>
  </si>
  <si>
    <t>c.</t>
  </si>
  <si>
    <t>Produce a plot to determine if the procedures you used in parts (a) and (b) were valid.</t>
  </si>
  <si>
    <r>
      <rPr>
        <sz val="16"/>
        <color theme="1"/>
        <rFont val="Times New Roman"/>
        <family val="1"/>
      </rPr>
      <t xml:space="preserve">  </t>
    </r>
    <r>
      <rPr>
        <sz val="16"/>
        <color theme="1"/>
        <rFont val="Calibri"/>
        <family val="2"/>
        <scheme val="minor"/>
      </rPr>
      <t xml:space="preserve">From appropriately selected samples, two sets of IQ scores are obtained. </t>
    </r>
  </si>
  <si>
    <t>The February 1998 issue of Consumer Reports provides data on the price of 24 brands of paper towels.</t>
  </si>
  <si>
    <t>The prices are given in both cost per roll and cost per sheetbecause the brands had varying numbers</t>
  </si>
  <si>
    <t>of sheets per roll.</t>
  </si>
  <si>
    <t>a. Compute the standard deviation for both the price per roll and the price per sheet</t>
  </si>
  <si>
    <t>b. Which is more variable, price per roll or price per sheet?</t>
  </si>
  <si>
    <t>c. Should you use standard deviation or coefficient of variation? Justify.</t>
  </si>
  <si>
    <t>Brand</t>
  </si>
  <si>
    <t>Price/roll</t>
  </si>
  <si>
    <t>Sheets/roll</t>
  </si>
  <si>
    <t>Cost/sheet</t>
  </si>
  <si>
    <t>n</t>
  </si>
  <si>
    <t>average</t>
  </si>
  <si>
    <t>sd</t>
  </si>
  <si>
    <t>b)</t>
  </si>
  <si>
    <t>Quartile 1</t>
  </si>
  <si>
    <t>Inter Quartile range</t>
  </si>
  <si>
    <t>Quartile 2</t>
  </si>
  <si>
    <t>Quartile 3</t>
  </si>
  <si>
    <t>a)</t>
  </si>
  <si>
    <t>c)</t>
  </si>
  <si>
    <t>mean</t>
  </si>
  <si>
    <t>stdev</t>
  </si>
  <si>
    <t>half width</t>
  </si>
  <si>
    <t>lower limit</t>
  </si>
  <si>
    <t>alpha/2</t>
  </si>
  <si>
    <t>p value</t>
  </si>
  <si>
    <t>sig/sqrt(n)</t>
  </si>
  <si>
    <t>z upper</t>
  </si>
  <si>
    <t>z lower</t>
  </si>
  <si>
    <t>upper limit</t>
  </si>
  <si>
    <t>area upper</t>
  </si>
  <si>
    <t>area lower</t>
  </si>
  <si>
    <t>total area</t>
  </si>
  <si>
    <t>effected by glaucoma</t>
  </si>
  <si>
    <t>not effected</t>
  </si>
  <si>
    <t>z actual</t>
  </si>
  <si>
    <t>alpha critical</t>
  </si>
  <si>
    <r>
      <t xml:space="preserve">using an </t>
    </r>
    <r>
      <rPr>
        <sz val="16"/>
        <color theme="1"/>
        <rFont val="Calibri"/>
        <family val="2"/>
      </rPr>
      <t>α</t>
    </r>
    <r>
      <rPr>
        <sz val="16"/>
        <color theme="1"/>
        <rFont val="Calibri"/>
        <family val="2"/>
        <scheme val="minor"/>
      </rPr>
      <t xml:space="preserve"> = .05 test of hypotheses.</t>
    </r>
  </si>
  <si>
    <t>alpha</t>
  </si>
  <si>
    <t>sigma</t>
  </si>
  <si>
    <t>To check if u1&lt;u2 we perform hypothesis testing</t>
  </si>
  <si>
    <t>%</t>
  </si>
  <si>
    <t>To check if u1 =! u2 we perform hypothesis testing</t>
  </si>
  <si>
    <t>a) 68% of the observations are between 66 and 98 that is one standard deviation above and below the average</t>
  </si>
  <si>
    <t>b)  95% of the observations are between 50 and 114 that is two standard deviation above and below the average</t>
  </si>
  <si>
    <t>c)  99.75% of the observations are between 34 and 130 that is three standard deviation above and below the average</t>
  </si>
  <si>
    <t>Value 10 falls beween quartile 2 and quartile 3</t>
  </si>
  <si>
    <t>male</t>
  </si>
  <si>
    <t>female</t>
  </si>
  <si>
    <t>have shopped</t>
  </si>
  <si>
    <t>never shopped</t>
  </si>
  <si>
    <t>a) p(a2 or b2)</t>
  </si>
  <si>
    <t>b) p(b1 or a1)</t>
  </si>
  <si>
    <t>c) p(a1 or a2)= p(a)</t>
  </si>
  <si>
    <t xml:space="preserve"> Probability that exact 1 of the 10 packages wont arrive at correct destionation is 0.1667</t>
  </si>
  <si>
    <t xml:space="preserve"> Probability that  1 or lesser of the 10 packages wont arrive at correct destionation is 0.9838</t>
  </si>
  <si>
    <t>a) P(x=1)</t>
  </si>
  <si>
    <t>b) P(x&lt;=1)</t>
  </si>
  <si>
    <t>p(x) cummulative</t>
  </si>
  <si>
    <t>P(x&lt;=60)</t>
  </si>
  <si>
    <t>The worker will finish the job before 5pm with a probability of 0.894</t>
  </si>
  <si>
    <t>Alternative approach</t>
  </si>
  <si>
    <t>upper area</t>
  </si>
  <si>
    <t>lower area</t>
  </si>
  <si>
    <t>Probability</t>
  </si>
  <si>
    <t>Probability of  average weight of 20 random samples between 31.8 and 31.9 ounces is 0.05795</t>
  </si>
  <si>
    <t>Null</t>
  </si>
  <si>
    <t>Alternate</t>
  </si>
  <si>
    <t>Mu1 = Mu2</t>
  </si>
  <si>
    <t>Mu1 != Mu2</t>
  </si>
  <si>
    <t>Therefore there is a significant difference between the two groups as Mu1 != Mu2</t>
  </si>
  <si>
    <t>Mu != 12</t>
  </si>
  <si>
    <t>Mu = 12</t>
  </si>
  <si>
    <t>z upper critical</t>
  </si>
  <si>
    <t>Therefore the data has no evidence to show change in mean weight</t>
  </si>
  <si>
    <t>Mu = 26133</t>
  </si>
  <si>
    <t>Mu != 26133</t>
  </si>
  <si>
    <t>z lower crticial</t>
  </si>
  <si>
    <t>REJECT NULL HYPOTHESIS as p value is lesser than alpha</t>
  </si>
  <si>
    <t>Therefore mean annual wage of a particular county differs from the state mean</t>
  </si>
  <si>
    <t>required %</t>
  </si>
  <si>
    <t>stdev price per roll</t>
  </si>
  <si>
    <t>stdev price per sheet</t>
  </si>
  <si>
    <t>CV of price per roll</t>
  </si>
  <si>
    <t>CV of price per sheet</t>
  </si>
  <si>
    <t>We should use coefficient of variation instead of standard deviation as coefficient of variation is used to compare 2 or more data sets when they have a different measurement units. As in this example the measurement unit is roll and sheet, both the data sets can be compared using CV more accurately</t>
  </si>
  <si>
    <t xml:space="preserve">If we compare standard deviations Price per roll is more variable </t>
  </si>
  <si>
    <t>But the correct way to compare these two data sets will be by calculating coefficient of variation. Hence price per sheet will have a higher CV according to the calulcations done below.</t>
  </si>
  <si>
    <t>SINCE THE POPULATION STANDARD DEVIATION IS NOT GIVEN WE USE T-TEST instead of z test</t>
  </si>
  <si>
    <t>df</t>
  </si>
  <si>
    <t>stdev (sample)</t>
  </si>
  <si>
    <t>Mu = 6.2</t>
  </si>
  <si>
    <t>Mu != 6.2</t>
  </si>
  <si>
    <t>t critical lower</t>
  </si>
  <si>
    <t>t critical upper</t>
  </si>
  <si>
    <t>t upper crtitical</t>
  </si>
  <si>
    <t>t lower critical</t>
  </si>
  <si>
    <t>t actual</t>
  </si>
  <si>
    <t>The mean percentage of Si02 using a 95% confidence interval is 4.5 to 6.84</t>
  </si>
  <si>
    <t>x</t>
  </si>
  <si>
    <t>t alpha/2</t>
  </si>
  <si>
    <t>Fail to reject the Null Hypothesis  as t actual lies between t upper critical and t lower critical</t>
  </si>
  <si>
    <t>FAIL TO REJECT NULL HYPOTHESIS as t actual lies between t lower critical and t upper critical</t>
  </si>
  <si>
    <t>Since the data appears to be a form of normal distribution, all the values calculated in section a and b are correct as the t-test can be only performed on a normal distribution with given sample standard deviation</t>
  </si>
  <si>
    <t>Mu1 &gt;= Mu2</t>
  </si>
  <si>
    <t>Mu1 &lt; Mu2</t>
  </si>
  <si>
    <t>Fail to reject the Null Hypothesis as p value is larger than alpha critical</t>
  </si>
  <si>
    <t>Therefore we can conclude that u1&gt;=u2</t>
  </si>
  <si>
    <t xml:space="preserve">Since population stdev is asked </t>
  </si>
  <si>
    <t>size</t>
  </si>
  <si>
    <t>dof</t>
  </si>
  <si>
    <t>effected</t>
  </si>
  <si>
    <t>t ctitical</t>
  </si>
  <si>
    <t>set1</t>
  </si>
  <si>
    <t>set 2</t>
  </si>
  <si>
    <t>we reject the Null Hypothesis</t>
  </si>
  <si>
    <t>55th percentile using percentile inclusive</t>
  </si>
  <si>
    <t>55th percentile if we use percentile exclusive</t>
  </si>
  <si>
    <t>Applicable only when we remove the first and second values</t>
  </si>
  <si>
    <t>Position of 55th percentile</t>
  </si>
  <si>
    <t>55th percentile value</t>
  </si>
  <si>
    <t>According to formula</t>
  </si>
  <si>
    <t>p(x) non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</si>
</sst>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1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center" indent="5"/>
    </xf>
    <xf numFmtId="0" fontId="5" fillId="0" borderId="0" xfId="0" applyFont="1"/>
    <xf numFmtId="0" fontId="5" fillId="0" borderId="0" xfId="0" applyFont="1" applyAlignment="1">
      <alignment horizontal="left" vertical="center" indent="5"/>
    </xf>
    <xf numFmtId="49" fontId="6" fillId="2" borderId="0" xfId="0" applyNumberFormat="1" applyFont="1" applyFill="1" applyAlignment="1">
      <alignment horizontal="right"/>
    </xf>
    <xf numFmtId="1" fontId="0" fillId="0" borderId="0" xfId="0" applyNumberFormat="1"/>
    <xf numFmtId="4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top" wrapText="1"/>
    </xf>
    <xf numFmtId="0" fontId="8" fillId="0" borderId="0" xfId="0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9" fillId="0" borderId="0" xfId="0" applyFont="1"/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 10'!$E$35:$E$54</c:f>
              <c:numCache>
                <c:formatCode>General</c:formatCode>
                <c:ptCount val="20"/>
                <c:pt idx="0">
                  <c:v>1.7</c:v>
                </c:pt>
                <c:pt idx="1">
                  <c:v>2.77</c:v>
                </c:pt>
                <c:pt idx="2">
                  <c:v>3.17</c:v>
                </c:pt>
                <c:pt idx="3">
                  <c:v>3.17</c:v>
                </c:pt>
                <c:pt idx="4">
                  <c:v>3.58</c:v>
                </c:pt>
                <c:pt idx="5">
                  <c:v>3.59</c:v>
                </c:pt>
                <c:pt idx="6">
                  <c:v>3.83</c:v>
                </c:pt>
                <c:pt idx="7">
                  <c:v>4.28</c:v>
                </c:pt>
                <c:pt idx="8">
                  <c:v>4.59</c:v>
                </c:pt>
                <c:pt idx="9">
                  <c:v>5.44</c:v>
                </c:pt>
                <c:pt idx="10">
                  <c:v>5.55</c:v>
                </c:pt>
                <c:pt idx="11">
                  <c:v>5.95</c:v>
                </c:pt>
                <c:pt idx="12">
                  <c:v>5.98</c:v>
                </c:pt>
                <c:pt idx="13">
                  <c:v>6.28</c:v>
                </c:pt>
                <c:pt idx="14">
                  <c:v>7.76</c:v>
                </c:pt>
                <c:pt idx="15">
                  <c:v>8.4600000000000009</c:v>
                </c:pt>
                <c:pt idx="16">
                  <c:v>8.76</c:v>
                </c:pt>
                <c:pt idx="17">
                  <c:v>9.16</c:v>
                </c:pt>
                <c:pt idx="18">
                  <c:v>9.56</c:v>
                </c:pt>
                <c:pt idx="19">
                  <c:v>9.86</c:v>
                </c:pt>
              </c:numCache>
            </c:numRef>
          </c:xVal>
          <c:yVal>
            <c:numRef>
              <c:f>'Problem 10'!$F$35:$F$54</c:f>
              <c:numCache>
                <c:formatCode>General</c:formatCode>
                <c:ptCount val="20"/>
                <c:pt idx="0">
                  <c:v>4.524928997504804E-2</c:v>
                </c:pt>
                <c:pt idx="1">
                  <c:v>8.1386365132832331E-2</c:v>
                </c:pt>
                <c:pt idx="2">
                  <c:v>9.6710906669103688E-2</c:v>
                </c:pt>
                <c:pt idx="3">
                  <c:v>9.6710906669103688E-2</c:v>
                </c:pt>
                <c:pt idx="4">
                  <c:v>0.11239871450992558</c:v>
                </c:pt>
                <c:pt idx="5">
                  <c:v>0.11277377173574621</c:v>
                </c:pt>
                <c:pt idx="6">
                  <c:v>0.12157679877313941</c:v>
                </c:pt>
                <c:pt idx="7">
                  <c:v>0.1365504861936554</c:v>
                </c:pt>
                <c:pt idx="8">
                  <c:v>0.14516982911525192</c:v>
                </c:pt>
                <c:pt idx="9">
                  <c:v>0.15870460870292241</c:v>
                </c:pt>
                <c:pt idx="10">
                  <c:v>0.1591986015744252</c:v>
                </c:pt>
                <c:pt idx="11">
                  <c:v>0.15840773536224764</c:v>
                </c:pt>
                <c:pt idx="12">
                  <c:v>0.15818563422340828</c:v>
                </c:pt>
                <c:pt idx="13">
                  <c:v>0.15475408541486829</c:v>
                </c:pt>
                <c:pt idx="14">
                  <c:v>0.11254880306764144</c:v>
                </c:pt>
                <c:pt idx="15">
                  <c:v>8.5710698072753874E-2</c:v>
                </c:pt>
                <c:pt idx="16">
                  <c:v>7.4461905303255874E-2</c:v>
                </c:pt>
                <c:pt idx="17">
                  <c:v>6.0361654981153416E-2</c:v>
                </c:pt>
                <c:pt idx="18">
                  <c:v>4.7697599884431986E-2</c:v>
                </c:pt>
                <c:pt idx="19">
                  <c:v>3.9311462393993531E-2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1-4D0B-B385-EFE7B34A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9840"/>
        <c:axId val="204528336"/>
      </c:scatterChart>
      <c:valAx>
        <c:axId val="1955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8336"/>
        <c:crosses val="autoZero"/>
        <c:crossBetween val="midCat"/>
      </c:valAx>
      <c:valAx>
        <c:axId val="204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39436-4F13-4D96-A626-2B837721E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175260</xdr:rowOff>
    </xdr:from>
    <xdr:to>
      <xdr:col>8</xdr:col>
      <xdr:colOff>365760</xdr:colOff>
      <xdr:row>17</xdr:row>
      <xdr:rowOff>78105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70A058-36D3-4B10-8F38-1FE44FA33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5151120" cy="3011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167640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3A218-56E4-4DB0-95AF-026A40261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E96A82-75C8-40FC-BCCD-3A3B2CB7B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457200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6594FA-C1F7-4611-B959-83A9A65D6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243840</xdr:colOff>
      <xdr:row>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521B0-B9FF-4341-9858-C248895AE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605790</xdr:colOff>
      <xdr:row>6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AA28B-6129-433C-B531-72AFA88A7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8</xdr:row>
      <xdr:rowOff>9525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CBD1ACA3-2A44-452B-84F0-A0E93D55C4EC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6429375" cy="1472565"/>
          <a:chOff x="0" y="0"/>
          <a:chExt cx="639" cy="16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34BDA71D-2884-452E-9222-8C3D7333EBD9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0" y="0"/>
            <a:ext cx="624" cy="1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" name="Rectangle 4">
            <a:extLst>
              <a:ext uri="{FF2B5EF4-FFF2-40B4-BE49-F238E27FC236}">
                <a16:creationId xmlns:a16="http://schemas.microsoft.com/office/drawing/2014/main" id="{BF3D71A3-9FB5-4AE0-B7D1-E6117B4D6B4B}"/>
              </a:ext>
            </a:extLst>
          </xdr:cNvPr>
          <xdr:cNvSpPr>
            <a:spLocks noChangeArrowheads="1"/>
          </xdr:cNvSpPr>
        </xdr:nvSpPr>
        <xdr:spPr bwMode="auto">
          <a:xfrm>
            <a:off x="24" y="4"/>
            <a:ext cx="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en-US" sz="1400" b="1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5" name="Rectangle 5">
            <a:extLst>
              <a:ext uri="{FF2B5EF4-FFF2-40B4-BE49-F238E27FC236}">
                <a16:creationId xmlns:a16="http://schemas.microsoft.com/office/drawing/2014/main" id="{BA6B93B9-E8D7-49B6-B033-9896F830100F}"/>
              </a:ext>
            </a:extLst>
          </xdr:cNvPr>
          <xdr:cNvSpPr>
            <a:spLocks noChangeArrowheads="1"/>
          </xdr:cNvSpPr>
        </xdr:nvSpPr>
        <xdr:spPr bwMode="auto">
          <a:xfrm>
            <a:off x="38" y="4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FCEEE1B9-DF50-4632-939B-85802F642F1C}"/>
              </a:ext>
            </a:extLst>
          </xdr:cNvPr>
          <xdr:cNvSpPr>
            <a:spLocks noChangeArrowheads="1"/>
          </xdr:cNvSpPr>
        </xdr:nvSpPr>
        <xdr:spPr bwMode="auto">
          <a:xfrm>
            <a:off x="48" y="4"/>
            <a:ext cx="55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Glow Toothpaste maintains that their tubes have always contained an 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A9E58A86-4412-4F51-92BB-7320D8C5BA7D}"/>
              </a:ext>
            </a:extLst>
          </xdr:cNvPr>
          <xdr:cNvSpPr>
            <a:spLocks noChangeArrowheads="1"/>
          </xdr:cNvSpPr>
        </xdr:nvSpPr>
        <xdr:spPr bwMode="auto">
          <a:xfrm>
            <a:off x="48" y="30"/>
            <a:ext cx="59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average of 12 ounces. The production group believes that the mean weight </a:t>
            </a:r>
          </a:p>
        </xdr:txBody>
      </xdr:sp>
      <xdr:sp macro="" textlink="">
        <xdr:nvSpPr>
          <xdr:cNvPr id="8" name="Rectangle 8">
            <a:extLst>
              <a:ext uri="{FF2B5EF4-FFF2-40B4-BE49-F238E27FC236}">
                <a16:creationId xmlns:a16="http://schemas.microsoft.com/office/drawing/2014/main" id="{D5F0B9D1-558A-42F8-8C2D-C533D49E702A}"/>
              </a:ext>
            </a:extLst>
          </xdr:cNvPr>
          <xdr:cNvSpPr>
            <a:spLocks noChangeArrowheads="1"/>
          </xdr:cNvSpPr>
        </xdr:nvSpPr>
        <xdr:spPr bwMode="auto">
          <a:xfrm>
            <a:off x="48" y="57"/>
            <a:ext cx="10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has changed. </a:t>
            </a:r>
          </a:p>
        </xdr:txBody>
      </xdr:sp>
      <xdr:sp macro="" textlink="">
        <xdr:nvSpPr>
          <xdr:cNvPr id="9" name="Rectangle 9">
            <a:extLst>
              <a:ext uri="{FF2B5EF4-FFF2-40B4-BE49-F238E27FC236}">
                <a16:creationId xmlns:a16="http://schemas.microsoft.com/office/drawing/2014/main" id="{4089CD64-7451-4B58-A3AF-65A101260F73}"/>
              </a:ext>
            </a:extLst>
          </xdr:cNvPr>
          <xdr:cNvSpPr>
            <a:spLocks noChangeArrowheads="1"/>
          </xdr:cNvSpPr>
        </xdr:nvSpPr>
        <xdr:spPr bwMode="auto">
          <a:xfrm>
            <a:off x="151" y="57"/>
            <a:ext cx="299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The weights in ounces for a sample of </a:t>
            </a:r>
          </a:p>
        </xdr:txBody>
      </xdr:sp>
      <xdr:sp macro="" textlink="">
        <xdr:nvSpPr>
          <xdr:cNvPr id="10" name="Rectangle 10">
            <a:extLst>
              <a:ext uri="{FF2B5EF4-FFF2-40B4-BE49-F238E27FC236}">
                <a16:creationId xmlns:a16="http://schemas.microsoft.com/office/drawing/2014/main" id="{BB77711F-7167-4E24-BF97-7C27B4022150}"/>
              </a:ext>
            </a:extLst>
          </xdr:cNvPr>
          <xdr:cNvSpPr>
            <a:spLocks noChangeArrowheads="1"/>
          </xdr:cNvSpPr>
        </xdr:nvSpPr>
        <xdr:spPr bwMode="auto">
          <a:xfrm>
            <a:off x="450" y="58"/>
            <a:ext cx="178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15 tubes of toothpaste</a:t>
            </a:r>
          </a:p>
        </xdr:txBody>
      </xdr:sp>
      <xdr:sp macro="" textlink="">
        <xdr:nvSpPr>
          <xdr:cNvPr id="11" name="Rectangle 11">
            <a:extLst>
              <a:ext uri="{FF2B5EF4-FFF2-40B4-BE49-F238E27FC236}">
                <a16:creationId xmlns:a16="http://schemas.microsoft.com/office/drawing/2014/main" id="{A463448B-D82D-46FE-9BED-693E47B6B77D}"/>
              </a:ext>
            </a:extLst>
          </xdr:cNvPr>
          <xdr:cNvSpPr>
            <a:spLocks noChangeArrowheads="1"/>
          </xdr:cNvSpPr>
        </xdr:nvSpPr>
        <xdr:spPr bwMode="auto">
          <a:xfrm>
            <a:off x="614" y="57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2" name="Rectangle 12">
            <a:extLst>
              <a:ext uri="{FF2B5EF4-FFF2-40B4-BE49-F238E27FC236}">
                <a16:creationId xmlns:a16="http://schemas.microsoft.com/office/drawing/2014/main" id="{C291FBB6-2CA9-4B4F-8813-535D82EC8D25}"/>
              </a:ext>
            </a:extLst>
          </xdr:cNvPr>
          <xdr:cNvSpPr>
            <a:spLocks noChangeArrowheads="1"/>
          </xdr:cNvSpPr>
        </xdr:nvSpPr>
        <xdr:spPr bwMode="auto">
          <a:xfrm>
            <a:off x="48" y="83"/>
            <a:ext cx="53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Has a mean value of 12.09 and a standard deviation of 0.20. Use an </a:t>
            </a:r>
          </a:p>
        </xdr:txBody>
      </xdr:sp>
      <xdr:sp macro="" textlink="">
        <xdr:nvSpPr>
          <xdr:cNvPr id="13" name="Rectangle 13">
            <a:extLst>
              <a:ext uri="{FF2B5EF4-FFF2-40B4-BE49-F238E27FC236}">
                <a16:creationId xmlns:a16="http://schemas.microsoft.com/office/drawing/2014/main" id="{997A1B28-DFD7-448E-9395-76890A2AFB15}"/>
              </a:ext>
            </a:extLst>
          </xdr:cNvPr>
          <xdr:cNvSpPr>
            <a:spLocks noChangeArrowheads="1"/>
          </xdr:cNvSpPr>
        </xdr:nvSpPr>
        <xdr:spPr bwMode="auto">
          <a:xfrm>
            <a:off x="48" y="109"/>
            <a:ext cx="567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appropriate hypothesis test to determine if the data show evidence of a </a:t>
            </a:r>
          </a:p>
        </xdr:txBody>
      </xdr:sp>
      <xdr:sp macro="" textlink="">
        <xdr:nvSpPr>
          <xdr:cNvPr id="14" name="Rectangle 14">
            <a:extLst>
              <a:ext uri="{FF2B5EF4-FFF2-40B4-BE49-F238E27FC236}">
                <a16:creationId xmlns:a16="http://schemas.microsoft.com/office/drawing/2014/main" id="{04F54323-2FC5-4800-A107-2482727BA6D3}"/>
              </a:ext>
            </a:extLst>
          </xdr:cNvPr>
          <xdr:cNvSpPr>
            <a:spLocks noChangeArrowheads="1"/>
          </xdr:cNvSpPr>
        </xdr:nvSpPr>
        <xdr:spPr bwMode="auto">
          <a:xfrm>
            <a:off x="48" y="135"/>
            <a:ext cx="42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change in mean weight. Use a significant level of 0.01  </a:t>
            </a:r>
          </a:p>
        </xdr:txBody>
      </xdr:sp>
      <xdr:sp macro="" textlink="">
        <xdr:nvSpPr>
          <xdr:cNvPr id="15" name="Rectangle 15">
            <a:extLst>
              <a:ext uri="{FF2B5EF4-FFF2-40B4-BE49-F238E27FC236}">
                <a16:creationId xmlns:a16="http://schemas.microsoft.com/office/drawing/2014/main" id="{8583EB39-6163-4D08-948B-03E27C7DBDEA}"/>
              </a:ext>
            </a:extLst>
          </xdr:cNvPr>
          <xdr:cNvSpPr>
            <a:spLocks noChangeArrowheads="1"/>
          </xdr:cNvSpPr>
        </xdr:nvSpPr>
        <xdr:spPr bwMode="auto">
          <a:xfrm>
            <a:off x="461" y="135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266700</xdr:colOff>
      <xdr:row>13</xdr:row>
      <xdr:rowOff>9525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51A81B37-5ED0-48F3-9DBA-48BA80926BA2}"/>
            </a:ext>
          </a:extLst>
        </xdr:cNvPr>
        <xdr:cNvGrpSpPr>
          <a:grpSpLocks noChangeAspect="1"/>
        </xdr:cNvGrpSpPr>
      </xdr:nvGrpSpPr>
      <xdr:grpSpPr bwMode="auto">
        <a:xfrm>
          <a:off x="0" y="0"/>
          <a:ext cx="6606540" cy="2386965"/>
          <a:chOff x="28" y="8"/>
          <a:chExt cx="604" cy="261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278F4B7F-85E4-4D0C-8E32-EF85D3114E01}"/>
              </a:ext>
            </a:extLst>
          </xdr:cNvPr>
          <xdr:cNvSpPr>
            <a:spLocks noChangeArrowheads="1"/>
          </xdr:cNvSpPr>
        </xdr:nvSpPr>
        <xdr:spPr bwMode="auto">
          <a:xfrm>
            <a:off x="28" y="8"/>
            <a:ext cx="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endParaRPr lang="en-US" sz="1400" b="0" i="0" u="none" strike="noStrike" baseline="0">
              <a:solidFill>
                <a:srgbClr val="000000"/>
              </a:solidFill>
              <a:latin typeface="Calibri"/>
            </a:endParaRPr>
          </a:p>
        </xdr:txBody>
      </xdr:sp>
      <xdr:sp macro="" textlink="">
        <xdr:nvSpPr>
          <xdr:cNvPr id="4" name="Rectangle 5">
            <a:extLst>
              <a:ext uri="{FF2B5EF4-FFF2-40B4-BE49-F238E27FC236}">
                <a16:creationId xmlns:a16="http://schemas.microsoft.com/office/drawing/2014/main" id="{C441C9CD-3868-4926-BC20-7ABB6F2571B1}"/>
              </a:ext>
            </a:extLst>
          </xdr:cNvPr>
          <xdr:cNvSpPr>
            <a:spLocks noChangeArrowheads="1"/>
          </xdr:cNvSpPr>
        </xdr:nvSpPr>
        <xdr:spPr bwMode="auto">
          <a:xfrm>
            <a:off x="42" y="8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5" name="Rectangle 6">
            <a:extLst>
              <a:ext uri="{FF2B5EF4-FFF2-40B4-BE49-F238E27FC236}">
                <a16:creationId xmlns:a16="http://schemas.microsoft.com/office/drawing/2014/main" id="{AEF23B61-653D-4D39-9664-41382DB2A3C3}"/>
              </a:ext>
            </a:extLst>
          </xdr:cNvPr>
          <xdr:cNvSpPr>
            <a:spLocks noChangeArrowheads="1"/>
          </xdr:cNvSpPr>
        </xdr:nvSpPr>
        <xdr:spPr bwMode="auto">
          <a:xfrm>
            <a:off x="52" y="8"/>
            <a:ext cx="558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The Florida Department of Labor and Employment Security reported the </a:t>
            </a:r>
          </a:p>
        </xdr:txBody>
      </xdr:sp>
      <xdr:sp macro="" textlink="">
        <xdr:nvSpPr>
          <xdr:cNvPr id="6" name="Rectangle 7">
            <a:extLst>
              <a:ext uri="{FF2B5EF4-FFF2-40B4-BE49-F238E27FC236}">
                <a16:creationId xmlns:a16="http://schemas.microsoft.com/office/drawing/2014/main" id="{C9643548-629A-4345-8368-41994C76CF67}"/>
              </a:ext>
            </a:extLst>
          </xdr:cNvPr>
          <xdr:cNvSpPr>
            <a:spLocks noChangeArrowheads="1"/>
          </xdr:cNvSpPr>
        </xdr:nvSpPr>
        <xdr:spPr bwMode="auto">
          <a:xfrm>
            <a:off x="52" y="34"/>
            <a:ext cx="433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state mean annual wage was $26,133, A hypothesis test </a:t>
            </a:r>
          </a:p>
        </xdr:txBody>
      </xdr:sp>
      <xdr:sp macro="" textlink="">
        <xdr:nvSpPr>
          <xdr:cNvPr id="7" name="Rectangle 8">
            <a:extLst>
              <a:ext uri="{FF2B5EF4-FFF2-40B4-BE49-F238E27FC236}">
                <a16:creationId xmlns:a16="http://schemas.microsoft.com/office/drawing/2014/main" id="{61533DD8-E950-4D3E-8CD8-74BDD8EB7FED}"/>
              </a:ext>
            </a:extLst>
          </xdr:cNvPr>
          <xdr:cNvSpPr>
            <a:spLocks noChangeArrowheads="1"/>
          </xdr:cNvSpPr>
        </xdr:nvSpPr>
        <xdr:spPr bwMode="auto">
          <a:xfrm>
            <a:off x="480" y="34"/>
            <a:ext cx="95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of wages by </a:t>
            </a:r>
          </a:p>
        </xdr:txBody>
      </xdr:sp>
      <xdr:sp macro="" textlink="">
        <xdr:nvSpPr>
          <xdr:cNvPr id="8" name="Rectangle 9">
            <a:extLst>
              <a:ext uri="{FF2B5EF4-FFF2-40B4-BE49-F238E27FC236}">
                <a16:creationId xmlns:a16="http://schemas.microsoft.com/office/drawing/2014/main" id="{A672AAAD-3C5F-45CF-A602-A7ED6B8A0764}"/>
              </a:ext>
            </a:extLst>
          </xdr:cNvPr>
          <xdr:cNvSpPr>
            <a:spLocks noChangeArrowheads="1"/>
          </xdr:cNvSpPr>
        </xdr:nvSpPr>
        <xdr:spPr bwMode="auto">
          <a:xfrm>
            <a:off x="52" y="61"/>
            <a:ext cx="53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county can be conducted to see whether the mean annual wage for a </a:t>
            </a:r>
          </a:p>
        </xdr:txBody>
      </xdr: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7EAF1455-AA32-4E39-BC94-0BF905F03302}"/>
              </a:ext>
            </a:extLst>
          </xdr:cNvPr>
          <xdr:cNvSpPr>
            <a:spLocks noChangeArrowheads="1"/>
          </xdr:cNvSpPr>
        </xdr:nvSpPr>
        <xdr:spPr bwMode="auto">
          <a:xfrm>
            <a:off x="52" y="87"/>
            <a:ext cx="35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particular county differs from the state mean.</a:t>
            </a:r>
          </a:p>
        </xdr:txBody>
      </xdr:sp>
      <xdr:sp macro="" textlink="">
        <xdr:nvSpPr>
          <xdr:cNvPr id="10" name="Rectangle 11">
            <a:extLst>
              <a:ext uri="{FF2B5EF4-FFF2-40B4-BE49-F238E27FC236}">
                <a16:creationId xmlns:a16="http://schemas.microsoft.com/office/drawing/2014/main" id="{8E75C516-88F9-4FFD-AE64-AE0F9D86D55A}"/>
              </a:ext>
            </a:extLst>
          </xdr:cNvPr>
          <xdr:cNvSpPr>
            <a:spLocks noChangeArrowheads="1"/>
          </xdr:cNvSpPr>
        </xdr:nvSpPr>
        <xdr:spPr bwMode="auto">
          <a:xfrm>
            <a:off x="399" y="87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1" name="Rectangle 12">
            <a:extLst>
              <a:ext uri="{FF2B5EF4-FFF2-40B4-BE49-F238E27FC236}">
                <a16:creationId xmlns:a16="http://schemas.microsoft.com/office/drawing/2014/main" id="{DB2B945B-9557-49BB-ADBD-6ED378235099}"/>
              </a:ext>
            </a:extLst>
          </xdr:cNvPr>
          <xdr:cNvSpPr>
            <a:spLocks noChangeArrowheads="1"/>
          </xdr:cNvSpPr>
        </xdr:nvSpPr>
        <xdr:spPr bwMode="auto">
          <a:xfrm>
            <a:off x="52" y="113"/>
            <a:ext cx="14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a.</a:t>
            </a:r>
          </a:p>
        </xdr:txBody>
      </xdr:sp>
      <xdr:sp macro="" textlink="">
        <xdr:nvSpPr>
          <xdr:cNvPr id="12" name="Rectangle 13">
            <a:extLst>
              <a:ext uri="{FF2B5EF4-FFF2-40B4-BE49-F238E27FC236}">
                <a16:creationId xmlns:a16="http://schemas.microsoft.com/office/drawing/2014/main" id="{3C8128B1-BDD6-4954-BB7C-37673C9FA295}"/>
              </a:ext>
            </a:extLst>
          </xdr:cNvPr>
          <xdr:cNvSpPr>
            <a:spLocks noChangeArrowheads="1"/>
          </xdr:cNvSpPr>
        </xdr:nvSpPr>
        <xdr:spPr bwMode="auto">
          <a:xfrm>
            <a:off x="66" y="113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3" name="Rectangle 14">
            <a:extLst>
              <a:ext uri="{FF2B5EF4-FFF2-40B4-BE49-F238E27FC236}">
                <a16:creationId xmlns:a16="http://schemas.microsoft.com/office/drawing/2014/main" id="{C31D6D94-0703-4D8A-9B9E-21168F779049}"/>
              </a:ext>
            </a:extLst>
          </xdr:cNvPr>
          <xdr:cNvSpPr>
            <a:spLocks noChangeArrowheads="1"/>
          </xdr:cNvSpPr>
        </xdr:nvSpPr>
        <xdr:spPr bwMode="auto">
          <a:xfrm>
            <a:off x="76" y="113"/>
            <a:ext cx="70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Formulat</a:t>
            </a:r>
          </a:p>
        </xdr:txBody>
      </xdr:sp>
      <xdr:sp macro="" textlink="">
        <xdr:nvSpPr>
          <xdr:cNvPr id="14" name="Rectangle 15">
            <a:extLst>
              <a:ext uri="{FF2B5EF4-FFF2-40B4-BE49-F238E27FC236}">
                <a16:creationId xmlns:a16="http://schemas.microsoft.com/office/drawing/2014/main" id="{6FABBE6A-0F6C-4C0F-B616-F12F834F11C1}"/>
              </a:ext>
            </a:extLst>
          </xdr:cNvPr>
          <xdr:cNvSpPr>
            <a:spLocks noChangeArrowheads="1"/>
          </xdr:cNvSpPr>
        </xdr:nvSpPr>
        <xdr:spPr bwMode="auto">
          <a:xfrm>
            <a:off x="145" y="113"/>
            <a:ext cx="46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e the hypothesis that can be used to determine whether the </a:t>
            </a:r>
          </a:p>
        </xdr:txBody>
      </xdr:sp>
      <xdr:sp macro="" textlink="">
        <xdr:nvSpPr>
          <xdr:cNvPr id="15" name="Rectangle 16">
            <a:extLst>
              <a:ext uri="{FF2B5EF4-FFF2-40B4-BE49-F238E27FC236}">
                <a16:creationId xmlns:a16="http://schemas.microsoft.com/office/drawing/2014/main" id="{128DFE7D-F51E-4246-8FD5-882F93F6ABFB}"/>
              </a:ext>
            </a:extLst>
          </xdr:cNvPr>
          <xdr:cNvSpPr>
            <a:spLocks noChangeArrowheads="1"/>
          </xdr:cNvSpPr>
        </xdr:nvSpPr>
        <xdr:spPr bwMode="auto">
          <a:xfrm>
            <a:off x="76" y="139"/>
            <a:ext cx="457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mean annual wage in a county differs from the state mean. </a:t>
            </a:r>
          </a:p>
        </xdr:txBody>
      </xdr:sp>
      <xdr:sp macro="" textlink="">
        <xdr:nvSpPr>
          <xdr:cNvPr id="16" name="Rectangle 17">
            <a:extLst>
              <a:ext uri="{FF2B5EF4-FFF2-40B4-BE49-F238E27FC236}">
                <a16:creationId xmlns:a16="http://schemas.microsoft.com/office/drawing/2014/main" id="{9B478120-564E-410F-BBA5-6C5FA797E28D}"/>
              </a:ext>
            </a:extLst>
          </xdr:cNvPr>
          <xdr:cNvSpPr>
            <a:spLocks noChangeArrowheads="1"/>
          </xdr:cNvSpPr>
        </xdr:nvSpPr>
        <xdr:spPr bwMode="auto">
          <a:xfrm>
            <a:off x="529" y="139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17" name="Rectangle 18">
            <a:extLst>
              <a:ext uri="{FF2B5EF4-FFF2-40B4-BE49-F238E27FC236}">
                <a16:creationId xmlns:a16="http://schemas.microsoft.com/office/drawing/2014/main" id="{4C39A4A4-42AC-4AE3-906B-9AE8665367B6}"/>
              </a:ext>
            </a:extLst>
          </xdr:cNvPr>
          <xdr:cNvSpPr>
            <a:spLocks noChangeArrowheads="1"/>
          </xdr:cNvSpPr>
        </xdr:nvSpPr>
        <xdr:spPr bwMode="auto">
          <a:xfrm>
            <a:off x="52" y="165"/>
            <a:ext cx="1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b.</a:t>
            </a:r>
          </a:p>
        </xdr:txBody>
      </xdr:sp>
      <xdr:sp macro="" textlink="">
        <xdr:nvSpPr>
          <xdr:cNvPr id="18" name="Rectangle 19">
            <a:extLst>
              <a:ext uri="{FF2B5EF4-FFF2-40B4-BE49-F238E27FC236}">
                <a16:creationId xmlns:a16="http://schemas.microsoft.com/office/drawing/2014/main" id="{1E749E21-2077-408D-9736-2D5061F8B3B9}"/>
              </a:ext>
            </a:extLst>
          </xdr:cNvPr>
          <xdr:cNvSpPr>
            <a:spLocks noChangeArrowheads="1"/>
          </xdr:cNvSpPr>
        </xdr:nvSpPr>
        <xdr:spPr bwMode="auto">
          <a:xfrm>
            <a:off x="67" y="165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19" name="Rectangle 20">
            <a:extLst>
              <a:ext uri="{FF2B5EF4-FFF2-40B4-BE49-F238E27FC236}">
                <a16:creationId xmlns:a16="http://schemas.microsoft.com/office/drawing/2014/main" id="{17F770CC-B71B-437F-8631-C6BAA583F06C}"/>
              </a:ext>
            </a:extLst>
          </xdr:cNvPr>
          <xdr:cNvSpPr>
            <a:spLocks noChangeArrowheads="1"/>
          </xdr:cNvSpPr>
        </xdr:nvSpPr>
        <xdr:spPr bwMode="auto">
          <a:xfrm>
            <a:off x="76" y="165"/>
            <a:ext cx="556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A sample of 550 people in Collier County showed a sample mean annual </a:t>
            </a:r>
          </a:p>
        </xdr:txBody>
      </xdr:sp>
      <xdr:sp macro="" textlink="">
        <xdr:nvSpPr>
          <xdr:cNvPr id="20" name="Rectangle 21">
            <a:extLst>
              <a:ext uri="{FF2B5EF4-FFF2-40B4-BE49-F238E27FC236}">
                <a16:creationId xmlns:a16="http://schemas.microsoft.com/office/drawing/2014/main" id="{17892968-BBC7-4B82-A326-922FE29D36D6}"/>
              </a:ext>
            </a:extLst>
          </xdr:cNvPr>
          <xdr:cNvSpPr>
            <a:spLocks noChangeArrowheads="1"/>
          </xdr:cNvSpPr>
        </xdr:nvSpPr>
        <xdr:spPr bwMode="auto">
          <a:xfrm>
            <a:off x="76" y="192"/>
            <a:ext cx="526" cy="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wage of $24,457. Assume a population standard deviation 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  <a:sym typeface="Symbol" panose="05050102010706020507" pitchFamily="18" charset="2"/>
              </a:rPr>
              <a:t>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= 7600. </a:t>
            </a:r>
          </a:p>
        </xdr:txBody>
      </xdr:sp>
      <xdr:sp macro="" textlink="">
        <xdr:nvSpPr>
          <xdr:cNvPr id="21" name="Rectangle 22">
            <a:extLst>
              <a:ext uri="{FF2B5EF4-FFF2-40B4-BE49-F238E27FC236}">
                <a16:creationId xmlns:a16="http://schemas.microsoft.com/office/drawing/2014/main" id="{B841F714-3A61-4BD4-830D-DB056F0457E3}"/>
              </a:ext>
            </a:extLst>
          </xdr:cNvPr>
          <xdr:cNvSpPr>
            <a:spLocks noChangeArrowheads="1"/>
          </xdr:cNvSpPr>
        </xdr:nvSpPr>
        <xdr:spPr bwMode="auto">
          <a:xfrm>
            <a:off x="76" y="218"/>
            <a:ext cx="36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Wha</a:t>
            </a:r>
          </a:p>
        </xdr:txBody>
      </xdr:sp>
      <xdr:sp macro="" textlink="">
        <xdr:nvSpPr>
          <xdr:cNvPr id="22" name="Rectangle 23">
            <a:extLst>
              <a:ext uri="{FF2B5EF4-FFF2-40B4-BE49-F238E27FC236}">
                <a16:creationId xmlns:a16="http://schemas.microsoft.com/office/drawing/2014/main" id="{AACCDB11-9BFE-449A-AD00-5E177CA9E37B}"/>
              </a:ext>
            </a:extLst>
          </xdr:cNvPr>
          <xdr:cNvSpPr>
            <a:spLocks noChangeArrowheads="1"/>
          </xdr:cNvSpPr>
        </xdr:nvSpPr>
        <xdr:spPr bwMode="auto">
          <a:xfrm>
            <a:off x="111" y="218"/>
            <a:ext cx="71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t is the p </a:t>
            </a:r>
          </a:p>
        </xdr:txBody>
      </xdr:sp>
      <xdr:sp macro="" textlink="">
        <xdr:nvSpPr>
          <xdr:cNvPr id="23" name="Rectangle 24">
            <a:extLst>
              <a:ext uri="{FF2B5EF4-FFF2-40B4-BE49-F238E27FC236}">
                <a16:creationId xmlns:a16="http://schemas.microsoft.com/office/drawing/2014/main" id="{A9DB2E13-B1D1-4D34-A55B-6E300714CAAA}"/>
              </a:ext>
            </a:extLst>
          </xdr:cNvPr>
          <xdr:cNvSpPr>
            <a:spLocks noChangeArrowheads="1"/>
          </xdr:cNvSpPr>
        </xdr:nvSpPr>
        <xdr:spPr bwMode="auto">
          <a:xfrm>
            <a:off x="181" y="218"/>
            <a:ext cx="9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–</a:t>
            </a:r>
          </a:p>
        </xdr:txBody>
      </xdr:sp>
      <xdr:sp macro="" textlink="">
        <xdr:nvSpPr>
          <xdr:cNvPr id="24" name="Rectangle 25">
            <a:extLst>
              <a:ext uri="{FF2B5EF4-FFF2-40B4-BE49-F238E27FC236}">
                <a16:creationId xmlns:a16="http://schemas.microsoft.com/office/drawing/2014/main" id="{B9F16D6B-F069-4C77-865C-1FEC72B8C7A6}"/>
              </a:ext>
            </a:extLst>
          </xdr:cNvPr>
          <xdr:cNvSpPr>
            <a:spLocks noChangeArrowheads="1"/>
          </xdr:cNvSpPr>
        </xdr:nvSpPr>
        <xdr:spPr bwMode="auto">
          <a:xfrm>
            <a:off x="190" y="218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25" name="Rectangle 26">
            <a:extLst>
              <a:ext uri="{FF2B5EF4-FFF2-40B4-BE49-F238E27FC236}">
                <a16:creationId xmlns:a16="http://schemas.microsoft.com/office/drawing/2014/main" id="{756BC931-7F3E-4E09-B44C-6AA61A23D6D3}"/>
              </a:ext>
            </a:extLst>
          </xdr:cNvPr>
          <xdr:cNvSpPr>
            <a:spLocks noChangeArrowheads="1"/>
          </xdr:cNvSpPr>
        </xdr:nvSpPr>
        <xdr:spPr bwMode="auto">
          <a:xfrm>
            <a:off x="194" y="218"/>
            <a:ext cx="50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value. </a:t>
            </a:r>
          </a:p>
        </xdr:txBody>
      </xdr:sp>
      <xdr:sp macro="" textlink="">
        <xdr:nvSpPr>
          <xdr:cNvPr id="26" name="Rectangle 27">
            <a:extLst>
              <a:ext uri="{FF2B5EF4-FFF2-40B4-BE49-F238E27FC236}">
                <a16:creationId xmlns:a16="http://schemas.microsoft.com/office/drawing/2014/main" id="{A7F2396D-1E2D-4E0E-A2F1-239E85828081}"/>
              </a:ext>
            </a:extLst>
          </xdr:cNvPr>
          <xdr:cNvSpPr>
            <a:spLocks noChangeArrowheads="1"/>
          </xdr:cNvSpPr>
        </xdr:nvSpPr>
        <xdr:spPr bwMode="auto">
          <a:xfrm>
            <a:off x="244" y="218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  <xdr:sp macro="" textlink="">
        <xdr:nvSpPr>
          <xdr:cNvPr id="27" name="Rectangle 28">
            <a:extLst>
              <a:ext uri="{FF2B5EF4-FFF2-40B4-BE49-F238E27FC236}">
                <a16:creationId xmlns:a16="http://schemas.microsoft.com/office/drawing/2014/main" id="{49C56F96-D6A8-40FC-9072-3A0860C9D896}"/>
              </a:ext>
            </a:extLst>
          </xdr:cNvPr>
          <xdr:cNvSpPr>
            <a:spLocks noChangeArrowheads="1"/>
          </xdr:cNvSpPr>
        </xdr:nvSpPr>
        <xdr:spPr bwMode="auto">
          <a:xfrm>
            <a:off x="52" y="244"/>
            <a:ext cx="13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c.</a:t>
            </a:r>
          </a:p>
        </xdr:txBody>
      </xdr:sp>
      <xdr:sp macro="" textlink="">
        <xdr:nvSpPr>
          <xdr:cNvPr id="28" name="Rectangle 29">
            <a:extLst>
              <a:ext uri="{FF2B5EF4-FFF2-40B4-BE49-F238E27FC236}">
                <a16:creationId xmlns:a16="http://schemas.microsoft.com/office/drawing/2014/main" id="{B0A9D172-666D-4CE2-9F4D-A873CA17B866}"/>
              </a:ext>
            </a:extLst>
          </xdr:cNvPr>
          <xdr:cNvSpPr>
            <a:spLocks noChangeArrowheads="1"/>
          </xdr:cNvSpPr>
        </xdr:nvSpPr>
        <xdr:spPr bwMode="auto">
          <a:xfrm>
            <a:off x="65" y="244"/>
            <a:ext cx="5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xdr:txBody>
      </xdr:sp>
      <xdr:sp macro="" textlink="">
        <xdr:nvSpPr>
          <xdr:cNvPr id="29" name="Rectangle 30">
            <a:extLst>
              <a:ext uri="{FF2B5EF4-FFF2-40B4-BE49-F238E27FC236}">
                <a16:creationId xmlns:a16="http://schemas.microsoft.com/office/drawing/2014/main" id="{D451F974-8500-4346-9CA6-C44194DAEC21}"/>
              </a:ext>
            </a:extLst>
          </xdr:cNvPr>
          <xdr:cNvSpPr>
            <a:spLocks noChangeArrowheads="1"/>
          </xdr:cNvSpPr>
        </xdr:nvSpPr>
        <xdr:spPr bwMode="auto">
          <a:xfrm>
            <a:off x="76" y="244"/>
            <a:ext cx="302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Using </a:t>
            </a:r>
            <a:r>
              <a:rPr lang="el-GR" sz="1400" b="0" i="0" u="none" strike="noStrike" baseline="0">
                <a:solidFill>
                  <a:srgbClr val="000000"/>
                </a:solidFill>
                <a:latin typeface="Calibri"/>
              </a:rPr>
              <a:t>α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= 0.05 what is your conclusion ?</a:t>
            </a:r>
          </a:p>
        </xdr:txBody>
      </xdr:sp>
      <xdr:sp macro="" textlink="">
        <xdr:nvSpPr>
          <xdr:cNvPr id="30" name="Rectangle 31">
            <a:extLst>
              <a:ext uri="{FF2B5EF4-FFF2-40B4-BE49-F238E27FC236}">
                <a16:creationId xmlns:a16="http://schemas.microsoft.com/office/drawing/2014/main" id="{AA48FB10-109E-4EE6-9C78-7A96C4C480BE}"/>
              </a:ext>
            </a:extLst>
          </xdr:cNvPr>
          <xdr:cNvSpPr>
            <a:spLocks noChangeArrowheads="1"/>
          </xdr:cNvSpPr>
        </xdr:nvSpPr>
        <xdr:spPr bwMode="auto">
          <a:xfrm>
            <a:off x="383" y="244"/>
            <a:ext cx="4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34</xdr:row>
      <xdr:rowOff>11430</xdr:rowOff>
    </xdr:from>
    <xdr:to>
      <xdr:col>16</xdr:col>
      <xdr:colOff>472440</xdr:colOff>
      <xdr:row>47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B741BA-FD51-4021-BF2D-985F3D666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525B-9AE2-4549-9924-7C66C883B290}">
  <dimension ref="A7:B13"/>
  <sheetViews>
    <sheetView workbookViewId="0">
      <selection activeCell="A14" sqref="A14"/>
    </sheetView>
  </sheetViews>
  <sheetFormatPr defaultRowHeight="14.4" x14ac:dyDescent="0.3"/>
  <sheetData>
    <row r="7" spans="1:2" x14ac:dyDescent="0.3">
      <c r="A7" t="s">
        <v>23</v>
      </c>
      <c r="B7">
        <v>3000</v>
      </c>
    </row>
    <row r="8" spans="1:2" x14ac:dyDescent="0.3">
      <c r="A8" t="s">
        <v>24</v>
      </c>
      <c r="B8">
        <v>82</v>
      </c>
    </row>
    <row r="9" spans="1:2" x14ac:dyDescent="0.3">
      <c r="A9" t="s">
        <v>25</v>
      </c>
      <c r="B9">
        <v>16</v>
      </c>
    </row>
    <row r="11" spans="1:2" x14ac:dyDescent="0.3">
      <c r="A11" t="s">
        <v>56</v>
      </c>
    </row>
    <row r="12" spans="1:2" x14ac:dyDescent="0.3">
      <c r="A12" t="s">
        <v>57</v>
      </c>
    </row>
    <row r="13" spans="1:2" x14ac:dyDescent="0.3">
      <c r="A13" t="s">
        <v>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4EC9-14EB-4585-AD4F-F0D1A28EF4C2}">
  <dimension ref="A1:Q54"/>
  <sheetViews>
    <sheetView topLeftCell="A43" workbookViewId="0">
      <selection activeCell="D55" sqref="D55"/>
    </sheetView>
  </sheetViews>
  <sheetFormatPr defaultRowHeight="14.4" x14ac:dyDescent="0.3"/>
  <cols>
    <col min="4" max="4" width="8.88671875" style="10"/>
    <col min="5" max="5" width="11.21875" customWidth="1"/>
    <col min="9" max="9" width="8.88671875" customWidth="1"/>
    <col min="16" max="16" width="14.77734375" customWidth="1"/>
  </cols>
  <sheetData>
    <row r="1" spans="1:6" ht="21" x14ac:dyDescent="0.4">
      <c r="A1" s="1" t="s">
        <v>3</v>
      </c>
    </row>
    <row r="2" spans="1:6" ht="21" x14ac:dyDescent="0.4">
      <c r="A2" s="1" t="s">
        <v>4</v>
      </c>
    </row>
    <row r="3" spans="1:6" ht="21" x14ac:dyDescent="0.4">
      <c r="A3" s="1" t="s">
        <v>5</v>
      </c>
    </row>
    <row r="4" spans="1:6" ht="21" x14ac:dyDescent="0.4">
      <c r="A4" s="2">
        <v>1.7</v>
      </c>
      <c r="C4" s="3" t="s">
        <v>6</v>
      </c>
      <c r="D4" s="5" t="s">
        <v>7</v>
      </c>
    </row>
    <row r="5" spans="1:6" ht="21" x14ac:dyDescent="0.4">
      <c r="A5" s="2">
        <v>9.86</v>
      </c>
      <c r="C5" s="3" t="s">
        <v>8</v>
      </c>
      <c r="D5" s="5" t="s">
        <v>9</v>
      </c>
    </row>
    <row r="6" spans="1:6" ht="21" x14ac:dyDescent="0.4">
      <c r="A6" s="2">
        <v>5.44</v>
      </c>
      <c r="D6" s="5" t="s">
        <v>50</v>
      </c>
    </row>
    <row r="7" spans="1:6" ht="21" x14ac:dyDescent="0.4">
      <c r="A7" s="2">
        <v>4.28</v>
      </c>
      <c r="C7" s="3" t="s">
        <v>10</v>
      </c>
      <c r="D7" s="5" t="s">
        <v>11</v>
      </c>
    </row>
    <row r="8" spans="1:6" ht="18" x14ac:dyDescent="0.35">
      <c r="A8" s="2">
        <v>4.59</v>
      </c>
    </row>
    <row r="9" spans="1:6" ht="18" x14ac:dyDescent="0.35">
      <c r="A9" s="2">
        <v>8.76</v>
      </c>
      <c r="D9" s="15" t="s">
        <v>31</v>
      </c>
      <c r="E9" t="s">
        <v>23</v>
      </c>
      <c r="F9">
        <v>20</v>
      </c>
    </row>
    <row r="10" spans="1:6" ht="18" x14ac:dyDescent="0.35">
      <c r="A10" s="2">
        <v>9.16</v>
      </c>
      <c r="E10" t="s">
        <v>37</v>
      </c>
      <c r="F10">
        <v>2.5000000000000001E-2</v>
      </c>
    </row>
    <row r="11" spans="1:6" ht="18" x14ac:dyDescent="0.35">
      <c r="A11" s="2">
        <v>6.28</v>
      </c>
      <c r="E11" t="s">
        <v>24</v>
      </c>
      <c r="F11">
        <f>AVERAGE(A4:A23)</f>
        <v>5.6720000000000015</v>
      </c>
    </row>
    <row r="12" spans="1:6" ht="18" x14ac:dyDescent="0.35">
      <c r="A12" s="2">
        <v>3.83</v>
      </c>
      <c r="E12" t="s">
        <v>93</v>
      </c>
      <c r="F12">
        <v>6.2</v>
      </c>
    </row>
    <row r="13" spans="1:6" ht="18" x14ac:dyDescent="0.35">
      <c r="A13" s="2">
        <v>3.17</v>
      </c>
    </row>
    <row r="14" spans="1:6" ht="18" x14ac:dyDescent="0.35">
      <c r="A14" s="2">
        <v>5.98</v>
      </c>
      <c r="E14" t="s">
        <v>113</v>
      </c>
      <c r="F14">
        <f>_xlfn.T.INV(1-0.025,F9-1)</f>
        <v>2.0930240544083087</v>
      </c>
    </row>
    <row r="15" spans="1:6" ht="18" x14ac:dyDescent="0.35">
      <c r="A15" s="2">
        <v>2.77</v>
      </c>
      <c r="E15" t="s">
        <v>35</v>
      </c>
      <c r="F15">
        <f>F14*STDEV(A4:A23)/SQRT(20)</f>
        <v>1.1714240624102978</v>
      </c>
    </row>
    <row r="16" spans="1:6" ht="18" x14ac:dyDescent="0.35">
      <c r="A16" s="2">
        <v>3.59</v>
      </c>
      <c r="E16" s="12" t="s">
        <v>42</v>
      </c>
      <c r="F16" s="12">
        <f>F11+F15</f>
        <v>6.8434240624102998</v>
      </c>
    </row>
    <row r="17" spans="1:6" ht="18" x14ac:dyDescent="0.35">
      <c r="A17" s="2">
        <v>3.17</v>
      </c>
      <c r="E17" s="12" t="s">
        <v>36</v>
      </c>
      <c r="F17" s="12">
        <f>F11-F15</f>
        <v>4.5005759375897032</v>
      </c>
    </row>
    <row r="18" spans="1:6" ht="18" x14ac:dyDescent="0.35">
      <c r="A18" s="2">
        <v>8.4600000000000009</v>
      </c>
      <c r="E18" t="s">
        <v>111</v>
      </c>
    </row>
    <row r="19" spans="1:6" ht="18" x14ac:dyDescent="0.35">
      <c r="A19" s="2">
        <v>7.76</v>
      </c>
    </row>
    <row r="20" spans="1:6" ht="18" x14ac:dyDescent="0.35">
      <c r="A20" s="2">
        <v>5.55</v>
      </c>
      <c r="D20" s="10" t="s">
        <v>26</v>
      </c>
      <c r="E20" s="12" t="s">
        <v>79</v>
      </c>
      <c r="F20" s="12" t="s">
        <v>104</v>
      </c>
    </row>
    <row r="21" spans="1:6" ht="18" x14ac:dyDescent="0.35">
      <c r="A21" s="2">
        <v>5.95</v>
      </c>
      <c r="E21" s="12" t="s">
        <v>80</v>
      </c>
      <c r="F21" s="12" t="s">
        <v>105</v>
      </c>
    </row>
    <row r="22" spans="1:6" ht="18" x14ac:dyDescent="0.35">
      <c r="A22" s="2">
        <v>9.56</v>
      </c>
    </row>
    <row r="23" spans="1:6" ht="18" x14ac:dyDescent="0.35">
      <c r="A23" s="2">
        <v>3.58</v>
      </c>
      <c r="E23" t="s">
        <v>23</v>
      </c>
      <c r="F23">
        <v>20</v>
      </c>
    </row>
    <row r="24" spans="1:6" x14ac:dyDescent="0.3">
      <c r="E24" t="s">
        <v>51</v>
      </c>
      <c r="F24">
        <v>2.5000000000000001E-2</v>
      </c>
    </row>
    <row r="25" spans="1:6" x14ac:dyDescent="0.3">
      <c r="E25" t="s">
        <v>24</v>
      </c>
      <c r="F25">
        <f>AVERAGE(A4:A23)</f>
        <v>5.6720000000000015</v>
      </c>
    </row>
    <row r="26" spans="1:6" ht="18" x14ac:dyDescent="0.35">
      <c r="A26" s="2"/>
      <c r="E26" t="s">
        <v>33</v>
      </c>
      <c r="F26">
        <v>6.2</v>
      </c>
    </row>
    <row r="27" spans="1:6" x14ac:dyDescent="0.3">
      <c r="E27" t="s">
        <v>52</v>
      </c>
      <c r="F27">
        <f>STDEV(A4:A23)</f>
        <v>2.5029658197300306</v>
      </c>
    </row>
    <row r="28" spans="1:6" x14ac:dyDescent="0.3">
      <c r="E28" t="s">
        <v>108</v>
      </c>
      <c r="F28">
        <f>_xlfn.T.INV(1-0.025,F9-1)</f>
        <v>2.0930240544083087</v>
      </c>
    </row>
    <row r="29" spans="1:6" x14ac:dyDescent="0.3">
      <c r="E29" t="s">
        <v>109</v>
      </c>
      <c r="F29">
        <f>_xlfn.T.INV(0.025,F9-1)</f>
        <v>-2.0930240544083096</v>
      </c>
    </row>
    <row r="30" spans="1:6" x14ac:dyDescent="0.3">
      <c r="E30" s="12" t="s">
        <v>110</v>
      </c>
      <c r="F30" s="12">
        <f>(F25-F26)/(F27/SQRT(F23))</f>
        <v>-0.94339593678289224</v>
      </c>
    </row>
    <row r="32" spans="1:6" x14ac:dyDescent="0.3">
      <c r="E32" s="12" t="s">
        <v>114</v>
      </c>
    </row>
    <row r="34" spans="4:6" x14ac:dyDescent="0.3">
      <c r="D34" s="10" t="s">
        <v>32</v>
      </c>
      <c r="E34" t="s">
        <v>112</v>
      </c>
      <c r="F34" t="s">
        <v>135</v>
      </c>
    </row>
    <row r="35" spans="4:6" ht="18" x14ac:dyDescent="0.35">
      <c r="E35" s="15">
        <v>1.7</v>
      </c>
      <c r="F35">
        <f t="shared" ref="F35:F54" si="0">_xlfn.NORM.DIST(E35,$F$11,STDEV($E$35:$E$54),FALSE)</f>
        <v>4.524928997504804E-2</v>
      </c>
    </row>
    <row r="36" spans="4:6" ht="18" x14ac:dyDescent="0.35">
      <c r="E36" s="15">
        <v>2.77</v>
      </c>
      <c r="F36">
        <f t="shared" si="0"/>
        <v>8.1386365132832331E-2</v>
      </c>
    </row>
    <row r="37" spans="4:6" ht="18" x14ac:dyDescent="0.35">
      <c r="E37" s="15">
        <v>3.17</v>
      </c>
      <c r="F37">
        <f t="shared" si="0"/>
        <v>9.6710906669103688E-2</v>
      </c>
    </row>
    <row r="38" spans="4:6" ht="18" x14ac:dyDescent="0.35">
      <c r="E38" s="15">
        <v>3.17</v>
      </c>
      <c r="F38">
        <f t="shared" si="0"/>
        <v>9.6710906669103688E-2</v>
      </c>
    </row>
    <row r="39" spans="4:6" ht="18" x14ac:dyDescent="0.35">
      <c r="E39" s="15">
        <v>3.58</v>
      </c>
      <c r="F39">
        <f t="shared" si="0"/>
        <v>0.11239871450992558</v>
      </c>
    </row>
    <row r="40" spans="4:6" ht="18" x14ac:dyDescent="0.35">
      <c r="E40" s="15">
        <v>3.59</v>
      </c>
      <c r="F40">
        <f t="shared" si="0"/>
        <v>0.11277377173574621</v>
      </c>
    </row>
    <row r="41" spans="4:6" ht="18" x14ac:dyDescent="0.35">
      <c r="E41" s="15">
        <v>3.83</v>
      </c>
      <c r="F41">
        <f t="shared" si="0"/>
        <v>0.12157679877313941</v>
      </c>
    </row>
    <row r="42" spans="4:6" ht="18" x14ac:dyDescent="0.35">
      <c r="E42" s="15">
        <v>4.28</v>
      </c>
      <c r="F42">
        <f t="shared" si="0"/>
        <v>0.1365504861936554</v>
      </c>
    </row>
    <row r="43" spans="4:6" ht="18" x14ac:dyDescent="0.35">
      <c r="E43" s="15">
        <v>4.59</v>
      </c>
      <c r="F43">
        <f t="shared" si="0"/>
        <v>0.14516982911525192</v>
      </c>
    </row>
    <row r="44" spans="4:6" ht="18" x14ac:dyDescent="0.35">
      <c r="E44" s="15">
        <v>5.44</v>
      </c>
      <c r="F44">
        <f t="shared" si="0"/>
        <v>0.15870460870292241</v>
      </c>
    </row>
    <row r="45" spans="4:6" ht="18" x14ac:dyDescent="0.35">
      <c r="E45" s="15">
        <v>5.55</v>
      </c>
      <c r="F45">
        <f t="shared" si="0"/>
        <v>0.1591986015744252</v>
      </c>
    </row>
    <row r="46" spans="4:6" ht="18" x14ac:dyDescent="0.35">
      <c r="E46" s="15">
        <v>5.95</v>
      </c>
      <c r="F46">
        <f t="shared" si="0"/>
        <v>0.15840773536224764</v>
      </c>
    </row>
    <row r="47" spans="4:6" ht="18" x14ac:dyDescent="0.35">
      <c r="E47" s="15">
        <v>5.98</v>
      </c>
      <c r="F47">
        <f t="shared" si="0"/>
        <v>0.15818563422340828</v>
      </c>
    </row>
    <row r="48" spans="4:6" ht="18" x14ac:dyDescent="0.35">
      <c r="E48" s="15">
        <v>6.28</v>
      </c>
      <c r="F48">
        <f t="shared" si="0"/>
        <v>0.15475408541486829</v>
      </c>
    </row>
    <row r="49" spans="5:17" ht="18" x14ac:dyDescent="0.35">
      <c r="E49" s="15">
        <v>7.76</v>
      </c>
      <c r="F49">
        <f t="shared" si="0"/>
        <v>0.11254880306764144</v>
      </c>
      <c r="H49" s="19" t="s">
        <v>116</v>
      </c>
      <c r="I49" s="19"/>
      <c r="J49" s="19"/>
      <c r="K49" s="19"/>
      <c r="L49" s="19"/>
      <c r="M49" s="19"/>
      <c r="N49" s="19"/>
      <c r="O49" s="19"/>
      <c r="P49" s="19"/>
      <c r="Q49" s="19"/>
    </row>
    <row r="50" spans="5:17" ht="18" x14ac:dyDescent="0.35">
      <c r="E50" s="15">
        <v>8.4600000000000009</v>
      </c>
      <c r="F50">
        <f t="shared" si="0"/>
        <v>8.5710698072753874E-2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5:17" ht="18" x14ac:dyDescent="0.35">
      <c r="E51" s="15">
        <v>8.76</v>
      </c>
      <c r="F51">
        <f t="shared" si="0"/>
        <v>7.4461905303255874E-2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5:17" ht="18" x14ac:dyDescent="0.35">
      <c r="E52" s="15">
        <v>9.16</v>
      </c>
      <c r="F52">
        <f t="shared" si="0"/>
        <v>6.0361654981153416E-2</v>
      </c>
    </row>
    <row r="53" spans="5:17" ht="18" x14ac:dyDescent="0.35">
      <c r="E53" s="15">
        <v>9.56</v>
      </c>
      <c r="F53">
        <f t="shared" si="0"/>
        <v>4.7697599884431986E-2</v>
      </c>
    </row>
    <row r="54" spans="5:17" ht="18" x14ac:dyDescent="0.35">
      <c r="E54" s="15">
        <v>9.86</v>
      </c>
      <c r="F54">
        <f t="shared" si="0"/>
        <v>3.9311462393993531E-2</v>
      </c>
    </row>
  </sheetData>
  <sortState xmlns:xlrd2="http://schemas.microsoft.com/office/spreadsheetml/2017/richdata2" ref="E35:F54">
    <sortCondition ref="E35:E54"/>
  </sortState>
  <mergeCells count="1">
    <mergeCell ref="H49:Q5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EE61-B9E8-45AE-AAD9-103A56E0F1D5}">
  <dimension ref="K1:T21"/>
  <sheetViews>
    <sheetView workbookViewId="0">
      <selection activeCell="L26" sqref="L26"/>
    </sheetView>
  </sheetViews>
  <sheetFormatPr defaultRowHeight="14.4" x14ac:dyDescent="0.3"/>
  <cols>
    <col min="12" max="12" width="11.21875" customWidth="1"/>
  </cols>
  <sheetData>
    <row r="1" spans="11:20" x14ac:dyDescent="0.3"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</row>
    <row r="2" spans="11:20" x14ac:dyDescent="0.3">
      <c r="K2" t="s">
        <v>46</v>
      </c>
      <c r="M2">
        <v>488</v>
      </c>
      <c r="N2">
        <v>478</v>
      </c>
      <c r="O2">
        <v>480</v>
      </c>
      <c r="P2">
        <v>426</v>
      </c>
      <c r="Q2">
        <v>440</v>
      </c>
      <c r="R2">
        <v>410</v>
      </c>
      <c r="S2">
        <v>458</v>
      </c>
      <c r="T2">
        <v>460</v>
      </c>
    </row>
    <row r="3" spans="11:20" x14ac:dyDescent="0.3">
      <c r="K3" t="s">
        <v>47</v>
      </c>
      <c r="M3">
        <v>484</v>
      </c>
      <c r="N3">
        <v>478</v>
      </c>
      <c r="O3">
        <v>492</v>
      </c>
      <c r="P3">
        <v>444</v>
      </c>
      <c r="Q3">
        <v>436</v>
      </c>
      <c r="R3">
        <v>398</v>
      </c>
      <c r="S3">
        <v>464</v>
      </c>
      <c r="T3">
        <v>476</v>
      </c>
    </row>
    <row r="5" spans="11:20" x14ac:dyDescent="0.3">
      <c r="L5" s="12" t="s">
        <v>79</v>
      </c>
      <c r="M5" s="12" t="s">
        <v>117</v>
      </c>
    </row>
    <row r="6" spans="11:20" x14ac:dyDescent="0.3">
      <c r="L6" s="12" t="s">
        <v>80</v>
      </c>
      <c r="M6" s="12" t="s">
        <v>118</v>
      </c>
    </row>
    <row r="7" spans="11:20" x14ac:dyDescent="0.3">
      <c r="L7" s="12" t="s">
        <v>53</v>
      </c>
    </row>
    <row r="9" spans="11:20" x14ac:dyDescent="0.3">
      <c r="M9" t="s">
        <v>124</v>
      </c>
      <c r="N9" t="s">
        <v>47</v>
      </c>
    </row>
    <row r="10" spans="11:20" x14ac:dyDescent="0.3">
      <c r="L10" s="10" t="s">
        <v>122</v>
      </c>
      <c r="M10">
        <v>8</v>
      </c>
      <c r="N10">
        <v>8</v>
      </c>
    </row>
    <row r="11" spans="11:20" x14ac:dyDescent="0.3">
      <c r="L11" s="10" t="s">
        <v>123</v>
      </c>
      <c r="M11">
        <f>M10-1</f>
        <v>7</v>
      </c>
      <c r="N11">
        <f>N10-1</f>
        <v>7</v>
      </c>
    </row>
    <row r="12" spans="11:20" x14ac:dyDescent="0.3">
      <c r="L12" s="10" t="s">
        <v>24</v>
      </c>
      <c r="M12">
        <f>AVERAGE(M2:T2)</f>
        <v>455</v>
      </c>
      <c r="N12">
        <f>AVERAGE(M3:T3)</f>
        <v>459</v>
      </c>
    </row>
    <row r="13" spans="11:20" x14ac:dyDescent="0.3">
      <c r="L13" s="10" t="s">
        <v>34</v>
      </c>
      <c r="M13">
        <f>STDEV(M2:T2)</f>
        <v>27.692185591916413</v>
      </c>
      <c r="N13">
        <f>STDEV(M3:T3)</f>
        <v>31.314077163017732</v>
      </c>
    </row>
    <row r="14" spans="11:20" x14ac:dyDescent="0.3">
      <c r="L14" s="10"/>
    </row>
    <row r="15" spans="11:20" x14ac:dyDescent="0.3">
      <c r="L15" s="12" t="s">
        <v>110</v>
      </c>
      <c r="M15" s="12">
        <f>((M12-N12))/(SQRT((M13^2/8)+(N13^2/8)))</f>
        <v>-0.27064827824443588</v>
      </c>
    </row>
    <row r="16" spans="11:20" x14ac:dyDescent="0.3">
      <c r="L16" s="10" t="s">
        <v>125</v>
      </c>
      <c r="M16">
        <f>_xlfn.T.INV(0.1,M11+N11)</f>
        <v>-1.3450303744546506</v>
      </c>
    </row>
    <row r="17" spans="12:13" x14ac:dyDescent="0.3">
      <c r="L17" s="12" t="s">
        <v>38</v>
      </c>
      <c r="M17" s="12">
        <f>_xlfn.T.DIST(M15,M10+N10,TRUE)</f>
        <v>0.39506092808454008</v>
      </c>
    </row>
    <row r="18" spans="12:13" x14ac:dyDescent="0.3">
      <c r="L18" s="10" t="s">
        <v>49</v>
      </c>
      <c r="M18">
        <v>0.1</v>
      </c>
    </row>
    <row r="20" spans="12:13" x14ac:dyDescent="0.3">
      <c r="L20" t="s">
        <v>119</v>
      </c>
    </row>
    <row r="21" spans="12:13" x14ac:dyDescent="0.3">
      <c r="L21" t="s">
        <v>120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867B-C80B-4706-B153-D3B4C7D33134}">
  <dimension ref="A1:O31"/>
  <sheetViews>
    <sheetView topLeftCell="A7" workbookViewId="0">
      <selection activeCell="M20" sqref="M20"/>
    </sheetView>
  </sheetViews>
  <sheetFormatPr defaultRowHeight="14.4" x14ac:dyDescent="0.3"/>
  <cols>
    <col min="1" max="1" width="13.44140625" customWidth="1"/>
    <col min="2" max="2" width="11.5546875" customWidth="1"/>
    <col min="3" max="3" width="11.88671875" customWidth="1"/>
    <col min="4" max="4" width="10.33203125" bestFit="1" customWidth="1"/>
  </cols>
  <sheetData>
    <row r="1" spans="1:15" ht="21" x14ac:dyDescent="0.4">
      <c r="A1" s="5" t="s">
        <v>13</v>
      </c>
      <c r="B1" s="5"/>
      <c r="C1" s="5"/>
      <c r="D1" s="5"/>
      <c r="E1" s="5"/>
      <c r="F1" s="5"/>
      <c r="G1" s="5"/>
    </row>
    <row r="2" spans="1:15" ht="21" x14ac:dyDescent="0.4">
      <c r="A2" s="5" t="s">
        <v>14</v>
      </c>
      <c r="B2" s="5"/>
      <c r="C2" s="5"/>
      <c r="D2" s="5"/>
      <c r="E2" s="5"/>
      <c r="F2" s="5"/>
      <c r="G2" s="5"/>
    </row>
    <row r="3" spans="1:15" ht="21" x14ac:dyDescent="0.4">
      <c r="A3" s="5" t="s">
        <v>15</v>
      </c>
      <c r="B3" s="5"/>
      <c r="C3" s="5"/>
      <c r="D3" s="5"/>
      <c r="E3" s="5"/>
      <c r="F3" s="5"/>
      <c r="G3" s="5"/>
    </row>
    <row r="4" spans="1:15" ht="21" x14ac:dyDescent="0.4">
      <c r="A4" s="5" t="s">
        <v>16</v>
      </c>
      <c r="B4" s="5"/>
      <c r="C4" s="5"/>
      <c r="D4" s="5"/>
      <c r="E4" s="5"/>
      <c r="F4" s="5"/>
      <c r="G4" s="5"/>
    </row>
    <row r="5" spans="1:15" ht="21" x14ac:dyDescent="0.4">
      <c r="A5" s="5" t="s">
        <v>17</v>
      </c>
      <c r="B5" s="5"/>
      <c r="C5" s="5"/>
      <c r="D5" s="5"/>
      <c r="E5" s="5"/>
      <c r="F5" s="5"/>
      <c r="G5" s="5"/>
    </row>
    <row r="6" spans="1:15" ht="21" x14ac:dyDescent="0.4">
      <c r="A6" s="5" t="s">
        <v>18</v>
      </c>
      <c r="B6" s="5"/>
      <c r="C6" s="5"/>
      <c r="D6" s="5"/>
      <c r="E6" s="5"/>
      <c r="F6" s="5"/>
      <c r="G6" s="5"/>
    </row>
    <row r="7" spans="1:15" x14ac:dyDescent="0.3">
      <c r="A7" s="7" t="s">
        <v>19</v>
      </c>
      <c r="B7" s="7" t="s">
        <v>20</v>
      </c>
      <c r="C7" s="7" t="s">
        <v>21</v>
      </c>
      <c r="D7" s="7" t="s">
        <v>22</v>
      </c>
    </row>
    <row r="8" spans="1:15" x14ac:dyDescent="0.3">
      <c r="A8" s="8">
        <v>1</v>
      </c>
      <c r="B8" s="9">
        <v>1.59</v>
      </c>
      <c r="C8" s="8">
        <v>50</v>
      </c>
      <c r="D8">
        <v>3.1800000000000002E-2</v>
      </c>
    </row>
    <row r="9" spans="1:15" x14ac:dyDescent="0.3">
      <c r="A9" s="8">
        <v>2</v>
      </c>
      <c r="B9" s="9">
        <v>0.89</v>
      </c>
      <c r="C9" s="8">
        <v>55</v>
      </c>
      <c r="D9">
        <v>1.6199999999999999E-2</v>
      </c>
    </row>
    <row r="10" spans="1:15" x14ac:dyDescent="0.3">
      <c r="A10" s="8">
        <v>3</v>
      </c>
      <c r="B10" s="9">
        <v>0.97</v>
      </c>
      <c r="C10" s="8">
        <v>64</v>
      </c>
      <c r="D10">
        <v>1.52E-2</v>
      </c>
      <c r="F10" t="s">
        <v>31</v>
      </c>
      <c r="G10" t="s">
        <v>94</v>
      </c>
      <c r="I10">
        <f>STDEV(B8:B31)</f>
        <v>0.42330458934710224</v>
      </c>
    </row>
    <row r="11" spans="1:15" x14ac:dyDescent="0.3">
      <c r="A11" s="8">
        <v>4</v>
      </c>
      <c r="B11" s="9">
        <v>1.49</v>
      </c>
      <c r="C11" s="8">
        <v>96</v>
      </c>
      <c r="D11">
        <v>1.55E-2</v>
      </c>
      <c r="G11" t="s">
        <v>95</v>
      </c>
      <c r="I11">
        <f>STDEV(D8:D31)</f>
        <v>5.8993674433691712E-3</v>
      </c>
    </row>
    <row r="12" spans="1:15" x14ac:dyDescent="0.3">
      <c r="A12" s="8">
        <v>5</v>
      </c>
      <c r="B12" s="9">
        <v>1.56</v>
      </c>
      <c r="C12" s="8">
        <v>90</v>
      </c>
      <c r="D12">
        <v>1.7299999999999999E-2</v>
      </c>
    </row>
    <row r="13" spans="1:15" x14ac:dyDescent="0.3">
      <c r="A13" s="8">
        <v>6</v>
      </c>
      <c r="B13" s="9">
        <v>0.84</v>
      </c>
      <c r="C13" s="8">
        <v>60</v>
      </c>
      <c r="D13">
        <v>1.4E-2</v>
      </c>
      <c r="F13" t="s">
        <v>26</v>
      </c>
      <c r="G13" t="s">
        <v>99</v>
      </c>
    </row>
    <row r="14" spans="1:15" x14ac:dyDescent="0.3">
      <c r="A14" s="8">
        <v>7</v>
      </c>
      <c r="B14" s="9">
        <v>0.79</v>
      </c>
      <c r="C14" s="8">
        <v>52</v>
      </c>
      <c r="D14">
        <v>1.52E-2</v>
      </c>
      <c r="G14" s="19" t="s">
        <v>100</v>
      </c>
      <c r="H14" s="19"/>
      <c r="I14" s="19"/>
      <c r="J14" s="19"/>
      <c r="K14" s="19"/>
      <c r="L14" s="19"/>
      <c r="M14" s="19"/>
      <c r="N14" s="19"/>
      <c r="O14" s="19"/>
    </row>
    <row r="15" spans="1:15" x14ac:dyDescent="0.3">
      <c r="A15" s="8">
        <v>8</v>
      </c>
      <c r="B15" s="9">
        <v>0.75</v>
      </c>
      <c r="C15" s="8">
        <v>72</v>
      </c>
      <c r="D15">
        <v>1.04E-2</v>
      </c>
      <c r="G15" s="19"/>
      <c r="H15" s="19"/>
      <c r="I15" s="19"/>
      <c r="J15" s="19"/>
      <c r="K15" s="19"/>
      <c r="L15" s="19"/>
      <c r="M15" s="19"/>
      <c r="N15" s="19"/>
      <c r="O15" s="19"/>
    </row>
    <row r="16" spans="1:15" x14ac:dyDescent="0.3">
      <c r="A16" s="8">
        <v>9</v>
      </c>
      <c r="B16" s="9">
        <v>0.72</v>
      </c>
      <c r="C16" s="8">
        <v>80</v>
      </c>
      <c r="D16">
        <v>8.9999999999999993E-3</v>
      </c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3">
      <c r="A17" s="8">
        <v>10</v>
      </c>
      <c r="B17" s="9">
        <v>0.53</v>
      </c>
      <c r="C17" s="8">
        <v>52</v>
      </c>
      <c r="D17">
        <v>1.0200000000000001E-2</v>
      </c>
      <c r="G17" s="19"/>
      <c r="H17" s="19"/>
      <c r="I17" s="19"/>
      <c r="J17" s="19"/>
      <c r="K17" s="19"/>
      <c r="L17" s="19"/>
      <c r="M17" s="19"/>
      <c r="N17" s="19"/>
      <c r="O17" s="19"/>
    </row>
    <row r="18" spans="1:15" ht="14.4" customHeight="1" x14ac:dyDescent="0.3">
      <c r="A18" s="8">
        <v>11</v>
      </c>
      <c r="B18" s="9">
        <v>0.59</v>
      </c>
      <c r="C18" s="8">
        <v>85</v>
      </c>
      <c r="D18">
        <v>6.8999999999999999E-3</v>
      </c>
      <c r="L18" s="14"/>
      <c r="M18" s="14"/>
      <c r="N18" s="14"/>
      <c r="O18" s="14"/>
    </row>
    <row r="19" spans="1:15" x14ac:dyDescent="0.3">
      <c r="A19" s="8">
        <v>12</v>
      </c>
      <c r="B19" s="9">
        <v>0.89</v>
      </c>
      <c r="C19" s="8">
        <v>80</v>
      </c>
      <c r="D19">
        <v>1.11E-2</v>
      </c>
      <c r="L19" s="14"/>
      <c r="M19" s="14"/>
      <c r="N19" s="14"/>
      <c r="O19" s="14"/>
    </row>
    <row r="20" spans="1:15" x14ac:dyDescent="0.3">
      <c r="A20" s="8">
        <v>13</v>
      </c>
      <c r="B20" s="9">
        <v>0.67</v>
      </c>
      <c r="C20" s="8">
        <v>85</v>
      </c>
      <c r="D20">
        <v>7.9000000000000008E-3</v>
      </c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">
      <c r="A21" s="8">
        <v>14</v>
      </c>
      <c r="B21" s="9">
        <v>0.66</v>
      </c>
      <c r="C21" s="8">
        <v>80</v>
      </c>
      <c r="D21">
        <v>8.3000000000000001E-3</v>
      </c>
      <c r="F21" t="s">
        <v>32</v>
      </c>
      <c r="G21" t="s">
        <v>96</v>
      </c>
      <c r="I21">
        <f>I10/AVERAGE(B8:B31)*100</f>
        <v>46.032216331356842</v>
      </c>
      <c r="J21" t="s">
        <v>54</v>
      </c>
      <c r="L21" s="14"/>
      <c r="M21" s="14"/>
      <c r="N21" s="14"/>
      <c r="O21" s="14"/>
    </row>
    <row r="22" spans="1:15" x14ac:dyDescent="0.3">
      <c r="A22" s="8">
        <v>15</v>
      </c>
      <c r="B22" s="9">
        <v>0.59</v>
      </c>
      <c r="C22" s="8">
        <v>80</v>
      </c>
      <c r="D22">
        <v>7.4000000000000003E-3</v>
      </c>
      <c r="G22" t="s">
        <v>97</v>
      </c>
      <c r="I22">
        <f>I11/AVERAGE(D8:D31)*100</f>
        <v>54.081290542727324</v>
      </c>
      <c r="J22" t="s">
        <v>54</v>
      </c>
    </row>
    <row r="23" spans="1:15" x14ac:dyDescent="0.3">
      <c r="A23" s="8">
        <v>16</v>
      </c>
      <c r="B23" s="9">
        <v>0.76</v>
      </c>
      <c r="C23" s="8">
        <v>80</v>
      </c>
      <c r="D23">
        <v>9.4999999999999998E-3</v>
      </c>
    </row>
    <row r="24" spans="1:15" ht="17.399999999999999" customHeight="1" x14ac:dyDescent="0.3">
      <c r="A24" s="8">
        <v>17</v>
      </c>
      <c r="B24" s="9">
        <v>0.85</v>
      </c>
      <c r="C24" s="8">
        <v>85</v>
      </c>
      <c r="D24">
        <v>0.01</v>
      </c>
      <c r="G24" s="20" t="s">
        <v>98</v>
      </c>
      <c r="H24" s="20"/>
      <c r="I24" s="20"/>
      <c r="J24" s="20"/>
      <c r="K24" s="20"/>
      <c r="L24" s="20"/>
      <c r="M24" s="20"/>
      <c r="N24" s="20"/>
    </row>
    <row r="25" spans="1:15" x14ac:dyDescent="0.3">
      <c r="A25" s="8">
        <v>18</v>
      </c>
      <c r="B25" s="9">
        <v>0.59</v>
      </c>
      <c r="C25" s="8">
        <v>85</v>
      </c>
      <c r="D25">
        <v>6.8999999999999999E-3</v>
      </c>
      <c r="G25" s="20"/>
      <c r="H25" s="20"/>
      <c r="I25" s="20"/>
      <c r="J25" s="20"/>
      <c r="K25" s="20"/>
      <c r="L25" s="20"/>
      <c r="M25" s="20"/>
      <c r="N25" s="20"/>
    </row>
    <row r="26" spans="1:15" x14ac:dyDescent="0.3">
      <c r="A26" s="8">
        <v>19</v>
      </c>
      <c r="B26" s="9">
        <v>0.56999999999999995</v>
      </c>
      <c r="C26" s="8">
        <v>78</v>
      </c>
      <c r="D26">
        <v>7.3000000000000001E-3</v>
      </c>
      <c r="G26" s="20"/>
      <c r="H26" s="20"/>
      <c r="I26" s="20"/>
      <c r="J26" s="20"/>
      <c r="K26" s="20"/>
      <c r="L26" s="20"/>
      <c r="M26" s="20"/>
      <c r="N26" s="20"/>
    </row>
    <row r="27" spans="1:15" x14ac:dyDescent="0.3">
      <c r="A27" s="8">
        <v>20</v>
      </c>
      <c r="B27" s="9">
        <v>1.78</v>
      </c>
      <c r="C27" s="8">
        <v>180</v>
      </c>
      <c r="D27">
        <v>9.9000000000000008E-3</v>
      </c>
      <c r="G27" s="20"/>
      <c r="H27" s="20"/>
      <c r="I27" s="20"/>
      <c r="J27" s="20"/>
      <c r="K27" s="20"/>
      <c r="L27" s="20"/>
      <c r="M27" s="20"/>
      <c r="N27" s="20"/>
    </row>
    <row r="28" spans="1:15" x14ac:dyDescent="0.3">
      <c r="A28" s="8">
        <v>21</v>
      </c>
      <c r="B28" s="9">
        <v>1.98</v>
      </c>
      <c r="C28" s="8">
        <v>180</v>
      </c>
      <c r="D28">
        <v>1.1000000000000001E-3</v>
      </c>
      <c r="G28" s="20"/>
      <c r="H28" s="20"/>
      <c r="I28" s="20"/>
      <c r="J28" s="20"/>
      <c r="K28" s="20"/>
      <c r="L28" s="20"/>
      <c r="M28" s="20"/>
      <c r="N28" s="20"/>
    </row>
    <row r="29" spans="1:15" x14ac:dyDescent="0.3">
      <c r="A29" s="8">
        <v>22</v>
      </c>
      <c r="B29" s="9">
        <v>0.67</v>
      </c>
      <c r="C29" s="8">
        <v>100</v>
      </c>
      <c r="D29">
        <v>6.7000000000000002E-3</v>
      </c>
    </row>
    <row r="30" spans="1:15" x14ac:dyDescent="0.3">
      <c r="A30" s="8">
        <v>23</v>
      </c>
      <c r="B30" s="9">
        <v>0.79</v>
      </c>
      <c r="C30" s="8">
        <v>100</v>
      </c>
      <c r="D30">
        <v>7.9000000000000008E-3</v>
      </c>
    </row>
    <row r="31" spans="1:15" x14ac:dyDescent="0.3">
      <c r="A31" s="8">
        <v>24</v>
      </c>
      <c r="B31" s="9">
        <v>0.55000000000000004</v>
      </c>
      <c r="C31" s="8">
        <v>90</v>
      </c>
      <c r="D31">
        <v>6.1000000000000004E-3</v>
      </c>
    </row>
  </sheetData>
  <mergeCells count="2">
    <mergeCell ref="G24:N28"/>
    <mergeCell ref="G14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400E-BFD9-47E6-AFF8-44FCEF9A1074}">
  <dimension ref="B6:L21"/>
  <sheetViews>
    <sheetView workbookViewId="0">
      <selection activeCell="H26" sqref="H26"/>
    </sheetView>
  </sheetViews>
  <sheetFormatPr defaultRowHeight="14.4" x14ac:dyDescent="0.3"/>
  <cols>
    <col min="7" max="7" width="13.109375" customWidth="1"/>
  </cols>
  <sheetData>
    <row r="6" spans="2:12" x14ac:dyDescent="0.3">
      <c r="K6" t="s">
        <v>134</v>
      </c>
    </row>
    <row r="8" spans="2:12" x14ac:dyDescent="0.3">
      <c r="K8" s="16" t="s">
        <v>132</v>
      </c>
      <c r="L8">
        <f>(C9+1)*0.55</f>
        <v>7.15</v>
      </c>
    </row>
    <row r="9" spans="2:12" x14ac:dyDescent="0.3">
      <c r="B9" t="s">
        <v>23</v>
      </c>
      <c r="C9">
        <v>12</v>
      </c>
      <c r="K9" s="16"/>
    </row>
    <row r="10" spans="2:12" ht="14.4" customHeight="1" x14ac:dyDescent="0.3">
      <c r="B10">
        <v>3</v>
      </c>
      <c r="K10" s="17" t="s">
        <v>133</v>
      </c>
      <c r="L10" s="12"/>
    </row>
    <row r="11" spans="2:12" x14ac:dyDescent="0.3">
      <c r="B11">
        <v>5</v>
      </c>
      <c r="K11" s="17"/>
      <c r="L11" s="12">
        <f>9+0.15</f>
        <v>9.15</v>
      </c>
    </row>
    <row r="12" spans="2:12" x14ac:dyDescent="0.3">
      <c r="B12">
        <v>6</v>
      </c>
      <c r="K12" s="17"/>
    </row>
    <row r="13" spans="2:12" x14ac:dyDescent="0.3">
      <c r="B13">
        <v>6</v>
      </c>
    </row>
    <row r="14" spans="2:12" ht="19.2" customHeight="1" x14ac:dyDescent="0.3">
      <c r="B14">
        <v>7</v>
      </c>
      <c r="D14" s="12" t="s">
        <v>27</v>
      </c>
      <c r="E14">
        <f>QUARTILE($B$10:$B$21,1)</f>
        <v>6</v>
      </c>
    </row>
    <row r="15" spans="2:12" x14ac:dyDescent="0.3">
      <c r="B15">
        <v>9</v>
      </c>
      <c r="D15" s="12" t="s">
        <v>29</v>
      </c>
      <c r="E15">
        <f>QUARTILE($B$10:$B$21,2)</f>
        <v>9</v>
      </c>
      <c r="J15" t="s">
        <v>131</v>
      </c>
    </row>
    <row r="16" spans="2:12" x14ac:dyDescent="0.3">
      <c r="B16">
        <v>9</v>
      </c>
      <c r="D16" s="12" t="s">
        <v>30</v>
      </c>
      <c r="E16">
        <f>QUARTILE($B$10:$B$21,3)</f>
        <v>11.25</v>
      </c>
    </row>
    <row r="17" spans="2:11" ht="14.4" customHeight="1" x14ac:dyDescent="0.3">
      <c r="B17">
        <v>10</v>
      </c>
      <c r="D17" s="12"/>
      <c r="G17" s="21" t="s">
        <v>129</v>
      </c>
      <c r="J17" s="17" t="s">
        <v>130</v>
      </c>
    </row>
    <row r="18" spans="2:11" ht="43.2" customHeight="1" x14ac:dyDescent="0.3">
      <c r="B18">
        <v>11</v>
      </c>
      <c r="D18" s="13" t="s">
        <v>28</v>
      </c>
      <c r="E18">
        <f>E16-E14</f>
        <v>5.25</v>
      </c>
      <c r="G18" s="21"/>
      <c r="H18">
        <f>_xlfn.PERCENTILE.INC(B10:B21,0.55)</f>
        <v>9.0500000000000007</v>
      </c>
      <c r="J18" s="17"/>
      <c r="K18" s="12">
        <f>_xlfn.PERCENTILE.EXC(B10:B21,0.55)</f>
        <v>9.15</v>
      </c>
    </row>
    <row r="19" spans="2:11" x14ac:dyDescent="0.3">
      <c r="B19">
        <v>12</v>
      </c>
      <c r="D19" s="11"/>
      <c r="G19" s="21"/>
      <c r="J19" s="17"/>
    </row>
    <row r="20" spans="2:11" x14ac:dyDescent="0.3">
      <c r="B20">
        <v>14</v>
      </c>
      <c r="D20" s="18" t="s">
        <v>59</v>
      </c>
      <c r="E20" s="18"/>
      <c r="F20" s="18"/>
      <c r="G20" s="18"/>
      <c r="H20" s="18"/>
    </row>
    <row r="21" spans="2:11" x14ac:dyDescent="0.3">
      <c r="B21">
        <v>15</v>
      </c>
    </row>
  </sheetData>
  <sortState xmlns:xlrd2="http://schemas.microsoft.com/office/spreadsheetml/2017/richdata2" ref="B10:B21">
    <sortCondition ref="B10:B21"/>
  </sortState>
  <mergeCells count="5">
    <mergeCell ref="K8:K9"/>
    <mergeCell ref="K10:K12"/>
    <mergeCell ref="D20:H20"/>
    <mergeCell ref="G17:G19"/>
    <mergeCell ref="J17:J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D8BA-97C1-4B94-B724-6118329DDD26}">
  <dimension ref="A16:E23"/>
  <sheetViews>
    <sheetView workbookViewId="0">
      <selection activeCell="E28" sqref="E28"/>
    </sheetView>
  </sheetViews>
  <sheetFormatPr defaultRowHeight="14.4" x14ac:dyDescent="0.3"/>
  <sheetData>
    <row r="16" spans="3:4" x14ac:dyDescent="0.3">
      <c r="C16" t="s">
        <v>62</v>
      </c>
      <c r="D16" t="s">
        <v>63</v>
      </c>
    </row>
    <row r="17" spans="1:5" x14ac:dyDescent="0.3">
      <c r="B17" t="s">
        <v>60</v>
      </c>
      <c r="C17">
        <v>300</v>
      </c>
      <c r="D17">
        <v>900</v>
      </c>
      <c r="E17">
        <f>SUM(C17:D17)</f>
        <v>1200</v>
      </c>
    </row>
    <row r="18" spans="1:5" x14ac:dyDescent="0.3">
      <c r="B18" t="s">
        <v>61</v>
      </c>
      <c r="C18">
        <v>200</v>
      </c>
      <c r="D18">
        <v>600</v>
      </c>
      <c r="E18">
        <f t="shared" ref="E18:E19" si="0">SUM(C18:D18)</f>
        <v>800</v>
      </c>
    </row>
    <row r="19" spans="1:5" x14ac:dyDescent="0.3">
      <c r="C19">
        <f>SUM(C17:C18)</f>
        <v>500</v>
      </c>
      <c r="D19">
        <f>SUM(D17:D18)</f>
        <v>1500</v>
      </c>
      <c r="E19">
        <f t="shared" si="0"/>
        <v>2000</v>
      </c>
    </row>
    <row r="21" spans="1:5" x14ac:dyDescent="0.3">
      <c r="A21" s="12" t="s">
        <v>64</v>
      </c>
      <c r="B21" s="12"/>
      <c r="C21" s="12">
        <f>(D19+E18-D18)/E19</f>
        <v>0.85</v>
      </c>
    </row>
    <row r="22" spans="1:5" x14ac:dyDescent="0.3">
      <c r="A22" s="12" t="s">
        <v>65</v>
      </c>
      <c r="B22" s="12"/>
      <c r="C22" s="12">
        <f>(E17+C19-C17)/E19</f>
        <v>0.7</v>
      </c>
    </row>
    <row r="23" spans="1:5" x14ac:dyDescent="0.3">
      <c r="A23" s="12" t="s">
        <v>66</v>
      </c>
      <c r="B23" s="12"/>
      <c r="C23" s="12">
        <f>(C19+D19)/E19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C895-58D4-4902-B6DF-428FF90353C8}">
  <dimension ref="B15:E18"/>
  <sheetViews>
    <sheetView workbookViewId="0">
      <selection activeCell="E27" sqref="E27"/>
    </sheetView>
  </sheetViews>
  <sheetFormatPr defaultRowHeight="14.4" x14ac:dyDescent="0.3"/>
  <sheetData>
    <row r="15" spans="2:3" x14ac:dyDescent="0.3">
      <c r="B15" t="s">
        <v>23</v>
      </c>
      <c r="C15">
        <v>10</v>
      </c>
    </row>
    <row r="17" spans="2:5" x14ac:dyDescent="0.3">
      <c r="B17" s="12" t="s">
        <v>69</v>
      </c>
      <c r="C17" s="12">
        <f>_xlfn.BINOM.DIST(1,10,0.02,FALSE)</f>
        <v>0.16674955242602998</v>
      </c>
      <c r="E17" t="s">
        <v>67</v>
      </c>
    </row>
    <row r="18" spans="2:5" x14ac:dyDescent="0.3">
      <c r="B18" s="12" t="s">
        <v>70</v>
      </c>
      <c r="C18" s="12">
        <f>_xlfn.BINOM.DIST(1,10,0.02,TRUE)</f>
        <v>0.98382235931357687</v>
      </c>
      <c r="E18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DC4E-1113-4B55-ACB1-2A7EA0AD4B44}">
  <dimension ref="B9:I20"/>
  <sheetViews>
    <sheetView workbookViewId="0">
      <selection activeCell="I10" sqref="I10"/>
    </sheetView>
  </sheetViews>
  <sheetFormatPr defaultRowHeight="14.4" x14ac:dyDescent="0.3"/>
  <cols>
    <col min="9" max="9" width="12" bestFit="1" customWidth="1"/>
  </cols>
  <sheetData>
    <row r="9" spans="2:9" x14ac:dyDescent="0.3">
      <c r="B9" t="s">
        <v>33</v>
      </c>
      <c r="C9">
        <v>55</v>
      </c>
      <c r="I9" t="s">
        <v>71</v>
      </c>
    </row>
    <row r="10" spans="2:9" x14ac:dyDescent="0.3">
      <c r="B10" t="s">
        <v>34</v>
      </c>
      <c r="C10">
        <v>4</v>
      </c>
      <c r="H10">
        <v>0</v>
      </c>
      <c r="I10">
        <f>_xlfn.NORM.DIST(H10,$C$9,$C$10,TRUE)</f>
        <v>2.5464763159739575E-43</v>
      </c>
    </row>
    <row r="11" spans="2:9" x14ac:dyDescent="0.3">
      <c r="H11">
        <v>10</v>
      </c>
      <c r="I11">
        <f t="shared" ref="I11:I18" si="0">_xlfn.NORM.DIST(H11,$C$9,$C$10,TRUE)</f>
        <v>1.1579603185686336E-29</v>
      </c>
    </row>
    <row r="12" spans="2:9" x14ac:dyDescent="0.3">
      <c r="H12">
        <v>20</v>
      </c>
      <c r="I12">
        <f t="shared" si="0"/>
        <v>1.0667637375474852E-18</v>
      </c>
    </row>
    <row r="13" spans="2:9" x14ac:dyDescent="0.3">
      <c r="H13">
        <v>30</v>
      </c>
      <c r="I13">
        <f t="shared" si="0"/>
        <v>2.0522634252189383E-10</v>
      </c>
    </row>
    <row r="14" spans="2:9" x14ac:dyDescent="0.3">
      <c r="H14">
        <v>40</v>
      </c>
      <c r="I14">
        <f t="shared" si="0"/>
        <v>8.841728520080376E-5</v>
      </c>
    </row>
    <row r="15" spans="2:9" x14ac:dyDescent="0.3">
      <c r="H15">
        <v>50</v>
      </c>
      <c r="I15">
        <f t="shared" si="0"/>
        <v>0.10564977366685525</v>
      </c>
    </row>
    <row r="16" spans="2:9" x14ac:dyDescent="0.3">
      <c r="H16">
        <v>60</v>
      </c>
      <c r="I16">
        <f t="shared" si="0"/>
        <v>0.89435022633314476</v>
      </c>
    </row>
    <row r="17" spans="2:9" x14ac:dyDescent="0.3">
      <c r="H17">
        <v>70</v>
      </c>
      <c r="I17">
        <f t="shared" si="0"/>
        <v>0.99991158271479919</v>
      </c>
    </row>
    <row r="18" spans="2:9" x14ac:dyDescent="0.3">
      <c r="B18" s="12" t="s">
        <v>72</v>
      </c>
      <c r="C18" s="12">
        <f>_xlfn.NORM.DIST(60,55,4,TRUE)</f>
        <v>0.89435022633314476</v>
      </c>
      <c r="H18">
        <v>80</v>
      </c>
      <c r="I18">
        <f t="shared" si="0"/>
        <v>0.99999999979477361</v>
      </c>
    </row>
    <row r="20" spans="2:9" x14ac:dyDescent="0.3">
      <c r="B20" t="s"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82AF-D07D-4221-BF16-0BF20D846253}">
  <dimension ref="B8:G21"/>
  <sheetViews>
    <sheetView workbookViewId="0">
      <selection activeCell="K26" sqref="K26"/>
    </sheetView>
  </sheetViews>
  <sheetFormatPr defaultRowHeight="14.4" x14ac:dyDescent="0.3"/>
  <cols>
    <col min="1" max="1" width="19.5546875" customWidth="1"/>
    <col min="2" max="2" width="13.33203125" customWidth="1"/>
    <col min="6" max="6" width="10.33203125" customWidth="1"/>
  </cols>
  <sheetData>
    <row r="8" spans="2:7" x14ac:dyDescent="0.3">
      <c r="B8" t="s">
        <v>33</v>
      </c>
      <c r="C8">
        <v>32</v>
      </c>
      <c r="F8" t="s">
        <v>74</v>
      </c>
    </row>
    <row r="9" spans="2:7" x14ac:dyDescent="0.3">
      <c r="B9" t="s">
        <v>34</v>
      </c>
      <c r="C9">
        <v>3</v>
      </c>
      <c r="F9" t="s">
        <v>76</v>
      </c>
      <c r="G9">
        <f>NORMDIST(31.8,$C$8,$C$9/SQRT($C$10),TRUE)</f>
        <v>0.38279724199788245</v>
      </c>
    </row>
    <row r="10" spans="2:7" x14ac:dyDescent="0.3">
      <c r="B10" t="s">
        <v>23</v>
      </c>
      <c r="C10">
        <v>20</v>
      </c>
      <c r="F10" t="s">
        <v>75</v>
      </c>
      <c r="G10">
        <f>NORMDIST(31.9,$C$8,$C$9/SQRT($C$10),TRUE)</f>
        <v>0.44074872609550592</v>
      </c>
    </row>
    <row r="11" spans="2:7" x14ac:dyDescent="0.3">
      <c r="B11" t="s">
        <v>42</v>
      </c>
      <c r="C11">
        <v>31.9</v>
      </c>
      <c r="F11" s="12" t="s">
        <v>77</v>
      </c>
      <c r="G11" s="12">
        <f>G10-G9</f>
        <v>5.7951484097623462E-2</v>
      </c>
    </row>
    <row r="12" spans="2:7" x14ac:dyDescent="0.3">
      <c r="B12" t="s">
        <v>36</v>
      </c>
      <c r="C12">
        <v>31.8</v>
      </c>
    </row>
    <row r="14" spans="2:7" x14ac:dyDescent="0.3">
      <c r="B14" t="s">
        <v>39</v>
      </c>
      <c r="C14">
        <f>C9/SQRT(C10)</f>
        <v>0.67082039324993692</v>
      </c>
    </row>
    <row r="15" spans="2:7" x14ac:dyDescent="0.3">
      <c r="B15" t="s">
        <v>40</v>
      </c>
      <c r="C15">
        <f>(C11-C8)/C14</f>
        <v>-0.14907119849998809</v>
      </c>
    </row>
    <row r="16" spans="2:7" x14ac:dyDescent="0.3">
      <c r="B16" t="s">
        <v>41</v>
      </c>
      <c r="C16">
        <f>(C12-C8)/C14</f>
        <v>-0.29814239699997092</v>
      </c>
    </row>
    <row r="17" spans="2:3" x14ac:dyDescent="0.3">
      <c r="B17" t="s">
        <v>43</v>
      </c>
      <c r="C17">
        <f>NORMSDIST(C15)</f>
        <v>0.44074872609550592</v>
      </c>
    </row>
    <row r="18" spans="2:3" x14ac:dyDescent="0.3">
      <c r="B18" t="s">
        <v>44</v>
      </c>
      <c r="C18">
        <f>NORMSDIST(C16)</f>
        <v>0.38279724199788245</v>
      </c>
    </row>
    <row r="19" spans="2:3" x14ac:dyDescent="0.3">
      <c r="B19" s="12" t="s">
        <v>45</v>
      </c>
      <c r="C19" s="12">
        <f>C17-C18</f>
        <v>5.7951484097623462E-2</v>
      </c>
    </row>
    <row r="21" spans="2:3" x14ac:dyDescent="0.3">
      <c r="B21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A9E6-1E99-4AFA-9956-E2F3DED3BB1D}">
  <dimension ref="A1:K24"/>
  <sheetViews>
    <sheetView workbookViewId="0">
      <selection activeCell="M22" sqref="M22"/>
    </sheetView>
  </sheetViews>
  <sheetFormatPr defaultRowHeight="14.4" x14ac:dyDescent="0.3"/>
  <cols>
    <col min="2" max="2" width="13.33203125" customWidth="1"/>
  </cols>
  <sheetData>
    <row r="1" spans="1:11" ht="21" x14ac:dyDescent="0.4">
      <c r="A1" s="4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21" x14ac:dyDescent="0.4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21" x14ac:dyDescent="0.4">
      <c r="A3" s="6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21" x14ac:dyDescent="0.4">
      <c r="A4" s="6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</row>
    <row r="6" spans="1:11" x14ac:dyDescent="0.3">
      <c r="B6" s="12" t="s">
        <v>79</v>
      </c>
      <c r="C6" s="12" t="s">
        <v>81</v>
      </c>
      <c r="E6" s="10" t="s">
        <v>55</v>
      </c>
      <c r="F6" s="12"/>
      <c r="G6" s="12"/>
      <c r="H6" s="12"/>
    </row>
    <row r="7" spans="1:11" x14ac:dyDescent="0.3">
      <c r="B7" s="12" t="s">
        <v>80</v>
      </c>
      <c r="C7" s="12" t="s">
        <v>82</v>
      </c>
      <c r="E7" s="10"/>
      <c r="F7" s="12"/>
      <c r="G7" s="12"/>
      <c r="H7" s="12"/>
    </row>
    <row r="10" spans="1:11" x14ac:dyDescent="0.3">
      <c r="C10" t="s">
        <v>126</v>
      </c>
      <c r="D10" t="s">
        <v>127</v>
      </c>
    </row>
    <row r="11" spans="1:11" x14ac:dyDescent="0.3">
      <c r="B11" t="s">
        <v>122</v>
      </c>
      <c r="C11">
        <v>16</v>
      </c>
      <c r="D11">
        <v>14</v>
      </c>
    </row>
    <row r="12" spans="1:11" x14ac:dyDescent="0.3">
      <c r="B12" t="s">
        <v>123</v>
      </c>
      <c r="C12">
        <f>C11-1</f>
        <v>15</v>
      </c>
      <c r="D12">
        <f>D11-1</f>
        <v>13</v>
      </c>
    </row>
    <row r="13" spans="1:11" x14ac:dyDescent="0.3">
      <c r="B13" t="s">
        <v>24</v>
      </c>
      <c r="C13">
        <v>104</v>
      </c>
      <c r="D13">
        <v>112</v>
      </c>
    </row>
    <row r="14" spans="1:11" x14ac:dyDescent="0.3">
      <c r="B14" t="s">
        <v>34</v>
      </c>
      <c r="C14">
        <v>10</v>
      </c>
      <c r="D14">
        <v>8</v>
      </c>
    </row>
    <row r="16" spans="1:11" x14ac:dyDescent="0.3">
      <c r="B16" s="12" t="s">
        <v>110</v>
      </c>
      <c r="C16" s="12">
        <f>(0-(C13-D13))/(SQRT((C14^2/16)+(D14^2/14)))</f>
        <v>2.4319110631645051</v>
      </c>
    </row>
    <row r="17" spans="2:3" x14ac:dyDescent="0.3">
      <c r="B17" t="s">
        <v>125</v>
      </c>
      <c r="C17">
        <f>_xlfn.T.INV.2T(0.05,C12+D12)</f>
        <v>2.0484071417952445</v>
      </c>
    </row>
    <row r="18" spans="2:3" x14ac:dyDescent="0.3">
      <c r="B18" s="12" t="s">
        <v>38</v>
      </c>
      <c r="C18" s="12">
        <f>_xlfn.T.DIST.2T(C16,C11+D11)</f>
        <v>2.1200970039470392E-2</v>
      </c>
    </row>
    <row r="19" spans="2:3" x14ac:dyDescent="0.3">
      <c r="B19" t="s">
        <v>49</v>
      </c>
      <c r="C19">
        <v>0.05</v>
      </c>
    </row>
    <row r="23" spans="2:3" x14ac:dyDescent="0.3">
      <c r="B23" s="12" t="s">
        <v>128</v>
      </c>
    </row>
    <row r="24" spans="2:3" x14ac:dyDescent="0.3">
      <c r="B24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1B2D-ED63-4F8D-83AB-102F6AA27BA8}">
  <dimension ref="B10:G28"/>
  <sheetViews>
    <sheetView workbookViewId="0">
      <selection activeCell="L20" sqref="L20"/>
    </sheetView>
  </sheetViews>
  <sheetFormatPr defaultRowHeight="14.4" x14ac:dyDescent="0.3"/>
  <cols>
    <col min="2" max="2" width="13.88671875" customWidth="1"/>
  </cols>
  <sheetData>
    <row r="10" spans="2:3" x14ac:dyDescent="0.3">
      <c r="B10" s="12" t="s">
        <v>79</v>
      </c>
      <c r="C10" s="12" t="s">
        <v>85</v>
      </c>
    </row>
    <row r="11" spans="2:3" x14ac:dyDescent="0.3">
      <c r="B11" s="12" t="s">
        <v>80</v>
      </c>
      <c r="C11" s="12" t="s">
        <v>84</v>
      </c>
    </row>
    <row r="12" spans="2:3" x14ac:dyDescent="0.3">
      <c r="B12" t="s">
        <v>101</v>
      </c>
    </row>
    <row r="14" spans="2:3" ht="13.2" customHeight="1" x14ac:dyDescent="0.3">
      <c r="B14" t="s">
        <v>33</v>
      </c>
      <c r="C14">
        <v>12</v>
      </c>
    </row>
    <row r="15" spans="2:3" x14ac:dyDescent="0.3">
      <c r="B15" t="s">
        <v>23</v>
      </c>
      <c r="C15">
        <v>15</v>
      </c>
    </row>
    <row r="16" spans="2:3" x14ac:dyDescent="0.3">
      <c r="B16" t="s">
        <v>102</v>
      </c>
      <c r="C16">
        <f>C15-1</f>
        <v>14</v>
      </c>
    </row>
    <row r="17" spans="2:7" ht="12" customHeight="1" x14ac:dyDescent="0.3">
      <c r="B17" t="s">
        <v>24</v>
      </c>
      <c r="C17">
        <v>12.09</v>
      </c>
    </row>
    <row r="18" spans="2:7" ht="12" customHeight="1" x14ac:dyDescent="0.3">
      <c r="B18" t="s">
        <v>103</v>
      </c>
      <c r="C18">
        <v>0.2</v>
      </c>
    </row>
    <row r="19" spans="2:7" ht="12" customHeight="1" x14ac:dyDescent="0.3">
      <c r="B19" t="s">
        <v>37</v>
      </c>
      <c r="C19">
        <v>5.0000000000000001E-3</v>
      </c>
    </row>
    <row r="20" spans="2:7" x14ac:dyDescent="0.3">
      <c r="B20" t="s">
        <v>106</v>
      </c>
      <c r="C20">
        <f>_xlfn.T.INV(0.005,C16)</f>
        <v>-2.9768427343708348</v>
      </c>
    </row>
    <row r="21" spans="2:7" x14ac:dyDescent="0.3">
      <c r="B21" t="s">
        <v>107</v>
      </c>
      <c r="C21">
        <f>_xlfn.T.INV(1-0.005,C16)</f>
        <v>2.9768427343708344</v>
      </c>
    </row>
    <row r="22" spans="2:7" x14ac:dyDescent="0.3">
      <c r="B22" s="12" t="s">
        <v>110</v>
      </c>
      <c r="C22" s="12">
        <f>(C17-C14)/(C18/SQRT(C15))</f>
        <v>1.7428425057933348</v>
      </c>
    </row>
    <row r="23" spans="2:7" x14ac:dyDescent="0.3">
      <c r="B23" s="12" t="s">
        <v>38</v>
      </c>
      <c r="C23" s="12">
        <f>_xlfn.T.DIST.2T(C22,14)</f>
        <v>0.10327239825221884</v>
      </c>
    </row>
    <row r="26" spans="2:7" x14ac:dyDescent="0.3">
      <c r="E26" s="12"/>
      <c r="F26" s="12"/>
      <c r="G26" s="12"/>
    </row>
    <row r="27" spans="2:7" x14ac:dyDescent="0.3">
      <c r="B27" s="12" t="s">
        <v>115</v>
      </c>
      <c r="C27" s="12"/>
      <c r="D27" s="12"/>
    </row>
    <row r="28" spans="2:7" x14ac:dyDescent="0.3">
      <c r="B28" t="s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18AB-386E-4D88-8F40-FD2267E4E5DA}">
  <dimension ref="A15:E31"/>
  <sheetViews>
    <sheetView tabSelected="1" topLeftCell="A19" workbookViewId="0">
      <selection activeCell="K20" sqref="K20"/>
    </sheetView>
  </sheetViews>
  <sheetFormatPr defaultRowHeight="14.4" x14ac:dyDescent="0.3"/>
  <cols>
    <col min="2" max="2" width="15.109375" customWidth="1"/>
    <col min="3" max="3" width="12" bestFit="1" customWidth="1"/>
    <col min="5" max="5" width="12" customWidth="1"/>
  </cols>
  <sheetData>
    <row r="15" spans="1:3" x14ac:dyDescent="0.3">
      <c r="A15" t="s">
        <v>31</v>
      </c>
      <c r="B15" s="12" t="s">
        <v>79</v>
      </c>
      <c r="C15" s="12" t="s">
        <v>88</v>
      </c>
    </row>
    <row r="16" spans="1:3" x14ac:dyDescent="0.3">
      <c r="B16" s="12" t="s">
        <v>80</v>
      </c>
      <c r="C16" s="12" t="s">
        <v>89</v>
      </c>
    </row>
    <row r="17" spans="1:5" x14ac:dyDescent="0.3">
      <c r="B17" t="s">
        <v>121</v>
      </c>
    </row>
    <row r="18" spans="1:5" x14ac:dyDescent="0.3">
      <c r="B18" t="s">
        <v>23</v>
      </c>
      <c r="C18">
        <v>550</v>
      </c>
    </row>
    <row r="19" spans="1:5" x14ac:dyDescent="0.3">
      <c r="B19" t="s">
        <v>33</v>
      </c>
      <c r="C19">
        <v>26133</v>
      </c>
    </row>
    <row r="20" spans="1:5" x14ac:dyDescent="0.3">
      <c r="B20" t="s">
        <v>24</v>
      </c>
      <c r="C20">
        <v>24457</v>
      </c>
    </row>
    <row r="21" spans="1:5" x14ac:dyDescent="0.3">
      <c r="B21" t="s">
        <v>34</v>
      </c>
      <c r="C21">
        <v>7600</v>
      </c>
    </row>
    <row r="22" spans="1:5" x14ac:dyDescent="0.3">
      <c r="B22" t="s">
        <v>37</v>
      </c>
      <c r="C22">
        <v>2.5000000000000001E-2</v>
      </c>
    </row>
    <row r="23" spans="1:5" x14ac:dyDescent="0.3">
      <c r="B23" t="s">
        <v>90</v>
      </c>
      <c r="C23">
        <f>NORMSINV(C22)</f>
        <v>-1.9599639845400538</v>
      </c>
    </row>
    <row r="24" spans="1:5" x14ac:dyDescent="0.3">
      <c r="B24" t="s">
        <v>86</v>
      </c>
      <c r="C24">
        <f>NORMSINV(1-C22)</f>
        <v>1.9599639845400536</v>
      </c>
    </row>
    <row r="25" spans="1:5" x14ac:dyDescent="0.3">
      <c r="B25" s="12" t="s">
        <v>48</v>
      </c>
      <c r="C25" s="12">
        <f>(24457-26133)/(C21/SQRT(C18))</f>
        <v>-5.1718005351737286</v>
      </c>
    </row>
    <row r="27" spans="1:5" x14ac:dyDescent="0.3">
      <c r="B27" t="s">
        <v>49</v>
      </c>
      <c r="C27">
        <v>0.05</v>
      </c>
    </row>
    <row r="28" spans="1:5" x14ac:dyDescent="0.3">
      <c r="A28" t="s">
        <v>26</v>
      </c>
      <c r="B28" s="12" t="s">
        <v>38</v>
      </c>
      <c r="C28" s="12">
        <f>2*MIN(NORMSDIST(C25),1-NORMSDIST(C25))</f>
        <v>2.3184900302563385E-7</v>
      </c>
    </row>
    <row r="30" spans="1:5" x14ac:dyDescent="0.3">
      <c r="A30" t="s">
        <v>32</v>
      </c>
      <c r="B30" s="12" t="s">
        <v>91</v>
      </c>
      <c r="C30" s="12"/>
      <c r="D30" s="12"/>
      <c r="E30" s="12"/>
    </row>
    <row r="31" spans="1:5" x14ac:dyDescent="0.3">
      <c r="B31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  <vt:lpstr>Problem 8 </vt:lpstr>
      <vt:lpstr>Problem 9 </vt:lpstr>
      <vt:lpstr>Problem 10</vt:lpstr>
      <vt:lpstr>Problem 11</vt:lpstr>
      <vt:lpstr>Problem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kxs425</dc:creator>
  <cp:lastModifiedBy>rudraksh mishra</cp:lastModifiedBy>
  <dcterms:created xsi:type="dcterms:W3CDTF">2018-09-16T18:48:41Z</dcterms:created>
  <dcterms:modified xsi:type="dcterms:W3CDTF">2021-09-20T03:28:46Z</dcterms:modified>
</cp:coreProperties>
</file>