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rudycastillo/Documents/Excel Projects/"/>
    </mc:Choice>
  </mc:AlternateContent>
  <xr:revisionPtr revIDLastSave="0" documentId="13_ncr:1_{F314A82A-431E-9F45-9F62-5ECBA70B6708}" xr6:coauthVersionLast="47" xr6:coauthVersionMax="47" xr10:uidLastSave="{00000000-0000-0000-0000-000000000000}"/>
  <bookViews>
    <workbookView xWindow="0" yWindow="500" windowWidth="28800" windowHeight="1570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D31" i="22" s="1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<sst xmlns="http://schemas.openxmlformats.org/spreadsheetml/2006/main" count="26863" uniqueCount="127">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</sst>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1.6%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45.3%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7088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$50,618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7339.2999999999993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369.76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712.64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3087.3799999999997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4746.1500000000005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4315.2000000000007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2035.05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1619.1799999999998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2586.08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3323.62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7644.92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2198.61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3036.0899999999997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1791.69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5812.6999999999989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/>
  </sheetViews>
  <sheetFormatPr baseColWidth="10" defaultColWidth="8.83203125" defaultRowHeight="15" x14ac:dyDescent="0.2"/>
  <cols>
    <col min="1" max="1" width="15.83203125" bestFit="1" customWidth="1"/>
    <col min="2" max="2" width="11.5" bestFit="1" customWidth="1"/>
    <col min="4" max="4" width="14.5" bestFit="1" customWidth="1"/>
    <col min="5" max="5" width="12" bestFit="1" customWidth="1"/>
    <col min="13" max="13" width="13.6640625" customWidth="1"/>
    <col min="15" max="15" width="12.1640625" bestFit="1" customWidth="1"/>
    <col min="16" max="16" width="11" bestFit="1" customWidth="1"/>
    <col min="20" max="20" width="11.6640625" bestFit="1" customWidth="1"/>
    <col min="21" max="21" width="11.6640625" customWidth="1"/>
    <col min="27" max="27" width="25.5" customWidth="1"/>
    <col min="28" max="28" width="10.5" customWidth="1"/>
    <col min="29" max="29" width="13.33203125" customWidth="1"/>
    <col min="30" max="30" width="12.33203125" customWidth="1"/>
    <col min="35" max="35" width="14.5" customWidth="1"/>
    <col min="36" max="36" width="11.83203125" customWidth="1"/>
    <col min="37" max="37" width="11.5" customWidth="1"/>
  </cols>
  <sheetData>
    <row r="1" spans="1:37" x14ac:dyDescent="0.2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50618.369999999995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">
      <c r="A3" t="s">
        <v>4</v>
      </c>
      <c r="B3" t="str">
        <f>Dashboard!C6</f>
        <v>New York</v>
      </c>
      <c r="D3" s="8" t="s">
        <v>85</v>
      </c>
      <c r="E3" s="10">
        <f>SUMIFS(Data[Revenue],Data[Region],Region,Data[Month],CurMonth,Data[Year],PrevYear)</f>
        <v>34844.409999999982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31544.950000000004</v>
      </c>
      <c r="J3" s="3">
        <f>IF(G3&gt;CurMonth,NA(),SUMIFS(Data[[Revenue]:[Revenue]],Data[[Region]:[Region]],Region,Data[[Month]:[Month]],'Data Prep'!$G3,Data[[Year]:[Year]],'Data Prep'!J$2))</f>
        <v>45431.029999999984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1311.1799999999998</v>
      </c>
      <c r="AC3" s="3">
        <f>SUMIFS(Data[Revenue],Data[Region],Region,Data[Month],PrevMonth,Data[Year],PMYear,Data[Product Name],'Data Prep'!AA3)</f>
        <v>1471.0800000000002</v>
      </c>
      <c r="AD3" s="2">
        <f>AB3-AC3</f>
        <v>-159.90000000000032</v>
      </c>
      <c r="AE3">
        <f>_xlfn.RANK.AVG(AD3,$AD$3:$AD$36,0)</f>
        <v>23</v>
      </c>
      <c r="AF3">
        <f>_xlfn.RANK.AVG(AD3,$AD$3:$AD$36,1)</f>
        <v>12</v>
      </c>
      <c r="AH3">
        <v>1</v>
      </c>
      <c r="AI3" t="str">
        <f>INDEX($AA$3:$AD$36,MATCH($AH3,$AE$3:$AE$36,0),MATCH(AI$2,$AA$2:$AD$2,0))</f>
        <v>Dinosaur Figures</v>
      </c>
      <c r="AJ3" s="3">
        <f t="shared" ref="AJ3:AK8" si="5">INDEX($AA$3:$AD$36,MATCH($AH3,$AE$3:$AE$36,0),MATCH(AJ$2,$AA$2:$AD$2,0))</f>
        <v>2893.07</v>
      </c>
      <c r="AK3" s="3">
        <f t="shared" si="5"/>
        <v>989.34000000000015</v>
      </c>
    </row>
    <row r="4" spans="1:37" x14ac:dyDescent="0.2">
      <c r="A4" t="s">
        <v>5</v>
      </c>
      <c r="D4" s="8" t="s">
        <v>86</v>
      </c>
      <c r="E4" s="10">
        <f>SUMIFS(Data[Revenue],Data[Region],Region,Data[Month],PrevMonth,Data[Year],PMYear)</f>
        <v>49838.54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31002.100000000009</v>
      </c>
      <c r="J4" s="3">
        <f>IF(G4&gt;CurMonth,NA(),SUMIFS(Data[[Revenue]:[Revenue]],Data[[Region]:[Region]],Region,Data[[Month]:[Month]],'Data Prep'!$G4,Data[[Year]:[Year]],'Data Prep'!J$2))</f>
        <v>42456.219999999987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0</v>
      </c>
      <c r="Y4" s="13">
        <f t="shared" si="4"/>
        <v>0</v>
      </c>
      <c r="AA4" t="s">
        <v>24</v>
      </c>
      <c r="AB4" s="3">
        <f>SUMIFS(Data[Revenue],Data[Region],Region,Data[Month],CurMonth,Data[Year],CurYear,Data[Product Name],'Data Prep'!AA4)</f>
        <v>2649.96</v>
      </c>
      <c r="AC4" s="3">
        <f>SUMIFS(Data[Revenue],Data[Region],Region,Data[Month],PrevMonth,Data[Year],PMYear,Data[Product Name],'Data Prep'!AA4)</f>
        <v>2766.87</v>
      </c>
      <c r="AD4" s="2">
        <f t="shared" ref="AD4:AD36" si="8">AB4-AC4</f>
        <v>-116.90999999999985</v>
      </c>
      <c r="AE4">
        <f t="shared" ref="AE4:AE36" si="9">_xlfn.RANK.AVG(AD4,$AD$3:$AD$36,0)</f>
        <v>21</v>
      </c>
      <c r="AF4">
        <f t="shared" ref="AF4:AF36" si="10">_xlfn.RANK.AVG(AD4,$AD$3:$AD$36,1)</f>
        <v>14</v>
      </c>
      <c r="AH4">
        <v>2</v>
      </c>
      <c r="AI4" t="str">
        <f t="shared" ref="AI4:AI8" si="11">INDEX($AA$3:$AD$36,MATCH($AH4,$AE$3:$AE$36,0),MATCH(AI$2,$AA$2:$AD$2,0))</f>
        <v>Monopoly</v>
      </c>
      <c r="AJ4" s="3">
        <f t="shared" si="5"/>
        <v>899.55</v>
      </c>
      <c r="AK4" s="3">
        <f t="shared" si="5"/>
        <v>739.63</v>
      </c>
    </row>
    <row r="5" spans="1:37" x14ac:dyDescent="0.2">
      <c r="A5" t="s">
        <v>48</v>
      </c>
      <c r="D5" s="8" t="s">
        <v>88</v>
      </c>
      <c r="E5" s="15">
        <f>E2/E3-1</f>
        <v>0.45269700362267651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40942.11</v>
      </c>
      <c r="J5" s="3">
        <f>IF(G5&gt;CurMonth,NA(),SUMIFS(Data[[Revenue]:[Revenue]],Data[[Region]:[Region]],Region,Data[[Month]:[Month]],'Data Prep'!$G5,Data[[Year]:[Year]],'Data Prep'!J$2))</f>
        <v>58945.410000000011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13879.13</v>
      </c>
      <c r="Y5" s="13">
        <f t="shared" si="4"/>
        <v>5.7257752439920262E-2</v>
      </c>
      <c r="AA5" t="s">
        <v>18</v>
      </c>
      <c r="AB5" s="3">
        <f>SUMIFS(Data[Revenue],Data[Region],Region,Data[Month],CurMonth,Data[Year],CurYear,Data[Product Name],'Data Prep'!AA5)</f>
        <v>0</v>
      </c>
      <c r="AC5" s="3">
        <f>SUMIFS(Data[Revenue],Data[Region],Region,Data[Month],PrevMonth,Data[Year],PMYear,Data[Product Name],'Data Prep'!AA5)</f>
        <v>402.69</v>
      </c>
      <c r="AD5" s="2">
        <f t="shared" si="8"/>
        <v>-402.69</v>
      </c>
      <c r="AE5">
        <f t="shared" si="9"/>
        <v>29</v>
      </c>
      <c r="AF5">
        <f t="shared" si="10"/>
        <v>6</v>
      </c>
      <c r="AH5">
        <v>3</v>
      </c>
      <c r="AI5" t="str">
        <f t="shared" si="11"/>
        <v>Magic Sand</v>
      </c>
      <c r="AJ5" s="3">
        <f t="shared" si="5"/>
        <v>4589.13</v>
      </c>
      <c r="AK5" s="3">
        <f t="shared" si="5"/>
        <v>687.57000000000016</v>
      </c>
    </row>
    <row r="6" spans="1:37" x14ac:dyDescent="0.2">
      <c r="D6" s="8" t="s">
        <v>89</v>
      </c>
      <c r="E6" s="15">
        <f>E2/E4-1</f>
        <v>1.5647127704784269E-2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51274.420000000006</v>
      </c>
      <c r="J6" s="3">
        <f>IF(G6&gt;CurMonth,NA(),SUMIFS(Data[[Revenue]:[Revenue]],Data[[Region]:[Region]],Region,Data[[Month]:[Month]],'Data Prep'!$G6,Data[[Year]:[Year]],'Data Prep'!J$2))</f>
        <v>66317.759999999995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0</v>
      </c>
      <c r="Y6" s="13">
        <f t="shared" si="4"/>
        <v>0</v>
      </c>
      <c r="AA6" t="s">
        <v>30</v>
      </c>
      <c r="AB6" s="3">
        <f>SUMIFS(Data[Revenue],Data[Region],Region,Data[Month],CurMonth,Data[Year],CurYear,Data[Product Name],'Data Prep'!AA6)</f>
        <v>109.89</v>
      </c>
      <c r="AC6" s="3">
        <f>SUMIFS(Data[Revenue],Data[Region],Region,Data[Month],PrevMonth,Data[Year],PMYear,Data[Product Name],'Data Prep'!AA6)</f>
        <v>0</v>
      </c>
      <c r="AD6" s="2">
        <f t="shared" si="8"/>
        <v>109.89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Barrel O' Slime</v>
      </c>
      <c r="AJ6" s="3">
        <f t="shared" si="5"/>
        <v>1356.6</v>
      </c>
      <c r="AK6" s="3">
        <f t="shared" si="5"/>
        <v>550.61999999999989</v>
      </c>
    </row>
    <row r="7" spans="1:37" x14ac:dyDescent="0.2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39052.43</v>
      </c>
      <c r="J7" s="3">
        <f>IF(G7&gt;CurMonth,NA(),SUMIFS(Data[[Revenue]:[Revenue]],Data[[Region]:[Region]],Region,Data[[Month]:[Month]],'Data Prep'!$G7,Data[[Year]:[Year]],'Data Prep'!J$2))</f>
        <v>63906.600000000006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16255.230000000001</v>
      </c>
      <c r="Y7" s="13">
        <f t="shared" si="4"/>
        <v>-0.13607835613264074</v>
      </c>
      <c r="AA7" t="s">
        <v>20</v>
      </c>
      <c r="AB7" s="3">
        <f>SUMIFS(Data[Revenue],Data[Region],Region,Data[Month],CurMonth,Data[Year],CurYear,Data[Product Name],'Data Prep'!AA7)</f>
        <v>3117.92</v>
      </c>
      <c r="AC7" s="3">
        <f>SUMIFS(Data[Revenue],Data[Region],Region,Data[Month],PrevMonth,Data[Year],PMYear,Data[Product Name],'Data Prep'!AA7)</f>
        <v>3102.93</v>
      </c>
      <c r="AD7" s="2">
        <f t="shared" si="8"/>
        <v>14.990000000000236</v>
      </c>
      <c r="AE7">
        <f t="shared" si="9"/>
        <v>12</v>
      </c>
      <c r="AF7">
        <f t="shared" si="10"/>
        <v>23</v>
      </c>
      <c r="AH7">
        <v>5</v>
      </c>
      <c r="AI7" t="str">
        <f t="shared" si="11"/>
        <v>Deck Of Cards</v>
      </c>
      <c r="AJ7" s="3">
        <f t="shared" si="5"/>
        <v>1901.28</v>
      </c>
      <c r="AK7" s="3">
        <f t="shared" si="5"/>
        <v>426.38999999999987</v>
      </c>
    </row>
    <row r="8" spans="1:37" x14ac:dyDescent="0.2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47915.380000000005</v>
      </c>
      <c r="J8" s="3">
        <f>IF(G8&gt;CurMonth,NA(),SUMIFS(Data[[Revenue]:[Revenue]],Data[[Region]:[Region]],Region,Data[[Month]:[Month]],'Data Prep'!$G8,Data[[Year]:[Year]],'Data Prep'!J$2))</f>
        <v>61649.439999999981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1487.0700000000002</v>
      </c>
      <c r="AC8" s="3">
        <f>SUMIFS(Data[Revenue],Data[Region],Region,Data[Month],PrevMonth,Data[Year],PMYear,Data[Product Name],'Data Prep'!AA8)</f>
        <v>1087.32</v>
      </c>
      <c r="AD8" s="2">
        <f t="shared" si="8"/>
        <v>399.75000000000023</v>
      </c>
      <c r="AE8">
        <f t="shared" si="9"/>
        <v>7</v>
      </c>
      <c r="AF8">
        <f t="shared" si="10"/>
        <v>28</v>
      </c>
      <c r="AH8">
        <v>6</v>
      </c>
      <c r="AI8" t="str">
        <f t="shared" si="11"/>
        <v>Nerf Gun</v>
      </c>
      <c r="AJ8" s="3">
        <f t="shared" si="5"/>
        <v>2278.8599999999997</v>
      </c>
      <c r="AK8" s="3">
        <f t="shared" si="5"/>
        <v>419.78999999999974</v>
      </c>
    </row>
    <row r="9" spans="1:37" x14ac:dyDescent="0.2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41568.47</v>
      </c>
      <c r="J9" s="3">
        <f>IF(G9&gt;CurMonth,NA(),SUMIFS(Data[[Revenue]:[Revenue]],Data[[Region]:[Region]],Region,Data[[Month]:[Month]],'Data Prep'!$G9,Data[[Year]:[Year]],'Data Prep'!J$2))</f>
        <v>69037.8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0</v>
      </c>
      <c r="Y9" s="13">
        <f t="shared" si="4"/>
        <v>0</v>
      </c>
      <c r="AA9" t="s">
        <v>8</v>
      </c>
      <c r="AB9" s="3">
        <f>SUMIFS(Data[Revenue],Data[Region],Region,Data[Month],CurMonth,Data[Year],CurYear,Data[Product Name],'Data Prep'!AA9)</f>
        <v>1901.28</v>
      </c>
      <c r="AC9" s="3">
        <f>SUMIFS(Data[Revenue],Data[Region],Region,Data[Month],PrevMonth,Data[Year],PMYear,Data[Product Name],'Data Prep'!AA9)</f>
        <v>1474.89</v>
      </c>
      <c r="AD9" s="2">
        <f t="shared" si="8"/>
        <v>426.38999999999987</v>
      </c>
      <c r="AE9">
        <f t="shared" si="9"/>
        <v>5</v>
      </c>
      <c r="AF9">
        <f t="shared" si="10"/>
        <v>30</v>
      </c>
    </row>
    <row r="10" spans="1:37" x14ac:dyDescent="0.2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30149.900000000009</v>
      </c>
      <c r="J10" s="3">
        <f>IF(G10&gt;CurMonth,NA(),SUMIFS(Data[[Revenue]:[Revenue]],Data[[Region]:[Region]],Region,Data[[Month]:[Month]],'Data Prep'!$G10,Data[[Year]:[Year]],'Data Prep'!J$2))</f>
        <v>49838.54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1483.65</v>
      </c>
      <c r="AC10" s="3">
        <f>SUMIFS(Data[Revenue],Data[Region],Region,Data[Month],PrevMonth,Data[Year],PMYear,Data[Product Name],'Data Prep'!AA10)</f>
        <v>1780.38</v>
      </c>
      <c r="AD10" s="2">
        <f t="shared" si="8"/>
        <v>-296.73</v>
      </c>
      <c r="AE10">
        <f t="shared" si="9"/>
        <v>25</v>
      </c>
      <c r="AF10">
        <f t="shared" si="10"/>
        <v>10</v>
      </c>
      <c r="AH10" s="11" t="s">
        <v>110</v>
      </c>
      <c r="AI10" s="11"/>
      <c r="AJ10" s="11"/>
      <c r="AK10" s="11"/>
    </row>
    <row r="11" spans="1:37" x14ac:dyDescent="0.2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34844.409999999982</v>
      </c>
      <c r="J11" s="3">
        <f>IF(G11&gt;CurMonth,NA(),SUMIFS(Data[[Revenue]:[Revenue]],Data[[Region]:[Region]],Region,Data[[Month]:[Month]],'Data Prep'!$G11,Data[[Year]:[Year]],'Data Prep'!J$2))</f>
        <v>50618.369999999995</v>
      </c>
      <c r="K11" s="3">
        <f t="shared" si="0"/>
        <v>50618.369999999995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2893.07</v>
      </c>
      <c r="AC11" s="3">
        <f>SUMIFS(Data[Revenue],Data[Region],Region,Data[Month],PrevMonth,Data[Year],PMYear,Data[Product Name],'Data Prep'!AA11)</f>
        <v>1903.73</v>
      </c>
      <c r="AD11" s="2">
        <f t="shared" si="8"/>
        <v>989.34000000000015</v>
      </c>
      <c r="AE11">
        <f t="shared" si="9"/>
        <v>1</v>
      </c>
      <c r="AF11">
        <f t="shared" si="10"/>
        <v>34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36809.12000000001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20484.010000000002</v>
      </c>
      <c r="Y12" s="13">
        <f t="shared" si="4"/>
        <v>0.14465033810308014</v>
      </c>
      <c r="AA12" t="s">
        <v>32</v>
      </c>
      <c r="AB12" s="3">
        <f>SUMIFS(Data[Revenue],Data[Region],Region,Data[Month],CurMonth,Data[Year],CurYear,Data[Product Name],'Data Prep'!AA12)</f>
        <v>989.1</v>
      </c>
      <c r="AC12" s="3">
        <f>SUMIFS(Data[Revenue],Data[Region],Region,Data[Month],PrevMonth,Data[Year],PMYear,Data[Product Name],'Data Prep'!AA12)</f>
        <v>1505.63</v>
      </c>
      <c r="AD12" s="2">
        <f t="shared" si="8"/>
        <v>-516.53000000000009</v>
      </c>
      <c r="AE12">
        <f t="shared" si="9"/>
        <v>30</v>
      </c>
      <c r="AF12">
        <f t="shared" si="10"/>
        <v>5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639.67999999999984</v>
      </c>
      <c r="AK12" s="3">
        <f t="shared" si="12"/>
        <v>-1359.3200000000002</v>
      </c>
    </row>
    <row r="13" spans="1:37" x14ac:dyDescent="0.2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42365.650000000009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1159.4199999999998</v>
      </c>
      <c r="AC13" s="3">
        <f>SUMIFS(Data[Revenue],Data[Region],Region,Data[Month],PrevMonth,Data[Year],PMYear,Data[Product Name],'Data Prep'!AA13)</f>
        <v>1559.2199999999998</v>
      </c>
      <c r="AD13" s="2">
        <f t="shared" si="8"/>
        <v>-399.79999999999995</v>
      </c>
      <c r="AE13">
        <f t="shared" si="9"/>
        <v>28</v>
      </c>
      <c r="AF13">
        <f t="shared" si="10"/>
        <v>7</v>
      </c>
      <c r="AH13">
        <v>2</v>
      </c>
      <c r="AI13" t="str">
        <f t="shared" ref="AI13:AI17" si="13">INDEX($AA$3:$AD$36,MATCH($AH13,$AF$3:$AF$36,0),MATCH(AI$2,$AA$2:$AD$2,0))</f>
        <v>Lego Bricks</v>
      </c>
      <c r="AJ13" s="3">
        <f t="shared" si="12"/>
        <v>9317.67</v>
      </c>
      <c r="AK13" s="3">
        <f t="shared" si="12"/>
        <v>-799.80000000000109</v>
      </c>
    </row>
    <row r="14" spans="1:37" x14ac:dyDescent="0.2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48216.44999999999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9317.67</v>
      </c>
      <c r="AC14" s="3">
        <f>SUMIFS(Data[Revenue],Data[Region],Region,Data[Month],PrevMonth,Data[Year],PMYear,Data[Product Name],'Data Prep'!AA14)</f>
        <v>10117.470000000001</v>
      </c>
      <c r="AD14" s="2">
        <f t="shared" si="8"/>
        <v>-799.80000000000109</v>
      </c>
      <c r="AE14">
        <f t="shared" si="9"/>
        <v>33</v>
      </c>
      <c r="AF14">
        <f t="shared" si="10"/>
        <v>2</v>
      </c>
      <c r="AH14">
        <v>3</v>
      </c>
      <c r="AI14" t="str">
        <f t="shared" si="13"/>
        <v>Mr. Potatohead</v>
      </c>
      <c r="AJ14" s="3">
        <f t="shared" si="12"/>
        <v>459.53999999999996</v>
      </c>
      <c r="AK14" s="3">
        <f t="shared" si="12"/>
        <v>-719.28</v>
      </c>
    </row>
    <row r="15" spans="1:37" x14ac:dyDescent="0.2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3">
        <f t="shared" si="12"/>
        <v>881.57999999999993</v>
      </c>
      <c r="AK15" s="3">
        <f t="shared" si="12"/>
        <v>-524.75</v>
      </c>
    </row>
    <row r="16" spans="1:37" x14ac:dyDescent="0.2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899.55</v>
      </c>
      <c r="AC16" s="3">
        <f>SUMIFS(Data[Revenue],Data[Region],Region,Data[Month],PrevMonth,Data[Year],PMYear,Data[Product Name],'Data Prep'!AA16)</f>
        <v>159.91999999999999</v>
      </c>
      <c r="AD16" s="2">
        <f t="shared" si="8"/>
        <v>739.63</v>
      </c>
      <c r="AE16">
        <f t="shared" si="9"/>
        <v>2</v>
      </c>
      <c r="AF16">
        <f t="shared" si="10"/>
        <v>33</v>
      </c>
      <c r="AH16">
        <v>5</v>
      </c>
      <c r="AI16" t="str">
        <f t="shared" si="13"/>
        <v>Glass Marbles</v>
      </c>
      <c r="AJ16" s="3">
        <f t="shared" si="12"/>
        <v>989.1</v>
      </c>
      <c r="AK16" s="3">
        <f t="shared" si="12"/>
        <v>-516.53000000000009</v>
      </c>
    </row>
    <row r="17" spans="1:37" x14ac:dyDescent="0.2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1219.92</v>
      </c>
      <c r="AC17" s="3">
        <f>SUMIFS(Data[Revenue],Data[Region],Region,Data[Month],PrevMonth,Data[Year],PMYear,Data[Product Name],'Data Prep'!AA17)</f>
        <v>1267.7600000000002</v>
      </c>
      <c r="AD17" s="2">
        <f t="shared" si="8"/>
        <v>-47.840000000000146</v>
      </c>
      <c r="AE17">
        <f t="shared" si="9"/>
        <v>19</v>
      </c>
      <c r="AF17">
        <f t="shared" si="10"/>
        <v>16</v>
      </c>
      <c r="AH17">
        <v>6</v>
      </c>
      <c r="AI17" t="str">
        <f t="shared" si="13"/>
        <v>Chutes &amp; Ladders</v>
      </c>
      <c r="AJ17" s="3">
        <f t="shared" si="12"/>
        <v>0</v>
      </c>
      <c r="AK17" s="3">
        <f t="shared" si="12"/>
        <v>-402.69</v>
      </c>
    </row>
    <row r="18" spans="1:37" x14ac:dyDescent="0.2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374.25</v>
      </c>
      <c r="AC18" s="3">
        <f>SUMIFS(Data[Revenue],Data[Region],Region,Data[Month],PrevMonth,Data[Year],PMYear,Data[Product Name],'Data Prep'!AA18)</f>
        <v>449.1</v>
      </c>
      <c r="AD18" s="2">
        <f t="shared" si="8"/>
        <v>-74.850000000000023</v>
      </c>
      <c r="AE18">
        <f t="shared" si="9"/>
        <v>20</v>
      </c>
      <c r="AF18">
        <f t="shared" si="10"/>
        <v>15</v>
      </c>
    </row>
    <row r="19" spans="1:37" x14ac:dyDescent="0.2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639.67999999999984</v>
      </c>
      <c r="AC19" s="3">
        <f>SUMIFS(Data[Revenue],Data[Region],Region,Data[Month],PrevMonth,Data[Year],PMYear,Data[Product Name],'Data Prep'!AA19)</f>
        <v>1999</v>
      </c>
      <c r="AD19" s="2">
        <f t="shared" si="8"/>
        <v>-1359.3200000000002</v>
      </c>
      <c r="AE19">
        <f t="shared" si="9"/>
        <v>34</v>
      </c>
      <c r="AF19">
        <f t="shared" si="10"/>
        <v>1</v>
      </c>
    </row>
    <row r="20" spans="1:37" x14ac:dyDescent="0.2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2247.5</v>
      </c>
      <c r="AC20" s="3">
        <f>SUMIFS(Data[Revenue],Data[Region],Region,Data[Month],PrevMonth,Data[Year],PMYear,Data[Product Name],'Data Prep'!AA20)</f>
        <v>2481.2400000000002</v>
      </c>
      <c r="AD20" s="2">
        <f t="shared" si="8"/>
        <v>-233.74000000000024</v>
      </c>
      <c r="AE20">
        <f t="shared" si="9"/>
        <v>24</v>
      </c>
      <c r="AF20">
        <f t="shared" si="10"/>
        <v>11</v>
      </c>
    </row>
    <row r="21" spans="1:37" x14ac:dyDescent="0.2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0</v>
      </c>
      <c r="AC21" s="3">
        <f>SUMIFS(Data[Revenue],Data[Region],Region,Data[Month],PrevMonth,Data[Year],PMYear,Data[Product Name],'Data Prep'!AA21)</f>
        <v>363.72</v>
      </c>
      <c r="AD21" s="2">
        <f t="shared" si="8"/>
        <v>-363.72</v>
      </c>
      <c r="AE21">
        <f t="shared" si="9"/>
        <v>27</v>
      </c>
      <c r="AF21">
        <f t="shared" si="10"/>
        <v>8</v>
      </c>
    </row>
    <row r="22" spans="1:37" x14ac:dyDescent="0.2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675.74</v>
      </c>
      <c r="AC22" s="3">
        <f>SUMIFS(Data[Revenue],Data[Region],Region,Data[Month],PrevMonth,Data[Year],PMYear,Data[Product Name],'Data Prep'!AA22)</f>
        <v>987.61999999999989</v>
      </c>
      <c r="AD22" s="2">
        <f t="shared" si="8"/>
        <v>-311.87999999999988</v>
      </c>
      <c r="AE22">
        <f t="shared" si="9"/>
        <v>26</v>
      </c>
      <c r="AF22">
        <f t="shared" si="10"/>
        <v>9</v>
      </c>
    </row>
    <row r="23" spans="1:37" x14ac:dyDescent="0.2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2278.8599999999997</v>
      </c>
      <c r="AC23" s="3">
        <f>SUMIFS(Data[Revenue],Data[Region],Region,Data[Month],PrevMonth,Data[Year],PMYear,Data[Product Name],'Data Prep'!AA23)</f>
        <v>1859.07</v>
      </c>
      <c r="AD23" s="2">
        <f t="shared" si="8"/>
        <v>419.78999999999974</v>
      </c>
      <c r="AE23">
        <f t="shared" si="9"/>
        <v>6</v>
      </c>
      <c r="AF23">
        <f t="shared" si="10"/>
        <v>29</v>
      </c>
    </row>
    <row r="24" spans="1:37" x14ac:dyDescent="0.2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2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63.92</v>
      </c>
      <c r="AC25" s="3">
        <f>SUMIFS(Data[Revenue],Data[Region],Region,Data[Month],PrevMonth,Data[Year],PMYear,Data[Product Name],'Data Prep'!AA25)</f>
        <v>0</v>
      </c>
      <c r="AD25" s="2">
        <f t="shared" si="8"/>
        <v>63.92</v>
      </c>
      <c r="AE25">
        <f t="shared" si="9"/>
        <v>11</v>
      </c>
      <c r="AF25">
        <f t="shared" si="10"/>
        <v>24</v>
      </c>
    </row>
    <row r="26" spans="1:37" x14ac:dyDescent="0.2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1356.6</v>
      </c>
      <c r="AC26" s="3">
        <f>SUMIFS(Data[Revenue],Data[Region],Region,Data[Month],PrevMonth,Data[Year],PMYear,Data[Product Name],'Data Prep'!AA26)</f>
        <v>805.98</v>
      </c>
      <c r="AD26" s="2">
        <f t="shared" si="8"/>
        <v>550.61999999999989</v>
      </c>
      <c r="AE26">
        <f t="shared" si="9"/>
        <v>4</v>
      </c>
      <c r="AF26">
        <f t="shared" si="10"/>
        <v>31</v>
      </c>
    </row>
    <row r="27" spans="1:37" x14ac:dyDescent="0.2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2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2">
      <c r="AA29" t="s">
        <v>37</v>
      </c>
      <c r="AB29" s="3">
        <f>SUMIFS(Data[Revenue],Data[Region],Region,Data[Month],CurMonth,Data[Year],CurYear,Data[Product Name],'Data Prep'!AA29)</f>
        <v>949.61999999999989</v>
      </c>
      <c r="AC29" s="3">
        <f>SUMIFS(Data[Revenue],Data[Region],Region,Data[Month],PrevMonth,Data[Year],PMYear,Data[Product Name],'Data Prep'!AA29)</f>
        <v>874.64999999999986</v>
      </c>
      <c r="AD29" s="2">
        <f t="shared" si="8"/>
        <v>74.970000000000027</v>
      </c>
      <c r="AE29">
        <f t="shared" si="9"/>
        <v>10</v>
      </c>
      <c r="AF29">
        <f t="shared" si="10"/>
        <v>25</v>
      </c>
    </row>
    <row r="30" spans="1:37" x14ac:dyDescent="0.2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119.88</v>
      </c>
      <c r="AD30" s="2">
        <f t="shared" si="8"/>
        <v>-119.88</v>
      </c>
      <c r="AE30">
        <f t="shared" si="9"/>
        <v>22</v>
      </c>
      <c r="AF30">
        <f t="shared" si="10"/>
        <v>13</v>
      </c>
    </row>
    <row r="31" spans="1:37" x14ac:dyDescent="0.2">
      <c r="AA31" t="s">
        <v>39</v>
      </c>
      <c r="AB31" s="3">
        <f>SUMIFS(Data[Revenue],Data[Region],Region,Data[Month],CurMonth,Data[Year],CurYear,Data[Product Name],'Data Prep'!AA31)</f>
        <v>279.85999999999996</v>
      </c>
      <c r="AC31" s="3">
        <f>SUMIFS(Data[Revenue],Data[Region],Region,Data[Month],PrevMonth,Data[Year],PMYear,Data[Product Name],'Data Prep'!AA31)</f>
        <v>39.979999999999997</v>
      </c>
      <c r="AD31" s="2">
        <f t="shared" si="8"/>
        <v>239.87999999999997</v>
      </c>
      <c r="AE31">
        <f t="shared" si="9"/>
        <v>8</v>
      </c>
      <c r="AF31">
        <f t="shared" si="10"/>
        <v>27</v>
      </c>
    </row>
    <row r="32" spans="1:37" x14ac:dyDescent="0.2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">
      <c r="AA33" t="s">
        <v>42</v>
      </c>
      <c r="AB33" s="3">
        <f>SUMIFS(Data[Revenue],Data[Region],Region,Data[Month],CurMonth,Data[Year],CurYear,Data[Product Name],'Data Prep'!AA33)</f>
        <v>4589.13</v>
      </c>
      <c r="AC33" s="3">
        <f>SUMIFS(Data[Revenue],Data[Region],Region,Data[Month],PrevMonth,Data[Year],PMYear,Data[Product Name],'Data Prep'!AA33)</f>
        <v>3901.56</v>
      </c>
      <c r="AD33" s="2">
        <f t="shared" si="8"/>
        <v>687.57000000000016</v>
      </c>
      <c r="AE33">
        <f t="shared" si="9"/>
        <v>3</v>
      </c>
      <c r="AF33">
        <f t="shared" si="10"/>
        <v>32</v>
      </c>
    </row>
    <row r="34" spans="27:32" x14ac:dyDescent="0.2">
      <c r="AA34" t="s">
        <v>41</v>
      </c>
      <c r="AB34" s="3">
        <f>SUMIFS(Data[Revenue],Data[Region],Region,Data[Month],CurMonth,Data[Year],CurYear,Data[Product Name],'Data Prep'!AA34)</f>
        <v>459.53999999999996</v>
      </c>
      <c r="AC34" s="3">
        <f>SUMIFS(Data[Revenue],Data[Region],Region,Data[Month],PrevMonth,Data[Year],PMYear,Data[Product Name],'Data Prep'!AA34)</f>
        <v>1178.82</v>
      </c>
      <c r="AD34" s="2">
        <f t="shared" si="8"/>
        <v>-719.28</v>
      </c>
      <c r="AE34">
        <f t="shared" si="9"/>
        <v>32</v>
      </c>
      <c r="AF34">
        <f t="shared" si="10"/>
        <v>3</v>
      </c>
    </row>
    <row r="35" spans="27:32" x14ac:dyDescent="0.2">
      <c r="AA35" t="s">
        <v>43</v>
      </c>
      <c r="AB35" s="3">
        <f>SUMIFS(Data[Revenue],Data[Region],Region,Data[Month],CurMonth,Data[Year],CurYear,Data[Product Name],'Data Prep'!AA35)</f>
        <v>881.57999999999993</v>
      </c>
      <c r="AC35" s="3">
        <f>SUMIFS(Data[Revenue],Data[Region],Region,Data[Month],PrevMonth,Data[Year],PMYear,Data[Product Name],'Data Prep'!AA35)</f>
        <v>1406.33</v>
      </c>
      <c r="AD35" s="2">
        <f t="shared" si="8"/>
        <v>-524.75</v>
      </c>
      <c r="AE35">
        <f t="shared" si="9"/>
        <v>31</v>
      </c>
      <c r="AF35">
        <f t="shared" si="10"/>
        <v>4</v>
      </c>
    </row>
    <row r="36" spans="27:32" x14ac:dyDescent="0.2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>
      <selection activeCell="C6" sqref="C6"/>
    </sheetView>
  </sheetViews>
  <sheetFormatPr baseColWidth="10" defaultColWidth="8.83203125" defaultRowHeight="15" x14ac:dyDescent="0.2"/>
  <cols>
    <col min="1" max="1" width="4.1640625" customWidth="1"/>
    <col min="2" max="2" width="16.83203125" bestFit="1" customWidth="1"/>
    <col min="3" max="3" width="25.1640625" customWidth="1"/>
    <col min="4" max="4" width="20.83203125" bestFit="1" customWidth="1"/>
    <col min="12" max="12" width="4.33203125" customWidth="1"/>
    <col min="13" max="13" width="3.6640625" customWidth="1"/>
    <col min="14" max="14" width="6.5" customWidth="1"/>
    <col min="15" max="15" width="5.5" customWidth="1"/>
    <col min="16" max="16" width="20.1640625" customWidth="1"/>
    <col min="17" max="17" width="13.5" customWidth="1"/>
    <col min="18" max="18" width="18.33203125" customWidth="1"/>
  </cols>
  <sheetData>
    <row r="4" spans="2:18" ht="13.25" customHeight="1" x14ac:dyDescent="0.2"/>
    <row r="5" spans="2:18" ht="9" customHeight="1" x14ac:dyDescent="0.2"/>
    <row r="6" spans="2:18" ht="31" x14ac:dyDescent="0.35">
      <c r="B6" s="23" t="s">
        <v>112</v>
      </c>
      <c r="C6" s="26" t="s">
        <v>5</v>
      </c>
      <c r="D6" s="23" t="s">
        <v>126</v>
      </c>
      <c r="E6" s="25" t="str">
        <f>'Data Prep'!B13&amp;"?"</f>
        <v>September 2021?</v>
      </c>
    </row>
    <row r="13" spans="2:18" ht="9.5" customHeight="1" x14ac:dyDescent="0.2"/>
    <row r="14" spans="2:18" ht="18.5" customHeight="1" x14ac:dyDescent="0.2">
      <c r="P14" s="18" t="s">
        <v>105</v>
      </c>
      <c r="Q14" s="19" t="s">
        <v>46</v>
      </c>
      <c r="R14" s="19" t="s">
        <v>111</v>
      </c>
    </row>
    <row r="15" spans="2:18" ht="18.5" customHeight="1" x14ac:dyDescent="0.2">
      <c r="P15" s="16" t="str">
        <f>'Data Prep'!AI3</f>
        <v>Dinosaur Figures</v>
      </c>
      <c r="Q15" s="17">
        <f>'Data Prep'!AJ3</f>
        <v>2893.07</v>
      </c>
      <c r="R15" s="17">
        <f>'Data Prep'!AK3</f>
        <v>989.34000000000015</v>
      </c>
    </row>
    <row r="16" spans="2:18" ht="18.5" customHeight="1" x14ac:dyDescent="0.2">
      <c r="P16" s="16" t="str">
        <f>'Data Prep'!AI4</f>
        <v>Monopoly</v>
      </c>
      <c r="Q16" s="17">
        <f>'Data Prep'!AJ4</f>
        <v>899.55</v>
      </c>
      <c r="R16" s="17">
        <f>'Data Prep'!AK4</f>
        <v>739.63</v>
      </c>
    </row>
    <row r="17" spans="2:18" ht="18.5" customHeight="1" x14ac:dyDescent="0.2">
      <c r="P17" s="16" t="str">
        <f>'Data Prep'!AI5</f>
        <v>Magic Sand</v>
      </c>
      <c r="Q17" s="17">
        <f>'Data Prep'!AJ5</f>
        <v>4589.13</v>
      </c>
      <c r="R17" s="17">
        <f>'Data Prep'!AK5</f>
        <v>687.57000000000016</v>
      </c>
    </row>
    <row r="18" spans="2:18" ht="18.5" customHeight="1" x14ac:dyDescent="0.2">
      <c r="P18" s="16" t="str">
        <f>'Data Prep'!AI6</f>
        <v>Barrel O' Slime</v>
      </c>
      <c r="Q18" s="17">
        <f>'Data Prep'!AJ6</f>
        <v>1356.6</v>
      </c>
      <c r="R18" s="17">
        <f>'Data Prep'!AK6</f>
        <v>550.61999999999989</v>
      </c>
    </row>
    <row r="19" spans="2:18" ht="18.5" customHeight="1" x14ac:dyDescent="0.2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Deck Of Cards</v>
      </c>
      <c r="Q19" s="17">
        <f>'Data Prep'!AJ7</f>
        <v>1901.28</v>
      </c>
      <c r="R19" s="17">
        <f>'Data Prep'!AK7</f>
        <v>426.38999999999987</v>
      </c>
    </row>
    <row r="20" spans="2:18" ht="18.5" customHeight="1" x14ac:dyDescent="0.2">
      <c r="B20" s="27"/>
      <c r="C20" s="28"/>
      <c r="P20" s="16" t="str">
        <f>'Data Prep'!AI8</f>
        <v>Nerf Gun</v>
      </c>
      <c r="Q20" s="17">
        <f>'Data Prep'!AJ8</f>
        <v>2278.8599999999997</v>
      </c>
      <c r="R20" s="20">
        <f>'Data Prep'!AK8</f>
        <v>419.78999999999974</v>
      </c>
    </row>
    <row r="21" spans="2:18" ht="18.5" customHeight="1" x14ac:dyDescent="0.2">
      <c r="P21" s="16"/>
      <c r="Q21" s="16"/>
      <c r="R21" s="21">
        <f>SUM(R15:R20)</f>
        <v>3813.34</v>
      </c>
    </row>
    <row r="22" spans="2:18" ht="18.5" customHeight="1" x14ac:dyDescent="0.2">
      <c r="P22" s="16"/>
      <c r="Q22" s="16"/>
      <c r="R22" s="16"/>
    </row>
    <row r="23" spans="2:18" ht="18.5" customHeight="1" x14ac:dyDescent="0.2">
      <c r="P23" s="16"/>
      <c r="Q23" s="16"/>
      <c r="R23" s="16"/>
    </row>
    <row r="24" spans="2:18" ht="18.5" customHeight="1" x14ac:dyDescent="0.2">
      <c r="P24" s="16"/>
      <c r="Q24" s="16"/>
      <c r="R24" s="16"/>
    </row>
    <row r="25" spans="2:18" ht="11.5" customHeight="1" x14ac:dyDescent="0.2">
      <c r="P25" s="16"/>
      <c r="Q25" s="16"/>
      <c r="R25" s="16"/>
    </row>
    <row r="26" spans="2:18" ht="18.5" customHeight="1" x14ac:dyDescent="0.2">
      <c r="P26" s="18" t="s">
        <v>105</v>
      </c>
      <c r="Q26" s="19" t="s">
        <v>46</v>
      </c>
      <c r="R26" s="19" t="s">
        <v>111</v>
      </c>
    </row>
    <row r="27" spans="2:18" ht="18.5" customHeight="1" x14ac:dyDescent="0.2">
      <c r="P27" s="16" t="str">
        <f>'Data Prep'!AI12</f>
        <v>Rubik's Cube</v>
      </c>
      <c r="Q27" s="17">
        <f>'Data Prep'!AJ12</f>
        <v>639.67999999999984</v>
      </c>
      <c r="R27" s="17">
        <f>'Data Prep'!AK12</f>
        <v>-1359.3200000000002</v>
      </c>
    </row>
    <row r="28" spans="2:18" ht="18.5" customHeight="1" x14ac:dyDescent="0.2">
      <c r="P28" s="16" t="str">
        <f>'Data Prep'!AI13</f>
        <v>Lego Bricks</v>
      </c>
      <c r="Q28" s="17">
        <f>'Data Prep'!AJ13</f>
        <v>9317.67</v>
      </c>
      <c r="R28" s="17">
        <f>'Data Prep'!AK13</f>
        <v>-799.80000000000109</v>
      </c>
    </row>
    <row r="29" spans="2:18" ht="18.5" customHeight="1" x14ac:dyDescent="0.2">
      <c r="P29" s="16" t="str">
        <f>'Data Prep'!AI14</f>
        <v>Mr. Potatohead</v>
      </c>
      <c r="Q29" s="17">
        <f>'Data Prep'!AJ14</f>
        <v>459.53999999999996</v>
      </c>
      <c r="R29" s="17">
        <f>'Data Prep'!AK14</f>
        <v>-719.28</v>
      </c>
    </row>
    <row r="30" spans="2:18" ht="18.5" customHeight="1" x14ac:dyDescent="0.2">
      <c r="P30" s="16" t="str">
        <f>'Data Prep'!AI15</f>
        <v>Etch A Sketch</v>
      </c>
      <c r="Q30" s="17">
        <f>'Data Prep'!AJ15</f>
        <v>881.57999999999993</v>
      </c>
      <c r="R30" s="17">
        <f>'Data Prep'!AK15</f>
        <v>-524.75</v>
      </c>
    </row>
    <row r="31" spans="2:18" ht="18.5" customHeight="1" x14ac:dyDescent="0.2">
      <c r="P31" s="16" t="str">
        <f>'Data Prep'!AI16</f>
        <v>Glass Marbles</v>
      </c>
      <c r="Q31" s="17">
        <f>'Data Prep'!AJ16</f>
        <v>989.1</v>
      </c>
      <c r="R31" s="17">
        <f>'Data Prep'!AK16</f>
        <v>-516.53000000000009</v>
      </c>
    </row>
    <row r="32" spans="2:18" ht="18.5" customHeight="1" x14ac:dyDescent="0.2">
      <c r="P32" s="16" t="str">
        <f>'Data Prep'!AI17</f>
        <v>Chutes &amp; Ladders</v>
      </c>
      <c r="Q32" s="17">
        <f>'Data Prep'!AJ17</f>
        <v>0</v>
      </c>
      <c r="R32" s="20">
        <f>'Data Prep'!AK17</f>
        <v>-402.69</v>
      </c>
    </row>
    <row r="33" spans="16:18" ht="18.5" customHeight="1" x14ac:dyDescent="0.2">
      <c r="P33" s="16"/>
      <c r="Q33" s="16"/>
      <c r="R33" s="22">
        <f>SUM(R27:R32)</f>
        <v>-4322.3700000000017</v>
      </c>
    </row>
    <row r="34" spans="16:18" ht="18.5" customHeight="1" x14ac:dyDescent="0.2">
      <c r="P34" s="16"/>
      <c r="Q34" s="16"/>
      <c r="R34" s="16"/>
    </row>
    <row r="35" spans="16:18" ht="18.5" customHeight="1" x14ac:dyDescent="0.2">
      <c r="P35" s="16"/>
      <c r="Q35" s="16"/>
      <c r="R35" s="16"/>
    </row>
    <row r="36" spans="16:18" ht="18.5" customHeight="1" x14ac:dyDescent="0.2">
      <c r="P36" s="16"/>
      <c r="Q36" s="16"/>
      <c r="R36" s="16"/>
    </row>
    <row r="37" spans="16:18" ht="18.5" customHeight="1" x14ac:dyDescent="0.2">
      <c r="P37" s="16"/>
      <c r="Q37" s="16"/>
      <c r="R37" s="16"/>
    </row>
    <row r="38" spans="16:18" ht="16" x14ac:dyDescent="0.2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Castillo, Priscilla</cp:lastModifiedBy>
  <dcterms:created xsi:type="dcterms:W3CDTF">2021-07-16T18:17:37Z</dcterms:created>
  <dcterms:modified xsi:type="dcterms:W3CDTF">2022-11-28T01:41:41Z</dcterms:modified>
</cp:coreProperties>
</file>