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32" i="1"/>
  <c r="C31" i="1"/>
  <c r="C28" i="1"/>
  <c r="C27" i="1"/>
  <c r="C12" i="1" l="1"/>
  <c r="C13" i="1"/>
  <c r="C14" i="1"/>
  <c r="C15" i="1"/>
  <c r="C11" i="1"/>
  <c r="B11" i="1"/>
  <c r="B14" i="1" s="1"/>
  <c r="F11" i="1"/>
  <c r="F15" i="1" s="1"/>
  <c r="E11" i="1"/>
  <c r="E15" i="1" s="1"/>
  <c r="C4" i="1"/>
  <c r="C5" i="1"/>
  <c r="C6" i="1"/>
  <c r="C7" i="1"/>
  <c r="C3" i="1"/>
  <c r="B5" i="1"/>
  <c r="B6" i="1" s="1"/>
  <c r="B3" i="1"/>
  <c r="F5" i="1"/>
  <c r="F7" i="1" s="1"/>
  <c r="E5" i="1"/>
  <c r="E7" i="1" s="1"/>
  <c r="F4" i="1"/>
  <c r="E4" i="1"/>
  <c r="F3" i="1"/>
  <c r="E3" i="1"/>
  <c r="B13" i="1" l="1"/>
  <c r="B15" i="1"/>
  <c r="B12" i="1"/>
  <c r="E12" i="1"/>
  <c r="E13" i="1"/>
  <c r="E14" i="1"/>
  <c r="F12" i="1"/>
  <c r="F13" i="1"/>
  <c r="F14" i="1"/>
  <c r="B7" i="1"/>
  <c r="B4" i="1"/>
  <c r="C8" i="1"/>
  <c r="F6" i="1"/>
  <c r="E6" i="1"/>
  <c r="C19" i="1"/>
  <c r="C21" i="1" s="1"/>
  <c r="C22" i="1" s="1"/>
  <c r="C24" i="1" s="1"/>
  <c r="C16" i="1" l="1"/>
  <c r="B16" i="1"/>
  <c r="B8" i="1"/>
  <c r="D16" i="1" l="1"/>
  <c r="D8" i="1"/>
  <c r="B17" i="1" l="1"/>
  <c r="C33" i="1"/>
  <c r="C34" i="1" s="1"/>
</calcChain>
</file>

<file path=xl/sharedStrings.xml><?xml version="1.0" encoding="utf-8"?>
<sst xmlns="http://schemas.openxmlformats.org/spreadsheetml/2006/main" count="33" uniqueCount="25">
  <si>
    <t>Run</t>
  </si>
  <si>
    <t>CCW Square</t>
  </si>
  <si>
    <t>CW Square</t>
  </si>
  <si>
    <t>xOffset(cm)</t>
  </si>
  <si>
    <t>yOffset(cm)</t>
  </si>
  <si>
    <t>Avg</t>
  </si>
  <si>
    <t xml:space="preserve">Note </t>
  </si>
  <si>
    <t>cm</t>
  </si>
  <si>
    <t>R ccw</t>
  </si>
  <si>
    <t>R cw</t>
  </si>
  <si>
    <t>Emax</t>
  </si>
  <si>
    <t>wheelbase</t>
  </si>
  <si>
    <t>circum.</t>
  </si>
  <si>
    <t>dsteps</t>
  </si>
  <si>
    <t>Num.Steps</t>
  </si>
  <si>
    <t>D</t>
  </si>
  <si>
    <t>3'3.4"</t>
  </si>
  <si>
    <t>alpha</t>
  </si>
  <si>
    <t>beta</t>
  </si>
  <si>
    <t>Ed</t>
  </si>
  <si>
    <t>cb</t>
  </si>
  <si>
    <t>cleft</t>
  </si>
  <si>
    <t>cright</t>
  </si>
  <si>
    <t>Tuning Parameters</t>
  </si>
  <si>
    <t>wheel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</si>
</sst>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CW Square</c:v>
          </c:tx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50.5</c:v>
                </c:pt>
                <c:pt idx="1">
                  <c:v>53</c:v>
                </c:pt>
                <c:pt idx="2">
                  <c:v>47.5</c:v>
                </c:pt>
                <c:pt idx="3">
                  <c:v>51.5</c:v>
                </c:pt>
                <c:pt idx="4">
                  <c:v>54.5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47</c:v>
                </c:pt>
                <c:pt idx="1">
                  <c:v>43.5</c:v>
                </c:pt>
                <c:pt idx="2">
                  <c:v>43</c:v>
                </c:pt>
                <c:pt idx="3">
                  <c:v>42</c:v>
                </c:pt>
                <c:pt idx="4">
                  <c:v>42.5</c:v>
                </c:pt>
              </c:numCache>
            </c:numRef>
          </c:yVal>
          <c:smooth val="0"/>
        </c:ser>
        <c:ser>
          <c:idx val="1"/>
          <c:order val="1"/>
          <c:tx>
            <c:v>CCW Square</c:v>
          </c:tx>
          <c:spPr>
            <a:ln w="28575">
              <a:noFill/>
            </a:ln>
          </c:spPr>
          <c:xVal>
            <c:numRef>
              <c:f>Sheet1!$B$11:$B$15</c:f>
              <c:numCache>
                <c:formatCode>General</c:formatCode>
                <c:ptCount val="5"/>
                <c:pt idx="0">
                  <c:v>68</c:v>
                </c:pt>
                <c:pt idx="1">
                  <c:v>72.75</c:v>
                </c:pt>
                <c:pt idx="2">
                  <c:v>72</c:v>
                </c:pt>
                <c:pt idx="3">
                  <c:v>71</c:v>
                </c:pt>
                <c:pt idx="4">
                  <c:v>74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-1</c:v>
                </c:pt>
                <c:pt idx="1">
                  <c:v>-1.5</c:v>
                </c:pt>
                <c:pt idx="2">
                  <c:v>-4</c:v>
                </c:pt>
                <c:pt idx="3">
                  <c:v>-6</c:v>
                </c:pt>
                <c:pt idx="4">
                  <c:v>-1.75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5040"/>
        <c:axId val="85528960"/>
      </c:scatterChart>
      <c:valAx>
        <c:axId val="83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28960"/>
        <c:crosses val="autoZero"/>
        <c:crossBetween val="midCat"/>
      </c:valAx>
      <c:valAx>
        <c:axId val="855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1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61912</xdr:rowOff>
    </xdr:from>
    <xdr:to>
      <xdr:col>14</xdr:col>
      <xdr:colOff>542925</xdr:colOff>
      <xdr:row>20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F36" sqref="F36"/>
    </sheetView>
  </sheetViews>
  <sheetFormatPr defaultRowHeight="15" x14ac:dyDescent="0.25"/>
  <cols>
    <col min="1" max="1" width="13.140625" customWidth="1"/>
    <col min="2" max="2" width="12" customWidth="1"/>
    <col min="3" max="3" width="11.85546875" customWidth="1"/>
  </cols>
  <sheetData>
    <row r="1" spans="1:6" x14ac:dyDescent="0.25">
      <c r="A1" t="s">
        <v>2</v>
      </c>
    </row>
    <row r="2" spans="1:6" s="1" customFormat="1" x14ac:dyDescent="0.25">
      <c r="A2" s="1" t="s">
        <v>0</v>
      </c>
      <c r="B2" s="1" t="s">
        <v>3</v>
      </c>
      <c r="C2" s="1" t="s">
        <v>4</v>
      </c>
    </row>
    <row r="3" spans="1:6" x14ac:dyDescent="0.25">
      <c r="A3" s="2">
        <v>1</v>
      </c>
      <c r="B3" s="2">
        <f>B5+3</f>
        <v>50.5</v>
      </c>
      <c r="C3" s="2">
        <f>-E3</f>
        <v>47</v>
      </c>
      <c r="E3" s="2">
        <f>E5-4</f>
        <v>-47</v>
      </c>
      <c r="F3" s="2">
        <f>F5+3</f>
        <v>50.5</v>
      </c>
    </row>
    <row r="4" spans="1:6" x14ac:dyDescent="0.25">
      <c r="A4" s="2">
        <v>2</v>
      </c>
      <c r="B4" s="2">
        <f>B5+5.5</f>
        <v>53</v>
      </c>
      <c r="C4" s="2">
        <f t="shared" ref="C4:C7" si="0">-E4</f>
        <v>43.5</v>
      </c>
      <c r="E4" s="2">
        <f>E5-0.5</f>
        <v>-43.5</v>
      </c>
      <c r="F4" s="2">
        <f>F5+5.5</f>
        <v>53</v>
      </c>
    </row>
    <row r="5" spans="1:6" x14ac:dyDescent="0.25">
      <c r="A5" s="2">
        <v>3</v>
      </c>
      <c r="B5" s="2">
        <f>30+17.5</f>
        <v>47.5</v>
      </c>
      <c r="C5" s="2">
        <f t="shared" si="0"/>
        <v>43</v>
      </c>
      <c r="E5" s="2">
        <f>-30-13</f>
        <v>-43</v>
      </c>
      <c r="F5" s="2">
        <f>30+17.5</f>
        <v>47.5</v>
      </c>
    </row>
    <row r="6" spans="1:6" x14ac:dyDescent="0.25">
      <c r="A6" s="2">
        <v>4</v>
      </c>
      <c r="B6" s="2">
        <f>B5+4</f>
        <v>51.5</v>
      </c>
      <c r="C6" s="2">
        <f t="shared" si="0"/>
        <v>42</v>
      </c>
      <c r="E6" s="2">
        <f>E5+1</f>
        <v>-42</v>
      </c>
      <c r="F6" s="2">
        <f>F5+4</f>
        <v>51.5</v>
      </c>
    </row>
    <row r="7" spans="1:6" x14ac:dyDescent="0.25">
      <c r="A7" s="2">
        <v>5</v>
      </c>
      <c r="B7" s="2">
        <f>B5+7</f>
        <v>54.5</v>
      </c>
      <c r="C7" s="2">
        <f t="shared" si="0"/>
        <v>42.5</v>
      </c>
      <c r="D7" t="s">
        <v>9</v>
      </c>
      <c r="E7" s="2">
        <f>E5+0.5</f>
        <v>-42.5</v>
      </c>
      <c r="F7" s="2">
        <f>F5+7</f>
        <v>54.5</v>
      </c>
    </row>
    <row r="8" spans="1:6" x14ac:dyDescent="0.25">
      <c r="A8" t="s">
        <v>5</v>
      </c>
      <c r="B8">
        <f>AVERAGE(B3:B7)</f>
        <v>51.4</v>
      </c>
      <c r="C8">
        <f>AVERAGE(C3:C7)</f>
        <v>43.6</v>
      </c>
      <c r="D8">
        <f>SQRT(B8*B8+C8*C8)</f>
        <v>67.401186933169058</v>
      </c>
    </row>
    <row r="9" spans="1:6" x14ac:dyDescent="0.25">
      <c r="A9" t="s">
        <v>1</v>
      </c>
    </row>
    <row r="10" spans="1:6" s="1" customFormat="1" x14ac:dyDescent="0.25">
      <c r="A10" s="1" t="s">
        <v>0</v>
      </c>
      <c r="B10" s="1" t="s">
        <v>3</v>
      </c>
      <c r="C10" s="1" t="s">
        <v>4</v>
      </c>
    </row>
    <row r="11" spans="1:6" x14ac:dyDescent="0.25">
      <c r="A11" s="2">
        <v>1</v>
      </c>
      <c r="B11" s="2">
        <f>30+30+8</f>
        <v>68</v>
      </c>
      <c r="C11" s="2">
        <f>-E11</f>
        <v>-1</v>
      </c>
      <c r="E11" s="2">
        <f>1</f>
        <v>1</v>
      </c>
      <c r="F11" s="2">
        <f>30+30+8</f>
        <v>68</v>
      </c>
    </row>
    <row r="12" spans="1:6" x14ac:dyDescent="0.25">
      <c r="A12" s="2">
        <v>2</v>
      </c>
      <c r="B12" s="2">
        <f>B11+4.75</f>
        <v>72.75</v>
      </c>
      <c r="C12" s="2">
        <f t="shared" ref="C12:C15" si="1">-E12</f>
        <v>-1.5</v>
      </c>
      <c r="E12" s="2">
        <f>E11+0.5</f>
        <v>1.5</v>
      </c>
      <c r="F12" s="2">
        <f>F11+4.75</f>
        <v>72.75</v>
      </c>
    </row>
    <row r="13" spans="1:6" x14ac:dyDescent="0.25">
      <c r="A13" s="2">
        <v>3</v>
      </c>
      <c r="B13" s="2">
        <f>B11+4</f>
        <v>72</v>
      </c>
      <c r="C13" s="2">
        <f t="shared" si="1"/>
        <v>-4</v>
      </c>
      <c r="E13" s="2">
        <f>E11+3</f>
        <v>4</v>
      </c>
      <c r="F13" s="2">
        <f>F11+4</f>
        <v>72</v>
      </c>
    </row>
    <row r="14" spans="1:6" x14ac:dyDescent="0.25">
      <c r="A14" s="2">
        <v>4</v>
      </c>
      <c r="B14" s="2">
        <f>B11+3</f>
        <v>71</v>
      </c>
      <c r="C14" s="2">
        <f t="shared" si="1"/>
        <v>-6</v>
      </c>
      <c r="E14" s="2">
        <f>E11+5</f>
        <v>6</v>
      </c>
      <c r="F14" s="2">
        <f>F11+3</f>
        <v>71</v>
      </c>
    </row>
    <row r="15" spans="1:6" x14ac:dyDescent="0.25">
      <c r="A15" s="2">
        <v>5</v>
      </c>
      <c r="B15" s="2">
        <f>B11+6</f>
        <v>74</v>
      </c>
      <c r="C15" s="2">
        <f t="shared" si="1"/>
        <v>-1.75</v>
      </c>
      <c r="D15" t="s">
        <v>8</v>
      </c>
      <c r="E15" s="2">
        <f>E11+0.75</f>
        <v>1.75</v>
      </c>
      <c r="F15" s="2">
        <f>F11+6</f>
        <v>74</v>
      </c>
    </row>
    <row r="16" spans="1:6" x14ac:dyDescent="0.25">
      <c r="A16" t="s">
        <v>5</v>
      </c>
      <c r="B16">
        <f>AVERAGE(B11:B15)</f>
        <v>71.55</v>
      </c>
      <c r="C16">
        <f>AVERAGE(C11:C15)</f>
        <v>-2.85</v>
      </c>
      <c r="D16">
        <f>SQRT(B16*B16+C16*C16)</f>
        <v>71.606738509724067</v>
      </c>
    </row>
    <row r="17" spans="1:4" x14ac:dyDescent="0.25">
      <c r="A17" t="s">
        <v>10</v>
      </c>
      <c r="B17">
        <f>MAX(D8,D16)</f>
        <v>71.606738509724067</v>
      </c>
    </row>
    <row r="19" spans="1:4" x14ac:dyDescent="0.25">
      <c r="A19" t="s">
        <v>6</v>
      </c>
      <c r="B19" t="s">
        <v>24</v>
      </c>
      <c r="C19">
        <f>8.5/2</f>
        <v>4.25</v>
      </c>
      <c r="D19" t="s">
        <v>7</v>
      </c>
    </row>
    <row r="20" spans="1:4" x14ac:dyDescent="0.25">
      <c r="B20" t="s">
        <v>11</v>
      </c>
      <c r="C20">
        <f>18.8+2.5</f>
        <v>21.3</v>
      </c>
      <c r="D20" t="s">
        <v>7</v>
      </c>
    </row>
    <row r="21" spans="1:4" x14ac:dyDescent="0.25">
      <c r="B21" t="s">
        <v>12</v>
      </c>
      <c r="C21">
        <f>2*PI()*C19</f>
        <v>26.703537555513243</v>
      </c>
      <c r="D21" t="s">
        <v>7</v>
      </c>
    </row>
    <row r="22" spans="1:4" x14ac:dyDescent="0.25">
      <c r="B22" t="s">
        <v>13</v>
      </c>
      <c r="C22">
        <f>C21/200</f>
        <v>0.13351768777756623</v>
      </c>
      <c r="D22" t="s">
        <v>7</v>
      </c>
    </row>
    <row r="23" spans="1:4" x14ac:dyDescent="0.25">
      <c r="B23" t="s">
        <v>14</v>
      </c>
      <c r="C23">
        <v>750</v>
      </c>
    </row>
    <row r="24" spans="1:4" x14ac:dyDescent="0.25">
      <c r="B24" t="s">
        <v>15</v>
      </c>
      <c r="C24">
        <f>C23*C22</f>
        <v>100.13826583317467</v>
      </c>
      <c r="D24" t="s">
        <v>7</v>
      </c>
    </row>
    <row r="25" spans="1:4" x14ac:dyDescent="0.25">
      <c r="C25" t="s">
        <v>16</v>
      </c>
    </row>
    <row r="27" spans="1:4" x14ac:dyDescent="0.25">
      <c r="B27" t="s">
        <v>17</v>
      </c>
      <c r="C27">
        <f>AVERAGE((B8+B16)/(-4*C24),(C8-C16)/(-4*C24))</f>
        <v>-0.21145762635111426</v>
      </c>
    </row>
    <row r="28" spans="1:4" x14ac:dyDescent="0.25">
      <c r="B28" t="s">
        <v>18</v>
      </c>
      <c r="C28">
        <f>AVERAGE((B8-B16)/(-4*C24),(C8+C16)/(-4*C24))</f>
        <v>-2.5714445707396425E-2</v>
      </c>
    </row>
    <row r="30" spans="1:4" x14ac:dyDescent="0.25">
      <c r="A30" s="1" t="s">
        <v>23</v>
      </c>
    </row>
    <row r="31" spans="1:4" x14ac:dyDescent="0.25">
      <c r="B31" t="s">
        <v>19</v>
      </c>
      <c r="C31">
        <f>(C24+C20*SIN(C28/2))/(C24-C20*SIN(C28/2))</f>
        <v>0.99454545308921571</v>
      </c>
    </row>
    <row r="32" spans="1:4" x14ac:dyDescent="0.25">
      <c r="B32" t="s">
        <v>20</v>
      </c>
      <c r="C32">
        <f>PI()/(PI()-C27)</f>
        <v>0.93693574247421041</v>
      </c>
    </row>
    <row r="33" spans="2:3" x14ac:dyDescent="0.25">
      <c r="B33" t="s">
        <v>21</v>
      </c>
      <c r="C33">
        <f>2/(C31+1)</f>
        <v>1.002734731816884</v>
      </c>
    </row>
    <row r="34" spans="2:3" x14ac:dyDescent="0.25">
      <c r="B34" t="s">
        <v>22</v>
      </c>
      <c r="C34">
        <f>C31*C33</f>
        <v>0.99726526818311612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A Solorzano</dc:creator>
  <cp:lastModifiedBy>Ander A Solorzano</cp:lastModifiedBy>
  <dcterms:created xsi:type="dcterms:W3CDTF">2012-11-29T02:47:01Z</dcterms:created>
  <dcterms:modified xsi:type="dcterms:W3CDTF">2012-11-29T15:34:07Z</dcterms:modified>
</cp:coreProperties>
</file>