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activeTab="4"/>
  </bookViews>
  <sheets>
    <sheet name="SAW" sheetId="1" r:id="rId1"/>
    <sheet name="WP" sheetId="2" r:id="rId2"/>
    <sheet name="TOPSIS" sheetId="3" r:id="rId3"/>
    <sheet name="AHP" sheetId="4" r:id="rId4"/>
    <sheet name="Sheet1" sheetId="5" r:id="rId5"/>
    <sheet name="Sheet2" sheetId="6" r:id="rId6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4"/>
  <c r="Q10"/>
  <c r="O10"/>
  <c r="N10"/>
  <c r="M10"/>
  <c r="L10"/>
  <c r="K10"/>
  <c r="T15"/>
  <c r="S15"/>
  <c r="R15"/>
  <c r="G9"/>
  <c r="G20"/>
  <c r="P5" s="1"/>
  <c r="F20"/>
  <c r="O5" s="1"/>
  <c r="E20"/>
  <c r="N5" s="1"/>
  <c r="D20"/>
  <c r="M5" s="1"/>
  <c r="C20"/>
  <c r="L5" s="1"/>
  <c r="B20"/>
  <c r="K9" s="1"/>
  <c r="F9"/>
  <c r="E9"/>
  <c r="D9"/>
  <c r="C9"/>
  <c r="B9"/>
  <c r="N4" l="1"/>
  <c r="N8"/>
  <c r="N6"/>
  <c r="O4"/>
  <c r="O8"/>
  <c r="O6"/>
  <c r="P4"/>
  <c r="P8"/>
  <c r="P6"/>
  <c r="N9"/>
  <c r="N7"/>
  <c r="O9"/>
  <c r="O7"/>
  <c r="P9"/>
  <c r="P7"/>
  <c r="K4"/>
  <c r="K6"/>
  <c r="K8"/>
  <c r="L4"/>
  <c r="L8"/>
  <c r="L6"/>
  <c r="M4"/>
  <c r="M8"/>
  <c r="M6"/>
  <c r="K5"/>
  <c r="Q5" s="1"/>
  <c r="K7"/>
  <c r="L9"/>
  <c r="Q9" s="1"/>
  <c r="L7"/>
  <c r="M9"/>
  <c r="M7"/>
  <c r="Q6" l="1"/>
  <c r="Q7"/>
  <c r="Q8"/>
  <c r="Q4"/>
  <c r="M9" i="3"/>
  <c r="P6"/>
  <c r="P5"/>
  <c r="P4"/>
  <c r="P11" s="1"/>
  <c r="O6"/>
  <c r="O5"/>
  <c r="O4"/>
  <c r="O11" s="1"/>
  <c r="N6"/>
  <c r="N5"/>
  <c r="N4"/>
  <c r="N11" s="1"/>
  <c r="M6"/>
  <c r="M5"/>
  <c r="M4"/>
  <c r="M11" s="1"/>
  <c r="L6"/>
  <c r="L5"/>
  <c r="L4"/>
  <c r="P16"/>
  <c r="O16"/>
  <c r="N16"/>
  <c r="M16"/>
  <c r="L16"/>
  <c r="P15"/>
  <c r="O15"/>
  <c r="N15"/>
  <c r="M15"/>
  <c r="L15"/>
  <c r="P14"/>
  <c r="O14"/>
  <c r="N14"/>
  <c r="M14"/>
  <c r="L14"/>
  <c r="C14"/>
  <c r="C13"/>
  <c r="C12"/>
  <c r="C11"/>
  <c r="G6" s="1"/>
  <c r="C10"/>
  <c r="G7"/>
  <c r="N9" l="1"/>
  <c r="L9"/>
  <c r="P9"/>
  <c r="O9"/>
  <c r="L11"/>
  <c r="F10" s="1"/>
  <c r="G9"/>
  <c r="Q16" i="4"/>
  <c r="Q18"/>
  <c r="Q20"/>
  <c r="Q17"/>
  <c r="Q19"/>
  <c r="Q15"/>
  <c r="G5" i="3"/>
  <c r="I5" s="1"/>
  <c r="H3" i="2"/>
  <c r="G10" i="3" l="1"/>
  <c r="H10"/>
  <c r="H9"/>
  <c r="F9"/>
  <c r="I6"/>
  <c r="I7"/>
  <c r="J7" s="1"/>
  <c r="H4" i="2"/>
  <c r="H5"/>
  <c r="J5" i="3" l="1"/>
  <c r="J6"/>
  <c r="J5" i="2"/>
  <c r="J4"/>
  <c r="J3"/>
  <c r="H9"/>
  <c r="L5" i="1"/>
  <c r="L6"/>
  <c r="L7"/>
  <c r="L8"/>
  <c r="L9"/>
  <c r="K5"/>
  <c r="K6"/>
  <c r="K7"/>
  <c r="K8"/>
  <c r="K9"/>
  <c r="J5"/>
  <c r="J6"/>
  <c r="J7"/>
  <c r="J8"/>
  <c r="M8" s="1"/>
  <c r="J9"/>
  <c r="I5"/>
  <c r="M5" s="1"/>
  <c r="I6"/>
  <c r="M6" s="1"/>
  <c r="I7"/>
  <c r="M7" s="1"/>
  <c r="N7" s="1"/>
  <c r="I8"/>
  <c r="I9"/>
  <c r="M9" s="1"/>
  <c r="L4"/>
  <c r="K4"/>
  <c r="J4"/>
  <c r="I4"/>
  <c r="M4" s="1"/>
  <c r="N4" s="1"/>
  <c r="N9" l="1"/>
  <c r="N5"/>
  <c r="N8"/>
  <c r="N6"/>
  <c r="I5" i="2"/>
  <c r="I3"/>
  <c r="I4"/>
</calcChain>
</file>

<file path=xl/sharedStrings.xml><?xml version="1.0" encoding="utf-8"?>
<sst xmlns="http://schemas.openxmlformats.org/spreadsheetml/2006/main" count="200" uniqueCount="92">
  <si>
    <t>Alternatif</t>
  </si>
  <si>
    <t>C1</t>
  </si>
  <si>
    <t>C2</t>
  </si>
  <si>
    <t>C3</t>
  </si>
  <si>
    <t>C4</t>
  </si>
  <si>
    <t>Kriteria</t>
  </si>
  <si>
    <t>A1</t>
  </si>
  <si>
    <t>A2</t>
  </si>
  <si>
    <t>A3</t>
  </si>
  <si>
    <t>A4</t>
  </si>
  <si>
    <t>A5</t>
  </si>
  <si>
    <t>A6</t>
  </si>
  <si>
    <t>SOAL</t>
  </si>
  <si>
    <t>Hasil</t>
  </si>
  <si>
    <t xml:space="preserve">C1 </t>
  </si>
  <si>
    <t>Nilai Kriteria</t>
  </si>
  <si>
    <t>Perhitungan Nilai Preferensi</t>
  </si>
  <si>
    <t>RANKING</t>
  </si>
  <si>
    <t>Indra</t>
  </si>
  <si>
    <t>Roni</t>
  </si>
  <si>
    <t>Putri</t>
  </si>
  <si>
    <t>Dani</t>
  </si>
  <si>
    <t>Ratna</t>
  </si>
  <si>
    <t>Mira</t>
  </si>
  <si>
    <t>C5</t>
  </si>
  <si>
    <t>Total</t>
  </si>
  <si>
    <t>Ranking</t>
  </si>
  <si>
    <t>Vektor S</t>
  </si>
  <si>
    <t>V</t>
  </si>
  <si>
    <t>alternatif</t>
  </si>
  <si>
    <t>Vektor</t>
  </si>
  <si>
    <t>Rangking</t>
  </si>
  <si>
    <t>c1</t>
  </si>
  <si>
    <t>c2</t>
  </si>
  <si>
    <t>c3</t>
  </si>
  <si>
    <t>c4</t>
  </si>
  <si>
    <t>c5</t>
  </si>
  <si>
    <t>V1</t>
  </si>
  <si>
    <t>V2</t>
  </si>
  <si>
    <t>V3</t>
  </si>
  <si>
    <t xml:space="preserve">Nilai Kriteria </t>
  </si>
  <si>
    <t>R</t>
  </si>
  <si>
    <t>Y</t>
  </si>
  <si>
    <t>A+</t>
  </si>
  <si>
    <t>A-</t>
  </si>
  <si>
    <t>IDEAL+</t>
  </si>
  <si>
    <t>IDEAL-</t>
  </si>
  <si>
    <t>Harga</t>
  </si>
  <si>
    <t>Memori</t>
  </si>
  <si>
    <t>Warna</t>
  </si>
  <si>
    <t>Camera</t>
  </si>
  <si>
    <t>Berat</t>
  </si>
  <si>
    <t>Unik</t>
  </si>
  <si>
    <t>*</t>
  </si>
  <si>
    <t>jumlah</t>
  </si>
  <si>
    <t>PEMBAGIAN</t>
  </si>
  <si>
    <t>NORMALISASI</t>
  </si>
  <si>
    <t>NILAI BOBOT</t>
  </si>
  <si>
    <t>Nilai</t>
  </si>
  <si>
    <t>RATA-RATA</t>
  </si>
  <si>
    <t>Nilai T</t>
  </si>
  <si>
    <t>Nilai C</t>
  </si>
  <si>
    <t>Konsistensi</t>
  </si>
  <si>
    <t>calon mahasiswa</t>
  </si>
  <si>
    <t>nilai</t>
  </si>
  <si>
    <t>mtk</t>
  </si>
  <si>
    <t>ipa</t>
  </si>
  <si>
    <t>b.inggris</t>
  </si>
  <si>
    <t>sikap</t>
  </si>
  <si>
    <t>prestasi</t>
  </si>
  <si>
    <t>akademik</t>
  </si>
  <si>
    <t>non akademik</t>
  </si>
  <si>
    <t>ardi</t>
  </si>
  <si>
    <t>budiarto</t>
  </si>
  <si>
    <t>cantika</t>
  </si>
  <si>
    <t>david</t>
  </si>
  <si>
    <t>ermawati</t>
  </si>
  <si>
    <t>baik</t>
  </si>
  <si>
    <t>cukup</t>
  </si>
  <si>
    <t>r 1</t>
  </si>
  <si>
    <t>r 2</t>
  </si>
  <si>
    <t>r 3</t>
  </si>
  <si>
    <t>juara 1 puisi</t>
  </si>
  <si>
    <t>juara 1 tenis</t>
  </si>
  <si>
    <t>juara 1 catur</t>
  </si>
  <si>
    <t>juara 3 lari</t>
  </si>
  <si>
    <t>juara 2 pidato</t>
  </si>
  <si>
    <t>1. Sebutkan 4 tahap pendukung keputusan ?</t>
  </si>
  <si>
    <t>2. Jelaskan basis pengetahuan dan basis interefensi ?</t>
  </si>
  <si>
    <t>perancangan,pemahaman,pemilihaan dan implementasi</t>
  </si>
  <si>
    <t>basis pengetahuan adalah pakar berupa fakta-fakta, konsep ,aturan , prosedur yang telah direpresentasikan kedalam bentuk yang dimengerti oleh sistem</t>
  </si>
  <si>
    <t>basis mesin interferensi merupakan otak dari sistem pakar, bagian ini mengandung mekanisme fungsi berfikir dan pola penalaran yang digunakan oleh seorang sistem pakar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</si>
</sst>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000"/>
    <numFmt numFmtId="166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89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thick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ck">
        <color auto="1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35" xfId="0" applyBorder="1"/>
    <xf numFmtId="0" fontId="0" fillId="0" borderId="36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37" xfId="0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38" xfId="0" applyFont="1" applyBorder="1" applyAlignment="1">
      <alignment horizontal="center" vertical="center"/>
    </xf>
    <xf numFmtId="0" fontId="0" fillId="0" borderId="12" xfId="0" applyBorder="1"/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1" fillId="0" borderId="45" xfId="0" applyFont="1" applyBorder="1" applyAlignment="1">
      <alignment horizontal="center" vertical="center"/>
    </xf>
    <xf numFmtId="165" fontId="0" fillId="0" borderId="39" xfId="0" applyNumberFormat="1" applyBorder="1" applyAlignment="1">
      <alignment horizontal="center" vertical="center"/>
    </xf>
    <xf numFmtId="165" fontId="0" fillId="0" borderId="40" xfId="0" applyNumberFormat="1" applyBorder="1" applyAlignment="1">
      <alignment horizontal="center" vertical="center"/>
    </xf>
    <xf numFmtId="0" fontId="0" fillId="0" borderId="47" xfId="0" applyBorder="1"/>
    <xf numFmtId="1" fontId="0" fillId="0" borderId="39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48" xfId="0" applyBorder="1"/>
    <xf numFmtId="0" fontId="0" fillId="0" borderId="30" xfId="0" applyBorder="1"/>
    <xf numFmtId="165" fontId="1" fillId="2" borderId="31" xfId="0" applyNumberFormat="1" applyFont="1" applyFill="1" applyBorder="1"/>
    <xf numFmtId="165" fontId="1" fillId="0" borderId="50" xfId="0" applyNumberFormat="1" applyFont="1" applyFill="1" applyBorder="1"/>
    <xf numFmtId="0" fontId="0" fillId="0" borderId="43" xfId="0" applyBorder="1"/>
    <xf numFmtId="0" fontId="1" fillId="0" borderId="0" xfId="0" applyFont="1"/>
    <xf numFmtId="165" fontId="0" fillId="0" borderId="51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43" xfId="0" applyNumberFormat="1" applyBorder="1" applyAlignment="1">
      <alignment horizontal="center" vertical="center"/>
    </xf>
    <xf numFmtId="1" fontId="0" fillId="0" borderId="52" xfId="0" applyNumberFormat="1" applyBorder="1" applyAlignment="1">
      <alignment horizontal="center" vertical="center"/>
    </xf>
    <xf numFmtId="165" fontId="0" fillId="0" borderId="46" xfId="0" applyNumberFormat="1" applyBorder="1" applyAlignment="1">
      <alignment horizontal="center" vertical="center"/>
    </xf>
    <xf numFmtId="0" fontId="0" fillId="0" borderId="46" xfId="0" applyBorder="1"/>
    <xf numFmtId="0" fontId="0" fillId="0" borderId="46" xfId="0" applyFill="1" applyBorder="1"/>
    <xf numFmtId="0" fontId="0" fillId="0" borderId="46" xfId="0" applyBorder="1" applyAlignment="1"/>
    <xf numFmtId="0" fontId="0" fillId="0" borderId="0" xfId="0" applyBorder="1"/>
    <xf numFmtId="2" fontId="4" fillId="0" borderId="46" xfId="0" applyNumberFormat="1" applyFont="1" applyBorder="1"/>
    <xf numFmtId="2" fontId="0" fillId="0" borderId="46" xfId="0" applyNumberFormat="1" applyBorder="1"/>
    <xf numFmtId="2" fontId="4" fillId="0" borderId="46" xfId="0" applyNumberFormat="1" applyFont="1" applyBorder="1" applyAlignment="1">
      <alignment vertical="top"/>
    </xf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69" xfId="0" applyBorder="1"/>
    <xf numFmtId="0" fontId="0" fillId="0" borderId="70" xfId="0" applyBorder="1"/>
    <xf numFmtId="0" fontId="0" fillId="0" borderId="70" xfId="0" applyFill="1" applyBorder="1"/>
    <xf numFmtId="0" fontId="0" fillId="0" borderId="70" xfId="0" applyBorder="1" applyAlignment="1"/>
    <xf numFmtId="1" fontId="0" fillId="0" borderId="69" xfId="0" applyNumberFormat="1" applyBorder="1"/>
    <xf numFmtId="0" fontId="1" fillId="0" borderId="63" xfId="0" applyFont="1" applyBorder="1"/>
    <xf numFmtId="2" fontId="0" fillId="0" borderId="70" xfId="0" applyNumberFormat="1" applyBorder="1"/>
    <xf numFmtId="2" fontId="4" fillId="0" borderId="70" xfId="0" applyNumberFormat="1" applyFont="1" applyBorder="1"/>
    <xf numFmtId="2" fontId="0" fillId="0" borderId="65" xfId="0" applyNumberFormat="1" applyBorder="1"/>
    <xf numFmtId="0" fontId="0" fillId="0" borderId="66" xfId="0" applyFill="1" applyBorder="1"/>
    <xf numFmtId="0" fontId="0" fillId="0" borderId="56" xfId="0" applyBorder="1"/>
    <xf numFmtId="1" fontId="0" fillId="0" borderId="62" xfId="0" applyNumberFormat="1" applyBorder="1"/>
    <xf numFmtId="1" fontId="0" fillId="0" borderId="63" xfId="0" applyNumberFormat="1" applyBorder="1"/>
    <xf numFmtId="2" fontId="4" fillId="0" borderId="64" xfId="0" applyNumberFormat="1" applyFont="1" applyBorder="1"/>
    <xf numFmtId="2" fontId="0" fillId="0" borderId="64" xfId="0" applyNumberFormat="1" applyBorder="1"/>
    <xf numFmtId="2" fontId="4" fillId="0" borderId="65" xfId="0" applyNumberFormat="1" applyFont="1" applyBorder="1"/>
    <xf numFmtId="1" fontId="0" fillId="0" borderId="66" xfId="0" applyNumberFormat="1" applyBorder="1"/>
    <xf numFmtId="2" fontId="0" fillId="0" borderId="67" xfId="0" applyNumberFormat="1" applyBorder="1"/>
    <xf numFmtId="1" fontId="0" fillId="0" borderId="62" xfId="0" applyNumberFormat="1" applyFill="1" applyBorder="1"/>
    <xf numFmtId="1" fontId="0" fillId="0" borderId="69" xfId="0" applyNumberFormat="1" applyFill="1" applyBorder="1"/>
    <xf numFmtId="1" fontId="0" fillId="0" borderId="63" xfId="0" applyNumberFormat="1" applyFill="1" applyBorder="1"/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textRotation="255"/>
    </xf>
    <xf numFmtId="0" fontId="3" fillId="0" borderId="20" xfId="0" applyFont="1" applyBorder="1" applyAlignment="1">
      <alignment horizontal="center" textRotation="255"/>
    </xf>
    <xf numFmtId="0" fontId="3" fillId="0" borderId="21" xfId="0" applyFont="1" applyBorder="1" applyAlignment="1">
      <alignment horizontal="center" textRotation="255"/>
    </xf>
    <xf numFmtId="0" fontId="2" fillId="0" borderId="19" xfId="0" applyFont="1" applyBorder="1" applyAlignment="1">
      <alignment horizontal="center" textRotation="255"/>
    </xf>
    <xf numFmtId="0" fontId="2" fillId="0" borderId="20" xfId="0" applyFont="1" applyBorder="1" applyAlignment="1">
      <alignment horizontal="center" textRotation="255"/>
    </xf>
    <xf numFmtId="0" fontId="2" fillId="0" borderId="21" xfId="0" applyFont="1" applyBorder="1" applyAlignment="1">
      <alignment horizontal="center" textRotation="255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 wrapText="1"/>
    </xf>
    <xf numFmtId="0" fontId="1" fillId="0" borderId="41" xfId="0" applyFont="1" applyFill="1" applyBorder="1" applyAlignment="1">
      <alignment horizontal="center" vertical="center" wrapText="1"/>
    </xf>
    <xf numFmtId="0" fontId="1" fillId="0" borderId="39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textRotation="255"/>
    </xf>
    <xf numFmtId="0" fontId="3" fillId="0" borderId="0" xfId="0" applyFont="1" applyBorder="1" applyAlignment="1">
      <alignment horizontal="center" textRotation="255"/>
    </xf>
    <xf numFmtId="0" fontId="3" fillId="0" borderId="30" xfId="0" applyFont="1" applyBorder="1" applyAlignment="1">
      <alignment horizontal="center" textRotation="255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75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2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6" xfId="0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5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/>
    <xf numFmtId="0" fontId="0" fillId="0" borderId="0" xfId="0" applyFill="1" applyBorder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428625</xdr:colOff>
      <xdr:row>9</xdr:row>
      <xdr:rowOff>119062</xdr:rowOff>
    </xdr:from>
    <xdr:ext cx="65" cy="172227"/>
    <xdr:sp macro="" textlink="">
      <xdr:nvSpPr>
        <xdr:cNvPr id="2" name="TextBox 1"/>
        <xdr:cNvSpPr txBox="1"/>
      </xdr:nvSpPr>
      <xdr:spPr>
        <a:xfrm>
          <a:off x="5943600" y="1871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selection activeCell="B13" sqref="B13"/>
    </sheetView>
  </sheetViews>
  <sheetFormatPr defaultRowHeight="15"/>
  <cols>
    <col min="1" max="1" width="9.5703125" bestFit="1" customWidth="1"/>
    <col min="2" max="2" width="9.5703125" style="1" bestFit="1" customWidth="1"/>
    <col min="3" max="5" width="4.85546875" style="1" customWidth="1"/>
    <col min="6" max="6" width="4.85546875" customWidth="1"/>
    <col min="7" max="8" width="9.5703125" bestFit="1" customWidth="1"/>
    <col min="9" max="12" width="6.5703125" customWidth="1"/>
    <col min="13" max="13" width="17.28515625" customWidth="1"/>
  </cols>
  <sheetData>
    <row r="1" spans="1:14" ht="15.75" thickBot="1"/>
    <row r="2" spans="1:14" ht="16.5" thickTop="1" thickBot="1">
      <c r="A2" s="101" t="s">
        <v>12</v>
      </c>
      <c r="B2" s="96" t="s">
        <v>0</v>
      </c>
      <c r="C2" s="98" t="s">
        <v>5</v>
      </c>
      <c r="D2" s="99"/>
      <c r="E2" s="99"/>
      <c r="F2" s="100"/>
      <c r="G2" s="104" t="s">
        <v>13</v>
      </c>
      <c r="H2" s="107" t="s">
        <v>0</v>
      </c>
      <c r="I2" s="98" t="s">
        <v>5</v>
      </c>
      <c r="J2" s="99"/>
      <c r="K2" s="99"/>
      <c r="L2" s="100"/>
      <c r="M2" s="90" t="s">
        <v>16</v>
      </c>
      <c r="N2" s="94" t="s">
        <v>17</v>
      </c>
    </row>
    <row r="3" spans="1:14" ht="15.75" thickBot="1">
      <c r="A3" s="102"/>
      <c r="B3" s="97"/>
      <c r="C3" s="20" t="s">
        <v>1</v>
      </c>
      <c r="D3" s="20" t="s">
        <v>2</v>
      </c>
      <c r="E3" s="20" t="s">
        <v>3</v>
      </c>
      <c r="F3" s="21" t="s">
        <v>4</v>
      </c>
      <c r="G3" s="105"/>
      <c r="H3" s="108"/>
      <c r="I3" s="20" t="s">
        <v>1</v>
      </c>
      <c r="J3" s="20" t="s">
        <v>2</v>
      </c>
      <c r="K3" s="20" t="s">
        <v>3</v>
      </c>
      <c r="L3" s="21" t="s">
        <v>4</v>
      </c>
      <c r="M3" s="91"/>
      <c r="N3" s="95"/>
    </row>
    <row r="4" spans="1:14" ht="15.75" thickTop="1">
      <c r="A4" s="102"/>
      <c r="B4" s="8" t="s">
        <v>18</v>
      </c>
      <c r="C4" s="2">
        <v>70</v>
      </c>
      <c r="D4" s="2">
        <v>50</v>
      </c>
      <c r="E4" s="2">
        <v>80</v>
      </c>
      <c r="F4" s="3">
        <v>60</v>
      </c>
      <c r="G4" s="105"/>
      <c r="H4" s="8" t="s">
        <v>6</v>
      </c>
      <c r="I4" s="11">
        <f>C4:C9/MAX(C$4:$C$9)</f>
        <v>0.82352941176470584</v>
      </c>
      <c r="J4" s="11">
        <f>D4:D9/MAX(D$4:$D$9)</f>
        <v>0.66666666666666663</v>
      </c>
      <c r="K4" s="11">
        <f>E4:E9/MAX(E$4:$E$9)</f>
        <v>0.94117647058823528</v>
      </c>
      <c r="L4" s="12">
        <f>F4:F9/MAX(F$4:$F$9)</f>
        <v>0.70588235294117652</v>
      </c>
      <c r="M4" s="17">
        <f>($B$12*I4)+($B$13*J4)+($B$14*K4)+($B$15*L4)</f>
        <v>0.79607843137254897</v>
      </c>
      <c r="N4" s="22">
        <f>RANK(M4,$M$4:$M$9)</f>
        <v>4</v>
      </c>
    </row>
    <row r="5" spans="1:14">
      <c r="A5" s="102"/>
      <c r="B5" s="9" t="s">
        <v>19</v>
      </c>
      <c r="C5" s="4">
        <v>50</v>
      </c>
      <c r="D5" s="4">
        <v>60</v>
      </c>
      <c r="E5" s="4">
        <v>82</v>
      </c>
      <c r="F5" s="5">
        <v>70</v>
      </c>
      <c r="G5" s="105"/>
      <c r="H5" s="9" t="s">
        <v>7</v>
      </c>
      <c r="I5" s="13">
        <f>C5:C10/MAX(C$4:$C$9)</f>
        <v>0.58823529411764708</v>
      </c>
      <c r="J5" s="13">
        <f>D5:D10/MAX(D$4:$D$9)</f>
        <v>0.8</v>
      </c>
      <c r="K5" s="13">
        <f>E5:E10/MAX(E$4:$E$9)</f>
        <v>0.96470588235294119</v>
      </c>
      <c r="L5" s="14">
        <f>F5:F10/MAX(F$4:$F$9)</f>
        <v>0.82352941176470584</v>
      </c>
      <c r="M5" s="18">
        <f t="shared" ref="M5:M9" si="0">($B$12*I5)+($B$13*J5)+($B$14*K5)+($B$15*L5)</f>
        <v>0.77058823529411768</v>
      </c>
      <c r="N5" s="22">
        <f t="shared" ref="N5:N9" si="1">RANK(M5,$M$4:$M$9)</f>
        <v>6</v>
      </c>
    </row>
    <row r="6" spans="1:14">
      <c r="A6" s="102"/>
      <c r="B6" s="9" t="s">
        <v>20</v>
      </c>
      <c r="C6" s="4">
        <v>85</v>
      </c>
      <c r="D6" s="4">
        <v>55</v>
      </c>
      <c r="E6" s="4">
        <v>80</v>
      </c>
      <c r="F6" s="5">
        <v>75</v>
      </c>
      <c r="G6" s="105"/>
      <c r="H6" s="9" t="s">
        <v>8</v>
      </c>
      <c r="I6" s="13">
        <f>C6:C11/MAX(C$4:$C$9)</f>
        <v>1</v>
      </c>
      <c r="J6" s="13">
        <f>D6:D11/MAX(D$4:$D$9)</f>
        <v>0.73333333333333328</v>
      </c>
      <c r="K6" s="13">
        <f>E6:E11/MAX(E$4:$E$9)</f>
        <v>0.94117647058823528</v>
      </c>
      <c r="L6" s="14">
        <f>F6:F11/MAX(F$4:$F$9)</f>
        <v>0.88235294117647056</v>
      </c>
      <c r="M6" s="18">
        <f t="shared" si="0"/>
        <v>0.90098039215686265</v>
      </c>
      <c r="N6" s="22">
        <f t="shared" si="1"/>
        <v>3</v>
      </c>
    </row>
    <row r="7" spans="1:14">
      <c r="A7" s="102"/>
      <c r="B7" s="9" t="s">
        <v>21</v>
      </c>
      <c r="C7" s="4">
        <v>82</v>
      </c>
      <c r="D7" s="4">
        <v>70</v>
      </c>
      <c r="E7" s="4">
        <v>65</v>
      </c>
      <c r="F7" s="5">
        <v>85</v>
      </c>
      <c r="G7" s="105"/>
      <c r="H7" s="9" t="s">
        <v>9</v>
      </c>
      <c r="I7" s="13">
        <f>C7:C12/MAX(C$4:$C$9)</f>
        <v>0.96470588235294119</v>
      </c>
      <c r="J7" s="13">
        <f>D7:D12/MAX(D$4:$D$9)</f>
        <v>0.93333333333333335</v>
      </c>
      <c r="K7" s="13">
        <f>E7:E12/MAX(E$4:$E$9)</f>
        <v>0.76470588235294112</v>
      </c>
      <c r="L7" s="14">
        <f>F7:F12/MAX(F$4:$F$9)</f>
        <v>1</v>
      </c>
      <c r="M7" s="18">
        <f t="shared" si="0"/>
        <v>0.91215686274509811</v>
      </c>
      <c r="N7" s="22">
        <f t="shared" si="1"/>
        <v>2</v>
      </c>
    </row>
    <row r="8" spans="1:14">
      <c r="A8" s="102"/>
      <c r="B8" s="9" t="s">
        <v>22</v>
      </c>
      <c r="C8" s="4">
        <v>75</v>
      </c>
      <c r="D8" s="4">
        <v>75</v>
      </c>
      <c r="E8" s="4">
        <v>85</v>
      </c>
      <c r="F8" s="5">
        <v>74</v>
      </c>
      <c r="G8" s="105"/>
      <c r="H8" s="9" t="s">
        <v>10</v>
      </c>
      <c r="I8" s="13">
        <f>C8:C13/MAX(C$4:$C$9)</f>
        <v>0.88235294117647056</v>
      </c>
      <c r="J8" s="13">
        <f>D8:D13/MAX(D$4:$D$9)</f>
        <v>1</v>
      </c>
      <c r="K8" s="13">
        <f>E8:E13/MAX(E$4:$E$9)</f>
        <v>1</v>
      </c>
      <c r="L8" s="14">
        <f>F8:F13/MAX(F$4:$F$9)</f>
        <v>0.87058823529411766</v>
      </c>
      <c r="M8" s="18">
        <f t="shared" si="0"/>
        <v>0.93941176470588239</v>
      </c>
      <c r="N8" s="22">
        <f t="shared" si="1"/>
        <v>1</v>
      </c>
    </row>
    <row r="9" spans="1:14" ht="15.75" thickBot="1">
      <c r="A9" s="103"/>
      <c r="B9" s="10" t="s">
        <v>23</v>
      </c>
      <c r="C9" s="6">
        <v>62</v>
      </c>
      <c r="D9" s="6">
        <v>50</v>
      </c>
      <c r="E9" s="6">
        <v>75</v>
      </c>
      <c r="F9" s="7">
        <v>80</v>
      </c>
      <c r="G9" s="106"/>
      <c r="H9" s="10" t="s">
        <v>11</v>
      </c>
      <c r="I9" s="15">
        <f>C9:C14/MAX(C$4:$C$9)</f>
        <v>0.72941176470588232</v>
      </c>
      <c r="J9" s="15">
        <f>D9:D14/MAX(D$4:$D$9)</f>
        <v>0.66666666666666663</v>
      </c>
      <c r="K9" s="15">
        <f>E9:E14/MAX(E$4:$E$9)</f>
        <v>0.88235294117647056</v>
      </c>
      <c r="L9" s="16">
        <f>F9:F14/MAX(F$4:$F$9)</f>
        <v>0.94117647058823528</v>
      </c>
      <c r="M9" s="19">
        <f t="shared" si="0"/>
        <v>0.7837254901960784</v>
      </c>
      <c r="N9" s="23">
        <f t="shared" si="1"/>
        <v>5</v>
      </c>
    </row>
    <row r="10" spans="1:14" ht="16.5" thickTop="1" thickBot="1"/>
    <row r="11" spans="1:14" ht="16.5" thickTop="1" thickBot="1">
      <c r="A11" s="92" t="s">
        <v>15</v>
      </c>
      <c r="B11" s="93"/>
    </row>
    <row r="12" spans="1:14" ht="15.75" thickTop="1">
      <c r="A12" s="8" t="s">
        <v>14</v>
      </c>
      <c r="B12" s="3">
        <v>0.35</v>
      </c>
    </row>
    <row r="13" spans="1:14">
      <c r="A13" s="9" t="s">
        <v>2</v>
      </c>
      <c r="B13" s="5">
        <v>0.25</v>
      </c>
    </row>
    <row r="14" spans="1:14">
      <c r="A14" s="9" t="s">
        <v>3</v>
      </c>
      <c r="B14" s="5">
        <v>0.25</v>
      </c>
    </row>
    <row r="15" spans="1:14" ht="15.75" thickBot="1">
      <c r="A15" s="10" t="s">
        <v>4</v>
      </c>
      <c r="B15" s="7">
        <v>0.15</v>
      </c>
    </row>
    <row r="16" spans="1:14" ht="15.75" thickTop="1"/>
    <row r="18" spans="1:1">
      <c r="A18" s="24"/>
    </row>
  </sheetData>
  <mergeCells count="9">
    <mergeCell ref="M2:M3"/>
    <mergeCell ref="A11:B11"/>
    <mergeCell ref="N2:N3"/>
    <mergeCell ref="B2:B3"/>
    <mergeCell ref="C2:F2"/>
    <mergeCell ref="I2:L2"/>
    <mergeCell ref="A2:A9"/>
    <mergeCell ref="G2:G9"/>
    <mergeCell ref="H2:H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selection activeCell="D21" sqref="D21"/>
    </sheetView>
  </sheetViews>
  <sheetFormatPr defaultRowHeight="15"/>
  <cols>
    <col min="2" max="2" width="12.42578125" customWidth="1"/>
    <col min="3" max="3" width="13.42578125" customWidth="1"/>
    <col min="8" max="9" width="12.85546875" customWidth="1"/>
    <col min="10" max="10" width="13" customWidth="1"/>
    <col min="11" max="11" width="11.5703125" customWidth="1"/>
    <col min="12" max="12" width="9.140625" customWidth="1"/>
    <col min="14" max="14" width="11" customWidth="1"/>
  </cols>
  <sheetData>
    <row r="1" spans="1:11" ht="16.5" customHeight="1" thickTop="1" thickBot="1">
      <c r="A1" s="119" t="s">
        <v>12</v>
      </c>
      <c r="B1" s="96" t="s">
        <v>0</v>
      </c>
      <c r="C1" s="116" t="s">
        <v>5</v>
      </c>
      <c r="D1" s="117"/>
      <c r="E1" s="117"/>
      <c r="F1" s="117"/>
      <c r="G1" s="118"/>
      <c r="H1" s="111" t="s">
        <v>27</v>
      </c>
      <c r="I1" s="109" t="s">
        <v>28</v>
      </c>
      <c r="J1" s="111" t="s">
        <v>26</v>
      </c>
    </row>
    <row r="2" spans="1:11" ht="15.75" thickBot="1">
      <c r="A2" s="120"/>
      <c r="B2" s="97"/>
      <c r="C2" s="32" t="s">
        <v>1</v>
      </c>
      <c r="D2" s="32" t="s">
        <v>2</v>
      </c>
      <c r="E2" s="32" t="s">
        <v>3</v>
      </c>
      <c r="F2" s="20" t="s">
        <v>4</v>
      </c>
      <c r="G2" s="38" t="s">
        <v>24</v>
      </c>
      <c r="H2" s="112"/>
      <c r="I2" s="110"/>
      <c r="J2" s="112"/>
    </row>
    <row r="3" spans="1:11" ht="15.75" thickTop="1">
      <c r="A3" s="120"/>
      <c r="B3" s="8" t="s">
        <v>6</v>
      </c>
      <c r="C3" s="2">
        <v>0.75</v>
      </c>
      <c r="D3" s="2">
        <v>2000</v>
      </c>
      <c r="E3" s="30">
        <v>18</v>
      </c>
      <c r="F3" s="30">
        <v>50</v>
      </c>
      <c r="G3" s="2">
        <v>500</v>
      </c>
      <c r="H3" s="39">
        <f>(C3^(-$C$12))*(D3^($C$13))*(E3^(-$C$14))*(F3^($C$15))*(G3^(-$C$16))</f>
        <v>2.4939325002582704</v>
      </c>
      <c r="I3" s="51">
        <f>H3/$H$9</f>
        <v>0.36660977370402387</v>
      </c>
      <c r="J3" s="42">
        <f>RANK(H3,$H$3:$H$5)</f>
        <v>2</v>
      </c>
    </row>
    <row r="4" spans="1:11">
      <c r="A4" s="120"/>
      <c r="B4" s="9" t="s">
        <v>7</v>
      </c>
      <c r="C4" s="29">
        <v>0.5</v>
      </c>
      <c r="D4" s="4">
        <v>1500</v>
      </c>
      <c r="E4" s="31">
        <v>20</v>
      </c>
      <c r="F4" s="31">
        <v>40</v>
      </c>
      <c r="G4" s="4">
        <v>450</v>
      </c>
      <c r="H4" s="53">
        <f>(C4^(-$C$12))*(D4^($C$13))*(E4^(-$C$14))*(F4^($C$15))*(G4^(-$C$16))</f>
        <v>2.5037855885137463</v>
      </c>
      <c r="I4" s="55">
        <f t="shared" ref="I4:I5" si="0">H4/$H$9</f>
        <v>0.36805818437883231</v>
      </c>
      <c r="J4" s="54">
        <f t="shared" ref="J4:J5" si="1">RANK(H4,$H$3:$H$5)</f>
        <v>1</v>
      </c>
    </row>
    <row r="5" spans="1:11">
      <c r="A5" s="120"/>
      <c r="B5" s="9" t="s">
        <v>8</v>
      </c>
      <c r="C5" s="4">
        <v>0.9</v>
      </c>
      <c r="D5" s="4">
        <v>2050</v>
      </c>
      <c r="E5" s="4">
        <v>35</v>
      </c>
      <c r="F5" s="31">
        <v>35</v>
      </c>
      <c r="G5" s="4">
        <v>800</v>
      </c>
      <c r="H5" s="40">
        <f>(C5^(-$C$12))*(D5^($C$13))*(E5^(-$C$14))*(F5^($C$15))*(G5^(-$C$16))</f>
        <v>1.8049715260217896</v>
      </c>
      <c r="I5" s="52">
        <f t="shared" si="0"/>
        <v>0.26533204191714388</v>
      </c>
      <c r="J5" s="43">
        <f t="shared" si="1"/>
        <v>3</v>
      </c>
    </row>
    <row r="6" spans="1:11">
      <c r="A6" s="120"/>
      <c r="B6" s="9"/>
      <c r="C6" s="4"/>
      <c r="D6" s="4"/>
      <c r="E6" s="4"/>
      <c r="F6" s="31"/>
      <c r="G6" s="4"/>
      <c r="H6" s="33"/>
      <c r="I6" s="33"/>
      <c r="J6" s="33"/>
    </row>
    <row r="7" spans="1:11">
      <c r="A7" s="120"/>
      <c r="B7" s="9"/>
      <c r="C7" s="4"/>
      <c r="D7" s="4"/>
      <c r="E7" s="4"/>
      <c r="F7" s="31"/>
      <c r="G7" s="4"/>
      <c r="H7" s="33"/>
      <c r="I7" s="33"/>
      <c r="J7" s="33"/>
    </row>
    <row r="8" spans="1:11" ht="15.75" thickBot="1">
      <c r="A8" s="120"/>
      <c r="B8" s="26"/>
      <c r="C8" s="44"/>
      <c r="D8" s="44"/>
      <c r="E8" s="44"/>
      <c r="F8" s="35"/>
      <c r="G8" s="44"/>
      <c r="H8" s="41"/>
      <c r="I8" s="25"/>
      <c r="J8" s="33"/>
    </row>
    <row r="9" spans="1:11" ht="15.75" thickBot="1">
      <c r="A9" s="121"/>
      <c r="B9" s="116" t="s">
        <v>25</v>
      </c>
      <c r="C9" s="122"/>
      <c r="D9" s="122"/>
      <c r="E9" s="122"/>
      <c r="F9" s="122"/>
      <c r="G9" s="123"/>
      <c r="H9" s="47">
        <f>SUM(H3+H4+H5)</f>
        <v>6.8026896147938061</v>
      </c>
      <c r="I9" s="48"/>
      <c r="J9" s="49"/>
      <c r="K9" s="25"/>
    </row>
    <row r="10" spans="1:11" ht="15.75" thickBot="1">
      <c r="C10" s="46"/>
      <c r="J10" s="45"/>
    </row>
    <row r="11" spans="1:11" ht="15.75" thickBot="1">
      <c r="A11" s="113" t="s">
        <v>15</v>
      </c>
      <c r="B11" s="114"/>
      <c r="C11" s="115"/>
    </row>
    <row r="12" spans="1:11">
      <c r="A12" s="28" t="s">
        <v>14</v>
      </c>
      <c r="B12" s="34">
        <v>5</v>
      </c>
      <c r="C12" s="37">
        <v>0.28000000000000003</v>
      </c>
    </row>
    <row r="13" spans="1:11">
      <c r="A13" s="9" t="s">
        <v>2</v>
      </c>
      <c r="B13" s="31">
        <v>3</v>
      </c>
      <c r="C13" s="5">
        <v>0.17</v>
      </c>
      <c r="H13" s="50"/>
    </row>
    <row r="14" spans="1:11">
      <c r="A14" s="9" t="s">
        <v>3</v>
      </c>
      <c r="B14" s="31">
        <v>4</v>
      </c>
      <c r="C14" s="5">
        <v>0.22</v>
      </c>
    </row>
    <row r="15" spans="1:11">
      <c r="A15" s="26" t="s">
        <v>4</v>
      </c>
      <c r="B15" s="31">
        <v>4</v>
      </c>
      <c r="C15" s="5">
        <v>0.22</v>
      </c>
    </row>
    <row r="16" spans="1:11">
      <c r="A16" s="26" t="s">
        <v>24</v>
      </c>
      <c r="B16" s="35">
        <v>2</v>
      </c>
      <c r="C16" s="5">
        <v>0.11</v>
      </c>
    </row>
    <row r="17" spans="1:3" ht="15.75" thickBot="1">
      <c r="A17" s="27" t="s">
        <v>25</v>
      </c>
      <c r="B17" s="36">
        <v>18</v>
      </c>
      <c r="C17" s="23">
        <v>1</v>
      </c>
    </row>
    <row r="18" spans="1:3" ht="15.75" thickTop="1"/>
  </sheetData>
  <mergeCells count="8">
    <mergeCell ref="I1:I2"/>
    <mergeCell ref="J1:J2"/>
    <mergeCell ref="H1:H2"/>
    <mergeCell ref="A11:C11"/>
    <mergeCell ref="B1:B2"/>
    <mergeCell ref="C1:G1"/>
    <mergeCell ref="A1:A9"/>
    <mergeCell ref="B9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6"/>
  <sheetViews>
    <sheetView workbookViewId="0">
      <selection activeCell="E15" sqref="E15"/>
    </sheetView>
  </sheetViews>
  <sheetFormatPr defaultRowHeight="15"/>
  <cols>
    <col min="7" max="7" width="10.5703125" customWidth="1"/>
  </cols>
  <sheetData>
    <row r="1" spans="1:16" ht="16.5" customHeight="1"/>
    <row r="2" spans="1:16" ht="15.75" thickBot="1"/>
    <row r="3" spans="1:16">
      <c r="A3" s="63" t="s">
        <v>29</v>
      </c>
      <c r="B3" s="133" t="s">
        <v>5</v>
      </c>
      <c r="C3" s="125"/>
      <c r="D3" s="125"/>
      <c r="E3" s="125"/>
      <c r="F3" s="134"/>
      <c r="G3" s="135" t="s">
        <v>27</v>
      </c>
      <c r="H3" s="137" t="s">
        <v>30</v>
      </c>
      <c r="I3" s="138"/>
      <c r="J3" s="141" t="s">
        <v>31</v>
      </c>
      <c r="L3" s="124" t="s">
        <v>42</v>
      </c>
      <c r="M3" s="125"/>
      <c r="N3" s="125"/>
      <c r="O3" s="125"/>
      <c r="P3" s="126"/>
    </row>
    <row r="4" spans="1:16">
      <c r="A4" s="65"/>
      <c r="B4" s="56" t="s">
        <v>32</v>
      </c>
      <c r="C4" s="56" t="s">
        <v>33</v>
      </c>
      <c r="D4" s="56" t="s">
        <v>34</v>
      </c>
      <c r="E4" s="57" t="s">
        <v>35</v>
      </c>
      <c r="F4" s="57" t="s">
        <v>36</v>
      </c>
      <c r="G4" s="136"/>
      <c r="H4" s="139"/>
      <c r="I4" s="140"/>
      <c r="J4" s="142"/>
      <c r="L4" s="65">
        <f>($L$14*$B$10)</f>
        <v>2.9440075199207234</v>
      </c>
      <c r="M4" s="56">
        <f>$M$14*$B$11</f>
        <v>1.8558426971913562</v>
      </c>
      <c r="N4" s="56">
        <f>N14*B12</f>
        <v>1.6308971615540033</v>
      </c>
      <c r="O4" s="56">
        <f>O14*B13</f>
        <v>2.7407548393101262</v>
      </c>
      <c r="P4" s="66">
        <f>P14*B14</f>
        <v>0.95672974646987985</v>
      </c>
    </row>
    <row r="5" spans="1:16">
      <c r="A5" s="65" t="s">
        <v>6</v>
      </c>
      <c r="B5" s="56">
        <v>0.75</v>
      </c>
      <c r="C5" s="56">
        <v>2000</v>
      </c>
      <c r="D5" s="56">
        <v>18</v>
      </c>
      <c r="E5" s="57">
        <v>50</v>
      </c>
      <c r="F5" s="57">
        <v>500</v>
      </c>
      <c r="G5" s="58">
        <f>(B5^(-$C$10))*(C5^($C$11))*(D5^(-$C$12))*(E5^($C$13))*(F5^(-$C$14))</f>
        <v>2.4187487548602729</v>
      </c>
      <c r="H5" s="58" t="s">
        <v>37</v>
      </c>
      <c r="I5" s="56">
        <f>SUM(G5/(G5+G6+G7))</f>
        <v>0.36692485712572331</v>
      </c>
      <c r="J5" s="66">
        <f>RANK(I5,$I$5:$I$7)</f>
        <v>2</v>
      </c>
      <c r="L5" s="65">
        <f>(L15*B10)</f>
        <v>1.9626716799471489</v>
      </c>
      <c r="M5" s="56">
        <f>M15*B11</f>
        <v>1.3918820228935171</v>
      </c>
      <c r="N5" s="56">
        <f>N15*B12</f>
        <v>1.8121079572822261</v>
      </c>
      <c r="O5" s="56">
        <f>O15*B13</f>
        <v>2.1926038714481013</v>
      </c>
      <c r="P5" s="66">
        <f>P15*B14</f>
        <v>0.86105677182289186</v>
      </c>
    </row>
    <row r="6" spans="1:16" ht="15.75" thickBot="1">
      <c r="A6" s="65" t="s">
        <v>7</v>
      </c>
      <c r="B6" s="56">
        <v>0.5</v>
      </c>
      <c r="C6" s="56">
        <v>1500</v>
      </c>
      <c r="D6" s="56">
        <v>20</v>
      </c>
      <c r="E6" s="56">
        <v>40</v>
      </c>
      <c r="F6" s="56">
        <v>450</v>
      </c>
      <c r="G6" s="58">
        <f t="shared" ref="G6:G7" si="0">(B6^(-$C$10))*(C6^($C$11))*(D6^(-$C$12))*(E6^($C$13))*(F6^(-$C$14))</f>
        <v>2.4269573848673875</v>
      </c>
      <c r="H6" s="58" t="s">
        <v>38</v>
      </c>
      <c r="I6" s="56">
        <f>SUM(G6/(G5+G6+G7))</f>
        <v>0.36817010857505478</v>
      </c>
      <c r="J6" s="66">
        <f t="shared" ref="J6:J7" si="1">RANK(I6,$I$5:$I$7)</f>
        <v>1</v>
      </c>
      <c r="L6" s="67">
        <f>L16*B10</f>
        <v>3.5328090239048682</v>
      </c>
      <c r="M6" s="70">
        <f>M16*B11</f>
        <v>1.9022387646211401</v>
      </c>
      <c r="N6" s="70">
        <f>N16*B12</f>
        <v>3.1711889252438956</v>
      </c>
      <c r="O6" s="70">
        <f>O16*B13</f>
        <v>1.9185283875170884</v>
      </c>
      <c r="P6" s="68">
        <f>P16*B14</f>
        <v>1.5307675943518078</v>
      </c>
    </row>
    <row r="7" spans="1:16" ht="15.75" thickBot="1">
      <c r="A7" s="67" t="s">
        <v>8</v>
      </c>
      <c r="B7" s="70">
        <v>0.9</v>
      </c>
      <c r="C7" s="70">
        <v>2050</v>
      </c>
      <c r="D7" s="70">
        <v>35</v>
      </c>
      <c r="E7" s="71">
        <v>35</v>
      </c>
      <c r="F7" s="71">
        <v>800</v>
      </c>
      <c r="G7" s="72">
        <f t="shared" si="0"/>
        <v>1.7462396167069105</v>
      </c>
      <c r="H7" s="72" t="s">
        <v>39</v>
      </c>
      <c r="I7" s="70">
        <f>SUM(G7/(G5+G6+G7))</f>
        <v>0.26490503429922196</v>
      </c>
      <c r="J7" s="68">
        <f t="shared" si="1"/>
        <v>3</v>
      </c>
    </row>
    <row r="8" spans="1:16" ht="15.75" thickBot="1">
      <c r="B8" s="59"/>
      <c r="C8" s="59"/>
      <c r="D8" s="59"/>
      <c r="L8" s="124" t="s">
        <v>43</v>
      </c>
      <c r="M8" s="125"/>
      <c r="N8" s="125"/>
      <c r="O8" s="125"/>
      <c r="P8" s="126"/>
    </row>
    <row r="9" spans="1:16">
      <c r="A9" s="124" t="s">
        <v>40</v>
      </c>
      <c r="B9" s="134"/>
      <c r="C9" s="64"/>
      <c r="D9" s="143"/>
      <c r="E9" s="63" t="s">
        <v>45</v>
      </c>
      <c r="F9" s="69">
        <f>SQRT(((L9-L4)^2)+((M9-M4)^2)+((N9-N4)^2)+((O9-O4)^2)+(P9-P4)^2)</f>
        <v>0.98707950235398634</v>
      </c>
      <c r="G9" s="69">
        <f>SQRT(((L5-L9)^2)+((M9-M5)^2)+((N9-N5)^2)+((O5-O9)^2)+((P9-P5)^2))</f>
        <v>0.77056527295444988</v>
      </c>
      <c r="H9" s="64">
        <f>SQRT(((L9-L6)^2)+((M9-M6)^2)+((N9-N6)^2)+((O9-O6)^2)+((P9-P6)^2))</f>
        <v>2.4418023916816134</v>
      </c>
      <c r="L9" s="65">
        <f>MIN(L4:L6)</f>
        <v>1.9626716799471489</v>
      </c>
      <c r="M9" s="56">
        <f>MAX(M4:M6)</f>
        <v>1.9022387646211401</v>
      </c>
      <c r="N9" s="56">
        <f>MIN(N4:N6)</f>
        <v>1.6308971615540033</v>
      </c>
      <c r="O9" s="56">
        <f>MAX(O4:O6)</f>
        <v>2.7407548393101262</v>
      </c>
      <c r="P9" s="66">
        <f>MIN(P4:P6)</f>
        <v>0.86105677182289186</v>
      </c>
    </row>
    <row r="10" spans="1:16" ht="15.75" thickBot="1">
      <c r="A10" s="65" t="s">
        <v>1</v>
      </c>
      <c r="B10" s="56">
        <v>5</v>
      </c>
      <c r="C10" s="66">
        <f>(B10/B15)</f>
        <v>0.27777777777777779</v>
      </c>
      <c r="D10" s="143"/>
      <c r="E10" s="67" t="s">
        <v>46</v>
      </c>
      <c r="F10" s="70">
        <f>SQRT(((L4-L11)^2)+((M4-M11)^2)+((N4-N11)^2)+((O4-O11)^2)+((P4-P11)^2))</f>
        <v>1.984948670497275</v>
      </c>
      <c r="G10" s="70">
        <f>SQRT(((L5-L11)^2)+((M5-M11)^2)+((N5-N11)^2)+((O5-O11)^2)+((P5-P11)^2))</f>
        <v>2.1991048890561373</v>
      </c>
      <c r="H10" s="68">
        <f>SQRT(((L6-L11)^2)+((M6-M11)^2)+((N6-N11)^2)+((O6-O11)^2)+((P6-P11)^2))</f>
        <v>0.51035674172762291</v>
      </c>
      <c r="L10" s="127" t="s">
        <v>44</v>
      </c>
      <c r="M10" s="128"/>
      <c r="N10" s="128"/>
      <c r="O10" s="128"/>
      <c r="P10" s="129"/>
    </row>
    <row r="11" spans="1:16" ht="15.75" thickBot="1">
      <c r="A11" s="65" t="s">
        <v>2</v>
      </c>
      <c r="B11" s="56">
        <v>3</v>
      </c>
      <c r="C11" s="66">
        <f>(B11/B15)</f>
        <v>0.16666666666666666</v>
      </c>
      <c r="D11" s="143"/>
      <c r="L11" s="67">
        <f>MAX(L4:L6)</f>
        <v>3.5328090239048682</v>
      </c>
      <c r="M11" s="70">
        <f>MIN(M4:M6)</f>
        <v>1.3918820228935171</v>
      </c>
      <c r="N11" s="70">
        <f>MAX(N4:N6)</f>
        <v>3.1711889252438956</v>
      </c>
      <c r="O11" s="70">
        <f>MIN(O4:O6)</f>
        <v>1.9185283875170884</v>
      </c>
      <c r="P11" s="68">
        <f>MAX(P4:P6)</f>
        <v>1.5307675943518078</v>
      </c>
    </row>
    <row r="12" spans="1:16" ht="15.75" thickBot="1">
      <c r="A12" s="65" t="s">
        <v>3</v>
      </c>
      <c r="B12" s="56">
        <v>4</v>
      </c>
      <c r="C12" s="66">
        <f>(B12/B15)</f>
        <v>0.22222222222222221</v>
      </c>
    </row>
    <row r="13" spans="1:16" ht="15.75" thickBot="1">
      <c r="A13" s="65" t="s">
        <v>4</v>
      </c>
      <c r="B13" s="56">
        <v>4</v>
      </c>
      <c r="C13" s="66">
        <f>(B13/B15)</f>
        <v>0.22222222222222221</v>
      </c>
      <c r="I13" s="59"/>
      <c r="J13" s="59"/>
      <c r="L13" s="130" t="s">
        <v>41</v>
      </c>
      <c r="M13" s="131"/>
      <c r="N13" s="131"/>
      <c r="O13" s="131"/>
      <c r="P13" s="132"/>
    </row>
    <row r="14" spans="1:16">
      <c r="A14" s="65" t="s">
        <v>24</v>
      </c>
      <c r="B14" s="56">
        <v>2</v>
      </c>
      <c r="C14" s="66">
        <f>(B14/B15)</f>
        <v>0.1111111111111111</v>
      </c>
      <c r="I14" s="59"/>
      <c r="J14" s="59"/>
      <c r="L14" s="63">
        <f>$B$5/SQRT(($B$5^2)+($B$6^2)+($B$7^2))</f>
        <v>0.58880150398414466</v>
      </c>
      <c r="M14" s="69">
        <f>C5/SQRT(($C$5^2)+($C$6^2)+($C$7^2))</f>
        <v>0.61861423239711877</v>
      </c>
      <c r="N14" s="69">
        <f>D5/SQRT(($D$5^2)+($D$6^2)+($D$7^2))</f>
        <v>0.40772429038850083</v>
      </c>
      <c r="O14" s="69">
        <f>E5/SQRT(($E$5^2)+($E$6^2)+($E$7^2))</f>
        <v>0.68518870982753155</v>
      </c>
      <c r="P14" s="64">
        <f>F5/SQRT(($F$5^2)+($F$6^2)+($F$7^2))</f>
        <v>0.47836487323493992</v>
      </c>
    </row>
    <row r="15" spans="1:16" ht="15.75" thickBot="1">
      <c r="A15" s="67" t="s">
        <v>25</v>
      </c>
      <c r="B15" s="70">
        <v>18</v>
      </c>
      <c r="C15" s="68"/>
      <c r="L15" s="65">
        <f>B6/SQRT((B5^2)+(B6^2)+(B7^2))</f>
        <v>0.39253433598942977</v>
      </c>
      <c r="M15" s="56">
        <f>C6/SQRT(($C$5^2)+($C$6^2)+($C$7^2))</f>
        <v>0.46396067429783905</v>
      </c>
      <c r="N15" s="56">
        <f>D6/SQRT(($D$5^2)+($D$6^2)+($D$7^2))</f>
        <v>0.45302698932055652</v>
      </c>
      <c r="O15" s="56">
        <f>E6/SQRT(($E$5^2)+($E$6^2)+($E$7^2))</f>
        <v>0.54815096786202533</v>
      </c>
      <c r="P15" s="66">
        <f>F6/SQRT(($F$5^2)+($F$6^2)+($F$7^2))</f>
        <v>0.43052838591144593</v>
      </c>
    </row>
    <row r="16" spans="1:16" ht="15.75" thickBot="1">
      <c r="L16" s="67">
        <f>B7/SQRT((B5^2)+(B6^2)+(B7^2))</f>
        <v>0.70656180478097363</v>
      </c>
      <c r="M16" s="70">
        <f>C7/SQRT(($C$5^2)+($C$6^2)+($C$7^2))</f>
        <v>0.63407958820704668</v>
      </c>
      <c r="N16" s="70">
        <f>D7/SQRT(($D$5^2)+($D$6^2)+($D$7^2))</f>
        <v>0.7927972313109739</v>
      </c>
      <c r="O16" s="70">
        <f>E7/SQRT(($E$5^2)+($E$6^2)+($E$7^2))</f>
        <v>0.47963209687927211</v>
      </c>
      <c r="P16" s="68">
        <f>F7/SQRT(($F$5^2)+($F$6^2)+($F$7^2))</f>
        <v>0.76538379717590388</v>
      </c>
    </row>
  </sheetData>
  <mergeCells count="10">
    <mergeCell ref="L3:P3"/>
    <mergeCell ref="L8:P8"/>
    <mergeCell ref="L10:P10"/>
    <mergeCell ref="L13:P13"/>
    <mergeCell ref="B3:F3"/>
    <mergeCell ref="G3:G4"/>
    <mergeCell ref="H3:I4"/>
    <mergeCell ref="J3:J4"/>
    <mergeCell ref="A9:B9"/>
    <mergeCell ref="D9: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1"/>
  <sheetViews>
    <sheetView topLeftCell="B1" workbookViewId="0">
      <selection activeCell="H22" sqref="H22"/>
    </sheetView>
  </sheetViews>
  <sheetFormatPr defaultRowHeight="15"/>
  <cols>
    <col min="2" max="2" width="9.5703125" bestFit="1" customWidth="1"/>
    <col min="6" max="6" width="10.5703125" bestFit="1" customWidth="1"/>
    <col min="17" max="17" width="11.140625" customWidth="1"/>
    <col min="20" max="20" width="10.7109375" customWidth="1"/>
  </cols>
  <sheetData>
    <row r="1" spans="1:20" ht="15.75" thickBot="1">
      <c r="B1" t="s">
        <v>53</v>
      </c>
      <c r="F1" t="s">
        <v>53</v>
      </c>
      <c r="G1" t="s">
        <v>53</v>
      </c>
    </row>
    <row r="2" spans="1:20" ht="15.75" thickBot="1">
      <c r="A2" s="79"/>
      <c r="B2" s="80" t="s">
        <v>47</v>
      </c>
      <c r="C2" s="73" t="s">
        <v>48</v>
      </c>
      <c r="D2" s="73" t="s">
        <v>49</v>
      </c>
      <c r="E2" s="73" t="s">
        <v>50</v>
      </c>
      <c r="F2" s="73" t="s">
        <v>51</v>
      </c>
      <c r="G2" s="81" t="s">
        <v>52</v>
      </c>
      <c r="J2" s="153" t="s">
        <v>56</v>
      </c>
      <c r="K2" s="154"/>
      <c r="L2" s="154"/>
      <c r="M2" s="154"/>
      <c r="N2" s="154"/>
      <c r="O2" s="154"/>
      <c r="P2" s="154"/>
      <c r="Q2" s="155"/>
    </row>
    <row r="3" spans="1:20">
      <c r="A3" s="79" t="s">
        <v>47</v>
      </c>
      <c r="B3" s="82">
        <v>1</v>
      </c>
      <c r="C3" s="61">
        <v>5</v>
      </c>
      <c r="D3" s="61">
        <v>3</v>
      </c>
      <c r="E3" s="61">
        <v>3</v>
      </c>
      <c r="F3" s="61">
        <v>3</v>
      </c>
      <c r="G3" s="77">
        <v>5</v>
      </c>
      <c r="J3" s="63"/>
      <c r="K3" s="73" t="s">
        <v>47</v>
      </c>
      <c r="L3" s="73" t="s">
        <v>48</v>
      </c>
      <c r="M3" s="73" t="s">
        <v>49</v>
      </c>
      <c r="N3" s="73" t="s">
        <v>50</v>
      </c>
      <c r="O3" s="73" t="s">
        <v>51</v>
      </c>
      <c r="P3" s="73" t="s">
        <v>52</v>
      </c>
      <c r="Q3" s="64" t="s">
        <v>59</v>
      </c>
      <c r="S3" s="63" t="s">
        <v>47</v>
      </c>
      <c r="T3" s="64">
        <v>1</v>
      </c>
    </row>
    <row r="4" spans="1:20">
      <c r="A4" s="79" t="s">
        <v>48</v>
      </c>
      <c r="B4" s="83">
        <v>0.2</v>
      </c>
      <c r="C4" s="62">
        <v>1</v>
      </c>
      <c r="D4" s="61">
        <v>1</v>
      </c>
      <c r="E4" s="61">
        <v>1</v>
      </c>
      <c r="F4" s="61">
        <v>0.33333333333333331</v>
      </c>
      <c r="G4" s="77">
        <v>0.2</v>
      </c>
      <c r="J4" s="65" t="s">
        <v>47</v>
      </c>
      <c r="K4" s="60">
        <f>B14/B20</f>
        <v>0.41724617524339358</v>
      </c>
      <c r="L4" s="61">
        <f>C14/$C$20</f>
        <v>0.35714285714285715</v>
      </c>
      <c r="M4" s="61">
        <f>D14/$D$20</f>
        <v>0.1875</v>
      </c>
      <c r="N4" s="61">
        <f>E14/$E$20</f>
        <v>0.1875</v>
      </c>
      <c r="O4" s="61">
        <f>F14/$F$20</f>
        <v>0.5</v>
      </c>
      <c r="P4" s="61">
        <f>G14/$G$20</f>
        <v>0.6578947368421052</v>
      </c>
      <c r="Q4" s="77">
        <f t="shared" ref="Q4:Q10" si="0">AVERAGE(K4:P4)</f>
        <v>0.38454729487139266</v>
      </c>
      <c r="S4" s="65" t="s">
        <v>48</v>
      </c>
      <c r="T4" s="66">
        <v>5</v>
      </c>
    </row>
    <row r="5" spans="1:20">
      <c r="A5" s="79" t="s">
        <v>49</v>
      </c>
      <c r="B5" s="83">
        <v>0.33</v>
      </c>
      <c r="C5" s="61">
        <v>1</v>
      </c>
      <c r="D5" s="60">
        <v>1</v>
      </c>
      <c r="E5" s="61">
        <v>1</v>
      </c>
      <c r="F5" s="61">
        <v>0.33333333333333331</v>
      </c>
      <c r="G5" s="77">
        <v>0.2</v>
      </c>
      <c r="J5" s="65" t="s">
        <v>48</v>
      </c>
      <c r="K5" s="61">
        <f>$B$15/$B$20</f>
        <v>8.344923504867871E-2</v>
      </c>
      <c r="L5" s="61">
        <f t="shared" ref="L5:L9" si="1">C15/$C$20</f>
        <v>7.1428571428571425E-2</v>
      </c>
      <c r="M5" s="61">
        <f t="shared" ref="M5:M9" si="2">D15/$D$20</f>
        <v>6.25E-2</v>
      </c>
      <c r="N5" s="61">
        <f t="shared" ref="N5:N9" si="3">E15/$E$20</f>
        <v>6.25E-2</v>
      </c>
      <c r="O5" s="61">
        <f t="shared" ref="O5:O9" si="4">F15/$F$20</f>
        <v>5.5555555555555552E-2</v>
      </c>
      <c r="P5" s="61">
        <f t="shared" ref="P5:P9" si="5">G15/$G$20</f>
        <v>2.6315789473684209E-2</v>
      </c>
      <c r="Q5" s="77">
        <f t="shared" si="0"/>
        <v>6.0291525251081647E-2</v>
      </c>
      <c r="S5" s="65" t="s">
        <v>49</v>
      </c>
      <c r="T5" s="66">
        <v>3</v>
      </c>
    </row>
    <row r="6" spans="1:20">
      <c r="A6" s="79" t="s">
        <v>50</v>
      </c>
      <c r="B6" s="83">
        <v>0.33333333333333331</v>
      </c>
      <c r="C6" s="61">
        <v>1</v>
      </c>
      <c r="D6" s="61">
        <v>1</v>
      </c>
      <c r="E6" s="60">
        <v>1</v>
      </c>
      <c r="F6" s="61">
        <v>0.33333333333333331</v>
      </c>
      <c r="G6" s="77">
        <v>0.2</v>
      </c>
      <c r="J6" s="65" t="s">
        <v>49</v>
      </c>
      <c r="K6" s="61">
        <f>B16/B20</f>
        <v>0.13769123783031989</v>
      </c>
      <c r="L6" s="61">
        <f t="shared" si="1"/>
        <v>7.1428571428571425E-2</v>
      </c>
      <c r="M6" s="61">
        <f t="shared" si="2"/>
        <v>6.25E-2</v>
      </c>
      <c r="N6" s="61">
        <f t="shared" si="3"/>
        <v>6.25E-2</v>
      </c>
      <c r="O6" s="61">
        <f t="shared" si="4"/>
        <v>5.5555555555555552E-2</v>
      </c>
      <c r="P6" s="61">
        <f t="shared" si="5"/>
        <v>2.6315789473684209E-2</v>
      </c>
      <c r="Q6" s="77">
        <f t="shared" si="0"/>
        <v>6.9331859048021846E-2</v>
      </c>
      <c r="S6" s="65" t="s">
        <v>50</v>
      </c>
      <c r="T6" s="66">
        <v>3</v>
      </c>
    </row>
    <row r="7" spans="1:20">
      <c r="A7" s="79" t="s">
        <v>51</v>
      </c>
      <c r="B7" s="83">
        <v>0.33333333333333331</v>
      </c>
      <c r="C7" s="61">
        <v>3</v>
      </c>
      <c r="D7" s="61">
        <v>5</v>
      </c>
      <c r="E7" s="61">
        <v>5</v>
      </c>
      <c r="F7" s="60">
        <v>1</v>
      </c>
      <c r="G7" s="77">
        <v>1</v>
      </c>
      <c r="J7" s="65" t="s">
        <v>50</v>
      </c>
      <c r="K7" s="61">
        <f>B17/B20</f>
        <v>0.1390820584144645</v>
      </c>
      <c r="L7" s="61">
        <f t="shared" si="1"/>
        <v>7.1428571428571425E-2</v>
      </c>
      <c r="M7" s="61">
        <f t="shared" si="2"/>
        <v>6.25E-2</v>
      </c>
      <c r="N7" s="61">
        <f t="shared" si="3"/>
        <v>6.25E-2</v>
      </c>
      <c r="O7" s="61">
        <f t="shared" si="4"/>
        <v>5.5555555555555552E-2</v>
      </c>
      <c r="P7" s="61">
        <f t="shared" si="5"/>
        <v>2.6315789473684209E-2</v>
      </c>
      <c r="Q7" s="77">
        <f t="shared" si="0"/>
        <v>6.956366247871261E-2</v>
      </c>
      <c r="S7" s="65" t="s">
        <v>51</v>
      </c>
      <c r="T7" s="66">
        <v>3</v>
      </c>
    </row>
    <row r="8" spans="1:20" ht="15.75" thickBot="1">
      <c r="A8" s="79" t="s">
        <v>52</v>
      </c>
      <c r="B8" s="83">
        <v>0.2</v>
      </c>
      <c r="C8" s="61">
        <v>3</v>
      </c>
      <c r="D8" s="61">
        <v>5</v>
      </c>
      <c r="E8" s="61">
        <v>5</v>
      </c>
      <c r="F8" s="61">
        <v>1</v>
      </c>
      <c r="G8" s="84">
        <v>1</v>
      </c>
      <c r="J8" s="65" t="s">
        <v>51</v>
      </c>
      <c r="K8" s="61">
        <f>B18/B20</f>
        <v>0.1390820584144645</v>
      </c>
      <c r="L8" s="61">
        <f t="shared" si="1"/>
        <v>0.21428571428571427</v>
      </c>
      <c r="M8" s="61">
        <f t="shared" si="2"/>
        <v>0.3125</v>
      </c>
      <c r="N8" s="61">
        <f t="shared" si="3"/>
        <v>0.3125</v>
      </c>
      <c r="O8" s="61">
        <f t="shared" si="4"/>
        <v>0.16666666666666666</v>
      </c>
      <c r="P8" s="61">
        <f t="shared" si="5"/>
        <v>0.13157894736842105</v>
      </c>
      <c r="Q8" s="77">
        <f t="shared" si="0"/>
        <v>0.21276889778921107</v>
      </c>
      <c r="S8" s="67" t="s">
        <v>52</v>
      </c>
      <c r="T8" s="68">
        <v>5</v>
      </c>
    </row>
    <row r="9" spans="1:20" ht="15.75" thickBot="1">
      <c r="A9" s="79" t="s">
        <v>54</v>
      </c>
      <c r="B9" s="85">
        <f t="shared" ref="B9:G9" si="6">SUM(B3:B8)</f>
        <v>2.3966666666666669</v>
      </c>
      <c r="C9" s="75">
        <f t="shared" si="6"/>
        <v>14</v>
      </c>
      <c r="D9" s="75">
        <f t="shared" si="6"/>
        <v>16</v>
      </c>
      <c r="E9" s="75">
        <f t="shared" si="6"/>
        <v>16</v>
      </c>
      <c r="F9" s="75">
        <f t="shared" si="6"/>
        <v>6</v>
      </c>
      <c r="G9" s="86">
        <f t="shared" si="6"/>
        <v>7.6000000000000005</v>
      </c>
      <c r="J9" s="65" t="s">
        <v>52</v>
      </c>
      <c r="K9" s="61">
        <f>B19/B20</f>
        <v>8.344923504867871E-2</v>
      </c>
      <c r="L9" s="61">
        <f t="shared" si="1"/>
        <v>0.21428571428571427</v>
      </c>
      <c r="M9" s="61">
        <f t="shared" si="2"/>
        <v>0.3125</v>
      </c>
      <c r="N9" s="61">
        <f t="shared" si="3"/>
        <v>0.3125</v>
      </c>
      <c r="O9" s="61">
        <f t="shared" si="4"/>
        <v>0.16666666666666666</v>
      </c>
      <c r="P9" s="61">
        <f t="shared" si="5"/>
        <v>0.13157894736842105</v>
      </c>
      <c r="Q9" s="77">
        <f t="shared" si="0"/>
        <v>0.20349676056158014</v>
      </c>
    </row>
    <row r="10" spans="1:20" ht="15.75" thickBot="1">
      <c r="J10" s="78" t="s">
        <v>54</v>
      </c>
      <c r="K10" s="75">
        <f t="shared" ref="K10:P10" si="7">SUM(K4:K9)</f>
        <v>1</v>
      </c>
      <c r="L10" s="75">
        <f t="shared" si="7"/>
        <v>1</v>
      </c>
      <c r="M10" s="75">
        <f t="shared" si="7"/>
        <v>1</v>
      </c>
      <c r="N10" s="75">
        <f t="shared" si="7"/>
        <v>1</v>
      </c>
      <c r="O10" s="75">
        <f t="shared" si="7"/>
        <v>1</v>
      </c>
      <c r="P10" s="75">
        <f t="shared" si="7"/>
        <v>0.99999999999999978</v>
      </c>
      <c r="Q10" s="68">
        <f t="shared" si="0"/>
        <v>1</v>
      </c>
    </row>
    <row r="11" spans="1:20" ht="15.75" thickBot="1"/>
    <row r="12" spans="1:20" ht="15.75" thickBot="1">
      <c r="B12" s="153" t="s">
        <v>55</v>
      </c>
      <c r="C12" s="154"/>
      <c r="D12" s="154"/>
      <c r="E12" s="154"/>
      <c r="F12" s="154"/>
      <c r="G12" s="155"/>
    </row>
    <row r="13" spans="1:20" ht="15.75" thickBot="1">
      <c r="A13" s="79"/>
      <c r="B13" s="80" t="s">
        <v>47</v>
      </c>
      <c r="C13" s="73" t="s">
        <v>48</v>
      </c>
      <c r="D13" s="73" t="s">
        <v>49</v>
      </c>
      <c r="E13" s="73" t="s">
        <v>50</v>
      </c>
      <c r="F13" s="73" t="s">
        <v>51</v>
      </c>
      <c r="G13" s="81" t="s">
        <v>52</v>
      </c>
      <c r="J13" s="153" t="s">
        <v>57</v>
      </c>
      <c r="K13" s="154"/>
      <c r="L13" s="154"/>
      <c r="M13" s="154"/>
      <c r="N13" s="154"/>
      <c r="O13" s="154"/>
      <c r="P13" s="154"/>
      <c r="Q13" s="155"/>
    </row>
    <row r="14" spans="1:20">
      <c r="A14" s="79" t="s">
        <v>47</v>
      </c>
      <c r="B14" s="82">
        <v>1</v>
      </c>
      <c r="C14" s="61">
        <v>5</v>
      </c>
      <c r="D14" s="61">
        <v>3</v>
      </c>
      <c r="E14" s="61">
        <v>3</v>
      </c>
      <c r="F14" s="61">
        <v>3</v>
      </c>
      <c r="G14" s="77">
        <v>5</v>
      </c>
      <c r="J14" s="63"/>
      <c r="K14" s="73" t="s">
        <v>47</v>
      </c>
      <c r="L14" s="73" t="s">
        <v>48</v>
      </c>
      <c r="M14" s="73" t="s">
        <v>49</v>
      </c>
      <c r="N14" s="73" t="s">
        <v>50</v>
      </c>
      <c r="O14" s="73" t="s">
        <v>51</v>
      </c>
      <c r="P14" s="73" t="s">
        <v>52</v>
      </c>
      <c r="Q14" s="74" t="s">
        <v>58</v>
      </c>
      <c r="R14" s="87" t="s">
        <v>60</v>
      </c>
      <c r="S14" s="88" t="s">
        <v>61</v>
      </c>
      <c r="T14" s="89" t="s">
        <v>62</v>
      </c>
    </row>
    <row r="15" spans="1:20">
      <c r="A15" s="79" t="s">
        <v>48</v>
      </c>
      <c r="B15" s="83">
        <v>0.2</v>
      </c>
      <c r="C15" s="62">
        <v>1</v>
      </c>
      <c r="D15" s="61">
        <v>1</v>
      </c>
      <c r="E15" s="61">
        <v>1</v>
      </c>
      <c r="F15" s="61">
        <v>0.33333333333333331</v>
      </c>
      <c r="G15" s="77">
        <v>0.2</v>
      </c>
      <c r="J15" s="65" t="s">
        <v>47</v>
      </c>
      <c r="K15" s="60">
        <v>1</v>
      </c>
      <c r="L15" s="61">
        <v>5</v>
      </c>
      <c r="M15" s="61">
        <v>3</v>
      </c>
      <c r="N15" s="61">
        <v>3</v>
      </c>
      <c r="O15" s="61">
        <v>3</v>
      </c>
      <c r="P15" s="61">
        <v>5</v>
      </c>
      <c r="Q15" s="66">
        <f t="shared" ref="Q15:Q20" si="8">(B14*$Q$4)+(L15*$Q$5)+(M15*$Q$6)+(N15*$Q$7)+(O15*$Q$8)+(P15*$Q$9)</f>
        <v>2.7584819818825386</v>
      </c>
      <c r="R15" s="144">
        <f>1/6*((Q15/Q4)+(Q16/Q5)+(Q17/Q6)+(Q18/Q7)+(Q8/Q19)+(Q9/Q20))</f>
        <v>4.4210868386463709</v>
      </c>
      <c r="S15" s="147">
        <f>(R15-6)/(6-1)</f>
        <v>-0.31578263227072584</v>
      </c>
      <c r="T15" s="150">
        <f>S15/1.24</f>
        <v>-0.25466341312155311</v>
      </c>
    </row>
    <row r="16" spans="1:20">
      <c r="A16" s="79" t="s">
        <v>49</v>
      </c>
      <c r="B16" s="83">
        <v>0.33</v>
      </c>
      <c r="C16" s="61">
        <v>1</v>
      </c>
      <c r="D16" s="60">
        <v>1</v>
      </c>
      <c r="E16" s="61">
        <v>1</v>
      </c>
      <c r="F16" s="61">
        <v>0.33333333333333331</v>
      </c>
      <c r="G16" s="77">
        <v>0.2</v>
      </c>
      <c r="J16" s="65" t="s">
        <v>48</v>
      </c>
      <c r="K16" s="61">
        <v>0.2</v>
      </c>
      <c r="L16" s="62">
        <v>1</v>
      </c>
      <c r="M16" s="61">
        <v>1</v>
      </c>
      <c r="N16" s="61">
        <v>1</v>
      </c>
      <c r="O16" s="61">
        <v>0.33333333333333331</v>
      </c>
      <c r="P16" s="61">
        <v>0.2</v>
      </c>
      <c r="Q16" s="66">
        <f t="shared" si="8"/>
        <v>0.38771882379414763</v>
      </c>
      <c r="R16" s="145"/>
      <c r="S16" s="148"/>
      <c r="T16" s="151"/>
    </row>
    <row r="17" spans="1:20">
      <c r="A17" s="79" t="s">
        <v>50</v>
      </c>
      <c r="B17" s="83">
        <v>0.33333333333333331</v>
      </c>
      <c r="C17" s="61">
        <v>1</v>
      </c>
      <c r="D17" s="61">
        <v>1</v>
      </c>
      <c r="E17" s="60">
        <v>1</v>
      </c>
      <c r="F17" s="61">
        <v>0.33333333333333331</v>
      </c>
      <c r="G17" s="77">
        <v>0.2</v>
      </c>
      <c r="J17" s="65" t="s">
        <v>49</v>
      </c>
      <c r="K17" s="61">
        <v>0.33</v>
      </c>
      <c r="L17" s="61">
        <v>1</v>
      </c>
      <c r="M17" s="60">
        <v>1</v>
      </c>
      <c r="N17" s="61">
        <v>1</v>
      </c>
      <c r="O17" s="61">
        <v>0.33333333333333331</v>
      </c>
      <c r="P17" s="61">
        <v>0.2</v>
      </c>
      <c r="Q17" s="66">
        <f t="shared" si="8"/>
        <v>0.43770997212742868</v>
      </c>
      <c r="R17" s="145"/>
      <c r="S17" s="148"/>
      <c r="T17" s="151"/>
    </row>
    <row r="18" spans="1:20">
      <c r="A18" s="79" t="s">
        <v>51</v>
      </c>
      <c r="B18" s="83">
        <v>0.33333333333333331</v>
      </c>
      <c r="C18" s="61">
        <v>3</v>
      </c>
      <c r="D18" s="61">
        <v>5</v>
      </c>
      <c r="E18" s="61">
        <v>5</v>
      </c>
      <c r="F18" s="60">
        <v>1</v>
      </c>
      <c r="G18" s="77">
        <v>1</v>
      </c>
      <c r="J18" s="65" t="s">
        <v>50</v>
      </c>
      <c r="K18" s="61">
        <v>0.33333333333333331</v>
      </c>
      <c r="L18" s="61">
        <v>1</v>
      </c>
      <c r="M18" s="61">
        <v>1</v>
      </c>
      <c r="N18" s="60">
        <v>1</v>
      </c>
      <c r="O18" s="61">
        <v>0.33333333333333331</v>
      </c>
      <c r="P18" s="61">
        <v>0.2</v>
      </c>
      <c r="Q18" s="66">
        <f t="shared" si="8"/>
        <v>0.43899179644366665</v>
      </c>
      <c r="R18" s="145"/>
      <c r="S18" s="148"/>
      <c r="T18" s="151"/>
    </row>
    <row r="19" spans="1:20">
      <c r="A19" s="79" t="s">
        <v>52</v>
      </c>
      <c r="B19" s="83">
        <v>0.2</v>
      </c>
      <c r="C19" s="61">
        <v>3</v>
      </c>
      <c r="D19" s="61">
        <v>5</v>
      </c>
      <c r="E19" s="61">
        <v>5</v>
      </c>
      <c r="F19" s="61">
        <v>1</v>
      </c>
      <c r="G19" s="84">
        <v>1</v>
      </c>
      <c r="J19" s="65" t="s">
        <v>51</v>
      </c>
      <c r="K19" s="61">
        <v>0.33333333333333331</v>
      </c>
      <c r="L19" s="61">
        <v>3</v>
      </c>
      <c r="M19" s="61">
        <v>5</v>
      </c>
      <c r="N19" s="61">
        <v>5</v>
      </c>
      <c r="O19" s="60">
        <v>1</v>
      </c>
      <c r="P19" s="61">
        <v>1</v>
      </c>
      <c r="Q19" s="66">
        <f t="shared" si="8"/>
        <v>1.4198002733615058</v>
      </c>
      <c r="R19" s="145"/>
      <c r="S19" s="148"/>
      <c r="T19" s="151"/>
    </row>
    <row r="20" spans="1:20" ht="15.75" thickBot="1">
      <c r="A20" s="79" t="s">
        <v>54</v>
      </c>
      <c r="B20" s="85">
        <f t="shared" ref="B20:G20" si="9">SUM(B14:B19)</f>
        <v>2.3966666666666669</v>
      </c>
      <c r="C20" s="75">
        <f t="shared" si="9"/>
        <v>14</v>
      </c>
      <c r="D20" s="75">
        <f t="shared" si="9"/>
        <v>16</v>
      </c>
      <c r="E20" s="75">
        <f t="shared" si="9"/>
        <v>16</v>
      </c>
      <c r="F20" s="75">
        <f t="shared" si="9"/>
        <v>6</v>
      </c>
      <c r="G20" s="86">
        <f t="shared" si="9"/>
        <v>7.6000000000000005</v>
      </c>
      <c r="J20" s="67" t="s">
        <v>52</v>
      </c>
      <c r="K20" s="75">
        <v>0.2</v>
      </c>
      <c r="L20" s="75">
        <v>3</v>
      </c>
      <c r="M20" s="75">
        <v>5</v>
      </c>
      <c r="N20" s="75">
        <v>5</v>
      </c>
      <c r="O20" s="75">
        <v>1</v>
      </c>
      <c r="P20" s="76">
        <v>1</v>
      </c>
      <c r="Q20" s="68">
        <f t="shared" si="8"/>
        <v>1.3685273007119869</v>
      </c>
      <c r="R20" s="146"/>
      <c r="S20" s="149"/>
      <c r="T20" s="152"/>
    </row>
    <row r="21" spans="1:20">
      <c r="A21" s="59"/>
      <c r="B21" s="59"/>
      <c r="C21" s="59"/>
      <c r="D21" s="59"/>
      <c r="E21" s="59"/>
      <c r="F21" s="59"/>
      <c r="G21" s="59"/>
    </row>
  </sheetData>
  <mergeCells count="6">
    <mergeCell ref="B12:G12"/>
    <mergeCell ref="R15:R20"/>
    <mergeCell ref="S15:S20"/>
    <mergeCell ref="T15:T20"/>
    <mergeCell ref="J13:Q13"/>
    <mergeCell ref="J2:Q2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I20"/>
  <sheetViews>
    <sheetView tabSelected="1" workbookViewId="0">
      <selection activeCell="H15" sqref="H15"/>
    </sheetView>
  </sheetViews>
  <sheetFormatPr defaultRowHeight="15"/>
  <cols>
    <col min="1" max="1" width="20.140625" customWidth="1"/>
    <col min="6" max="6" width="13.5703125" customWidth="1"/>
    <col min="7" max="7" width="15.7109375" customWidth="1"/>
  </cols>
  <sheetData>
    <row r="2" spans="1:9">
      <c r="A2" t="s">
        <v>87</v>
      </c>
      <c r="E2" t="s">
        <v>89</v>
      </c>
    </row>
    <row r="3" spans="1:9">
      <c r="A3" t="s">
        <v>88</v>
      </c>
      <c r="E3" t="s">
        <v>90</v>
      </c>
    </row>
    <row r="4" spans="1:9" ht="15.75" thickBot="1">
      <c r="E4" t="s">
        <v>91</v>
      </c>
    </row>
    <row r="5" spans="1:9" ht="15.75" thickTop="1">
      <c r="A5" s="156" t="s">
        <v>63</v>
      </c>
      <c r="B5" s="157" t="s">
        <v>64</v>
      </c>
      <c r="C5" s="157"/>
      <c r="D5" s="157"/>
      <c r="E5" s="147" t="s">
        <v>68</v>
      </c>
      <c r="F5" s="157" t="s">
        <v>69</v>
      </c>
      <c r="G5" s="157"/>
      <c r="I5" s="101"/>
    </row>
    <row r="6" spans="1:9">
      <c r="A6" s="156"/>
      <c r="B6" s="56" t="s">
        <v>65</v>
      </c>
      <c r="C6" s="56" t="s">
        <v>66</v>
      </c>
      <c r="D6" s="56" t="s">
        <v>67</v>
      </c>
      <c r="E6" s="158"/>
      <c r="F6" s="56" t="s">
        <v>70</v>
      </c>
      <c r="G6" s="56" t="s">
        <v>71</v>
      </c>
      <c r="I6" s="102"/>
    </row>
    <row r="7" spans="1:9">
      <c r="A7" s="56" t="s">
        <v>72</v>
      </c>
      <c r="B7" s="56">
        <v>80</v>
      </c>
      <c r="C7" s="56">
        <v>90</v>
      </c>
      <c r="D7" s="56">
        <v>88</v>
      </c>
      <c r="E7" s="56" t="s">
        <v>77</v>
      </c>
      <c r="F7" s="56" t="s">
        <v>79</v>
      </c>
      <c r="G7" s="56" t="s">
        <v>82</v>
      </c>
      <c r="I7" s="102"/>
    </row>
    <row r="8" spans="1:9">
      <c r="A8" s="56" t="s">
        <v>73</v>
      </c>
      <c r="B8" s="56">
        <v>90</v>
      </c>
      <c r="C8" s="56">
        <v>86</v>
      </c>
      <c r="D8" s="56">
        <v>91</v>
      </c>
      <c r="E8" s="56" t="s">
        <v>78</v>
      </c>
      <c r="F8" s="56" t="s">
        <v>79</v>
      </c>
      <c r="G8" s="56" t="s">
        <v>83</v>
      </c>
      <c r="I8" s="102"/>
    </row>
    <row r="9" spans="1:9">
      <c r="A9" s="56" t="s">
        <v>74</v>
      </c>
      <c r="B9" s="56">
        <v>86</v>
      </c>
      <c r="C9" s="56">
        <v>87</v>
      </c>
      <c r="D9" s="56">
        <v>98</v>
      </c>
      <c r="E9" s="56" t="s">
        <v>77</v>
      </c>
      <c r="F9" s="56" t="s">
        <v>80</v>
      </c>
      <c r="G9" s="56" t="s">
        <v>84</v>
      </c>
      <c r="I9" s="102"/>
    </row>
    <row r="10" spans="1:9">
      <c r="A10" s="56" t="s">
        <v>75</v>
      </c>
      <c r="B10" s="56">
        <v>89</v>
      </c>
      <c r="C10" s="56">
        <v>93</v>
      </c>
      <c r="D10" s="56">
        <v>85</v>
      </c>
      <c r="E10" s="56" t="s">
        <v>77</v>
      </c>
      <c r="F10" s="56" t="s">
        <v>79</v>
      </c>
      <c r="G10" s="56" t="s">
        <v>85</v>
      </c>
      <c r="I10" s="102"/>
    </row>
    <row r="11" spans="1:9">
      <c r="A11" s="56" t="s">
        <v>76</v>
      </c>
      <c r="B11" s="56">
        <v>94</v>
      </c>
      <c r="C11" s="56">
        <v>87</v>
      </c>
      <c r="D11" s="56">
        <v>89</v>
      </c>
      <c r="E11" s="56" t="s">
        <v>78</v>
      </c>
      <c r="F11" s="56" t="s">
        <v>81</v>
      </c>
      <c r="G11" s="56" t="s">
        <v>86</v>
      </c>
      <c r="I11" s="102"/>
    </row>
    <row r="12" spans="1:9" ht="15.75" thickBot="1">
      <c r="I12" s="103"/>
    </row>
    <row r="13" spans="1:9" ht="15.75" thickTop="1"/>
    <row r="14" spans="1:9">
      <c r="A14" s="156" t="s">
        <v>63</v>
      </c>
      <c r="B14" s="157" t="s">
        <v>64</v>
      </c>
      <c r="C14" s="157"/>
      <c r="D14" s="157"/>
      <c r="E14" s="159"/>
      <c r="F14" s="160" t="s">
        <v>5</v>
      </c>
      <c r="G14" s="160"/>
    </row>
    <row r="15" spans="1:9">
      <c r="A15" s="156"/>
      <c r="B15" s="56" t="s">
        <v>65</v>
      </c>
      <c r="C15" s="56" t="s">
        <v>66</v>
      </c>
      <c r="D15" s="56" t="s">
        <v>67</v>
      </c>
      <c r="E15" s="159"/>
      <c r="F15" s="161" t="s">
        <v>32</v>
      </c>
      <c r="G15" s="161" t="s">
        <v>33</v>
      </c>
      <c r="H15" s="161" t="s">
        <v>34</v>
      </c>
    </row>
    <row r="16" spans="1:9">
      <c r="A16" s="56" t="s">
        <v>72</v>
      </c>
      <c r="B16" s="56">
        <v>80</v>
      </c>
      <c r="C16" s="56">
        <v>90</v>
      </c>
      <c r="D16" s="56">
        <v>88</v>
      </c>
      <c r="E16" s="59"/>
      <c r="F16" s="59"/>
      <c r="G16" s="59"/>
    </row>
    <row r="17" spans="1:7">
      <c r="A17" s="56" t="s">
        <v>73</v>
      </c>
      <c r="B17" s="56">
        <v>90</v>
      </c>
      <c r="C17" s="56">
        <v>86</v>
      </c>
      <c r="D17" s="56">
        <v>91</v>
      </c>
      <c r="E17" s="59"/>
      <c r="F17" s="59"/>
      <c r="G17" s="59"/>
    </row>
    <row r="18" spans="1:7">
      <c r="A18" s="56" t="s">
        <v>74</v>
      </c>
      <c r="B18" s="56">
        <v>86</v>
      </c>
      <c r="C18" s="56">
        <v>87</v>
      </c>
      <c r="D18" s="56">
        <v>98</v>
      </c>
      <c r="E18" s="59"/>
      <c r="F18" s="59"/>
      <c r="G18" s="59"/>
    </row>
    <row r="19" spans="1:7">
      <c r="A19" s="56" t="s">
        <v>75</v>
      </c>
      <c r="B19" s="56">
        <v>89</v>
      </c>
      <c r="C19" s="56">
        <v>93</v>
      </c>
      <c r="D19" s="56">
        <v>85</v>
      </c>
      <c r="E19" s="59"/>
      <c r="F19" s="59"/>
      <c r="G19" s="59"/>
    </row>
    <row r="20" spans="1:7">
      <c r="A20" s="56" t="s">
        <v>76</v>
      </c>
      <c r="B20" s="56">
        <v>94</v>
      </c>
      <c r="C20" s="56">
        <v>87</v>
      </c>
      <c r="D20" s="56">
        <v>89</v>
      </c>
      <c r="E20" s="59"/>
      <c r="F20" s="59"/>
      <c r="G20" s="59"/>
    </row>
  </sheetData>
  <mergeCells count="8">
    <mergeCell ref="I5:I12"/>
    <mergeCell ref="B5:D5"/>
    <mergeCell ref="E5:E6"/>
    <mergeCell ref="F5:G5"/>
    <mergeCell ref="A5:A6"/>
    <mergeCell ref="A14:A15"/>
    <mergeCell ref="B14:D14"/>
    <mergeCell ref="E14:E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F23:R32"/>
  <sheetViews>
    <sheetView workbookViewId="0">
      <selection activeCell="F24" activeCellId="1" sqref="F24:R31 F24:F25"/>
    </sheetView>
  </sheetViews>
  <sheetFormatPr defaultRowHeight="15"/>
  <sheetData>
    <row r="23" spans="6:18" ht="15.75" thickBot="1"/>
    <row r="24" spans="6:18" ht="16.5" thickTop="1" thickBot="1">
      <c r="F24" s="96"/>
      <c r="G24" s="98"/>
      <c r="H24" s="99"/>
      <c r="I24" s="99"/>
      <c r="J24" s="100"/>
      <c r="K24" s="104"/>
      <c r="L24" s="107"/>
      <c r="M24" s="98"/>
      <c r="N24" s="99"/>
      <c r="O24" s="99"/>
      <c r="P24" s="100"/>
      <c r="Q24" s="90"/>
      <c r="R24" s="94"/>
    </row>
    <row r="25" spans="6:18" ht="15.75" thickBot="1">
      <c r="F25" s="97"/>
      <c r="G25" s="20"/>
      <c r="H25" s="20"/>
      <c r="I25" s="20"/>
      <c r="J25" s="21"/>
      <c r="K25" s="105"/>
      <c r="L25" s="108"/>
      <c r="M25" s="20"/>
      <c r="N25" s="20"/>
      <c r="O25" s="20"/>
      <c r="P25" s="21"/>
      <c r="Q25" s="91"/>
      <c r="R25" s="95"/>
    </row>
    <row r="26" spans="6:18" ht="15.75" thickTop="1">
      <c r="F26" s="8"/>
      <c r="G26" s="2"/>
      <c r="H26" s="2"/>
      <c r="I26" s="2"/>
      <c r="J26" s="3"/>
      <c r="K26" s="105"/>
      <c r="L26" s="8"/>
      <c r="M26" s="11"/>
      <c r="N26" s="11"/>
      <c r="O26" s="11"/>
      <c r="P26" s="12"/>
      <c r="Q26" s="17"/>
      <c r="R26" s="22"/>
    </row>
    <row r="27" spans="6:18">
      <c r="F27" s="9"/>
      <c r="G27" s="4"/>
      <c r="H27" s="4"/>
      <c r="I27" s="4"/>
      <c r="J27" s="5"/>
      <c r="K27" s="105"/>
      <c r="L27" s="9"/>
      <c r="M27" s="13"/>
      <c r="N27" s="13"/>
      <c r="O27" s="13"/>
      <c r="P27" s="14"/>
      <c r="Q27" s="18"/>
      <c r="R27" s="22"/>
    </row>
    <row r="28" spans="6:18">
      <c r="F28" s="9"/>
      <c r="G28" s="4"/>
      <c r="H28" s="4"/>
      <c r="I28" s="4"/>
      <c r="J28" s="5"/>
      <c r="K28" s="105"/>
      <c r="L28" s="9"/>
      <c r="M28" s="13"/>
      <c r="N28" s="13"/>
      <c r="O28" s="13"/>
      <c r="P28" s="14"/>
      <c r="Q28" s="18"/>
      <c r="R28" s="22"/>
    </row>
    <row r="29" spans="6:18">
      <c r="F29" s="9"/>
      <c r="G29" s="4"/>
      <c r="H29" s="4"/>
      <c r="I29" s="4"/>
      <c r="J29" s="5"/>
      <c r="K29" s="105"/>
      <c r="L29" s="9"/>
      <c r="M29" s="13"/>
      <c r="N29" s="13"/>
      <c r="O29" s="13"/>
      <c r="P29" s="14"/>
      <c r="Q29" s="18"/>
      <c r="R29" s="22"/>
    </row>
    <row r="30" spans="6:18">
      <c r="F30" s="9"/>
      <c r="G30" s="4"/>
      <c r="H30" s="4"/>
      <c r="I30" s="4"/>
      <c r="J30" s="5"/>
      <c r="K30" s="105"/>
      <c r="L30" s="9"/>
      <c r="M30" s="13"/>
      <c r="N30" s="13"/>
      <c r="O30" s="13"/>
      <c r="P30" s="14"/>
      <c r="Q30" s="18"/>
      <c r="R30" s="22"/>
    </row>
    <row r="31" spans="6:18" ht="15.75" thickBot="1">
      <c r="F31" s="10"/>
      <c r="G31" s="6"/>
      <c r="H31" s="6"/>
      <c r="I31" s="6"/>
      <c r="J31" s="7"/>
      <c r="K31" s="106"/>
      <c r="L31" s="10"/>
      <c r="M31" s="15"/>
      <c r="N31" s="15"/>
      <c r="O31" s="15"/>
      <c r="P31" s="16"/>
      <c r="Q31" s="19"/>
      <c r="R31" s="23"/>
    </row>
    <row r="32" spans="6:18" ht="15.75" thickTop="1"/>
  </sheetData>
  <mergeCells count="7">
    <mergeCell ref="Q24:Q25"/>
    <mergeCell ref="R24:R25"/>
    <mergeCell ref="F24:F25"/>
    <mergeCell ref="G24:J24"/>
    <mergeCell ref="K24:K31"/>
    <mergeCell ref="L24:L25"/>
    <mergeCell ref="M24:P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SAW</vt:lpstr>
      <vt:lpstr>WP</vt:lpstr>
      <vt:lpstr>TOPSIS</vt:lpstr>
      <vt:lpstr>AHP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Rizky Abdika</dc:creator>
  <cp:lastModifiedBy>User</cp:lastModifiedBy>
  <dcterms:created xsi:type="dcterms:W3CDTF">2018-02-09T01:34:37Z</dcterms:created>
  <dcterms:modified xsi:type="dcterms:W3CDTF">2018-03-23T01:28:15Z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2b50a081-10b3-4f32-8b3e-fea5eef502cf</vt:lpwstr>
  </property>
</Properties>
</file>