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ejah/Documents/OWASP/OWASP-Testing-Guide-v5/.github/xlsx/"/>
    </mc:Choice>
  </mc:AlternateContent>
  <xr:revisionPtr revIDLastSave="0" documentId="13_ncr:1_{FAAAB5DE-C6DA-3548-A806-D012279D1CB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esting Checklist" sheetId="1" r:id="rId1"/>
    <sheet name="Summary Findings" sheetId="2" r:id="rId2"/>
    <sheet name="Risk Assessment Calculator" sheetId="3" r:id="rId3"/>
    <sheet name="References" sheetId="4" r:id="rId4"/>
  </sheets>
  <definedNames>
    <definedName name="Awareness">References!$M$3:$M$7</definedName>
    <definedName name="EaseofExploit">References!$K$3:$K$7</definedName>
    <definedName name="EasyofDiscovery">References!$I$3:$I$7</definedName>
    <definedName name="FinancialDamage">References!$I$12:$I$16</definedName>
    <definedName name="IntrusionDetection">References!$O$3:$O$7</definedName>
    <definedName name="LossofAccountability">References!$G$12:$G$15</definedName>
    <definedName name="LossofAvailability">References!$E$12:$E$16</definedName>
    <definedName name="LossofConfidentiality">References!$A$12:$A$16</definedName>
    <definedName name="LossofIntegrity">References!$C$12:$C$17</definedName>
    <definedName name="Motive">References!$C$3:$C$6</definedName>
    <definedName name="NonCompliance">References!$M$12:$M$15</definedName>
    <definedName name="Opportunity">References!$E$3:$E$6</definedName>
    <definedName name="PolicyViolation">References!$O$12:$O$16</definedName>
    <definedName name="PopulationSize">References!$G$3:$G$8</definedName>
    <definedName name="ReputationDamage">References!$K$12:$K$16</definedName>
    <definedName name="result">#REF!</definedName>
    <definedName name="SkillRequired">References!$A$3:$A$8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3" l="1"/>
  <c r="F14" i="3"/>
  <c r="I13" i="3"/>
  <c r="F13" i="3"/>
  <c r="I12" i="3"/>
  <c r="F12" i="3"/>
  <c r="I11" i="3"/>
  <c r="F11" i="3"/>
  <c r="I8" i="3"/>
  <c r="F8" i="3"/>
  <c r="I7" i="3"/>
  <c r="F7" i="3"/>
  <c r="I6" i="3"/>
  <c r="F6" i="3"/>
  <c r="I5" i="3"/>
  <c r="H16" i="3" s="1"/>
  <c r="F5" i="3"/>
  <c r="C16" i="3" s="1"/>
  <c r="D4" i="2" a="1"/>
  <c r="D4" i="2" s="1"/>
  <c r="E26" i="3" l="1"/>
  <c r="E24" i="3"/>
  <c r="C25" i="3"/>
  <c r="B25" i="3"/>
  <c r="E20" i="3"/>
  <c r="D26" i="3"/>
  <c r="D24" i="3"/>
  <c r="E25" i="3"/>
  <c r="D25" i="3"/>
  <c r="C26" i="3"/>
  <c r="C24" i="3"/>
  <c r="B26" i="3"/>
  <c r="B24" i="3"/>
  <c r="E23" i="3"/>
  <c r="D23" i="3"/>
  <c r="C2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ID#AAAAX7SP-TQ
    (2022-04-09 13:28:44)
How technically skilled is this group of threat agents?</t>
        </r>
      </text>
    </comment>
    <comment ref="G5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ID#AAAAX7SP-S8
    (2022-04-09 13:28:43)
How much data could be disclosed and how sensitive is it?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ID#AAAAX7SP-TI
    (2022-04-09 13:28:43)
How motivated is this group of threat agents to find and exploit this vulnerability?</t>
        </r>
      </text>
    </comment>
    <comment ref="G6" authorId="0" shapeId="0" xr:uid="{00000000-0006-0000-0200-000004000000}">
      <text>
        <r>
          <rPr>
            <sz val="10"/>
            <color rgb="FF000000"/>
            <rFont val="Arial"/>
            <scheme val="minor"/>
          </rPr>
          <t>======
ID#AAAAX797ay0
    (2022-04-09 13:28:44)
How much data could be corrupted and how damaged is it?</t>
        </r>
      </text>
    </comment>
    <comment ref="B7" authorId="0" shapeId="0" xr:uid="{00000000-0006-0000-0200-000005000000}">
      <text>
        <r>
          <rPr>
            <sz val="10"/>
            <color rgb="FF000000"/>
            <rFont val="Arial"/>
            <scheme val="minor"/>
          </rPr>
          <t>======
ID#AAAAX7SP-TE
    (2022-04-09 13:28:43)
What resources and opportunities are required for this group of threat agents to find and exploit this vulnerability?</t>
        </r>
      </text>
    </comment>
    <comment ref="G7" authorId="0" shapeId="0" xr:uid="{00000000-0006-0000-0200-000006000000}">
      <text>
        <r>
          <rPr>
            <sz val="10"/>
            <color rgb="FF000000"/>
            <rFont val="Arial"/>
            <scheme val="minor"/>
          </rPr>
          <t>======
ID#AAAAX7SP-TM
    (2022-04-09 13:28:43)
How much service could be lost and how vital is it?</t>
        </r>
      </text>
    </comment>
    <comment ref="B8" authorId="0" shapeId="0" xr:uid="{00000000-0006-0000-0200-000007000000}">
      <text>
        <r>
          <rPr>
            <sz val="10"/>
            <color rgb="FF000000"/>
            <rFont val="Arial"/>
            <scheme val="minor"/>
          </rPr>
          <t>======
ID#AAAAX797azA
    (2022-04-09 13:28:44)
How large is this group of threat agents?</t>
        </r>
      </text>
    </comment>
    <comment ref="G8" authorId="0" shapeId="0" xr:uid="{00000000-0006-0000-0200-000008000000}">
      <text>
        <r>
          <rPr>
            <sz val="10"/>
            <color rgb="FF000000"/>
            <rFont val="Arial"/>
            <scheme val="minor"/>
          </rPr>
          <t>======
ID#AAAAX7SP-TA
    (2022-04-09 13:28:43)
Are the threat agents' actions traceable to an individual?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  <scheme val="minor"/>
          </rPr>
          <t>======
ID#AAAAX797ayw
    (2022-04-09 13:28:44)
How easy is it for this group of threat agents to discover this vulnerability?</t>
        </r>
      </text>
    </comment>
    <comment ref="G11" authorId="0" shapeId="0" xr:uid="{00000000-0006-0000-0200-00000A000000}">
      <text>
        <r>
          <rPr>
            <sz val="10"/>
            <color rgb="FF000000"/>
            <rFont val="Arial"/>
            <scheme val="minor"/>
          </rPr>
          <t>======
ID#AAAAX7SP-Tc
    (2022-04-09 13:28:44)
How much financial damage will result from an exploit?</t>
        </r>
      </text>
    </comment>
    <comment ref="B12" authorId="0" shapeId="0" xr:uid="{00000000-0006-0000-0200-00000B000000}">
      <text>
        <r>
          <rPr>
            <sz val="10"/>
            <color rgb="FF000000"/>
            <rFont val="Arial"/>
            <scheme val="minor"/>
          </rPr>
          <t>======
ID#AAAAX797ay4
    (2022-04-09 13:28:44)
How easy is it for this group of threat agents to actually exploit this vulnerability?</t>
        </r>
      </text>
    </comment>
    <comment ref="G12" authorId="0" shapeId="0" xr:uid="{00000000-0006-0000-0200-00000C000000}">
      <text>
        <r>
          <rPr>
            <sz val="10"/>
            <color rgb="FF000000"/>
            <rFont val="Arial"/>
            <scheme val="minor"/>
          </rPr>
          <t>======
ID#AAAAX797azE
    (2022-04-09 13:28:44)
Would an exploit result in reputation damage that would harm the business?</t>
        </r>
      </text>
    </comment>
    <comment ref="B13" authorId="0" shapeId="0" xr:uid="{00000000-0006-0000-0200-00000D000000}">
      <text>
        <r>
          <rPr>
            <sz val="10"/>
            <color rgb="FF000000"/>
            <rFont val="Arial"/>
            <scheme val="minor"/>
          </rPr>
          <t>======
ID#AAAAX797ay8
    (2022-04-09 13:28:44)
How well known is this vulnerability to this group of threat agents?</t>
        </r>
      </text>
    </comment>
    <comment ref="G13" authorId="0" shapeId="0" xr:uid="{00000000-0006-0000-0200-00000E000000}">
      <text>
        <r>
          <rPr>
            <sz val="10"/>
            <color rgb="FF000000"/>
            <rFont val="Arial"/>
            <scheme val="minor"/>
          </rPr>
          <t>======
ID#AAAAX7SP-TY
    (2022-04-09 13:28:44)
How much exposure does non-compliance introduce?</t>
        </r>
      </text>
    </comment>
    <comment ref="B14" authorId="0" shapeId="0" xr:uid="{00000000-0006-0000-0200-00000F000000}">
      <text>
        <r>
          <rPr>
            <sz val="10"/>
            <color rgb="FF000000"/>
            <rFont val="Arial"/>
            <scheme val="minor"/>
          </rPr>
          <t>======
ID#AAAAX7SP-Tg
    (2022-04-09 13:28:44)
How likely is an exploit to be detected?</t>
        </r>
      </text>
    </comment>
    <comment ref="G14" authorId="0" shapeId="0" xr:uid="{00000000-0006-0000-0200-000010000000}">
      <text>
        <r>
          <rPr>
            <sz val="10"/>
            <color rgb="FF000000"/>
            <rFont val="Arial"/>
            <scheme val="minor"/>
          </rPr>
          <t>======
ID#AAAAX7SP-TU
    (2022-04-09 13:28:44)
How much personally identifiable information could be disclosed?</t>
        </r>
      </text>
    </comment>
  </commentList>
</comments>
</file>

<file path=xl/sharedStrings.xml><?xml version="1.0" encoding="utf-8"?>
<sst xmlns="http://schemas.openxmlformats.org/spreadsheetml/2006/main" count="210" uniqueCount="118">
  <si>
    <t>{CATEGORY}</t>
  </si>
  <si>
    <t>Test Name</t>
  </si>
  <si>
    <t>Objectives</t>
  </si>
  <si>
    <t>Status</t>
  </si>
  <si>
    <t>Notes</t>
  </si>
  <si>
    <t>{OTG_ID}</t>
  </si>
  <si>
    <t>{OTG_TEST_NAME}</t>
  </si>
  <si>
    <t>{OTG_TEST_OBJECTIVES}</t>
  </si>
  <si>
    <t>Not Started</t>
  </si>
  <si>
    <t>OWASP: Summary Findings</t>
  </si>
  <si>
    <t>Nº</t>
  </si>
  <si>
    <t>OTG</t>
  </si>
  <si>
    <t>Vulnerability Name</t>
  </si>
  <si>
    <t>Affected Host/Path</t>
  </si>
  <si>
    <t>Impact</t>
  </si>
  <si>
    <t>Likelihood</t>
  </si>
  <si>
    <t>Risk</t>
  </si>
  <si>
    <t>Observation/Implication</t>
  </si>
  <si>
    <t>Recommendation</t>
  </si>
  <si>
    <t>Test Evidence</t>
  </si>
  <si>
    <t>WSTG-INFO-02</t>
  </si>
  <si>
    <t>www.example.com/news.php (id,page)</t>
  </si>
  <si>
    <t>High</t>
  </si>
  <si>
    <t>Moderate</t>
  </si>
  <si>
    <t>xxx-1</t>
  </si>
  <si>
    <t>Conduct Search Engine Discovery Reconnaissance for Information Leakage</t>
  </si>
  <si>
    <t>OWASP: Risk Assessment Calculator</t>
  </si>
  <si>
    <t>Likelihood factors</t>
  </si>
  <si>
    <t>Impact factors</t>
  </si>
  <si>
    <t>Threat Agent Factors</t>
  </si>
  <si>
    <t>Technical Impact Factors</t>
  </si>
  <si>
    <t>Skills required</t>
  </si>
  <si>
    <t>Some technical skills [3]</t>
  </si>
  <si>
    <t>Loss of confidentiality</t>
  </si>
  <si>
    <t>Minimal non-sensitive data disclosed [2]</t>
  </si>
  <si>
    <t>Motive</t>
  </si>
  <si>
    <t>Possible reward [4]</t>
  </si>
  <si>
    <t>Loss of Integrity</t>
  </si>
  <si>
    <t>All data totally corrupt [9]</t>
  </si>
  <si>
    <t>Opportunity</t>
  </si>
  <si>
    <t>Full access or expensive resources required [0]</t>
  </si>
  <si>
    <t>Loss of Availability</t>
  </si>
  <si>
    <t>Minimal secondary services interrupted [1]</t>
  </si>
  <si>
    <t>Population Size</t>
  </si>
  <si>
    <t>System Administrators [2]</t>
  </si>
  <si>
    <t>Loss of Accountability</t>
  </si>
  <si>
    <t>Not Applicable [0]</t>
  </si>
  <si>
    <t>Vulnerability Factors</t>
  </si>
  <si>
    <t>Business Impact Factors</t>
  </si>
  <si>
    <t>Easy of Discovery</t>
  </si>
  <si>
    <t>Practically impossible [1]</t>
  </si>
  <si>
    <t>Financial damage</t>
  </si>
  <si>
    <t>Minor effect on annual profit [3]</t>
  </si>
  <si>
    <t>Ease of Exploit</t>
  </si>
  <si>
    <t>Easy [5]</t>
  </si>
  <si>
    <t>Reputation damage</t>
  </si>
  <si>
    <t>Loss of major accounts [4]</t>
  </si>
  <si>
    <t>Awareness</t>
  </si>
  <si>
    <t>Hidden [4]</t>
  </si>
  <si>
    <t>Non-Compliance</t>
  </si>
  <si>
    <t>Clear violation [5]</t>
  </si>
  <si>
    <t>Intrusion Detection</t>
  </si>
  <si>
    <t>Logged and reviewed [3]</t>
  </si>
  <si>
    <t>Privacy violation</t>
  </si>
  <si>
    <t>One individual [3]</t>
  </si>
  <si>
    <t>Likelihood score:</t>
  </si>
  <si>
    <t>Impact score:</t>
  </si>
  <si>
    <t>Overall Risk Severity :</t>
  </si>
  <si>
    <t>Select an option</t>
  </si>
  <si>
    <t xml:space="preserve"> </t>
  </si>
  <si>
    <t>No technical skills [1]</t>
  </si>
  <si>
    <t>Low or no reward [1]</t>
  </si>
  <si>
    <t>Special access or resources required [4]</t>
  </si>
  <si>
    <t>Theoretical [1]</t>
  </si>
  <si>
    <t>Unknown [1]</t>
  </si>
  <si>
    <t>Active detection in application [1]</t>
  </si>
  <si>
    <t>Some access or resources required [7]</t>
  </si>
  <si>
    <t>Intranet Users [4]</t>
  </si>
  <si>
    <t>Difficult [3]</t>
  </si>
  <si>
    <t>Advanced computer user [5]</t>
  </si>
  <si>
    <t>High reward [9]</t>
  </si>
  <si>
    <t>No access or resources required [9]</t>
  </si>
  <si>
    <t>Partners [5]</t>
  </si>
  <si>
    <t>Easy [7]</t>
  </si>
  <si>
    <t>Obvious [6]</t>
  </si>
  <si>
    <t>Logged without review [8]</t>
  </si>
  <si>
    <t>Network and programming skills [6]</t>
  </si>
  <si>
    <t>Authenticated users [6]</t>
  </si>
  <si>
    <t>Automated tools available [9]</t>
  </si>
  <si>
    <t>Public knowledge [9]</t>
  </si>
  <si>
    <t>Not logged [9]</t>
  </si>
  <si>
    <t>Security penetration skills [9]</t>
  </si>
  <si>
    <t>Anonymous Internet users [9]</t>
  </si>
  <si>
    <t>Minimal slightly corrupt data [1]</t>
  </si>
  <si>
    <t>Attack fully traceable to individual [1]</t>
  </si>
  <si>
    <t>Damage costs less than to fix the issue [1]</t>
  </si>
  <si>
    <t>Minimal damage [1]</t>
  </si>
  <si>
    <t>Minor violation [2]</t>
  </si>
  <si>
    <t>Extensive non-sensitive data disclosed [6]</t>
  </si>
  <si>
    <t>Minimal seriously corrupt data [3]</t>
  </si>
  <si>
    <t>Minimal primary services interrupted [5]</t>
  </si>
  <si>
    <t>Attack possibly traceable to individual [7]</t>
  </si>
  <si>
    <t>Hundreds of people [5]</t>
  </si>
  <si>
    <t>Extensive critical data disclosed [7]</t>
  </si>
  <si>
    <t>Extensive slightly corrupt data [5]</t>
  </si>
  <si>
    <t>Extensive primary services interrupted [7]</t>
  </si>
  <si>
    <t>Attack completely anonymous [9]</t>
  </si>
  <si>
    <t>Significant effect on annual profit [7]</t>
  </si>
  <si>
    <t>Loss of goodwill [5]</t>
  </si>
  <si>
    <t>High profile violation [7]</t>
  </si>
  <si>
    <t>Thousands of people [7]</t>
  </si>
  <si>
    <t>All data disclosed [9]</t>
  </si>
  <si>
    <t>Extensive seriously corrupt data [7]</t>
  </si>
  <si>
    <t>All services completely lost [9]</t>
  </si>
  <si>
    <t>Backruptcy [9]</t>
  </si>
  <si>
    <t>Brand damage [9]</t>
  </si>
  <si>
    <t>Millions of people [9]</t>
  </si>
  <si>
    <t>OWASP: Testing Guide {version}Checklist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</si>
</sst>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rgb="FF4D90FF"/>
      <name val="Arial"/>
      <scheme val="minor"/>
    </font>
    <font>
      <sz val="10"/>
      <color rgb="FF4D90FF"/>
      <name val="Arial"/>
      <scheme val="minor"/>
    </font>
    <font>
      <sz val="10"/>
      <color rgb="FF434343"/>
      <name val="Arial"/>
      <scheme val="minor"/>
    </font>
    <font>
      <sz val="10"/>
      <color theme="1"/>
      <name val="Arial"/>
      <scheme val="minor"/>
    </font>
    <font>
      <i/>
      <sz val="10"/>
      <color rgb="FF434343"/>
      <name val="Arial"/>
      <scheme val="minor"/>
    </font>
    <font>
      <b/>
      <sz val="10"/>
      <color rgb="FFFFFFFF"/>
      <name val="Arial"/>
      <scheme val="minor"/>
    </font>
    <font>
      <sz val="10"/>
      <color rgb="FFEA4335"/>
      <name val="Arial"/>
      <scheme val="minor"/>
    </font>
    <font>
      <sz val="10"/>
      <color rgb="FF000000"/>
      <name val="Arial"/>
    </font>
    <font>
      <sz val="10"/>
      <color rgb="FFB7B7B7"/>
      <name val="Arial"/>
    </font>
    <font>
      <b/>
      <sz val="11"/>
      <color theme="0"/>
      <name val="Calibri"/>
    </font>
    <font>
      <b/>
      <sz val="11"/>
      <color rgb="FF000000"/>
      <name val="Calibri"/>
    </font>
    <font>
      <b/>
      <i/>
      <sz val="11"/>
      <color rgb="FF4D90FF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B7B7B7"/>
      <name val="Calibri"/>
    </font>
    <font>
      <i/>
      <sz val="11"/>
      <color rgb="FFB7B7B7"/>
      <name val="Calibri"/>
    </font>
    <font>
      <b/>
      <sz val="20"/>
      <color rgb="FF000000"/>
      <name val="Calibri"/>
    </font>
    <font>
      <b/>
      <sz val="11"/>
      <color rgb="FF333333"/>
      <name val="Calibri"/>
    </font>
    <font>
      <b/>
      <sz val="12"/>
      <color rgb="FF333333"/>
      <name val="Calibri"/>
    </font>
    <font>
      <b/>
      <sz val="14"/>
      <color rgb="FF000000"/>
      <name val="Calibri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4D90FF"/>
        <bgColor rgb="FF4D90FF"/>
      </patternFill>
    </fill>
    <fill>
      <patternFill patternType="solid">
        <fgColor rgb="FFEFF5FF"/>
        <bgColor rgb="FFEFF5FF"/>
      </patternFill>
    </fill>
    <fill>
      <patternFill patternType="solid">
        <fgColor rgb="FFEA4335"/>
        <bgColor rgb="FFEA4335"/>
      </patternFill>
    </fill>
    <fill>
      <patternFill patternType="solid">
        <fgColor rgb="FFFFEBE9"/>
        <bgColor rgb="FFFFEBE9"/>
      </patternFill>
    </fill>
    <fill>
      <patternFill patternType="solid">
        <fgColor rgb="FF34A853"/>
        <bgColor rgb="FF34A853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27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4" fillId="0" borderId="7" xfId="0" applyFont="1" applyBorder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top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1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vertical="center"/>
    </xf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18" fillId="0" borderId="7" xfId="0" applyFont="1" applyBorder="1" applyAlignment="1">
      <alignment horizontal="left" vertical="center" wrapText="1"/>
    </xf>
    <xf numFmtId="0" fontId="19" fillId="0" borderId="0" xfId="0" applyFont="1"/>
    <xf numFmtId="0" fontId="20" fillId="0" borderId="7" xfId="0" applyFont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top" wrapText="1"/>
    </xf>
    <xf numFmtId="0" fontId="19" fillId="0" borderId="6" xfId="0" applyFont="1" applyBorder="1"/>
    <xf numFmtId="0" fontId="20" fillId="0" borderId="11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3" fillId="0" borderId="3" xfId="0" applyFont="1" applyBorder="1"/>
    <xf numFmtId="0" fontId="25" fillId="0" borderId="8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3" fillId="0" borderId="11" xfId="0" applyFont="1" applyBorder="1"/>
    <xf numFmtId="0" fontId="26" fillId="0" borderId="11" xfId="0" applyFont="1" applyBorder="1" applyAlignment="1">
      <alignment horizontal="left"/>
    </xf>
    <xf numFmtId="0" fontId="16" fillId="0" borderId="0" xfId="0" applyFont="1"/>
    <xf numFmtId="0" fontId="26" fillId="0" borderId="0" xfId="0" applyFont="1" applyAlignment="1">
      <alignment horizontal="left"/>
    </xf>
    <xf numFmtId="0" fontId="26" fillId="0" borderId="11" xfId="0" applyFont="1" applyBorder="1"/>
    <xf numFmtId="0" fontId="3" fillId="0" borderId="7" xfId="0" applyFont="1" applyBorder="1" applyAlignment="1">
      <alignment vertical="center"/>
    </xf>
    <xf numFmtId="0" fontId="26" fillId="0" borderId="0" xfId="0" applyFont="1" applyAlignment="1">
      <alignment horizontal="right" vertical="center"/>
    </xf>
    <xf numFmtId="0" fontId="26" fillId="7" borderId="25" xfId="0" applyFont="1" applyFill="1" applyBorder="1" applyAlignment="1">
      <alignment horizontal="center" vertical="center"/>
    </xf>
    <xf numFmtId="0" fontId="26" fillId="8" borderId="25" xfId="0" applyFont="1" applyFill="1" applyBorder="1" applyAlignment="1">
      <alignment horizontal="center" vertical="center"/>
    </xf>
    <xf numFmtId="0" fontId="26" fillId="9" borderId="2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2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26" fillId="10" borderId="25" xfId="0" applyFont="1" applyFill="1" applyBorder="1" applyAlignment="1">
      <alignment horizontal="center" vertical="center"/>
    </xf>
    <xf numFmtId="0" fontId="26" fillId="11" borderId="2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26" xfId="0" applyFont="1" applyBorder="1" applyAlignment="1">
      <alignment horizontal="left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" fillId="0" borderId="2" xfId="0" applyFont="1" applyBorder="1" applyAlignment="1">
      <alignment horizontal="left"/>
    </xf>
    <xf numFmtId="0" fontId="2" fillId="0" borderId="1" xfId="0" applyFont="1" applyBorder="1"/>
    <xf numFmtId="0" fontId="22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4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24" xfId="0" applyFont="1" applyBorder="1"/>
    <xf numFmtId="0" fontId="16" fillId="0" borderId="0" xfId="0" applyFont="1" applyAlignment="1">
      <alignment horizontal="left"/>
    </xf>
    <xf numFmtId="0" fontId="0" fillId="0" borderId="0" xfId="0" applyFont="1" applyAlignment="1"/>
    <xf numFmtId="0" fontId="19" fillId="0" borderId="0" xfId="0" applyFont="1" applyAlignment="1">
      <alignment vertical="center" wrapText="1"/>
    </xf>
    <xf numFmtId="0" fontId="17" fillId="3" borderId="0" xfId="0" applyFont="1" applyFill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6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3" fillId="0" borderId="14" xfId="0" applyFont="1" applyBorder="1" applyAlignment="1">
      <alignment horizontal="center" vertical="center"/>
    </xf>
    <xf numFmtId="0" fontId="15" fillId="6" borderId="0" xfId="0" applyFont="1" applyFill="1" applyAlignment="1">
      <alignment horizontal="left" vertical="center"/>
    </xf>
  </cellXfs>
  <cellStyles count="1">
    <cellStyle name="Normal" xfId="0" builtinId="0"/>
  </cellStyles>
  <dxfs count="14">
    <dxf>
      <font>
        <b/>
      </font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FF"/>
          <bgColor rgb="FFFFFFFF"/>
        </patternFill>
      </fill>
    </dxf>
    <dxf>
      <font>
        <color rgb="FF92D050"/>
      </font>
      <fill>
        <patternFill patternType="solid">
          <fgColor rgb="FFFFFFFF"/>
          <bgColor rgb="FFFFFFFF"/>
        </patternFill>
      </fill>
    </dxf>
    <dxf>
      <font>
        <color rgb="FFF1C232"/>
      </font>
      <fill>
        <patternFill patternType="solid">
          <fgColor rgb="FFFFFFFF"/>
          <bgColor rgb="FFFFFFFF"/>
        </patternFill>
      </fill>
    </dxf>
    <dxf>
      <font>
        <color rgb="FFFFC000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7030A0"/>
      </font>
      <fill>
        <patternFill patternType="solid">
          <fgColor rgb="FFFFFFFF"/>
          <bgColor rgb="FFFFFFFF"/>
        </patternFill>
      </fill>
    </dxf>
    <dxf>
      <font>
        <color rgb="FFEA4335"/>
      </font>
      <fill>
        <patternFill patternType="solid">
          <fgColor rgb="FFFFEBE9"/>
          <bgColor rgb="FFFFEBE9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4A853"/>
      </font>
      <fill>
        <patternFill patternType="solid">
          <fgColor rgb="FFE8FEE7"/>
          <bgColor rgb="FFE8FEE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showGridLines="0" tabSelected="1" workbookViewId="0">
      <selection activeCell="B1" sqref="B1:C1"/>
    </sheetView>
  </sheetViews>
  <sheetFormatPr baseColWidth="10" defaultColWidth="12.6640625" defaultRowHeight="15.75" customHeight="1" x14ac:dyDescent="0.15"/>
  <cols>
    <col min="1" max="1" width="3.6640625" customWidth="1"/>
    <col min="2" max="2" width="26.5" customWidth="1"/>
    <col min="3" max="3" width="44.6640625" customWidth="1"/>
    <col min="4" max="4" width="54.5" customWidth="1"/>
    <col min="6" max="6" width="19.6640625" customWidth="1"/>
    <col min="7" max="7" width="3.83203125" customWidth="1"/>
  </cols>
  <sheetData>
    <row r="1" spans="1:7" ht="37.5" customHeight="1" x14ac:dyDescent="0.2">
      <c r="A1" s="1"/>
      <c r="B1" s="74" t="s">
        <v>117</v>
      </c>
      <c r="C1" s="75"/>
      <c r="D1" s="1"/>
      <c r="E1" s="3"/>
      <c r="F1" s="3"/>
      <c r="G1" s="4"/>
    </row>
    <row r="2" spans="1:7" ht="15" customHeight="1" x14ac:dyDescent="0.15">
      <c r="A2" s="5"/>
      <c r="B2" s="6"/>
      <c r="C2" s="7"/>
      <c r="D2" s="7"/>
      <c r="E2" s="7"/>
      <c r="F2" s="7"/>
      <c r="G2" s="8"/>
    </row>
    <row r="3" spans="1:7" ht="47.25" customHeight="1" x14ac:dyDescent="0.15">
      <c r="A3" s="9"/>
      <c r="B3" s="10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2"/>
    </row>
    <row r="4" spans="1:7" ht="16.5" customHeight="1" x14ac:dyDescent="0.15">
      <c r="A4" s="13"/>
      <c r="B4" s="14" t="s">
        <v>5</v>
      </c>
      <c r="C4" s="15" t="s">
        <v>6</v>
      </c>
      <c r="D4" s="16" t="s">
        <v>7</v>
      </c>
      <c r="E4" s="17" t="s">
        <v>8</v>
      </c>
      <c r="F4" s="18"/>
      <c r="G4" s="19"/>
    </row>
  </sheetData>
  <mergeCells count="1">
    <mergeCell ref="B1:C1"/>
  </mergeCells>
  <conditionalFormatting sqref="B4:F4">
    <cfRule type="expression" dxfId="13" priority="1">
      <formula>$E4="Pass"</formula>
    </cfRule>
  </conditionalFormatting>
  <conditionalFormatting sqref="B4:F4">
    <cfRule type="expression" dxfId="12" priority="2">
      <formula>$E4="N/A"</formula>
    </cfRule>
  </conditionalFormatting>
  <conditionalFormatting sqref="B4:F4">
    <cfRule type="expression" dxfId="11" priority="3">
      <formula>$E4="Issues"</formula>
    </cfRule>
  </conditionalFormatting>
  <dataValidations count="1">
    <dataValidation type="list" allowBlank="1" sqref="E4" xr:uid="{00000000-0002-0000-0000-000000000000}">
      <formula1>"Not Started,Pass,Issues,N/A"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4"/>
  <sheetViews>
    <sheetView workbookViewId="0"/>
  </sheetViews>
  <sheetFormatPr baseColWidth="10" defaultColWidth="12.6640625" defaultRowHeight="15.75" customHeight="1" x14ac:dyDescent="0.15"/>
  <cols>
    <col min="1" max="1" width="3.6640625" customWidth="1"/>
    <col min="2" max="2" width="6.6640625" customWidth="1"/>
    <col min="3" max="3" width="16.1640625" customWidth="1"/>
    <col min="4" max="4" width="30.1640625" customWidth="1"/>
    <col min="5" max="5" width="24.1640625" customWidth="1"/>
    <col min="6" max="8" width="9.1640625" customWidth="1"/>
    <col min="9" max="9" width="20.5" customWidth="1"/>
    <col min="10" max="10" width="15.6640625" customWidth="1"/>
    <col min="11" max="11" width="13.6640625" customWidth="1"/>
    <col min="12" max="12" width="3.83203125" customWidth="1"/>
  </cols>
  <sheetData>
    <row r="1" spans="1:12" ht="37.5" customHeight="1" x14ac:dyDescent="0.2">
      <c r="A1" s="1"/>
      <c r="B1" s="20" t="s">
        <v>9</v>
      </c>
      <c r="C1" s="21"/>
      <c r="D1" s="22"/>
      <c r="E1" s="22"/>
      <c r="F1" s="23"/>
      <c r="G1" s="23"/>
      <c r="H1" s="23"/>
      <c r="I1" s="22"/>
      <c r="J1" s="22"/>
      <c r="K1" s="22"/>
      <c r="L1" s="4"/>
    </row>
    <row r="2" spans="1:12" ht="13" x14ac:dyDescent="0.15">
      <c r="A2" s="5"/>
      <c r="B2" s="24"/>
      <c r="C2" s="25"/>
      <c r="D2" s="25"/>
      <c r="E2" s="26"/>
      <c r="F2" s="27"/>
      <c r="G2" s="27"/>
      <c r="H2" s="27"/>
      <c r="I2" s="26"/>
      <c r="J2" s="26"/>
      <c r="K2" s="26"/>
      <c r="L2" s="8"/>
    </row>
    <row r="3" spans="1:12" ht="33" customHeight="1" x14ac:dyDescent="0.15">
      <c r="A3" s="9"/>
      <c r="B3" s="28" t="s">
        <v>10</v>
      </c>
      <c r="C3" s="29" t="s">
        <v>11</v>
      </c>
      <c r="D3" s="29" t="s">
        <v>12</v>
      </c>
      <c r="E3" s="30" t="s">
        <v>13</v>
      </c>
      <c r="F3" s="31" t="s">
        <v>14</v>
      </c>
      <c r="G3" s="31" t="s">
        <v>15</v>
      </c>
      <c r="H3" s="31" t="s">
        <v>16</v>
      </c>
      <c r="I3" s="30" t="s">
        <v>17</v>
      </c>
      <c r="J3" s="30" t="s">
        <v>18</v>
      </c>
      <c r="K3" s="30" t="s">
        <v>19</v>
      </c>
      <c r="L3" s="12"/>
    </row>
    <row r="4" spans="1:12" ht="28" x14ac:dyDescent="0.15">
      <c r="A4" s="13"/>
      <c r="B4" s="32">
        <v>1</v>
      </c>
      <c r="C4" s="17" t="s">
        <v>20</v>
      </c>
      <c r="D4" s="17" t="e">
        <f t="array" ref="D4">INDEX('Testing Checklist'!C:C,MATCH(C4,'Testing Checklist'!B:B,0))</f>
        <v>#N/A</v>
      </c>
      <c r="E4" s="33" t="s">
        <v>21</v>
      </c>
      <c r="F4" s="32" t="s">
        <v>22</v>
      </c>
      <c r="G4" s="32" t="s">
        <v>23</v>
      </c>
      <c r="H4" s="32" t="s">
        <v>22</v>
      </c>
      <c r="I4" s="14"/>
      <c r="J4" s="14"/>
      <c r="K4" s="14" t="s">
        <v>24</v>
      </c>
      <c r="L4" s="19"/>
    </row>
    <row r="5" spans="1:12" ht="42" x14ac:dyDescent="0.15">
      <c r="A5" s="13"/>
      <c r="B5" s="32">
        <v>2</v>
      </c>
      <c r="C5" s="17" t="s">
        <v>20</v>
      </c>
      <c r="D5" s="17" t="s">
        <v>25</v>
      </c>
      <c r="E5" s="33" t="s">
        <v>21</v>
      </c>
      <c r="F5" s="32" t="s">
        <v>22</v>
      </c>
      <c r="G5" s="32" t="s">
        <v>23</v>
      </c>
      <c r="H5" s="32" t="s">
        <v>22</v>
      </c>
      <c r="I5" s="14"/>
      <c r="J5" s="14"/>
      <c r="K5" s="14"/>
      <c r="L5" s="19"/>
    </row>
    <row r="6" spans="1:12" ht="42" x14ac:dyDescent="0.15">
      <c r="A6" s="13"/>
      <c r="B6" s="32">
        <v>3</v>
      </c>
      <c r="C6" s="17" t="s">
        <v>20</v>
      </c>
      <c r="D6" s="17" t="s">
        <v>25</v>
      </c>
      <c r="E6" s="33" t="s">
        <v>21</v>
      </c>
      <c r="F6" s="32" t="s">
        <v>22</v>
      </c>
      <c r="G6" s="32" t="s">
        <v>23</v>
      </c>
      <c r="H6" s="32" t="s">
        <v>22</v>
      </c>
      <c r="I6" s="14"/>
      <c r="J6" s="14"/>
      <c r="K6" s="14"/>
      <c r="L6" s="19"/>
    </row>
    <row r="7" spans="1:12" ht="13" x14ac:dyDescent="0.15">
      <c r="A7" s="13"/>
      <c r="B7" s="32"/>
      <c r="C7" s="17"/>
      <c r="D7" s="17"/>
      <c r="E7" s="34"/>
      <c r="F7" s="32"/>
      <c r="G7" s="32"/>
      <c r="H7" s="32"/>
      <c r="I7" s="14"/>
      <c r="J7" s="14"/>
      <c r="K7" s="14"/>
      <c r="L7" s="19"/>
    </row>
    <row r="8" spans="1:12" ht="13" x14ac:dyDescent="0.15">
      <c r="A8" s="13"/>
      <c r="B8" s="32"/>
      <c r="C8" s="17"/>
      <c r="D8" s="17"/>
      <c r="E8" s="34"/>
      <c r="F8" s="32"/>
      <c r="G8" s="32"/>
      <c r="H8" s="32"/>
      <c r="I8" s="14"/>
      <c r="J8" s="14"/>
      <c r="K8" s="14"/>
      <c r="L8" s="19"/>
    </row>
    <row r="9" spans="1:12" ht="13" x14ac:dyDescent="0.15">
      <c r="A9" s="13"/>
      <c r="B9" s="32"/>
      <c r="C9" s="17"/>
      <c r="D9" s="17"/>
      <c r="E9" s="34"/>
      <c r="F9" s="32"/>
      <c r="G9" s="32"/>
      <c r="H9" s="32"/>
      <c r="I9" s="14"/>
      <c r="J9" s="14"/>
      <c r="K9" s="14"/>
      <c r="L9" s="19"/>
    </row>
    <row r="10" spans="1:12" ht="13" x14ac:dyDescent="0.15">
      <c r="A10" s="13"/>
      <c r="B10" s="32"/>
      <c r="C10" s="17"/>
      <c r="D10" s="17"/>
      <c r="E10" s="34"/>
      <c r="F10" s="32"/>
      <c r="G10" s="32"/>
      <c r="H10" s="32"/>
      <c r="I10" s="14"/>
      <c r="J10" s="14"/>
      <c r="K10" s="14"/>
      <c r="L10" s="19"/>
    </row>
    <row r="11" spans="1:12" ht="13" x14ac:dyDescent="0.15">
      <c r="A11" s="13"/>
      <c r="B11" s="32"/>
      <c r="C11" s="17"/>
      <c r="D11" s="17"/>
      <c r="E11" s="34"/>
      <c r="F11" s="32"/>
      <c r="G11" s="32"/>
      <c r="H11" s="32"/>
      <c r="I11" s="14"/>
      <c r="J11" s="14"/>
      <c r="K11" s="14"/>
      <c r="L11" s="19"/>
    </row>
    <row r="12" spans="1:12" ht="13" x14ac:dyDescent="0.15">
      <c r="A12" s="13"/>
      <c r="B12" s="32"/>
      <c r="C12" s="17"/>
      <c r="D12" s="17"/>
      <c r="E12" s="34"/>
      <c r="F12" s="32"/>
      <c r="G12" s="32"/>
      <c r="H12" s="32"/>
      <c r="I12" s="14"/>
      <c r="J12" s="14"/>
      <c r="K12" s="14"/>
      <c r="L12" s="19"/>
    </row>
    <row r="13" spans="1:12" ht="13" x14ac:dyDescent="0.15">
      <c r="A13" s="13"/>
      <c r="B13" s="32"/>
      <c r="C13" s="17"/>
      <c r="D13" s="17"/>
      <c r="E13" s="34"/>
      <c r="F13" s="32"/>
      <c r="G13" s="32"/>
      <c r="H13" s="32"/>
      <c r="I13" s="14"/>
      <c r="J13" s="14"/>
      <c r="K13" s="14"/>
      <c r="L13" s="19"/>
    </row>
    <row r="14" spans="1:12" ht="13" x14ac:dyDescent="0.15">
      <c r="A14" s="5"/>
      <c r="B14" s="24"/>
      <c r="C14" s="25"/>
      <c r="D14" s="25"/>
      <c r="E14" s="26"/>
      <c r="F14" s="27"/>
      <c r="G14" s="27"/>
      <c r="H14" s="27"/>
      <c r="I14" s="26"/>
      <c r="J14" s="26"/>
      <c r="K14" s="26"/>
      <c r="L1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100-000000000000}">
          <x14:formula1>
            <xm:f>'Testing Checklist'!$B5:$B14</xm:f>
          </x14:formula1>
          <xm:sqref>C8</xm:sqref>
        </x14:dataValidation>
        <x14:dataValidation type="list" allowBlank="1" xr:uid="{00000000-0002-0000-0100-000001000000}">
          <x14:formula1>
            <xm:f>'Testing Checklist'!$B5:$B14</xm:f>
          </x14:formula1>
          <xm:sqref>C9</xm:sqref>
        </x14:dataValidation>
        <x14:dataValidation type="list" allowBlank="1" xr:uid="{00000000-0002-0000-0100-000002000000}">
          <x14:formula1>
            <xm:f>'Testing Checklist'!$B5:$B14</xm:f>
          </x14:formula1>
          <xm:sqref>C13</xm:sqref>
        </x14:dataValidation>
        <x14:dataValidation type="list" allowBlank="1" xr:uid="{00000000-0002-0000-0100-000003000000}">
          <x14:formula1>
            <xm:f>'Testing Checklist'!$B5:$B14</xm:f>
          </x14:formula1>
          <xm:sqref>C10</xm:sqref>
        </x14:dataValidation>
        <x14:dataValidation type="list" allowBlank="1" xr:uid="{00000000-0002-0000-0100-000004000000}">
          <x14:formula1>
            <xm:f>'Testing Checklist'!$B5:$B14</xm:f>
          </x14:formula1>
          <xm:sqref>C12</xm:sqref>
        </x14:dataValidation>
        <x14:dataValidation type="list" allowBlank="1" xr:uid="{00000000-0002-0000-0100-000005000000}">
          <x14:formula1>
            <xm:f>'Testing Checklist'!$B2:$B14</xm:f>
          </x14:formula1>
          <xm:sqref>C4:C7</xm:sqref>
        </x14:dataValidation>
        <x14:dataValidation type="list" allowBlank="1" xr:uid="{00000000-0002-0000-0100-000006000000}">
          <x14:formula1>
            <xm:f>'Testing Checklist'!$B5:$B14</xm:f>
          </x14:formula1>
          <xm:sqref>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/>
  </sheetViews>
  <sheetFormatPr baseColWidth="10" defaultColWidth="12.6640625" defaultRowHeight="15.75" customHeight="1" x14ac:dyDescent="0.15"/>
  <cols>
    <col min="1" max="1" width="3.6640625" customWidth="1"/>
    <col min="2" max="2" width="18.33203125" customWidth="1"/>
    <col min="3" max="5" width="14.6640625" customWidth="1"/>
    <col min="6" max="6" width="4.1640625" customWidth="1"/>
    <col min="7" max="7" width="20.6640625" customWidth="1"/>
    <col min="8" max="8" width="42.6640625" customWidth="1"/>
    <col min="9" max="9" width="3.6640625" customWidth="1"/>
  </cols>
  <sheetData>
    <row r="1" spans="1:9" ht="37.5" customHeight="1" x14ac:dyDescent="0.2">
      <c r="A1" s="1"/>
      <c r="B1" s="20" t="s">
        <v>26</v>
      </c>
      <c r="D1" s="21"/>
      <c r="E1" s="22"/>
      <c r="F1" s="35"/>
      <c r="G1" s="23"/>
      <c r="H1" s="23"/>
      <c r="I1" s="2"/>
    </row>
    <row r="2" spans="1:9" ht="13.5" customHeight="1" x14ac:dyDescent="0.15">
      <c r="A2" s="5"/>
      <c r="B2" s="24"/>
      <c r="C2" s="24"/>
      <c r="D2" s="25"/>
      <c r="E2" s="25"/>
      <c r="F2" s="36"/>
      <c r="G2" s="27"/>
      <c r="H2" s="37"/>
      <c r="I2" s="38"/>
    </row>
    <row r="3" spans="1:9" ht="18" customHeight="1" x14ac:dyDescent="0.15">
      <c r="A3" s="9"/>
      <c r="B3" s="94" t="s">
        <v>27</v>
      </c>
      <c r="C3" s="82"/>
      <c r="D3" s="82"/>
      <c r="E3" s="82"/>
      <c r="F3" s="39"/>
      <c r="G3" s="94" t="s">
        <v>28</v>
      </c>
      <c r="H3" s="82"/>
      <c r="I3" s="40"/>
    </row>
    <row r="4" spans="1:9" ht="28.5" customHeight="1" x14ac:dyDescent="0.15">
      <c r="A4" s="13"/>
      <c r="B4" s="84" t="s">
        <v>29</v>
      </c>
      <c r="C4" s="82"/>
      <c r="D4" s="82"/>
      <c r="E4" s="82"/>
      <c r="F4" s="41"/>
      <c r="G4" s="84" t="s">
        <v>30</v>
      </c>
      <c r="H4" s="82"/>
      <c r="I4" s="40"/>
    </row>
    <row r="5" spans="1:9" ht="15.75" customHeight="1" x14ac:dyDescent="0.2">
      <c r="A5" s="13"/>
      <c r="B5" s="42" t="s">
        <v>31</v>
      </c>
      <c r="C5" s="85" t="s">
        <v>32</v>
      </c>
      <c r="D5" s="82"/>
      <c r="E5" s="82"/>
      <c r="F5" s="43">
        <f>VLOOKUP(C5,References!A2:B8,2,0)</f>
        <v>3</v>
      </c>
      <c r="G5" s="42" t="s">
        <v>33</v>
      </c>
      <c r="H5" s="44" t="s">
        <v>34</v>
      </c>
      <c r="I5" s="45">
        <f>VLOOKUP(H5,References!A$11:B$16,2,0)</f>
        <v>2</v>
      </c>
    </row>
    <row r="6" spans="1:9" ht="15.75" customHeight="1" x14ac:dyDescent="0.2">
      <c r="A6" s="13"/>
      <c r="B6" s="42" t="s">
        <v>35</v>
      </c>
      <c r="C6" s="83" t="s">
        <v>36</v>
      </c>
      <c r="D6" s="82"/>
      <c r="E6" s="82"/>
      <c r="F6" s="43">
        <f>VLOOKUP(C6,References!C2:D6,2,0)</f>
        <v>4</v>
      </c>
      <c r="G6" s="42" t="s">
        <v>37</v>
      </c>
      <c r="H6" s="44" t="s">
        <v>38</v>
      </c>
      <c r="I6" s="45">
        <f>VLOOKUP(H6,References!C$11:D$17,2,0)</f>
        <v>9</v>
      </c>
    </row>
    <row r="7" spans="1:9" ht="15.75" customHeight="1" x14ac:dyDescent="0.2">
      <c r="A7" s="13"/>
      <c r="B7" s="42" t="s">
        <v>39</v>
      </c>
      <c r="C7" s="83" t="s">
        <v>40</v>
      </c>
      <c r="D7" s="82"/>
      <c r="E7" s="82"/>
      <c r="F7" s="43">
        <f>VLOOKUP(C7,References!E2:F6,2,0)</f>
        <v>0</v>
      </c>
      <c r="G7" s="42" t="s">
        <v>41</v>
      </c>
      <c r="H7" s="44" t="s">
        <v>42</v>
      </c>
      <c r="I7" s="45">
        <f>VLOOKUP(H7,References!E$11:F$16,2,0)</f>
        <v>1</v>
      </c>
    </row>
    <row r="8" spans="1:9" ht="15.75" customHeight="1" x14ac:dyDescent="0.2">
      <c r="A8" s="13"/>
      <c r="B8" s="42" t="s">
        <v>43</v>
      </c>
      <c r="C8" s="83" t="s">
        <v>44</v>
      </c>
      <c r="D8" s="82"/>
      <c r="E8" s="82"/>
      <c r="F8" s="43">
        <f>VLOOKUP(C8,References!G3:H8,2,0)</f>
        <v>2</v>
      </c>
      <c r="G8" s="42" t="s">
        <v>45</v>
      </c>
      <c r="H8" s="44" t="s">
        <v>46</v>
      </c>
      <c r="I8" s="45">
        <f>VLOOKUP(H8,References!G$11:H$16,2,0)</f>
        <v>0</v>
      </c>
    </row>
    <row r="9" spans="1:9" ht="12.75" customHeight="1" x14ac:dyDescent="0.2">
      <c r="A9" s="46"/>
      <c r="B9" s="47"/>
      <c r="C9" s="47"/>
      <c r="D9" s="47"/>
      <c r="E9" s="47"/>
      <c r="F9" s="48"/>
      <c r="G9" s="47"/>
      <c r="H9" s="47"/>
      <c r="I9" s="45"/>
    </row>
    <row r="10" spans="1:9" ht="28.5" customHeight="1" x14ac:dyDescent="0.15">
      <c r="A10" s="13"/>
      <c r="B10" s="84" t="s">
        <v>47</v>
      </c>
      <c r="C10" s="82"/>
      <c r="D10" s="82"/>
      <c r="E10" s="82"/>
      <c r="F10" s="49"/>
      <c r="G10" s="84" t="s">
        <v>48</v>
      </c>
      <c r="H10" s="82"/>
      <c r="I10" s="49"/>
    </row>
    <row r="11" spans="1:9" ht="18" customHeight="1" x14ac:dyDescent="0.2">
      <c r="A11" s="13"/>
      <c r="B11" s="42" t="s">
        <v>49</v>
      </c>
      <c r="C11" s="85" t="s">
        <v>50</v>
      </c>
      <c r="D11" s="82"/>
      <c r="E11" s="82"/>
      <c r="F11" s="43">
        <f>VLOOKUP(C11,References!I2:J7,2,0)</f>
        <v>1</v>
      </c>
      <c r="G11" s="42" t="s">
        <v>51</v>
      </c>
      <c r="H11" s="44" t="s">
        <v>52</v>
      </c>
      <c r="I11" s="45">
        <f>VLOOKUP(H11,References!I$11:J$16,2,0)</f>
        <v>3</v>
      </c>
    </row>
    <row r="12" spans="1:9" ht="18" customHeight="1" x14ac:dyDescent="0.2">
      <c r="A12" s="13"/>
      <c r="B12" s="42" t="s">
        <v>53</v>
      </c>
      <c r="C12" s="85" t="s">
        <v>54</v>
      </c>
      <c r="D12" s="82"/>
      <c r="E12" s="82"/>
      <c r="F12" s="43">
        <f>VLOOKUP(C12,References!K$2:L$7,2,0)</f>
        <v>5</v>
      </c>
      <c r="G12" s="42" t="s">
        <v>55</v>
      </c>
      <c r="H12" s="44" t="s">
        <v>56</v>
      </c>
      <c r="I12" s="45">
        <f>VLOOKUP(H12,References!K$11:L$16,2,0)</f>
        <v>4</v>
      </c>
    </row>
    <row r="13" spans="1:9" ht="18" customHeight="1" x14ac:dyDescent="0.2">
      <c r="A13" s="13"/>
      <c r="B13" s="42" t="s">
        <v>57</v>
      </c>
      <c r="C13" s="85" t="s">
        <v>58</v>
      </c>
      <c r="D13" s="82"/>
      <c r="E13" s="82"/>
      <c r="F13" s="43">
        <f>VLOOKUP(C13,References!M$2:N$7,2,0)</f>
        <v>4</v>
      </c>
      <c r="G13" s="42" t="s">
        <v>59</v>
      </c>
      <c r="H13" s="44" t="s">
        <v>60</v>
      </c>
      <c r="I13" s="45">
        <f>VLOOKUP(H13,References!M$11:O$16,2,0)</f>
        <v>5</v>
      </c>
    </row>
    <row r="14" spans="1:9" ht="18" customHeight="1" x14ac:dyDescent="0.2">
      <c r="A14" s="8"/>
      <c r="B14" s="42" t="s">
        <v>61</v>
      </c>
      <c r="C14" s="85" t="s">
        <v>62</v>
      </c>
      <c r="D14" s="82"/>
      <c r="E14" s="82"/>
      <c r="F14" s="43">
        <f>VLOOKUP(C14,References!O$2:P$7,2,0)</f>
        <v>3</v>
      </c>
      <c r="G14" s="42" t="s">
        <v>63</v>
      </c>
      <c r="H14" s="44" t="s">
        <v>64</v>
      </c>
      <c r="I14" s="45">
        <f>VLOOKUP(H14,References!O$11:P$16,2,0)</f>
        <v>3</v>
      </c>
    </row>
    <row r="15" spans="1:9" ht="12.75" customHeight="1" x14ac:dyDescent="0.2">
      <c r="A15" s="5"/>
      <c r="B15" s="7"/>
      <c r="C15" s="7"/>
      <c r="D15" s="7"/>
      <c r="E15" s="7"/>
      <c r="F15" s="50"/>
      <c r="G15" s="7"/>
      <c r="H15" s="47"/>
      <c r="I15" s="40"/>
    </row>
    <row r="16" spans="1:9" ht="15" customHeight="1" x14ac:dyDescent="0.2">
      <c r="A16" s="8"/>
      <c r="B16" s="86" t="s">
        <v>65</v>
      </c>
      <c r="C16" s="87">
        <f>IFERROR(AVERAGE(F5:F8,F11:F14),"All factors require a selection.")</f>
        <v>2.75</v>
      </c>
      <c r="D16" s="88"/>
      <c r="E16" s="89"/>
      <c r="F16" s="51"/>
      <c r="G16" s="93" t="s">
        <v>66</v>
      </c>
      <c r="H16" s="76">
        <f>IFERROR(AVERAGE(I5:I8,I11:I14),"All factors require a selection.")</f>
        <v>3.375</v>
      </c>
      <c r="I16" s="40"/>
    </row>
    <row r="17" spans="1:9" ht="15" customHeight="1" x14ac:dyDescent="0.15">
      <c r="A17" s="8"/>
      <c r="B17" s="77"/>
      <c r="C17" s="90"/>
      <c r="D17" s="91"/>
      <c r="E17" s="92"/>
      <c r="F17" s="40"/>
      <c r="G17" s="77"/>
      <c r="H17" s="77"/>
      <c r="I17" s="40"/>
    </row>
    <row r="18" spans="1:9" ht="12.75" customHeight="1" x14ac:dyDescent="0.15">
      <c r="A18" s="5"/>
      <c r="B18" s="52"/>
      <c r="C18" s="52"/>
      <c r="D18" s="52"/>
      <c r="E18" s="52"/>
      <c r="F18" s="36"/>
      <c r="G18" s="52"/>
      <c r="H18" s="52"/>
      <c r="I18" s="40"/>
    </row>
    <row r="19" spans="1:9" ht="12.75" customHeight="1" x14ac:dyDescent="0.15">
      <c r="A19" s="5"/>
      <c r="B19" s="7"/>
      <c r="C19" s="7"/>
      <c r="D19" s="7"/>
      <c r="E19" s="7"/>
      <c r="F19" s="36"/>
      <c r="G19" s="7"/>
      <c r="H19" s="7"/>
      <c r="I19" s="40"/>
    </row>
    <row r="20" spans="1:9" ht="20.25" customHeight="1" x14ac:dyDescent="0.25">
      <c r="A20" s="8"/>
      <c r="B20" s="78" t="s">
        <v>67</v>
      </c>
      <c r="C20" s="79"/>
      <c r="D20" s="80"/>
      <c r="E20" s="53" t="str">
        <f>IFERROR(IF(AND($C$16&lt;3,$H$16&lt;3),"Note",IF(OR(AND($C$16&lt;3,$H$16&gt;=3,$H$16&lt;6),AND($C$16&gt;=3,$C$16&lt;6,$H$16&lt;3)),"Low",IF(OR(AND($C16&lt;3,$H16&gt;=6),AND($C16&gt;=3,$C16&lt;6,$H16&gt;=3,$H16&lt;6),AND($C16&gt;=6,$H16&lt;3)),"MODERATE",IF(OR(AND($C16&gt;=6,$C16&gt;=3,$H16&lt;6),AND($C16&gt;=3,$C16&lt;6,$H16&gt;6)),"High","Critical")))),"Note")</f>
        <v>Low</v>
      </c>
      <c r="F20" s="54"/>
      <c r="G20" s="55"/>
      <c r="H20" s="56"/>
      <c r="I20" s="40"/>
    </row>
    <row r="21" spans="1:9" ht="12.75" customHeight="1" x14ac:dyDescent="0.15">
      <c r="A21" s="5"/>
      <c r="B21" s="7"/>
      <c r="C21" s="7"/>
      <c r="D21" s="7"/>
      <c r="E21" s="7"/>
      <c r="F21" s="36"/>
      <c r="G21" s="55"/>
      <c r="H21" s="55"/>
      <c r="I21" s="40"/>
    </row>
    <row r="22" spans="1:9" ht="18" customHeight="1" x14ac:dyDescent="0.2">
      <c r="A22" s="8"/>
      <c r="C22" s="81" t="s">
        <v>14</v>
      </c>
      <c r="D22" s="82"/>
      <c r="E22" s="82"/>
      <c r="F22" s="40"/>
      <c r="G22" s="55"/>
      <c r="H22" s="55"/>
      <c r="I22" s="40"/>
    </row>
    <row r="23" spans="1:9" ht="17.25" customHeight="1" x14ac:dyDescent="0.2">
      <c r="A23" s="8"/>
      <c r="B23" s="57" t="s">
        <v>15</v>
      </c>
      <c r="C23" s="58" t="str">
        <f>IF($H16&lt;3,"-&gt;Low&lt;-","Low")</f>
        <v>Low</v>
      </c>
      <c r="D23" s="58" t="str">
        <f>IF(AND($H16&gt;=3,$H16&lt;6),"-&gt;Moderate&lt;-","Moderate")</f>
        <v>-&gt;Moderate&lt;-</v>
      </c>
      <c r="E23" s="58" t="str">
        <f>IF($H16&gt;=6,"-&gt;High&lt;-","High")</f>
        <v>High</v>
      </c>
      <c r="F23" s="40"/>
      <c r="G23" s="59"/>
      <c r="H23" s="55"/>
      <c r="I23" s="40"/>
    </row>
    <row r="24" spans="1:9" ht="22.5" customHeight="1" x14ac:dyDescent="0.15">
      <c r="A24" s="60"/>
      <c r="B24" s="61" t="str">
        <f>IF($C16&lt;3,"-&gt;Low&lt;-","Low")</f>
        <v>-&gt;Low&lt;-</v>
      </c>
      <c r="C24" s="62" t="str">
        <f>IF(AND($C$16&lt;3,$H$16&lt;3),"-&gt;Note&lt;-","Note")</f>
        <v>Note</v>
      </c>
      <c r="D24" s="63" t="str">
        <f>IF(AND($C$16&lt;3,$H$16&gt;=3,$H$16&lt;6),"-&gt;Low&lt;-","Low")</f>
        <v>-&gt;Low&lt;-</v>
      </c>
      <c r="E24" s="64" t="str">
        <f>IF(AND($C16&lt;3,$H16&gt;=6),"-&gt;Moderate&lt;-","Moderate")</f>
        <v>Moderate</v>
      </c>
      <c r="F24" s="65"/>
      <c r="G24" s="66"/>
      <c r="H24" s="67"/>
      <c r="I24" s="65"/>
    </row>
    <row r="25" spans="1:9" ht="22.5" customHeight="1" x14ac:dyDescent="0.15">
      <c r="A25" s="60"/>
      <c r="B25" s="61" t="str">
        <f>IF(AND($C16&gt;=3,$C16&lt;6),"-&gt;Moderate&lt;-","Moderate")</f>
        <v>Moderate</v>
      </c>
      <c r="C25" s="63" t="str">
        <f>IF(AND($C$16&gt;=3,$C$16&lt;6,$H$16&lt;3),"-&gt;Low&lt;-","Low")</f>
        <v>Low</v>
      </c>
      <c r="D25" s="64" t="str">
        <f>IF(AND($C16&gt;=3,$C16&lt;6,$H16&gt;=3,$H16&lt;6),"-&gt;Moderate&lt;-","Moderate")</f>
        <v>Moderate</v>
      </c>
      <c r="E25" s="68" t="str">
        <f>IF(AND($C16&gt;=3,$C16&lt;6,$H16&gt;6),"-&gt;High&lt;-","High")</f>
        <v>High</v>
      </c>
      <c r="F25" s="65"/>
      <c r="G25" s="66"/>
      <c r="H25" s="67"/>
      <c r="I25" s="65"/>
    </row>
    <row r="26" spans="1:9" ht="22.5" customHeight="1" x14ac:dyDescent="0.15">
      <c r="A26" s="60"/>
      <c r="B26" s="61" t="str">
        <f>IF($C16&gt;=6,"-&gt;High&lt;-","High")</f>
        <v>High</v>
      </c>
      <c r="C26" s="64" t="str">
        <f>IF(AND($C16&gt;=6,$H16&lt;3),"-&gt;Moderate&lt;-","Moderate")</f>
        <v>Moderate</v>
      </c>
      <c r="D26" s="68" t="str">
        <f>IF(AND($C16&gt;=6,$C16&gt;=3,$H16&lt;6),"-&gt;High&lt;-","High")</f>
        <v>High</v>
      </c>
      <c r="E26" s="69" t="str">
        <f>IF(AND($C$16&gt;=6,$H$16&gt;=6),"-&gt;Critical&lt;-","Critical")</f>
        <v>Critical</v>
      </c>
      <c r="F26" s="65"/>
      <c r="G26" s="67"/>
      <c r="H26" s="67"/>
      <c r="I26" s="65"/>
    </row>
    <row r="27" spans="1:9" ht="12.75" customHeight="1" x14ac:dyDescent="0.15">
      <c r="A27" s="70"/>
      <c r="B27" s="7"/>
      <c r="C27" s="7"/>
      <c r="D27" s="7"/>
      <c r="E27" s="7"/>
      <c r="F27" s="26"/>
      <c r="G27" s="7"/>
      <c r="H27" s="7"/>
      <c r="I27" s="71"/>
    </row>
  </sheetData>
  <mergeCells count="20">
    <mergeCell ref="B3:E3"/>
    <mergeCell ref="G3:H3"/>
    <mergeCell ref="B4:E4"/>
    <mergeCell ref="G4:H4"/>
    <mergeCell ref="C5:E5"/>
    <mergeCell ref="C6:E6"/>
    <mergeCell ref="C7:E7"/>
    <mergeCell ref="B16:B17"/>
    <mergeCell ref="C16:E17"/>
    <mergeCell ref="G16:G17"/>
    <mergeCell ref="H16:H17"/>
    <mergeCell ref="B20:D20"/>
    <mergeCell ref="C22:E22"/>
    <mergeCell ref="C8:E8"/>
    <mergeCell ref="B10:E10"/>
    <mergeCell ref="G10:H10"/>
    <mergeCell ref="C11:E11"/>
    <mergeCell ref="C12:E12"/>
    <mergeCell ref="C13:E13"/>
    <mergeCell ref="C14:E14"/>
  </mergeCells>
  <conditionalFormatting sqref="E20:G20">
    <cfRule type="containsText" dxfId="10" priority="1" operator="containsText" text="critical">
      <formula>NOT(ISERROR(SEARCH(("critical"),(E20))))</formula>
    </cfRule>
  </conditionalFormatting>
  <conditionalFormatting sqref="E20:G20">
    <cfRule type="containsText" dxfId="9" priority="2" operator="containsText" text="high">
      <formula>NOT(ISERROR(SEARCH(("high"),(E20))))</formula>
    </cfRule>
  </conditionalFormatting>
  <conditionalFormatting sqref="E20:G20">
    <cfRule type="containsText" dxfId="8" priority="3" operator="containsText" text="moderate">
      <formula>NOT(ISERROR(SEARCH(("moderate"),(E20))))</formula>
    </cfRule>
  </conditionalFormatting>
  <conditionalFormatting sqref="E20:G20">
    <cfRule type="containsText" dxfId="7" priority="4" operator="containsText" text="low">
      <formula>NOT(ISERROR(SEARCH(("low"),(E20))))</formula>
    </cfRule>
  </conditionalFormatting>
  <conditionalFormatting sqref="E20:G20">
    <cfRule type="containsText" dxfId="6" priority="5" operator="containsText" text="Note">
      <formula>NOT(ISERROR(SEARCH(("Note"),(E20))))</formula>
    </cfRule>
  </conditionalFormatting>
  <conditionalFormatting sqref="C23:E23 B24:B26">
    <cfRule type="containsText" dxfId="5" priority="6" operator="containsText" text="&lt;">
      <formula>NOT(ISERROR(SEARCH(("&lt;"),(C23))))</formula>
    </cfRule>
  </conditionalFormatting>
  <conditionalFormatting sqref="C23:E26 B24:B26">
    <cfRule type="containsText" dxfId="4" priority="7" operator="containsText" text="&lt;">
      <formula>NOT(ISERROR(SEARCH(("&lt;"),(C23))))</formula>
    </cfRule>
  </conditionalFormatting>
  <conditionalFormatting sqref="D26">
    <cfRule type="containsText" dxfId="3" priority="8" operator="containsText" text="&lt;">
      <formula>NOT(ISERROR(SEARCH(("&lt;"),(D26))))</formula>
    </cfRule>
  </conditionalFormatting>
  <conditionalFormatting sqref="E25">
    <cfRule type="containsText" dxfId="2" priority="9" operator="containsText" text="&lt;">
      <formula>NOT(ISERROR(SEARCH(("&lt;"),(E25))))</formula>
    </cfRule>
  </conditionalFormatting>
  <conditionalFormatting sqref="D25">
    <cfRule type="containsText" dxfId="1" priority="10" operator="containsText" text="&lt;">
      <formula>NOT(ISERROR(SEARCH(("&lt;"),(D25))))</formula>
    </cfRule>
  </conditionalFormatting>
  <conditionalFormatting sqref="C26">
    <cfRule type="containsText" dxfId="0" priority="11" operator="containsText" text="&lt;">
      <formula>NOT(ISERROR(SEARCH(("&lt;"),(C26))))</formula>
    </cfRule>
  </conditionalFormatting>
  <dataValidations count="16">
    <dataValidation type="list" allowBlank="1" showErrorMessage="1" sqref="H5" xr:uid="{00000000-0002-0000-0200-000000000000}">
      <formula1>LossofConfidentiality</formula1>
    </dataValidation>
    <dataValidation type="list" allowBlank="1" showErrorMessage="1" sqref="H7" xr:uid="{00000000-0002-0000-0200-000001000000}">
      <formula1>LossofAvailability</formula1>
    </dataValidation>
    <dataValidation type="list" allowBlank="1" showErrorMessage="1" sqref="H6" xr:uid="{00000000-0002-0000-0200-000002000000}">
      <formula1>LossofIntegrity</formula1>
    </dataValidation>
    <dataValidation type="list" allowBlank="1" showErrorMessage="1" sqref="C13" xr:uid="{00000000-0002-0000-0200-000003000000}">
      <formula1>Awareness</formula1>
    </dataValidation>
    <dataValidation type="list" allowBlank="1" showErrorMessage="1" sqref="H13" xr:uid="{00000000-0002-0000-0200-000004000000}">
      <formula1>NonCompliance</formula1>
    </dataValidation>
    <dataValidation type="list" allowBlank="1" showErrorMessage="1" sqref="H14" xr:uid="{00000000-0002-0000-0200-000005000000}">
      <formula1>PolicyViolation</formula1>
    </dataValidation>
    <dataValidation type="list" allowBlank="1" showErrorMessage="1" sqref="H11" xr:uid="{00000000-0002-0000-0200-000006000000}">
      <formula1>FinancialDamage</formula1>
    </dataValidation>
    <dataValidation type="list" allowBlank="1" showErrorMessage="1" sqref="C11" xr:uid="{00000000-0002-0000-0200-000007000000}">
      <formula1>EasyofDiscovery</formula1>
    </dataValidation>
    <dataValidation type="list" allowBlank="1" showErrorMessage="1" sqref="C6" xr:uid="{00000000-0002-0000-0200-000008000000}">
      <formula1>Motive</formula1>
    </dataValidation>
    <dataValidation type="list" allowBlank="1" showErrorMessage="1" sqref="H8" xr:uid="{00000000-0002-0000-0200-000009000000}">
      <formula1>LossofAccountability</formula1>
    </dataValidation>
    <dataValidation type="list" allowBlank="1" showErrorMessage="1" sqref="C12" xr:uid="{00000000-0002-0000-0200-00000A000000}">
      <formula1>EaseofExploit</formula1>
    </dataValidation>
    <dataValidation type="list" allowBlank="1" showErrorMessage="1" sqref="C14" xr:uid="{00000000-0002-0000-0200-00000B000000}">
      <formula1>IntrusionDetection</formula1>
    </dataValidation>
    <dataValidation type="list" allowBlank="1" showErrorMessage="1" sqref="H12" xr:uid="{00000000-0002-0000-0200-00000C000000}">
      <formula1>ReputationDamage</formula1>
    </dataValidation>
    <dataValidation type="list" allowBlank="1" showErrorMessage="1" sqref="C5" xr:uid="{00000000-0002-0000-0200-00000D000000}">
      <formula1>SkillRequired</formula1>
    </dataValidation>
    <dataValidation type="list" allowBlank="1" showErrorMessage="1" sqref="C7" xr:uid="{00000000-0002-0000-0200-00000E000000}">
      <formula1>Opportunity</formula1>
    </dataValidation>
    <dataValidation type="list" allowBlank="1" showErrorMessage="1" sqref="C8" xr:uid="{00000000-0002-0000-0200-00000F000000}">
      <formula1>PopulationSize</formula1>
    </dataValidation>
  </dataValidations>
  <pageMargins left="0.75" right="0.75" top="1" bottom="1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baseColWidth="10" defaultColWidth="12.6640625" defaultRowHeight="15.75" customHeight="1" x14ac:dyDescent="0.15"/>
  <cols>
    <col min="1" max="1" width="39" customWidth="1"/>
    <col min="2" max="2" width="2" customWidth="1"/>
    <col min="3" max="3" width="32.6640625" customWidth="1"/>
    <col min="4" max="4" width="2" customWidth="1"/>
    <col min="5" max="5" width="43.1640625" customWidth="1"/>
    <col min="6" max="6" width="2" customWidth="1"/>
    <col min="7" max="7" width="38.33203125" customWidth="1"/>
    <col min="8" max="8" width="2" customWidth="1"/>
    <col min="9" max="9" width="38.33203125" customWidth="1"/>
    <col min="10" max="10" width="2" customWidth="1"/>
    <col min="11" max="11" width="27.6640625" customWidth="1"/>
    <col min="12" max="12" width="2" customWidth="1"/>
    <col min="13" max="13" width="23" customWidth="1"/>
    <col min="14" max="14" width="2" customWidth="1"/>
    <col min="15" max="15" width="31.33203125" customWidth="1"/>
    <col min="16" max="16" width="2" customWidth="1"/>
  </cols>
  <sheetData>
    <row r="1" spans="1:16" ht="23.25" customHeight="1" x14ac:dyDescent="0.15">
      <c r="A1" s="72" t="s">
        <v>31</v>
      </c>
      <c r="B1" s="73"/>
      <c r="C1" s="72" t="s">
        <v>35</v>
      </c>
      <c r="D1" s="73"/>
      <c r="E1" s="72" t="s">
        <v>39</v>
      </c>
      <c r="F1" s="73"/>
      <c r="G1" s="72" t="s">
        <v>43</v>
      </c>
      <c r="H1" s="73"/>
      <c r="I1" s="72" t="s">
        <v>49</v>
      </c>
      <c r="J1" s="73"/>
      <c r="K1" s="72" t="s">
        <v>53</v>
      </c>
      <c r="L1" s="73"/>
      <c r="M1" s="72" t="s">
        <v>57</v>
      </c>
      <c r="N1" s="73"/>
      <c r="O1" s="72" t="s">
        <v>61</v>
      </c>
      <c r="P1" s="73"/>
    </row>
    <row r="2" spans="1:16" ht="12.75" customHeight="1" x14ac:dyDescent="0.15">
      <c r="A2" s="73" t="s">
        <v>68</v>
      </c>
      <c r="B2" s="73" t="s">
        <v>69</v>
      </c>
      <c r="C2" s="73" t="s">
        <v>68</v>
      </c>
      <c r="D2" s="73" t="s">
        <v>69</v>
      </c>
      <c r="E2" s="73" t="s">
        <v>68</v>
      </c>
      <c r="F2" s="73" t="s">
        <v>69</v>
      </c>
      <c r="G2" s="73" t="s">
        <v>68</v>
      </c>
      <c r="H2" s="73" t="s">
        <v>69</v>
      </c>
      <c r="I2" s="73" t="s">
        <v>68</v>
      </c>
      <c r="J2" s="73" t="s">
        <v>69</v>
      </c>
      <c r="K2" s="73" t="s">
        <v>68</v>
      </c>
      <c r="L2" s="73" t="s">
        <v>69</v>
      </c>
      <c r="M2" s="73" t="s">
        <v>68</v>
      </c>
      <c r="N2" s="73" t="s">
        <v>69</v>
      </c>
      <c r="O2" s="73" t="s">
        <v>68</v>
      </c>
      <c r="P2" s="73" t="s">
        <v>69</v>
      </c>
    </row>
    <row r="3" spans="1:16" ht="12.75" customHeight="1" x14ac:dyDescent="0.15">
      <c r="A3" s="73" t="s">
        <v>46</v>
      </c>
      <c r="B3" s="73">
        <v>0</v>
      </c>
      <c r="C3" s="73" t="s">
        <v>46</v>
      </c>
      <c r="D3" s="73">
        <v>0</v>
      </c>
      <c r="E3" s="73" t="s">
        <v>40</v>
      </c>
      <c r="F3" s="73">
        <v>0</v>
      </c>
      <c r="G3" s="73" t="s">
        <v>46</v>
      </c>
      <c r="H3" s="73">
        <v>0</v>
      </c>
      <c r="I3" s="73" t="s">
        <v>46</v>
      </c>
      <c r="J3" s="73">
        <v>0</v>
      </c>
      <c r="K3" s="73" t="s">
        <v>46</v>
      </c>
      <c r="L3" s="73">
        <v>0</v>
      </c>
      <c r="M3" s="73" t="s">
        <v>46</v>
      </c>
      <c r="N3" s="73">
        <v>0</v>
      </c>
      <c r="O3" s="73" t="s">
        <v>46</v>
      </c>
      <c r="P3" s="73">
        <v>0</v>
      </c>
    </row>
    <row r="4" spans="1:16" ht="12.75" customHeight="1" x14ac:dyDescent="0.15">
      <c r="A4" s="73" t="s">
        <v>70</v>
      </c>
      <c r="B4" s="73">
        <v>1</v>
      </c>
      <c r="C4" s="73" t="s">
        <v>71</v>
      </c>
      <c r="D4" s="73">
        <v>1</v>
      </c>
      <c r="E4" s="73" t="s">
        <v>72</v>
      </c>
      <c r="F4" s="73">
        <v>4</v>
      </c>
      <c r="G4" s="73" t="s">
        <v>44</v>
      </c>
      <c r="H4" s="73">
        <v>2</v>
      </c>
      <c r="I4" s="73" t="s">
        <v>50</v>
      </c>
      <c r="J4" s="73">
        <v>1</v>
      </c>
      <c r="K4" s="73" t="s">
        <v>73</v>
      </c>
      <c r="L4" s="73">
        <v>1</v>
      </c>
      <c r="M4" s="73" t="s">
        <v>74</v>
      </c>
      <c r="N4" s="73">
        <v>1</v>
      </c>
      <c r="O4" s="73" t="s">
        <v>75</v>
      </c>
      <c r="P4" s="73">
        <v>1</v>
      </c>
    </row>
    <row r="5" spans="1:16" ht="12.75" customHeight="1" x14ac:dyDescent="0.15">
      <c r="A5" s="73" t="s">
        <v>32</v>
      </c>
      <c r="B5" s="73">
        <v>3</v>
      </c>
      <c r="C5" s="73" t="s">
        <v>36</v>
      </c>
      <c r="D5" s="73">
        <v>4</v>
      </c>
      <c r="E5" s="73" t="s">
        <v>76</v>
      </c>
      <c r="F5" s="73">
        <v>7</v>
      </c>
      <c r="G5" s="73" t="s">
        <v>77</v>
      </c>
      <c r="H5" s="73">
        <v>4</v>
      </c>
      <c r="I5" s="73" t="s">
        <v>78</v>
      </c>
      <c r="J5" s="73">
        <v>3</v>
      </c>
      <c r="K5" s="73" t="s">
        <v>78</v>
      </c>
      <c r="L5" s="73">
        <v>3</v>
      </c>
      <c r="M5" s="73" t="s">
        <v>58</v>
      </c>
      <c r="N5" s="73">
        <v>4</v>
      </c>
      <c r="O5" s="73" t="s">
        <v>62</v>
      </c>
      <c r="P5" s="73">
        <v>3</v>
      </c>
    </row>
    <row r="6" spans="1:16" ht="12.75" customHeight="1" x14ac:dyDescent="0.15">
      <c r="A6" s="73" t="s">
        <v>79</v>
      </c>
      <c r="B6" s="73">
        <v>5</v>
      </c>
      <c r="C6" s="73" t="s">
        <v>80</v>
      </c>
      <c r="D6" s="73">
        <v>9</v>
      </c>
      <c r="E6" s="73" t="s">
        <v>81</v>
      </c>
      <c r="F6" s="73">
        <v>9</v>
      </c>
      <c r="G6" s="73" t="s">
        <v>82</v>
      </c>
      <c r="H6" s="73">
        <v>5</v>
      </c>
      <c r="I6" s="73" t="s">
        <v>83</v>
      </c>
      <c r="J6" s="73">
        <v>7</v>
      </c>
      <c r="K6" s="73" t="s">
        <v>54</v>
      </c>
      <c r="L6" s="73">
        <v>5</v>
      </c>
      <c r="M6" s="73" t="s">
        <v>84</v>
      </c>
      <c r="N6" s="73">
        <v>6</v>
      </c>
      <c r="O6" s="73" t="s">
        <v>85</v>
      </c>
      <c r="P6" s="73">
        <v>8</v>
      </c>
    </row>
    <row r="7" spans="1:16" ht="12.75" customHeight="1" x14ac:dyDescent="0.15">
      <c r="A7" s="73" t="s">
        <v>86</v>
      </c>
      <c r="B7" s="73">
        <v>6</v>
      </c>
      <c r="C7" s="73"/>
      <c r="D7" s="73"/>
      <c r="E7" s="73"/>
      <c r="F7" s="73"/>
      <c r="G7" s="73" t="s">
        <v>87</v>
      </c>
      <c r="H7" s="73">
        <v>6</v>
      </c>
      <c r="I7" s="73" t="s">
        <v>88</v>
      </c>
      <c r="J7" s="73">
        <v>9</v>
      </c>
      <c r="K7" s="73" t="s">
        <v>88</v>
      </c>
      <c r="L7" s="73">
        <v>9</v>
      </c>
      <c r="M7" s="73" t="s">
        <v>89</v>
      </c>
      <c r="N7" s="73">
        <v>9</v>
      </c>
      <c r="O7" s="73" t="s">
        <v>90</v>
      </c>
      <c r="P7" s="73">
        <v>9</v>
      </c>
    </row>
    <row r="8" spans="1:16" ht="12.75" customHeight="1" x14ac:dyDescent="0.15">
      <c r="A8" s="73" t="s">
        <v>91</v>
      </c>
      <c r="B8" s="73">
        <v>9</v>
      </c>
      <c r="C8" s="73"/>
      <c r="D8" s="73"/>
      <c r="E8" s="73"/>
      <c r="F8" s="73"/>
      <c r="G8" s="73" t="s">
        <v>92</v>
      </c>
      <c r="H8" s="73">
        <v>9</v>
      </c>
      <c r="I8" s="73"/>
      <c r="J8" s="73"/>
      <c r="K8" s="73"/>
      <c r="L8" s="73"/>
      <c r="M8" s="73"/>
      <c r="N8" s="73"/>
      <c r="O8" s="73"/>
      <c r="P8" s="73"/>
    </row>
    <row r="9" spans="1:16" ht="12.75" customHeight="1" x14ac:dyDescent="0.15"/>
    <row r="10" spans="1:16" ht="26.25" customHeight="1" x14ac:dyDescent="0.2">
      <c r="A10" s="72" t="s">
        <v>33</v>
      </c>
      <c r="B10" s="72"/>
      <c r="C10" s="72" t="s">
        <v>37</v>
      </c>
      <c r="D10" s="72"/>
      <c r="E10" s="72" t="s">
        <v>41</v>
      </c>
      <c r="F10" s="72"/>
      <c r="G10" s="72" t="s">
        <v>45</v>
      </c>
      <c r="H10" s="72"/>
      <c r="I10" s="72" t="s">
        <v>51</v>
      </c>
      <c r="J10" s="72"/>
      <c r="K10" s="72" t="s">
        <v>55</v>
      </c>
      <c r="L10" s="72"/>
      <c r="M10" s="72" t="s">
        <v>59</v>
      </c>
      <c r="N10" s="72"/>
      <c r="O10" s="72" t="s">
        <v>63</v>
      </c>
      <c r="P10" s="57"/>
    </row>
    <row r="11" spans="1:16" ht="12.75" customHeight="1" x14ac:dyDescent="0.15">
      <c r="A11" s="73" t="s">
        <v>68</v>
      </c>
      <c r="B11" s="73" t="s">
        <v>69</v>
      </c>
      <c r="C11" s="73" t="s">
        <v>68</v>
      </c>
      <c r="D11" s="73" t="s">
        <v>69</v>
      </c>
      <c r="E11" s="73" t="s">
        <v>68</v>
      </c>
      <c r="F11" s="73" t="s">
        <v>69</v>
      </c>
      <c r="G11" s="73" t="s">
        <v>68</v>
      </c>
      <c r="H11" s="73" t="s">
        <v>69</v>
      </c>
      <c r="I11" s="73" t="s">
        <v>68</v>
      </c>
      <c r="J11" s="73" t="s">
        <v>69</v>
      </c>
      <c r="K11" s="73" t="s">
        <v>68</v>
      </c>
      <c r="L11" s="73" t="s">
        <v>69</v>
      </c>
      <c r="M11" s="73" t="s">
        <v>68</v>
      </c>
      <c r="N11" s="73" t="s">
        <v>69</v>
      </c>
      <c r="O11" s="73" t="s">
        <v>68</v>
      </c>
      <c r="P11" s="73" t="s">
        <v>69</v>
      </c>
    </row>
    <row r="12" spans="1:16" ht="12.75" customHeight="1" x14ac:dyDescent="0.15">
      <c r="A12" s="73" t="s">
        <v>46</v>
      </c>
      <c r="B12" s="73">
        <v>0</v>
      </c>
      <c r="C12" s="73" t="s">
        <v>46</v>
      </c>
      <c r="D12" s="73">
        <v>0</v>
      </c>
      <c r="E12" s="73" t="s">
        <v>46</v>
      </c>
      <c r="F12" s="73">
        <v>0</v>
      </c>
      <c r="G12" s="73" t="s">
        <v>46</v>
      </c>
      <c r="H12" s="73">
        <v>0</v>
      </c>
      <c r="I12" s="73" t="s">
        <v>46</v>
      </c>
      <c r="J12" s="73">
        <v>0</v>
      </c>
      <c r="K12" s="73" t="s">
        <v>46</v>
      </c>
      <c r="L12" s="73">
        <v>0</v>
      </c>
      <c r="M12" s="73" t="s">
        <v>46</v>
      </c>
      <c r="N12" s="73">
        <v>0</v>
      </c>
      <c r="O12" s="73" t="s">
        <v>46</v>
      </c>
      <c r="P12" s="73">
        <v>0</v>
      </c>
    </row>
    <row r="13" spans="1:16" ht="12.75" customHeight="1" x14ac:dyDescent="0.2">
      <c r="A13" s="73" t="s">
        <v>34</v>
      </c>
      <c r="B13" s="73">
        <v>2</v>
      </c>
      <c r="C13" s="73" t="s">
        <v>93</v>
      </c>
      <c r="D13" s="73">
        <v>1</v>
      </c>
      <c r="E13" s="73" t="s">
        <v>42</v>
      </c>
      <c r="F13" s="73">
        <v>1</v>
      </c>
      <c r="G13" s="73" t="s">
        <v>94</v>
      </c>
      <c r="H13" s="73">
        <v>1</v>
      </c>
      <c r="I13" s="73" t="s">
        <v>95</v>
      </c>
      <c r="J13" s="73">
        <v>1</v>
      </c>
      <c r="K13" s="73" t="s">
        <v>96</v>
      </c>
      <c r="L13" s="73">
        <v>1</v>
      </c>
      <c r="M13" s="73" t="s">
        <v>97</v>
      </c>
      <c r="N13" s="73">
        <v>2</v>
      </c>
      <c r="O13" s="73" t="s">
        <v>64</v>
      </c>
      <c r="P13" s="42">
        <v>3</v>
      </c>
    </row>
    <row r="14" spans="1:16" ht="12.75" customHeight="1" x14ac:dyDescent="0.2">
      <c r="A14" s="73" t="s">
        <v>98</v>
      </c>
      <c r="B14" s="73">
        <v>6</v>
      </c>
      <c r="C14" s="73" t="s">
        <v>99</v>
      </c>
      <c r="D14" s="73">
        <v>3</v>
      </c>
      <c r="E14" s="73" t="s">
        <v>100</v>
      </c>
      <c r="F14" s="73">
        <v>5</v>
      </c>
      <c r="G14" s="73" t="s">
        <v>101</v>
      </c>
      <c r="H14" s="73">
        <v>7</v>
      </c>
      <c r="I14" s="73" t="s">
        <v>52</v>
      </c>
      <c r="J14" s="73">
        <v>3</v>
      </c>
      <c r="K14" s="73" t="s">
        <v>56</v>
      </c>
      <c r="L14" s="73">
        <v>4</v>
      </c>
      <c r="M14" s="73" t="s">
        <v>60</v>
      </c>
      <c r="N14" s="73">
        <v>5</v>
      </c>
      <c r="O14" s="73" t="s">
        <v>102</v>
      </c>
      <c r="P14" s="42">
        <v>5</v>
      </c>
    </row>
    <row r="15" spans="1:16" ht="12.75" customHeight="1" x14ac:dyDescent="0.2">
      <c r="A15" s="73" t="s">
        <v>103</v>
      </c>
      <c r="B15" s="73">
        <v>7</v>
      </c>
      <c r="C15" s="73" t="s">
        <v>104</v>
      </c>
      <c r="D15" s="73">
        <v>5</v>
      </c>
      <c r="E15" s="73" t="s">
        <v>105</v>
      </c>
      <c r="F15" s="73">
        <v>7</v>
      </c>
      <c r="G15" s="73" t="s">
        <v>106</v>
      </c>
      <c r="H15" s="73">
        <v>9</v>
      </c>
      <c r="I15" s="73" t="s">
        <v>107</v>
      </c>
      <c r="J15" s="73">
        <v>7</v>
      </c>
      <c r="K15" s="73" t="s">
        <v>108</v>
      </c>
      <c r="L15" s="73">
        <v>5</v>
      </c>
      <c r="M15" s="73" t="s">
        <v>109</v>
      </c>
      <c r="N15" s="73">
        <v>7</v>
      </c>
      <c r="O15" s="73" t="s">
        <v>110</v>
      </c>
      <c r="P15" s="42">
        <v>7</v>
      </c>
    </row>
    <row r="16" spans="1:16" ht="12.75" customHeight="1" x14ac:dyDescent="0.2">
      <c r="A16" s="73" t="s">
        <v>111</v>
      </c>
      <c r="B16" s="73">
        <v>9</v>
      </c>
      <c r="C16" s="73" t="s">
        <v>112</v>
      </c>
      <c r="D16" s="73">
        <v>7</v>
      </c>
      <c r="E16" s="73" t="s">
        <v>113</v>
      </c>
      <c r="F16" s="73">
        <v>9</v>
      </c>
      <c r="G16" s="73"/>
      <c r="H16" s="73"/>
      <c r="I16" s="73" t="s">
        <v>114</v>
      </c>
      <c r="J16" s="73">
        <v>9</v>
      </c>
      <c r="K16" s="73" t="s">
        <v>115</v>
      </c>
      <c r="L16" s="73">
        <v>9</v>
      </c>
      <c r="M16" s="73"/>
      <c r="N16" s="73"/>
      <c r="O16" s="73" t="s">
        <v>116</v>
      </c>
      <c r="P16" s="42">
        <v>9</v>
      </c>
    </row>
    <row r="17" spans="1:15" ht="12.75" customHeight="1" x14ac:dyDescent="0.15">
      <c r="A17" s="73"/>
      <c r="B17" s="73"/>
      <c r="C17" s="73" t="s">
        <v>38</v>
      </c>
      <c r="D17" s="73">
        <v>9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</row>
    <row r="18" spans="1:15" ht="12.75" customHeight="1" x14ac:dyDescent="0.15"/>
    <row r="19" spans="1:15" ht="12.75" customHeight="1" x14ac:dyDescent="0.15"/>
    <row r="20" spans="1:15" ht="12.75" customHeight="1" x14ac:dyDescent="0.15"/>
    <row r="21" spans="1:15" ht="12.75" customHeight="1" x14ac:dyDescent="0.15"/>
    <row r="22" spans="1:15" ht="12.75" customHeight="1" x14ac:dyDescent="0.15"/>
    <row r="23" spans="1:15" ht="12.75" customHeight="1" x14ac:dyDescent="0.15"/>
    <row r="24" spans="1:15" ht="12.75" customHeight="1" x14ac:dyDescent="0.15"/>
    <row r="25" spans="1:15" ht="12.75" customHeight="1" x14ac:dyDescent="0.15"/>
    <row r="26" spans="1:15" ht="12.75" customHeight="1" x14ac:dyDescent="0.15"/>
    <row r="27" spans="1:15" ht="12.75" customHeight="1" x14ac:dyDescent="0.15"/>
    <row r="28" spans="1:15" ht="12.75" customHeight="1" x14ac:dyDescent="0.15"/>
    <row r="29" spans="1:15" ht="12.75" customHeight="1" x14ac:dyDescent="0.15"/>
    <row r="30" spans="1:15" ht="12.75" customHeight="1" x14ac:dyDescent="0.15"/>
    <row r="31" spans="1:15" ht="12.75" customHeight="1" x14ac:dyDescent="0.15"/>
    <row r="32" spans="1:15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Testing Checklist</vt:lpstr>
      <vt:lpstr>Summary Findings</vt:lpstr>
      <vt:lpstr>Risk Assessment Calculator</vt:lpstr>
      <vt:lpstr>References</vt:lpstr>
      <vt:lpstr>Awareness</vt:lpstr>
      <vt:lpstr>EaseofExploit</vt:lpstr>
      <vt:lpstr>EasyofDiscovery</vt:lpstr>
      <vt:lpstr>FinancialDamage</vt:lpstr>
      <vt:lpstr>IntrusionDetection</vt:lpstr>
      <vt:lpstr>LossofAccountability</vt:lpstr>
      <vt:lpstr>LossofAvailability</vt:lpstr>
      <vt:lpstr>LossofConfidentiality</vt:lpstr>
      <vt:lpstr>LossofIntegrity</vt:lpstr>
      <vt:lpstr>Motive</vt:lpstr>
      <vt:lpstr>NonCompliance</vt:lpstr>
      <vt:lpstr>Opportunity</vt:lpstr>
      <vt:lpstr>PolicyViolation</vt:lpstr>
      <vt:lpstr>PopulationSize</vt:lpstr>
      <vt:lpstr>ReputationDamage</vt:lpstr>
      <vt:lpstr>SkillRequired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Rejah Rehim</cp:lastModifiedBy>
  <dcterms:modified xsi:type="dcterms:W3CDTF">2022-06-28T09:03:09Z</dcterms:modified>
</cp:coreProperties>
</file>