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gPull\HiveToken\web3\"/>
    </mc:Choice>
  </mc:AlternateContent>
  <bookViews>
    <workbookView xWindow="0" yWindow="0" windowWidth="21600" windowHeight="9735" activeTab="3"/>
  </bookViews>
  <sheets>
    <sheet name="FirstRun" sheetId="1" r:id="rId1"/>
    <sheet name="Second" sheetId="2" r:id="rId2"/>
    <sheet name="Third" sheetId="3" r:id="rId3"/>
    <sheet name="+Fourth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9" i="4" l="1"/>
  <c r="B27" i="4" l="1"/>
  <c r="B26" i="4"/>
  <c r="B25" i="4"/>
  <c r="B48" i="4"/>
  <c r="B47" i="4"/>
  <c r="B44" i="4"/>
  <c r="B41" i="4"/>
  <c r="B38" i="4"/>
  <c r="B28" i="4"/>
  <c r="B24" i="4"/>
  <c r="B23" i="4"/>
  <c r="B35" i="4"/>
  <c r="B32" i="4"/>
  <c r="B29" i="4"/>
  <c r="B22" i="4"/>
  <c r="B50" i="4"/>
  <c r="B49" i="4"/>
  <c r="B46" i="4"/>
  <c r="B45" i="4"/>
  <c r="B43" i="4"/>
  <c r="B42" i="4"/>
  <c r="B40" i="4"/>
  <c r="B39" i="4"/>
  <c r="B37" i="4"/>
  <c r="B36" i="4"/>
  <c r="B34" i="4"/>
  <c r="B33" i="4"/>
  <c r="B31" i="4"/>
  <c r="B30" i="4"/>
  <c r="B21" i="4"/>
  <c r="B8" i="4"/>
  <c r="B7" i="4"/>
  <c r="B6" i="4"/>
  <c r="B5" i="4"/>
  <c r="B4" i="4"/>
  <c r="B3" i="4"/>
  <c r="B2" i="4"/>
  <c r="P84" i="4"/>
  <c r="P81" i="4"/>
  <c r="P78" i="4"/>
  <c r="P75" i="4"/>
  <c r="P72" i="4"/>
  <c r="R87" i="3" l="1"/>
  <c r="R84" i="3" l="1"/>
  <c r="R81" i="3"/>
  <c r="R78" i="3"/>
  <c r="R75" i="3"/>
  <c r="R72" i="3"/>
  <c r="B33" i="3"/>
  <c r="B30" i="3"/>
  <c r="B27" i="3"/>
  <c r="B25" i="3"/>
  <c r="B24" i="3"/>
  <c r="B48" i="3"/>
  <c r="B45" i="3"/>
  <c r="B42" i="3"/>
  <c r="B39" i="3"/>
  <c r="B36" i="3"/>
  <c r="B23" i="3"/>
  <c r="B35" i="3"/>
  <c r="B50" i="3"/>
  <c r="B49" i="3"/>
  <c r="B47" i="3"/>
  <c r="B46" i="3"/>
  <c r="B44" i="3"/>
  <c r="B43" i="3"/>
  <c r="B41" i="3"/>
  <c r="B40" i="3"/>
  <c r="B38" i="3"/>
  <c r="B37" i="3"/>
  <c r="B34" i="3"/>
  <c r="B32" i="3"/>
  <c r="B31" i="3"/>
  <c r="B29" i="3"/>
  <c r="B28" i="3"/>
  <c r="B22" i="3"/>
  <c r="B26" i="3"/>
  <c r="B21" i="3"/>
  <c r="B9" i="3"/>
  <c r="B8" i="3"/>
  <c r="B7" i="3"/>
  <c r="B6" i="3"/>
  <c r="B5" i="3"/>
  <c r="B4" i="3"/>
  <c r="B3" i="3"/>
  <c r="B2" i="3"/>
  <c r="J80" i="2" l="1"/>
  <c r="J77" i="2"/>
  <c r="J74" i="2"/>
  <c r="J71" i="2"/>
  <c r="J68" i="2"/>
  <c r="J65" i="2"/>
  <c r="B43" i="2" l="1"/>
  <c r="B42" i="2"/>
  <c r="B32" i="2"/>
  <c r="B27" i="2"/>
  <c r="B25" i="2"/>
  <c r="B24" i="2"/>
  <c r="B41" i="2"/>
  <c r="B40" i="2"/>
  <c r="B39" i="2"/>
  <c r="B38" i="2"/>
  <c r="B37" i="2"/>
  <c r="B36" i="2"/>
  <c r="B35" i="2"/>
  <c r="B23" i="2"/>
  <c r="B34" i="2"/>
  <c r="B33" i="2"/>
  <c r="B31" i="2"/>
  <c r="B30" i="2"/>
  <c r="B29" i="2"/>
  <c r="B28" i="2"/>
  <c r="B22" i="2"/>
  <c r="B26" i="2"/>
  <c r="B21" i="2"/>
  <c r="B5" i="2"/>
  <c r="B4" i="2"/>
  <c r="B3" i="2"/>
  <c r="B2" i="2"/>
  <c r="I71" i="1" l="1"/>
  <c r="I72" i="1"/>
  <c r="I73" i="1"/>
  <c r="I74" i="1"/>
  <c r="I75" i="1"/>
  <c r="I76" i="1"/>
  <c r="I77" i="1"/>
  <c r="I78" i="1"/>
  <c r="I79" i="1"/>
  <c r="I80" i="1"/>
  <c r="I81" i="1"/>
  <c r="I82" i="1"/>
  <c r="I70" i="1"/>
  <c r="B14" i="1" l="1"/>
  <c r="B13" i="1"/>
  <c r="B12" i="1"/>
  <c r="B11" i="1"/>
  <c r="B10" i="1"/>
  <c r="B9" i="1"/>
  <c r="B8" i="1"/>
  <c r="B7" i="1"/>
  <c r="B6" i="1"/>
  <c r="B5" i="1"/>
  <c r="B4" i="1"/>
  <c r="B3" i="1"/>
  <c r="B2" i="1"/>
  <c r="B54" i="1" l="1"/>
  <c r="B53" i="1"/>
  <c r="B52" i="1"/>
  <c r="B51" i="1"/>
  <c r="B50" i="1"/>
  <c r="B48" i="1"/>
  <c r="B46" i="1"/>
  <c r="B44" i="1"/>
  <c r="B43" i="1"/>
  <c r="B41" i="1"/>
  <c r="B39" i="1"/>
  <c r="B38" i="1"/>
  <c r="B37" i="1"/>
  <c r="B36" i="1"/>
  <c r="B35" i="1"/>
  <c r="B34" i="1"/>
  <c r="B33" i="1"/>
  <c r="B32" i="1"/>
  <c r="B31" i="1"/>
  <c r="B30" i="1"/>
  <c r="B29" i="1"/>
  <c r="B28" i="1"/>
</calcChain>
</file>

<file path=xl/sharedStrings.xml><?xml version="1.0" encoding="utf-8"?>
<sst xmlns="http://schemas.openxmlformats.org/spreadsheetml/2006/main" count="967" uniqueCount="312">
  <si>
    <t>Snapshot</t>
  </si>
  <si>
    <t>totStaked</t>
  </si>
  <si>
    <t>totTokenReward</t>
  </si>
  <si>
    <t>totETHReward</t>
  </si>
  <si>
    <t>totTokenClaimed</t>
  </si>
  <si>
    <t>TimeStamp</t>
  </si>
  <si>
    <t>Main</t>
  </si>
  <si>
    <t xml:space="preserve">0x96D82296ef04e42Ae3a1dE611445d3EE9486d5C3
</t>
  </si>
  <si>
    <t>Account</t>
  </si>
  <si>
    <t>78504737707910069028</t>
  </si>
  <si>
    <t>walletBalance</t>
  </si>
  <si>
    <t>dueTokenReward</t>
  </si>
  <si>
    <t>dueETHReward</t>
  </si>
  <si>
    <t>0x6756183E14ad778818f05A3aF692C2F4b6C7fDE7</t>
  </si>
  <si>
    <t>2000000000000000000</t>
  </si>
  <si>
    <t>0x9230Aa3C6c01cc8760710613091d8a1d601BFb82</t>
  </si>
  <si>
    <t>3241574277320874089</t>
  </si>
  <si>
    <t>117664494778331</t>
  </si>
  <si>
    <t xml:space="preserve">0x25115631eE867BCf44CF8Cf003EaF6078198138E
</t>
  </si>
  <si>
    <t xml:space="preserve">0x103F078eA413bd6Aaab96Fa1B687f36b3f3d0543
</t>
  </si>
  <si>
    <t>0x9f1De4E8c2a63828932e76A75bBc1315e87d10d0</t>
  </si>
  <si>
    <t>218569600000000013</t>
  </si>
  <si>
    <t>Address</t>
  </si>
  <si>
    <t>Account1</t>
  </si>
  <si>
    <t>Account2</t>
  </si>
  <si>
    <t>Account3</t>
  </si>
  <si>
    <t>Account4</t>
  </si>
  <si>
    <t>Test</t>
  </si>
  <si>
    <t>Timestamp</t>
  </si>
  <si>
    <t>tradeAmount</t>
  </si>
  <si>
    <t>tBalance</t>
  </si>
  <si>
    <t>rewardTokenBalance</t>
  </si>
  <si>
    <t>rewardETHBalance</t>
  </si>
  <si>
    <t>92000000000000000000</t>
  </si>
  <si>
    <t>Sell</t>
  </si>
  <si>
    <t>10000000000000000000</t>
  </si>
  <si>
    <t>82000000000000000000</t>
  </si>
  <si>
    <t>1128925900799999999</t>
  </si>
  <si>
    <t>80871074099200000001</t>
  </si>
  <si>
    <t>622038171340799999</t>
  </si>
  <si>
    <t>80249035927859200002</t>
  </si>
  <si>
    <t>80031115221832806403</t>
  </si>
  <si>
    <t>55440117216644663</t>
  </si>
  <si>
    <t>79975675104616161740</t>
  </si>
  <si>
    <t>100241275939415216</t>
  </si>
  <si>
    <t>79875433828676746524</t>
  </si>
  <si>
    <t>123509503668863253</t>
  </si>
  <si>
    <t>79751924325007883271</t>
  </si>
  <si>
    <t>680283609326080497</t>
  </si>
  <si>
    <t>79071640715681802774</t>
  </si>
  <si>
    <t>340141804663040248</t>
  </si>
  <si>
    <t>78731498911018762526</t>
  </si>
  <si>
    <t>217920706026393599</t>
  </si>
  <si>
    <t>124718661709781424</t>
  </si>
  <si>
    <t>78606780249308981102</t>
  </si>
  <si>
    <t>102042541398912074</t>
  </si>
  <si>
    <t>1241574277320874089</t>
  </si>
  <si>
    <t>1000000000000000007</t>
  </si>
  <si>
    <t>900000000000000001</t>
  </si>
  <si>
    <t>1900000000000000008</t>
  </si>
  <si>
    <t>810000000000000001</t>
  </si>
  <si>
    <t>2710000000000000009</t>
  </si>
  <si>
    <t>1166399999999999998</t>
  </si>
  <si>
    <t>1543600000000000011</t>
  </si>
  <si>
    <t>1325030399999999998</t>
  </si>
  <si>
    <t>Snapshot1</t>
  </si>
  <si>
    <t>Snapshot2</t>
  </si>
  <si>
    <t>Snapshot3</t>
  </si>
  <si>
    <t>Snapshot4</t>
  </si>
  <si>
    <t>Snapshot5</t>
  </si>
  <si>
    <t>Snapshot6</t>
  </si>
  <si>
    <t>Snapshot7</t>
  </si>
  <si>
    <t>Snapshot8</t>
  </si>
  <si>
    <t>Snapshot9</t>
  </si>
  <si>
    <t>Snapshot10</t>
  </si>
  <si>
    <t>Snapshot11</t>
  </si>
  <si>
    <t>Snapshot12</t>
  </si>
  <si>
    <t>Snapshot13</t>
  </si>
  <si>
    <t>888,336,000,000.00000002</t>
  </si>
  <si>
    <t>1,166,399,999.99999998</t>
  </si>
  <si>
    <t>1,325,030,399.99999998</t>
  </si>
  <si>
    <t>1,128,925,900.79999998</t>
  </si>
  <si>
    <t>622,038,171.34079998</t>
  </si>
  <si>
    <t>150,365,287.15821157</t>
  </si>
  <si>
    <t>27,720,058.60832233</t>
  </si>
  <si>
    <t>50,120,637.96970760</t>
  </si>
  <si>
    <t>74,105,702.20131794</t>
  </si>
  <si>
    <t>680,283,609.32608048</t>
  </si>
  <si>
    <t>74,831,197.02586885</t>
  </si>
  <si>
    <t>265,310,607.63717100</t>
  </si>
  <si>
    <t>51,021,270.69945603</t>
  </si>
  <si>
    <t>1,176,644.94778331</t>
  </si>
  <si>
    <t>902,185,696,000.00000013</t>
  </si>
  <si>
    <t>890,896,436,992.00000014</t>
  </si>
  <si>
    <t>884,676,055,278.59200015</t>
  </si>
  <si>
    <t>882,496,848,218.32806416</t>
  </si>
  <si>
    <t>881,942,447,046.16161753</t>
  </si>
  <si>
    <t>880,940,034,286.76746537</t>
  </si>
  <si>
    <t>879,704,939,250.07883284</t>
  </si>
  <si>
    <t>872,902,103,156.81802787</t>
  </si>
  <si>
    <t>869,500,685,110.18762539</t>
  </si>
  <si>
    <t>868,253,498,493.08981115</t>
  </si>
  <si>
    <t>867,233,073,079.10069041</t>
  </si>
  <si>
    <t>785,047,377,079.10069028</t>
  </si>
  <si>
    <t>20,000,000,000.00000000</t>
  </si>
  <si>
    <t>32,415,742,773.20874089</t>
  </si>
  <si>
    <t>2,185,696,000.00000013</t>
  </si>
  <si>
    <t>Tax(for staking)</t>
  </si>
  <si>
    <t>10,000,000,000.00000007</t>
  </si>
  <si>
    <t>Contract Token Bal</t>
  </si>
  <si>
    <t>Contract ETH Bal</t>
  </si>
  <si>
    <t>0.100000000000000000</t>
  </si>
  <si>
    <t>100,000,000,000.00000000</t>
  </si>
  <si>
    <t>820,000,000,000.00000000</t>
  </si>
  <si>
    <t>920,000,000,000.00000000</t>
  </si>
  <si>
    <t>1,000,000,000,000.00000000</t>
  </si>
  <si>
    <t>863,592,033,597.88303621</t>
  </si>
  <si>
    <t>3,352,073,294.33464175</t>
  </si>
  <si>
    <t>881,375,803,425.67390921</t>
  </si>
  <si>
    <t>147,769,303.20104173</t>
  </si>
  <si>
    <t>892,704,522,093.86056953</t>
  </si>
  <si>
    <t>3,436,835,261.70357126</t>
  </si>
  <si>
    <t>3,320,347,942.32734735</t>
  </si>
  <si>
    <t>862,887,259.04456034</t>
  </si>
  <si>
    <t>3,494,007.23784035</t>
  </si>
  <si>
    <t>493,592,211.72341904</t>
  </si>
  <si>
    <t>82,754.45832338</t>
  </si>
  <si>
    <t>80,984,096.15432554</t>
  </si>
  <si>
    <t>41,543,889,424.46058433</t>
  </si>
  <si>
    <t>82,961,687.96246313</t>
  </si>
  <si>
    <t>14,600,000,000.00000001</t>
  </si>
  <si>
    <t>5,399,999,999.99999999</t>
  </si>
  <si>
    <t>11,762,300,000.00000002</t>
  </si>
  <si>
    <t>2,837,699,999.99999999</t>
  </si>
  <si>
    <t>1,067,678,003.69999999</t>
  </si>
  <si>
    <t>882,106,831.10963699</t>
  </si>
  <si>
    <t>5,966,418,604.09720180</t>
  </si>
  <si>
    <t>2,983,209,302.04860090</t>
  </si>
  <si>
    <t>5,787,018,420.80091595</t>
  </si>
  <si>
    <t>3,041,078,180.13088133</t>
  </si>
  <si>
    <t>1,144,198,569.42515713</t>
  </si>
  <si>
    <t>945,327,496.43440588</t>
  </si>
  <si>
    <t>6,353,230,994.37016384</t>
  </si>
  <si>
    <t>1,224,161,725.43189106</t>
  </si>
  <si>
    <t>1,011,392,401.68316577</t>
  </si>
  <si>
    <t>10,019,323,954.90592976</t>
  </si>
  <si>
    <t>11,328,718,668.18666032</t>
  </si>
  <si>
    <t>10,195,846,801.36799418</t>
  </si>
  <si>
    <t>10,694,621,996.30000003</t>
  </si>
  <si>
    <t>9,812,515,165.19036304</t>
  </si>
  <si>
    <t>3,846,096,561.09316124</t>
  </si>
  <si>
    <t>14,212,981,579.19908405</t>
  </si>
  <si>
    <t>11,171,903,399.06820272</t>
  </si>
  <si>
    <t>10,027,704,829.64304559</t>
  </si>
  <si>
    <t>9,082,377,333.20863971</t>
  </si>
  <si>
    <t>2,729,146,338.83847587</t>
  </si>
  <si>
    <t>1,504,984,613.40658481</t>
  </si>
  <si>
    <t>20,019,323,954.90592983</t>
  </si>
  <si>
    <t>31,348,042,623.09259015</t>
  </si>
  <si>
    <t>77,705,952.10367678</t>
  </si>
  <si>
    <t>x</t>
  </si>
  <si>
    <t>√</t>
  </si>
  <si>
    <t>1.00000000000000000</t>
  </si>
  <si>
    <t>670,051,603.65930740</t>
  </si>
  <si>
    <t>100,296,494.99999997</t>
  </si>
  <si>
    <t>917,353,793,791.00000008</t>
  </si>
  <si>
    <t>91,888,877.43657628</t>
  </si>
  <si>
    <t>924,091,136,470.37334036</t>
  </si>
  <si>
    <t>84,186,050.53500763</t>
  </si>
  <si>
    <t>930,263,703,674.37335525</t>
  </si>
  <si>
    <t>77,128,933.36383026</t>
  </si>
  <si>
    <t>935,918,839,193.09101188</t>
  </si>
  <si>
    <t>70,663,397.60609641</t>
  </si>
  <si>
    <t>941,099,918,098.85612474</t>
  </si>
  <si>
    <t>64,739,852.39343261</t>
  </si>
  <si>
    <t>945,846,679,434.44498383</t>
  </si>
  <si>
    <t>59,312,863.94247547</t>
  </si>
  <si>
    <t>1.000000000000000000</t>
  </si>
  <si>
    <t>548,216,470.27741863</t>
  </si>
  <si>
    <t>989,999,999.99999999</t>
  </si>
  <si>
    <t>817,929,899.99999999</t>
  </si>
  <si>
    <t>907,010,645.40899999</t>
  </si>
  <si>
    <t>749,364,774.24072608</t>
  </si>
  <si>
    <t>830,978,091.80328356</t>
  </si>
  <si>
    <t>686,547,300.53621267</t>
  </si>
  <si>
    <t>761,319,167.03761159</t>
  </si>
  <si>
    <t>628,995,666.83147166</t>
  </si>
  <si>
    <t>697,499,584.90608724</t>
  </si>
  <si>
    <t>576,268,450.23462368</t>
  </si>
  <si>
    <t>639,029,847.14967655</t>
  </si>
  <si>
    <t>527,961,231.28904063</t>
  </si>
  <si>
    <t>585,461,488.98873005</t>
  </si>
  <si>
    <t>483,703,492.06303340</t>
  </si>
  <si>
    <t>536,383,639.38361837</t>
  </si>
  <si>
    <t>443,155,774.26533236</t>
  </si>
  <si>
    <t>7,690,092,596.33951112</t>
  </si>
  <si>
    <t>7,045,450,352.58673988</t>
  </si>
  <si>
    <t>6,454,846,940.90582378</t>
  </si>
  <si>
    <t>5,913,752,414.02757627</t>
  </si>
  <si>
    <t>5,418,016,559.43048863</t>
  </si>
  <si>
    <t>9,161,723,690.99999999</t>
  </si>
  <si>
    <t>8,393,718,099.02306635</t>
  </si>
  <si>
    <t>19,010,000,000.00000001</t>
  </si>
  <si>
    <t>18,192,070,100.00000002</t>
  </si>
  <si>
    <t>17,285,059,454.59100003</t>
  </si>
  <si>
    <t>16,535,694,680.35027395</t>
  </si>
  <si>
    <t>15,704,716,588.54699039</t>
  </si>
  <si>
    <t>15,018,169,288.01077772</t>
  </si>
  <si>
    <t>14,256,850,120.97316613</t>
  </si>
  <si>
    <t>13,627,854,454.14169447</t>
  </si>
  <si>
    <t>12,930,354,869.23560723</t>
  </si>
  <si>
    <t>12,354,086,419.00098355</t>
  </si>
  <si>
    <t>11,715,056,571.85130700</t>
  </si>
  <si>
    <t>11,187,095,340.56226637</t>
  </si>
  <si>
    <t>10,601,633,851.57353632</t>
  </si>
  <si>
    <t>10,117,930,359.51050292</t>
  </si>
  <si>
    <t>9,581,546,720.12688455</t>
  </si>
  <si>
    <t>9,138,390,945.86155219</t>
  </si>
  <si>
    <t>27,690,092,596.33951112</t>
  </si>
  <si>
    <t>34,735,542,948.92625100</t>
  </si>
  <si>
    <t>41,190,389,889.83207478</t>
  </si>
  <si>
    <t>47,104,142,303.85965105</t>
  </si>
  <si>
    <t>52,522,158,863.29013968</t>
  </si>
  <si>
    <t>19,161,723,691.00000006</t>
  </si>
  <si>
    <t>27,555,441,790.02306641</t>
  </si>
  <si>
    <t>4,009,276.43998304</t>
  </si>
  <si>
    <t>0.866948119424922924</t>
  </si>
  <si>
    <t>11,629,563.54642761</t>
  </si>
  <si>
    <t>0.021145076083534705</t>
  </si>
  <si>
    <t>10,499,018.88924485</t>
  </si>
  <si>
    <t>0.029133095658272474</t>
  </si>
  <si>
    <t>394,568,979.50353370</t>
  </si>
  <si>
    <t>0.00000000000000000</t>
  </si>
  <si>
    <t>238,279,590.17854601</t>
  </si>
  <si>
    <t>60,000,000,000.00000000</t>
  </si>
  <si>
    <t>18,329,778.67272979</t>
  </si>
  <si>
    <t>890,000,000,000.00000007</t>
  </si>
  <si>
    <t>13,670,842.38333995</t>
  </si>
  <si>
    <t>899,019,870,914.01349670</t>
  </si>
  <si>
    <t>15,149,756.20937279</t>
  </si>
  <si>
    <t>907,159,786,646.97901863</t>
  </si>
  <si>
    <t>16,777,824.14687611</t>
  </si>
  <si>
    <t>914,510,125,741.88719504</t>
  </si>
  <si>
    <t>18,566,248.98143050</t>
  </si>
  <si>
    <t>921,152,469,085.12153650</t>
  </si>
  <si>
    <t>20,525,707.49418666</t>
  </si>
  <si>
    <t>103,020,157.8879358</t>
  </si>
  <si>
    <t>SumTokenRewards</t>
  </si>
  <si>
    <t>SwapAndLiquifyBalance</t>
  </si>
  <si>
    <t>113,828,082.79791280</t>
  </si>
  <si>
    <t>122,246,715.65352928</t>
  </si>
  <si>
    <t>19,877,753,284.34647072</t>
  </si>
  <si>
    <t>99,899,514.67036089</t>
  </si>
  <si>
    <t>19,777,853,769.67610983</t>
  </si>
  <si>
    <t>135,558,207.19141735</t>
  </si>
  <si>
    <t>19,642,295,562.48469248</t>
  </si>
  <si>
    <t>110,746,999.03709843</t>
  </si>
  <si>
    <t>19,531,548,563.44759405</t>
  </si>
  <si>
    <t>150,243,470.40338748</t>
  </si>
  <si>
    <t>19,381,305,093.04420657</t>
  </si>
  <si>
    <t>122,702,959.70339110</t>
  </si>
  <si>
    <t>19,258,602,133.34081547</t>
  </si>
  <si>
    <t>166,417,139.33654542</t>
  </si>
  <si>
    <t>19,092,184,994.00427005</t>
  </si>
  <si>
    <t>135,855,915.73366789</t>
  </si>
  <si>
    <t>18,956,329,078.27060216</t>
  </si>
  <si>
    <t>184,193,656.87884006</t>
  </si>
  <si>
    <t>18,772,135,421.39176210</t>
  </si>
  <si>
    <t>150,292,591.37400212</t>
  </si>
  <si>
    <t>18,621,842,830.01775998</t>
  </si>
  <si>
    <t>203,683,268.80832345</t>
  </si>
  <si>
    <t>18,418,159,561.20943653</t>
  </si>
  <si>
    <t>166,094,227.31374532</t>
  </si>
  <si>
    <t>18,252,065,333.89569121</t>
  </si>
  <si>
    <t>224,986,598.27783333</t>
  </si>
  <si>
    <t>18,027,078,735.61785788</t>
  </si>
  <si>
    <t>203,640,391.57611500</t>
  </si>
  <si>
    <t>17,823,438,344.04174288</t>
  </si>
  <si>
    <t>30,000,000,000.00000007</t>
  </si>
  <si>
    <t>9,019,870,914.01349663</t>
  </si>
  <si>
    <t>39,019,870,914.01349670</t>
  </si>
  <si>
    <t>6,109,926.22424326</t>
  </si>
  <si>
    <t>8,139,915,732.96552193</t>
  </si>
  <si>
    <t>47,159,786,646.97901863</t>
  </si>
  <si>
    <t>6,709,290.83669691</t>
  </si>
  <si>
    <t>100,000,000.00000000</t>
  </si>
  <si>
    <t>819,900,000,000.00000000</t>
  </si>
  <si>
    <t>89,000,000.00000000</t>
  </si>
  <si>
    <t>7,350,339,094.90817641</t>
  </si>
  <si>
    <t>7,439,339,094.90817641</t>
  </si>
  <si>
    <t>2,866.86010119</t>
  </si>
  <si>
    <t>6,642,343,343.23434146</t>
  </si>
  <si>
    <t>14,081,682,438.14251787</t>
  </si>
  <si>
    <t>140,456.64851618</t>
  </si>
  <si>
    <t>6,008,028,577.59678425</t>
  </si>
  <si>
    <t>20,089,711,015.73930212</t>
  </si>
  <si>
    <t>426,340.87753102</t>
  </si>
  <si>
    <t>5,440,302,011.21928369</t>
  </si>
  <si>
    <t>25,530,013,026.95858581</t>
  </si>
  <si>
    <t>873,992.64614794</t>
  </si>
  <si>
    <t>4,896,271,810.09735532</t>
  </si>
  <si>
    <t>30,426,284,837.05594113</t>
  </si>
  <si>
    <t>76,489,533.23285635</t>
  </si>
  <si>
    <t>10,384,490.66737356</t>
  </si>
  <si>
    <t>7,975,752.13552161</t>
  </si>
  <si>
    <t>103,699,520.81742107</t>
  </si>
  <si>
    <t>Balances</t>
  </si>
  <si>
    <t>Contract</t>
  </si>
  <si>
    <t>Pair</t>
  </si>
  <si>
    <t>44,452,210,581.74475135</t>
  </si>
  <si>
    <t>Total</t>
  </si>
  <si>
    <t>1,000,000,000,000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</si>
</sst>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\ h:mm:ss;@"/>
    <numFmt numFmtId="165" formatCode="#,##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64" fontId="0" fillId="0" borderId="0" xfId="0" applyNumberFormat="1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64" fontId="0" fillId="3" borderId="0" xfId="0" quotePrefix="1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4" borderId="0" xfId="0" quotePrefix="1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4" borderId="0" xfId="0" quotePrefix="1" applyFill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2" xfId="0" quotePrefix="1" applyNumberFormat="1" applyBorder="1" applyAlignment="1">
      <alignment horizontal="center" vertical="center"/>
    </xf>
    <xf numFmtId="1" fontId="0" fillId="0" borderId="3" xfId="0" quotePrefix="1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" fontId="4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1" fontId="5" fillId="0" borderId="1" xfId="0" applyNumberFormat="1" applyFont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2" xfId="0" quotePrefix="1" applyNumberForma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1" fillId="0" borderId="0" xfId="0" applyFont="1"/>
    <xf numFmtId="0" fontId="0" fillId="0" borderId="4" xfId="0" applyBorder="1"/>
    <xf numFmtId="164" fontId="0" fillId="0" borderId="4" xfId="0" quotePrefix="1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2"/>
  <sheetViews>
    <sheetView workbookViewId="0">
      <selection activeCell="A27" sqref="A27:G27"/>
    </sheetView>
  </sheetViews>
  <sheetFormatPr defaultRowHeight="15" x14ac:dyDescent="0.25"/>
  <cols>
    <col min="1" max="1" width="19.5703125" style="3" customWidth="1"/>
    <col min="2" max="2" width="25.42578125" style="7" customWidth="1"/>
    <col min="3" max="3" width="27.85546875" style="4" customWidth="1"/>
    <col min="4" max="6" width="25" style="4" customWidth="1"/>
    <col min="8" max="8" width="18.85546875" style="11" customWidth="1"/>
    <col min="9" max="9" width="22" customWidth="1"/>
  </cols>
  <sheetData>
    <row r="1" spans="1:17" ht="28.5" customHeight="1" x14ac:dyDescent="0.25">
      <c r="A1" s="2" t="s">
        <v>0</v>
      </c>
      <c r="B1" s="6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3">
        <v>10087370</v>
      </c>
      <c r="B2" s="7">
        <f>(((1624759465/60)/60)/24)+DATE(1970,1,1)</f>
        <v>44374.086400462969</v>
      </c>
      <c r="C2" s="5" t="s">
        <v>78</v>
      </c>
      <c r="D2" s="5" t="s">
        <v>79</v>
      </c>
    </row>
    <row r="3" spans="1:17" x14ac:dyDescent="0.25">
      <c r="A3" s="3">
        <v>10096688</v>
      </c>
      <c r="B3" s="7">
        <f>(((1624787419/60)/60)/24)+DATE(1970,1,1)</f>
        <v>44374.409942129627</v>
      </c>
      <c r="C3" s="5" t="s">
        <v>92</v>
      </c>
      <c r="D3" s="5" t="s">
        <v>80</v>
      </c>
    </row>
    <row r="4" spans="1:17" x14ac:dyDescent="0.25">
      <c r="A4" s="3">
        <v>10100647</v>
      </c>
      <c r="B4" s="7">
        <f>(((1624799296/60)/60)/24)+DATE(1970,1,1)</f>
        <v>44374.547407407401</v>
      </c>
      <c r="C4" s="5" t="s">
        <v>93</v>
      </c>
      <c r="D4" s="5" t="s">
        <v>81</v>
      </c>
    </row>
    <row r="5" spans="1:17" x14ac:dyDescent="0.25">
      <c r="A5" s="3">
        <v>10101025</v>
      </c>
      <c r="B5" s="7">
        <f>(((1624800430/60)/60)/24)+DATE(1970,1,1)</f>
        <v>44374.560532407413</v>
      </c>
      <c r="C5" s="5" t="s">
        <v>94</v>
      </c>
      <c r="D5" s="5" t="s">
        <v>82</v>
      </c>
    </row>
    <row r="6" spans="1:17" x14ac:dyDescent="0.25">
      <c r="A6" s="3">
        <v>10101251</v>
      </c>
      <c r="B6" s="7">
        <f>(((1624801108/60)/60)/24)+DATE(1970,1,1)</f>
        <v>44374.568379629629</v>
      </c>
      <c r="C6" s="5" t="s">
        <v>95</v>
      </c>
      <c r="D6" s="5" t="s">
        <v>83</v>
      </c>
    </row>
    <row r="7" spans="1:17" x14ac:dyDescent="0.25">
      <c r="A7" s="3">
        <v>10101310</v>
      </c>
      <c r="B7" s="7">
        <f>(((1624801285/60)/60)/24)+DATE(1970,1,1)</f>
        <v>44374.570428240739</v>
      </c>
      <c r="C7" s="5" t="s">
        <v>96</v>
      </c>
      <c r="D7" s="5" t="s">
        <v>84</v>
      </c>
    </row>
    <row r="8" spans="1:17" x14ac:dyDescent="0.25">
      <c r="A8" s="3">
        <v>10101402</v>
      </c>
      <c r="B8" s="7">
        <f>(((1624801561/60)/60)/24)+DATE(1970,1,1)</f>
        <v>44374.573622685188</v>
      </c>
      <c r="C8" s="5" t="s">
        <v>97</v>
      </c>
      <c r="D8" s="5" t="s">
        <v>85</v>
      </c>
    </row>
    <row r="9" spans="1:17" x14ac:dyDescent="0.25">
      <c r="A9" s="3">
        <v>10101483</v>
      </c>
      <c r="B9" s="7">
        <f>(((1624801804/60)/60)/24)+DATE(1970,1,1)</f>
        <v>44374.576435185183</v>
      </c>
      <c r="C9" s="5" t="s">
        <v>98</v>
      </c>
      <c r="D9" s="5" t="s">
        <v>86</v>
      </c>
    </row>
    <row r="10" spans="1:17" x14ac:dyDescent="0.25">
      <c r="A10" s="3">
        <v>10101575</v>
      </c>
      <c r="B10" s="7">
        <f>(((1624802080/60)/60)/24)+DATE(1970,1,1)</f>
        <v>44374.579629629632</v>
      </c>
      <c r="C10" s="5" t="s">
        <v>99</v>
      </c>
      <c r="D10" s="5" t="s">
        <v>87</v>
      </c>
    </row>
    <row r="11" spans="1:17" x14ac:dyDescent="0.25">
      <c r="A11" s="3">
        <v>10101580</v>
      </c>
      <c r="B11" s="7">
        <f>(((1624802095/60)/60)/24)+DATE(1970,1,1)</f>
        <v>44374.579803240747</v>
      </c>
      <c r="C11" s="5" t="s">
        <v>100</v>
      </c>
      <c r="D11" s="5" t="s">
        <v>89</v>
      </c>
    </row>
    <row r="12" spans="1:17" x14ac:dyDescent="0.25">
      <c r="A12" s="3">
        <v>10101583</v>
      </c>
      <c r="B12" s="7">
        <f>(((1624802104/60)/60)/24)+DATE(1970,1,1)</f>
        <v>44374.579907407402</v>
      </c>
      <c r="C12" s="5" t="s">
        <v>101</v>
      </c>
      <c r="D12" s="5" t="s">
        <v>88</v>
      </c>
    </row>
    <row r="13" spans="1:17" x14ac:dyDescent="0.25">
      <c r="A13" s="3">
        <v>10101586</v>
      </c>
      <c r="B13" s="7">
        <f>(((1624802113/60)/60)/24)+DATE(1970,1,1)</f>
        <v>44374.580011574071</v>
      </c>
      <c r="C13" s="5" t="s">
        <v>102</v>
      </c>
      <c r="D13" s="5" t="s">
        <v>90</v>
      </c>
    </row>
    <row r="14" spans="1:17" x14ac:dyDescent="0.25">
      <c r="A14" s="3">
        <v>10131650</v>
      </c>
      <c r="B14" s="7">
        <f>(((1624892305/60)/60)/24)+DATE(1970,1,1)</f>
        <v>44375.623900462961</v>
      </c>
      <c r="C14" s="5" t="s">
        <v>102</v>
      </c>
      <c r="D14" s="4">
        <v>0</v>
      </c>
    </row>
    <row r="19" spans="1:8" ht="24.75" customHeight="1" x14ac:dyDescent="0.25">
      <c r="A19" s="2" t="s">
        <v>8</v>
      </c>
      <c r="B19" s="2" t="s">
        <v>22</v>
      </c>
      <c r="C19" s="6" t="s">
        <v>10</v>
      </c>
      <c r="D19" s="2" t="s">
        <v>11</v>
      </c>
      <c r="E19" s="2" t="s">
        <v>12</v>
      </c>
    </row>
    <row r="20" spans="1:8" ht="15" customHeight="1" x14ac:dyDescent="0.25">
      <c r="A20" s="2" t="s">
        <v>6</v>
      </c>
      <c r="B20" s="8" t="s">
        <v>7</v>
      </c>
      <c r="C20" s="9" t="s">
        <v>103</v>
      </c>
      <c r="D20" s="4">
        <v>0</v>
      </c>
      <c r="E20" s="4">
        <v>0</v>
      </c>
    </row>
    <row r="21" spans="1:8" x14ac:dyDescent="0.25">
      <c r="A21" s="2" t="s">
        <v>23</v>
      </c>
      <c r="B21" s="10" t="s">
        <v>13</v>
      </c>
      <c r="C21" s="9" t="s">
        <v>104</v>
      </c>
      <c r="D21" s="4">
        <v>0</v>
      </c>
      <c r="E21" s="4">
        <v>0</v>
      </c>
    </row>
    <row r="22" spans="1:8" x14ac:dyDescent="0.25">
      <c r="A22" s="2" t="s">
        <v>24</v>
      </c>
      <c r="B22" s="10" t="s">
        <v>15</v>
      </c>
      <c r="C22" s="9" t="s">
        <v>105</v>
      </c>
      <c r="D22" s="5" t="s">
        <v>91</v>
      </c>
      <c r="E22" s="4">
        <v>0</v>
      </c>
    </row>
    <row r="23" spans="1:8" x14ac:dyDescent="0.25">
      <c r="A23" s="2" t="s">
        <v>25</v>
      </c>
      <c r="B23" s="10" t="s">
        <v>18</v>
      </c>
      <c r="C23" s="9" t="s">
        <v>104</v>
      </c>
      <c r="D23" s="4">
        <v>0</v>
      </c>
      <c r="E23" s="4">
        <v>0</v>
      </c>
    </row>
    <row r="24" spans="1:8" x14ac:dyDescent="0.25">
      <c r="A24" s="2" t="s">
        <v>26</v>
      </c>
      <c r="B24" s="10" t="s">
        <v>19</v>
      </c>
      <c r="C24" s="9" t="s">
        <v>104</v>
      </c>
      <c r="D24" s="4">
        <v>0</v>
      </c>
      <c r="E24" s="4">
        <v>0</v>
      </c>
    </row>
    <row r="25" spans="1:8" x14ac:dyDescent="0.25">
      <c r="A25" s="2" t="s">
        <v>27</v>
      </c>
      <c r="B25" s="10" t="s">
        <v>20</v>
      </c>
      <c r="C25" s="9" t="s">
        <v>106</v>
      </c>
      <c r="D25" s="4">
        <v>0</v>
      </c>
      <c r="E25" s="4">
        <v>0</v>
      </c>
    </row>
    <row r="26" spans="1:8" x14ac:dyDescent="0.25">
      <c r="A26" s="10"/>
    </row>
    <row r="27" spans="1:8" ht="24.75" customHeight="1" x14ac:dyDescent="0.25">
      <c r="A27" s="2" t="s">
        <v>8</v>
      </c>
      <c r="B27" s="6" t="s">
        <v>28</v>
      </c>
      <c r="C27" s="2" t="s">
        <v>29</v>
      </c>
      <c r="D27" s="2" t="s">
        <v>30</v>
      </c>
      <c r="E27" s="2" t="s">
        <v>31</v>
      </c>
      <c r="F27" s="2" t="s">
        <v>32</v>
      </c>
      <c r="G27" s="2" t="s">
        <v>34</v>
      </c>
    </row>
    <row r="28" spans="1:8" x14ac:dyDescent="0.25">
      <c r="A28" s="3" t="s">
        <v>6</v>
      </c>
      <c r="B28" s="7">
        <f>(((1624539760/60)/60)/24)+DATE(1970,1,1)</f>
        <v>44371.54351851852</v>
      </c>
      <c r="C28" s="5" t="s">
        <v>33</v>
      </c>
      <c r="D28" s="5" t="s">
        <v>33</v>
      </c>
      <c r="E28" s="4">
        <v>0</v>
      </c>
      <c r="F28" s="4">
        <v>0</v>
      </c>
      <c r="G28" t="b">
        <v>0</v>
      </c>
    </row>
    <row r="29" spans="1:8" x14ac:dyDescent="0.25">
      <c r="A29" s="3" t="s">
        <v>6</v>
      </c>
      <c r="B29" s="7">
        <f>(((1624539775/60)/60)/24)+DATE(1970,1,1)</f>
        <v>44371.543692129635</v>
      </c>
      <c r="C29" s="5" t="s">
        <v>35</v>
      </c>
      <c r="D29" s="5" t="s">
        <v>36</v>
      </c>
      <c r="E29" s="4">
        <v>0</v>
      </c>
      <c r="F29" s="4">
        <v>0</v>
      </c>
      <c r="G29" t="b">
        <v>1</v>
      </c>
    </row>
    <row r="30" spans="1:8" x14ac:dyDescent="0.25">
      <c r="A30" s="3" t="s">
        <v>6</v>
      </c>
      <c r="B30" s="7">
        <f>(((1624799296/60)/60)/24)+DATE(1970,1,1)</f>
        <v>44374.547407407401</v>
      </c>
      <c r="C30" s="5" t="s">
        <v>37</v>
      </c>
      <c r="D30" s="5" t="s">
        <v>38</v>
      </c>
      <c r="E30" s="4">
        <v>0</v>
      </c>
      <c r="F30" s="4">
        <v>0</v>
      </c>
      <c r="G30" t="b">
        <v>1</v>
      </c>
      <c r="H30" s="11" t="s">
        <v>67</v>
      </c>
    </row>
    <row r="31" spans="1:8" x14ac:dyDescent="0.25">
      <c r="A31" s="3" t="s">
        <v>6</v>
      </c>
      <c r="B31" s="7">
        <f>(((1624800430/60)/60)/24)+DATE(1970,1,1)</f>
        <v>44374.560532407413</v>
      </c>
      <c r="C31" s="5" t="s">
        <v>39</v>
      </c>
      <c r="D31" s="5" t="s">
        <v>40</v>
      </c>
      <c r="E31" s="4">
        <v>0</v>
      </c>
      <c r="F31" s="4">
        <v>0</v>
      </c>
      <c r="G31" t="b">
        <v>1</v>
      </c>
      <c r="H31" s="11" t="s">
        <v>68</v>
      </c>
    </row>
    <row r="32" spans="1:8" x14ac:dyDescent="0.25">
      <c r="A32" s="3" t="s">
        <v>6</v>
      </c>
      <c r="B32" s="7">
        <f>(((1624801108/60)/60)/24)+DATE(1970,1,1)</f>
        <v>44374.568379629629</v>
      </c>
      <c r="C32" s="5" t="s">
        <v>52</v>
      </c>
      <c r="D32" s="5" t="s">
        <v>41</v>
      </c>
      <c r="E32" s="4">
        <v>0</v>
      </c>
      <c r="F32" s="4">
        <v>0</v>
      </c>
      <c r="G32" t="b">
        <v>1</v>
      </c>
      <c r="H32" s="11" t="s">
        <v>69</v>
      </c>
    </row>
    <row r="33" spans="1:8" x14ac:dyDescent="0.25">
      <c r="A33" s="3" t="s">
        <v>6</v>
      </c>
      <c r="B33" s="7">
        <f>(((1624801285/60)/60)/24)+DATE(1970,1,1)</f>
        <v>44374.570428240739</v>
      </c>
      <c r="C33" s="5" t="s">
        <v>42</v>
      </c>
      <c r="D33" s="5" t="s">
        <v>43</v>
      </c>
      <c r="E33" s="4">
        <v>0</v>
      </c>
      <c r="F33" s="4">
        <v>0</v>
      </c>
      <c r="G33" t="b">
        <v>1</v>
      </c>
      <c r="H33" s="11" t="s">
        <v>70</v>
      </c>
    </row>
    <row r="34" spans="1:8" x14ac:dyDescent="0.25">
      <c r="A34" s="3" t="s">
        <v>6</v>
      </c>
      <c r="B34" s="7">
        <f>(((1624801561/60)/60)/24)+DATE(1970,1,1)</f>
        <v>44374.573622685188</v>
      </c>
      <c r="C34" s="5" t="s">
        <v>44</v>
      </c>
      <c r="D34" s="5" t="s">
        <v>45</v>
      </c>
      <c r="E34" s="4">
        <v>0</v>
      </c>
      <c r="F34" s="4">
        <v>0</v>
      </c>
      <c r="G34" t="b">
        <v>1</v>
      </c>
      <c r="H34" s="11" t="s">
        <v>71</v>
      </c>
    </row>
    <row r="35" spans="1:8" x14ac:dyDescent="0.25">
      <c r="A35" s="3" t="s">
        <v>6</v>
      </c>
      <c r="B35" s="7">
        <f>(((1624801804/60)/60)/24)+DATE(1970,1,1)</f>
        <v>44374.576435185183</v>
      </c>
      <c r="C35" s="5" t="s">
        <v>46</v>
      </c>
      <c r="D35" s="5" t="s">
        <v>47</v>
      </c>
      <c r="E35" s="4">
        <v>0</v>
      </c>
      <c r="F35" s="4">
        <v>0</v>
      </c>
      <c r="G35" t="b">
        <v>1</v>
      </c>
      <c r="H35" s="11" t="s">
        <v>72</v>
      </c>
    </row>
    <row r="36" spans="1:8" x14ac:dyDescent="0.25">
      <c r="A36" s="3" t="s">
        <v>6</v>
      </c>
      <c r="B36" s="7">
        <f>(((1624802080/60)/60)/24)+DATE(1970,1,1)</f>
        <v>44374.579629629632</v>
      </c>
      <c r="C36" s="5" t="s">
        <v>48</v>
      </c>
      <c r="D36" s="5" t="s">
        <v>49</v>
      </c>
      <c r="E36" s="4">
        <v>0</v>
      </c>
      <c r="F36" s="4">
        <v>0</v>
      </c>
      <c r="G36" t="b">
        <v>1</v>
      </c>
      <c r="H36" s="11" t="s">
        <v>73</v>
      </c>
    </row>
    <row r="37" spans="1:8" x14ac:dyDescent="0.25">
      <c r="A37" s="3" t="s">
        <v>6</v>
      </c>
      <c r="B37" s="7">
        <f>(((1624802095/60)/60)/24)+DATE(1970,1,1)</f>
        <v>44374.579803240747</v>
      </c>
      <c r="C37" s="5" t="s">
        <v>50</v>
      </c>
      <c r="D37" s="5" t="s">
        <v>51</v>
      </c>
      <c r="E37" s="4">
        <v>0</v>
      </c>
      <c r="F37" s="4">
        <v>0</v>
      </c>
      <c r="G37" t="b">
        <v>1</v>
      </c>
      <c r="H37" s="11" t="s">
        <v>74</v>
      </c>
    </row>
    <row r="38" spans="1:8" x14ac:dyDescent="0.25">
      <c r="A38" s="3" t="s">
        <v>6</v>
      </c>
      <c r="B38" s="7">
        <f>(((1624802104/60)/60)/24)+DATE(1970,1,1)</f>
        <v>44374.579907407402</v>
      </c>
      <c r="C38" s="5" t="s">
        <v>53</v>
      </c>
      <c r="D38" s="5" t="s">
        <v>54</v>
      </c>
      <c r="E38" s="4">
        <v>0</v>
      </c>
      <c r="F38" s="4">
        <v>0</v>
      </c>
      <c r="G38" t="b">
        <v>1</v>
      </c>
      <c r="H38" s="11" t="s">
        <v>75</v>
      </c>
    </row>
    <row r="39" spans="1:8" x14ac:dyDescent="0.25">
      <c r="A39" s="3" t="s">
        <v>6</v>
      </c>
      <c r="B39" s="7">
        <f>(((1624802113/60)/60)/24)+DATE(1970,1,1)</f>
        <v>44374.580011574071</v>
      </c>
      <c r="C39" s="5" t="s">
        <v>55</v>
      </c>
      <c r="D39" s="5" t="s">
        <v>9</v>
      </c>
      <c r="E39" s="4">
        <v>0</v>
      </c>
      <c r="F39" s="4">
        <v>0</v>
      </c>
      <c r="G39" t="b">
        <v>1</v>
      </c>
      <c r="H39" s="11" t="s">
        <v>76</v>
      </c>
    </row>
    <row r="41" spans="1:8" x14ac:dyDescent="0.25">
      <c r="A41" s="3" t="s">
        <v>23</v>
      </c>
      <c r="B41" s="7">
        <f>(((1624539760/60)/60)/24)+DATE(1970,1,1)</f>
        <v>44371.54351851852</v>
      </c>
      <c r="C41" s="5" t="s">
        <v>14</v>
      </c>
      <c r="D41" s="5" t="s">
        <v>14</v>
      </c>
      <c r="E41" s="4">
        <v>0</v>
      </c>
      <c r="F41" s="4">
        <v>0</v>
      </c>
      <c r="G41" t="b">
        <v>0</v>
      </c>
    </row>
    <row r="43" spans="1:8" x14ac:dyDescent="0.25">
      <c r="A43" s="3" t="s">
        <v>24</v>
      </c>
      <c r="B43" s="7">
        <f>(((1624539760/60)/60)/24)+DATE(1970,1,1)</f>
        <v>44371.54351851852</v>
      </c>
      <c r="C43" s="5" t="s">
        <v>14</v>
      </c>
      <c r="D43" s="5" t="s">
        <v>14</v>
      </c>
      <c r="E43" s="4">
        <v>0</v>
      </c>
      <c r="F43" s="4">
        <v>0</v>
      </c>
      <c r="G43" t="b">
        <v>0</v>
      </c>
    </row>
    <row r="44" spans="1:8" x14ac:dyDescent="0.25">
      <c r="A44" s="3" t="s">
        <v>24</v>
      </c>
      <c r="B44" s="7">
        <f>(((1624892305/60)/60)/24)+DATE(1970,1,1)</f>
        <v>44375.623900462961</v>
      </c>
      <c r="C44" s="5" t="s">
        <v>56</v>
      </c>
      <c r="D44" s="5" t="s">
        <v>16</v>
      </c>
      <c r="E44" s="5" t="s">
        <v>17</v>
      </c>
      <c r="F44" s="4">
        <v>0</v>
      </c>
      <c r="G44" t="b">
        <v>0</v>
      </c>
      <c r="H44" s="11" t="s">
        <v>77</v>
      </c>
    </row>
    <row r="46" spans="1:8" x14ac:dyDescent="0.25">
      <c r="A46" s="3" t="s">
        <v>25</v>
      </c>
      <c r="B46" s="7">
        <f>(((1624539760/60)/60)/24)+DATE(1970,1,1)</f>
        <v>44371.54351851852</v>
      </c>
      <c r="C46" s="5" t="s">
        <v>14</v>
      </c>
      <c r="D46" s="5" t="s">
        <v>14</v>
      </c>
      <c r="E46" s="4">
        <v>0</v>
      </c>
      <c r="F46" s="4">
        <v>0</v>
      </c>
      <c r="G46" t="b">
        <v>0</v>
      </c>
    </row>
    <row r="48" spans="1:8" x14ac:dyDescent="0.25">
      <c r="A48" s="3" t="s">
        <v>26</v>
      </c>
      <c r="B48" s="7">
        <f>(((1624539760/60)/60)/24)+DATE(1970,1,1)</f>
        <v>44371.54351851852</v>
      </c>
      <c r="C48" s="5" t="s">
        <v>14</v>
      </c>
      <c r="D48" s="5" t="s">
        <v>14</v>
      </c>
      <c r="E48" s="4">
        <v>0</v>
      </c>
      <c r="F48" s="4">
        <v>0</v>
      </c>
      <c r="G48" t="b">
        <v>0</v>
      </c>
    </row>
    <row r="50" spans="1:9" x14ac:dyDescent="0.25">
      <c r="A50" s="3" t="s">
        <v>27</v>
      </c>
      <c r="B50" s="7">
        <f>(((1624541545/60)/60)/24)+DATE(1970,1,1)</f>
        <v>44371.564178240747</v>
      </c>
      <c r="C50" s="5" t="s">
        <v>57</v>
      </c>
      <c r="D50" s="5" t="s">
        <v>57</v>
      </c>
      <c r="E50" s="4">
        <v>0</v>
      </c>
      <c r="F50" s="4">
        <v>0</v>
      </c>
      <c r="G50" t="b">
        <v>0</v>
      </c>
    </row>
    <row r="51" spans="1:9" x14ac:dyDescent="0.25">
      <c r="A51" s="3" t="s">
        <v>27</v>
      </c>
      <c r="B51" s="7">
        <f>(((1624542286/60)/60)/24)+DATE(1970,1,1)</f>
        <v>44371.572754629626</v>
      </c>
      <c r="C51" s="5" t="s">
        <v>58</v>
      </c>
      <c r="D51" s="5" t="s">
        <v>59</v>
      </c>
      <c r="E51" s="4">
        <v>0</v>
      </c>
      <c r="F51" s="4">
        <v>0</v>
      </c>
      <c r="G51" t="b">
        <v>0</v>
      </c>
    </row>
    <row r="52" spans="1:9" x14ac:dyDescent="0.25">
      <c r="A52" s="3" t="s">
        <v>27</v>
      </c>
      <c r="B52" s="7">
        <f>(((1624542346/60)/60)/24)+DATE(1970,1,1)</f>
        <v>44371.573449074072</v>
      </c>
      <c r="C52" s="5" t="s">
        <v>60</v>
      </c>
      <c r="D52" s="5" t="s">
        <v>61</v>
      </c>
      <c r="E52" s="4">
        <v>0</v>
      </c>
      <c r="F52" s="4">
        <v>0</v>
      </c>
      <c r="G52" t="b">
        <v>0</v>
      </c>
    </row>
    <row r="53" spans="1:9" x14ac:dyDescent="0.25">
      <c r="A53" s="3" t="s">
        <v>27</v>
      </c>
      <c r="B53" s="7">
        <f>(((1624759465/60)/60)/24)+DATE(1970,1,1)</f>
        <v>44374.086400462969</v>
      </c>
      <c r="C53" s="5" t="s">
        <v>62</v>
      </c>
      <c r="D53" s="5" t="s">
        <v>63</v>
      </c>
      <c r="E53" s="4">
        <v>0</v>
      </c>
      <c r="F53" s="4">
        <v>0</v>
      </c>
      <c r="G53" t="b">
        <v>1</v>
      </c>
      <c r="H53" s="11" t="s">
        <v>65</v>
      </c>
    </row>
    <row r="54" spans="1:9" x14ac:dyDescent="0.25">
      <c r="A54" s="3" t="s">
        <v>27</v>
      </c>
      <c r="B54" s="7">
        <f>(((1624787419/60)/60)/24)+DATE(1970,1,1)</f>
        <v>44374.409942129627</v>
      </c>
      <c r="C54" s="5" t="s">
        <v>64</v>
      </c>
      <c r="D54" s="5" t="s">
        <v>21</v>
      </c>
      <c r="E54" s="4">
        <v>0</v>
      </c>
      <c r="F54" s="4">
        <v>0</v>
      </c>
      <c r="G54" t="b">
        <v>1</v>
      </c>
      <c r="H54" s="11" t="s">
        <v>66</v>
      </c>
    </row>
    <row r="60" spans="1:9" ht="31.5" customHeight="1" x14ac:dyDescent="0.25">
      <c r="A60" s="2" t="s">
        <v>8</v>
      </c>
      <c r="B60" s="6" t="s">
        <v>28</v>
      </c>
      <c r="C60" s="2" t="s">
        <v>29</v>
      </c>
      <c r="D60" s="2" t="s">
        <v>30</v>
      </c>
      <c r="E60" s="2" t="s">
        <v>31</v>
      </c>
      <c r="F60" s="2" t="s">
        <v>32</v>
      </c>
      <c r="G60" s="1" t="s">
        <v>34</v>
      </c>
      <c r="H60" s="1" t="s">
        <v>0</v>
      </c>
      <c r="I60" s="2" t="s">
        <v>107</v>
      </c>
    </row>
    <row r="61" spans="1:9" x14ac:dyDescent="0.25">
      <c r="A61" s="3" t="s">
        <v>6</v>
      </c>
      <c r="B61" s="7">
        <v>44371.54351851852</v>
      </c>
      <c r="C61" s="17">
        <v>920000000000</v>
      </c>
      <c r="D61" s="4" t="s">
        <v>33</v>
      </c>
      <c r="E61" s="4">
        <v>0</v>
      </c>
      <c r="F61" s="4">
        <v>0</v>
      </c>
      <c r="G61" t="b">
        <v>0</v>
      </c>
    </row>
    <row r="62" spans="1:9" x14ac:dyDescent="0.25">
      <c r="A62" s="3" t="s">
        <v>23</v>
      </c>
      <c r="B62" s="7">
        <v>44371.54351851852</v>
      </c>
      <c r="C62" s="17">
        <v>20000000000</v>
      </c>
      <c r="D62" s="4" t="s">
        <v>14</v>
      </c>
      <c r="E62" s="4">
        <v>0</v>
      </c>
      <c r="F62" s="4">
        <v>0</v>
      </c>
      <c r="G62" t="b">
        <v>0</v>
      </c>
    </row>
    <row r="63" spans="1:9" x14ac:dyDescent="0.25">
      <c r="A63" s="3" t="s">
        <v>24</v>
      </c>
      <c r="B63" s="7">
        <v>44371.54351851852</v>
      </c>
      <c r="C63" s="17">
        <v>20000000000</v>
      </c>
      <c r="D63" s="4" t="s">
        <v>14</v>
      </c>
      <c r="E63" s="4">
        <v>0</v>
      </c>
      <c r="F63" s="4">
        <v>0</v>
      </c>
      <c r="G63" t="b">
        <v>0</v>
      </c>
    </row>
    <row r="64" spans="1:9" x14ac:dyDescent="0.25">
      <c r="A64" s="3" t="s">
        <v>25</v>
      </c>
      <c r="B64" s="7">
        <v>44371.54351851852</v>
      </c>
      <c r="C64" s="17">
        <v>20000000000</v>
      </c>
      <c r="D64" s="4" t="s">
        <v>14</v>
      </c>
      <c r="E64" s="4">
        <v>0</v>
      </c>
      <c r="F64" s="4">
        <v>0</v>
      </c>
      <c r="G64" t="b">
        <v>0</v>
      </c>
    </row>
    <row r="65" spans="1:9" x14ac:dyDescent="0.25">
      <c r="A65" s="3" t="s">
        <v>26</v>
      </c>
      <c r="B65" s="7">
        <v>44371.54351851852</v>
      </c>
      <c r="C65" s="17">
        <v>20000000000</v>
      </c>
      <c r="D65" s="4" t="s">
        <v>14</v>
      </c>
      <c r="E65" s="4">
        <v>0</v>
      </c>
      <c r="F65" s="4">
        <v>0</v>
      </c>
      <c r="G65" t="b">
        <v>0</v>
      </c>
    </row>
    <row r="66" spans="1:9" x14ac:dyDescent="0.25">
      <c r="A66" s="3" t="s">
        <v>6</v>
      </c>
      <c r="B66" s="7">
        <v>44371.543692129635</v>
      </c>
      <c r="C66" s="17">
        <v>100000000000</v>
      </c>
      <c r="D66" s="4" t="s">
        <v>36</v>
      </c>
      <c r="E66" s="4">
        <v>0</v>
      </c>
      <c r="F66" s="4">
        <v>0</v>
      </c>
      <c r="G66" t="b">
        <v>1</v>
      </c>
    </row>
    <row r="67" spans="1:9" x14ac:dyDescent="0.25">
      <c r="A67" s="3" t="s">
        <v>27</v>
      </c>
      <c r="B67" s="7">
        <v>44371.564178240747</v>
      </c>
      <c r="C67" s="17">
        <v>10000000000</v>
      </c>
      <c r="D67" s="4" t="s">
        <v>57</v>
      </c>
      <c r="E67" s="4">
        <v>0</v>
      </c>
      <c r="F67" s="4">
        <v>0</v>
      </c>
      <c r="G67" t="b">
        <v>0</v>
      </c>
    </row>
    <row r="68" spans="1:9" x14ac:dyDescent="0.25">
      <c r="A68" s="3" t="s">
        <v>27</v>
      </c>
      <c r="B68" s="7">
        <v>44371.572754629626</v>
      </c>
      <c r="C68" s="17">
        <v>9000000000</v>
      </c>
      <c r="D68" s="4" t="s">
        <v>59</v>
      </c>
      <c r="E68" s="4">
        <v>0</v>
      </c>
      <c r="F68" s="4">
        <v>0</v>
      </c>
      <c r="G68" t="b">
        <v>0</v>
      </c>
    </row>
    <row r="69" spans="1:9" x14ac:dyDescent="0.25">
      <c r="A69" s="3" t="s">
        <v>27</v>
      </c>
      <c r="B69" s="7">
        <v>44371.573449074072</v>
      </c>
      <c r="C69" s="17">
        <v>8100000000</v>
      </c>
      <c r="D69" s="4" t="s">
        <v>61</v>
      </c>
      <c r="E69" s="4">
        <v>0</v>
      </c>
      <c r="F69" s="4">
        <v>0</v>
      </c>
      <c r="G69" t="b">
        <v>0</v>
      </c>
    </row>
    <row r="70" spans="1:9" x14ac:dyDescent="0.25">
      <c r="A70" s="12" t="s">
        <v>27</v>
      </c>
      <c r="B70" s="13">
        <v>44374.086400462969</v>
      </c>
      <c r="C70" s="18">
        <v>11663999999.999901</v>
      </c>
      <c r="D70" s="14" t="s">
        <v>63</v>
      </c>
      <c r="E70" s="14">
        <v>0</v>
      </c>
      <c r="F70" s="14">
        <v>0</v>
      </c>
      <c r="G70" s="15" t="b">
        <v>1</v>
      </c>
      <c r="H70" s="16" t="s">
        <v>65</v>
      </c>
      <c r="I70" s="19">
        <f>C70*0.05</f>
        <v>583199999.99999511</v>
      </c>
    </row>
    <row r="71" spans="1:9" x14ac:dyDescent="0.25">
      <c r="A71" s="3" t="s">
        <v>27</v>
      </c>
      <c r="B71" s="7">
        <v>44374.409942129627</v>
      </c>
      <c r="C71" s="17">
        <v>13250303999.999901</v>
      </c>
      <c r="D71" s="4" t="s">
        <v>21</v>
      </c>
      <c r="E71" s="4">
        <v>0</v>
      </c>
      <c r="F71" s="4">
        <v>0</v>
      </c>
      <c r="G71" t="b">
        <v>1</v>
      </c>
      <c r="H71" s="11" t="s">
        <v>66</v>
      </c>
      <c r="I71" s="19">
        <f t="shared" ref="I71:I82" si="0">C71*0.05</f>
        <v>662515199.99999511</v>
      </c>
    </row>
    <row r="72" spans="1:9" x14ac:dyDescent="0.25">
      <c r="A72" s="3" t="s">
        <v>6</v>
      </c>
      <c r="B72" s="7">
        <v>44374.547407407401</v>
      </c>
      <c r="C72" s="17">
        <v>11289259007.999901</v>
      </c>
      <c r="D72" s="4" t="s">
        <v>38</v>
      </c>
      <c r="E72" s="4">
        <v>0</v>
      </c>
      <c r="F72" s="4">
        <v>0</v>
      </c>
      <c r="G72" t="b">
        <v>1</v>
      </c>
      <c r="H72" s="11" t="s">
        <v>67</v>
      </c>
      <c r="I72" s="19">
        <f t="shared" si="0"/>
        <v>564462950.39999509</v>
      </c>
    </row>
    <row r="73" spans="1:9" x14ac:dyDescent="0.25">
      <c r="A73" s="3" t="s">
        <v>6</v>
      </c>
      <c r="B73" s="7">
        <v>44374.560532407413</v>
      </c>
      <c r="C73" s="17">
        <v>6220381713.4079905</v>
      </c>
      <c r="D73" s="4" t="s">
        <v>40</v>
      </c>
      <c r="E73" s="4">
        <v>0</v>
      </c>
      <c r="F73" s="4">
        <v>0</v>
      </c>
      <c r="G73" t="b">
        <v>1</v>
      </c>
      <c r="H73" s="11" t="s">
        <v>68</v>
      </c>
      <c r="I73" s="19">
        <f t="shared" si="0"/>
        <v>311019085.67039955</v>
      </c>
    </row>
    <row r="74" spans="1:9" x14ac:dyDescent="0.25">
      <c r="A74" s="3" t="s">
        <v>6</v>
      </c>
      <c r="B74" s="7">
        <v>44374.568379629629</v>
      </c>
      <c r="C74" s="17">
        <v>2179207060.2639298</v>
      </c>
      <c r="D74" s="4" t="s">
        <v>41</v>
      </c>
      <c r="E74" s="4">
        <v>0</v>
      </c>
      <c r="F74" s="4">
        <v>0</v>
      </c>
      <c r="G74" t="b">
        <v>1</v>
      </c>
      <c r="H74" s="11" t="s">
        <v>69</v>
      </c>
      <c r="I74" s="19">
        <f t="shared" si="0"/>
        <v>108960353.0131965</v>
      </c>
    </row>
    <row r="75" spans="1:9" x14ac:dyDescent="0.25">
      <c r="A75" s="3" t="s">
        <v>6</v>
      </c>
      <c r="B75" s="7">
        <v>44374.570428240739</v>
      </c>
      <c r="C75" s="17">
        <v>554401172.16644597</v>
      </c>
      <c r="D75" s="4" t="s">
        <v>43</v>
      </c>
      <c r="E75" s="4">
        <v>0</v>
      </c>
      <c r="F75" s="4">
        <v>0</v>
      </c>
      <c r="G75" t="b">
        <v>1</v>
      </c>
      <c r="H75" s="11" t="s">
        <v>70</v>
      </c>
      <c r="I75" s="19">
        <f t="shared" si="0"/>
        <v>27720058.6083223</v>
      </c>
    </row>
    <row r="76" spans="1:9" x14ac:dyDescent="0.25">
      <c r="A76" s="3" t="s">
        <v>6</v>
      </c>
      <c r="B76" s="7">
        <v>44374.573622685188</v>
      </c>
      <c r="C76" s="17">
        <v>1002412759.39415</v>
      </c>
      <c r="D76" s="4" t="s">
        <v>45</v>
      </c>
      <c r="E76" s="4">
        <v>0</v>
      </c>
      <c r="F76" s="4">
        <v>0</v>
      </c>
      <c r="G76" t="b">
        <v>1</v>
      </c>
      <c r="H76" s="11" t="s">
        <v>71</v>
      </c>
      <c r="I76" s="19">
        <f t="shared" si="0"/>
        <v>50120637.969707504</v>
      </c>
    </row>
    <row r="77" spans="1:9" x14ac:dyDescent="0.25">
      <c r="A77" s="3" t="s">
        <v>6</v>
      </c>
      <c r="B77" s="7">
        <v>44374.576435185183</v>
      </c>
      <c r="C77" s="17">
        <v>1235095036.6886301</v>
      </c>
      <c r="D77" s="4" t="s">
        <v>47</v>
      </c>
      <c r="E77" s="4">
        <v>0</v>
      </c>
      <c r="F77" s="4">
        <v>0</v>
      </c>
      <c r="G77" t="b">
        <v>1</v>
      </c>
      <c r="H77" s="11" t="s">
        <v>72</v>
      </c>
      <c r="I77" s="19">
        <f t="shared" si="0"/>
        <v>61754751.834431507</v>
      </c>
    </row>
    <row r="78" spans="1:9" x14ac:dyDescent="0.25">
      <c r="A78" s="3" t="s">
        <v>6</v>
      </c>
      <c r="B78" s="7">
        <v>44374.579629629632</v>
      </c>
      <c r="C78" s="17">
        <v>6802836093.2608004</v>
      </c>
      <c r="D78" s="4" t="s">
        <v>49</v>
      </c>
      <c r="E78" s="4">
        <v>0</v>
      </c>
      <c r="F78" s="4">
        <v>0</v>
      </c>
      <c r="G78" t="b">
        <v>1</v>
      </c>
      <c r="H78" s="11" t="s">
        <v>73</v>
      </c>
      <c r="I78" s="19">
        <f t="shared" si="0"/>
        <v>340141804.66304004</v>
      </c>
    </row>
    <row r="79" spans="1:9" x14ac:dyDescent="0.25">
      <c r="A79" s="3" t="s">
        <v>6</v>
      </c>
      <c r="B79" s="7">
        <v>44374.579803240747</v>
      </c>
      <c r="C79" s="17">
        <v>3401418046.6304002</v>
      </c>
      <c r="D79" s="4" t="s">
        <v>51</v>
      </c>
      <c r="E79" s="4">
        <v>0</v>
      </c>
      <c r="F79" s="4">
        <v>0</v>
      </c>
      <c r="G79" t="b">
        <v>1</v>
      </c>
      <c r="H79" s="11" t="s">
        <v>74</v>
      </c>
      <c r="I79" s="19">
        <f t="shared" si="0"/>
        <v>170070902.33152002</v>
      </c>
    </row>
    <row r="80" spans="1:9" x14ac:dyDescent="0.25">
      <c r="A80" s="3" t="s">
        <v>6</v>
      </c>
      <c r="B80" s="7">
        <v>44374.579907407402</v>
      </c>
      <c r="C80" s="17">
        <v>1247186617.09781</v>
      </c>
      <c r="D80" s="4" t="s">
        <v>54</v>
      </c>
      <c r="E80" s="4">
        <v>0</v>
      </c>
      <c r="F80" s="4">
        <v>0</v>
      </c>
      <c r="G80" t="b">
        <v>1</v>
      </c>
      <c r="H80" s="11" t="s">
        <v>75</v>
      </c>
      <c r="I80" s="19">
        <f t="shared" si="0"/>
        <v>62359330.854890503</v>
      </c>
    </row>
    <row r="81" spans="1:9" x14ac:dyDescent="0.25">
      <c r="A81" s="3" t="s">
        <v>6</v>
      </c>
      <c r="B81" s="7">
        <v>44374.580011574071</v>
      </c>
      <c r="C81" s="17">
        <v>1020425413.98912</v>
      </c>
      <c r="D81" s="4" t="s">
        <v>9</v>
      </c>
      <c r="E81" s="4">
        <v>0</v>
      </c>
      <c r="F81" s="4">
        <v>0</v>
      </c>
      <c r="G81" t="b">
        <v>1</v>
      </c>
      <c r="H81" s="11" t="s">
        <v>76</v>
      </c>
      <c r="I81" s="19">
        <f t="shared" si="0"/>
        <v>51021270.699456006</v>
      </c>
    </row>
    <row r="82" spans="1:9" x14ac:dyDescent="0.25">
      <c r="A82" s="3" t="s">
        <v>24</v>
      </c>
      <c r="B82" s="7">
        <v>44375.623900462961</v>
      </c>
      <c r="C82" s="17">
        <v>12415742773.2087</v>
      </c>
      <c r="D82" s="4" t="s">
        <v>16</v>
      </c>
      <c r="E82" s="4" t="s">
        <v>17</v>
      </c>
      <c r="F82" s="4">
        <v>0</v>
      </c>
      <c r="G82" t="b">
        <v>0</v>
      </c>
      <c r="H82" s="11" t="s">
        <v>77</v>
      </c>
      <c r="I82" s="19">
        <f t="shared" si="0"/>
        <v>620787138.66043508</v>
      </c>
    </row>
  </sheetData>
  <sortState ref="A61:H82">
    <sortCondition ref="B61:B8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selection activeCell="B19" sqref="B19"/>
    </sheetView>
  </sheetViews>
  <sheetFormatPr defaultRowHeight="15" x14ac:dyDescent="0.25"/>
  <cols>
    <col min="1" max="1" width="19.5703125" style="4" customWidth="1"/>
    <col min="2" max="2" width="25.42578125" customWidth="1"/>
    <col min="3" max="3" width="27.85546875" style="11" customWidth="1"/>
    <col min="4" max="6" width="25" style="11" customWidth="1"/>
    <col min="7" max="7" width="25.140625" customWidth="1"/>
    <col min="8" max="8" width="24.28515625" style="11" customWidth="1"/>
    <col min="9" max="9" width="20.5703125" customWidth="1"/>
    <col min="10" max="10" width="27.140625" style="11" customWidth="1"/>
  </cols>
  <sheetData>
    <row r="1" spans="1:6" ht="31.5" customHeight="1" x14ac:dyDescent="0.25">
      <c r="A1" s="2" t="s">
        <v>0</v>
      </c>
      <c r="B1" s="6" t="s">
        <v>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s="3">
        <v>0</v>
      </c>
      <c r="B2" s="7">
        <f>(((1625785479/60)/60)/24)+DATE(1970,1,1)</f>
        <v>44385.961562500001</v>
      </c>
      <c r="C2" s="21" t="s">
        <v>115</v>
      </c>
      <c r="D2" s="21">
        <v>0</v>
      </c>
      <c r="E2" s="3">
        <v>0</v>
      </c>
      <c r="F2" s="3">
        <v>0</v>
      </c>
    </row>
    <row r="3" spans="1:6" x14ac:dyDescent="0.25">
      <c r="A3" s="3">
        <v>1</v>
      </c>
      <c r="B3" s="7">
        <f>(((1625961355/60)/60)/24)+DATE(1970,1,1)</f>
        <v>44387.997164351851</v>
      </c>
      <c r="C3" s="21" t="s">
        <v>116</v>
      </c>
      <c r="D3" s="21" t="s">
        <v>117</v>
      </c>
      <c r="E3" s="21">
        <v>0</v>
      </c>
      <c r="F3" s="3">
        <v>0</v>
      </c>
    </row>
    <row r="4" spans="1:6" x14ac:dyDescent="0.25">
      <c r="A4" s="3">
        <v>2</v>
      </c>
      <c r="B4" s="7">
        <f>(((1626084557/60)/60)/24)+DATE(1970,1,1)</f>
        <v>44389.423113425932</v>
      </c>
      <c r="C4" s="21" t="s">
        <v>118</v>
      </c>
      <c r="D4" s="21" t="s">
        <v>119</v>
      </c>
      <c r="E4" s="21">
        <v>0</v>
      </c>
      <c r="F4" s="3">
        <v>0</v>
      </c>
    </row>
    <row r="5" spans="1:6" x14ac:dyDescent="0.25">
      <c r="A5" s="3">
        <v>3</v>
      </c>
      <c r="B5" s="7">
        <f>(((1626202173/60)/60)/24)+DATE(1970,1,1)</f>
        <v>44390.784409722226</v>
      </c>
      <c r="C5" s="21" t="s">
        <v>120</v>
      </c>
      <c r="D5" s="21">
        <v>0</v>
      </c>
      <c r="E5" s="3">
        <v>0</v>
      </c>
      <c r="F5" s="3">
        <v>0</v>
      </c>
    </row>
    <row r="6" spans="1:6" x14ac:dyDescent="0.25">
      <c r="A6" s="3"/>
      <c r="B6" s="7"/>
      <c r="C6" s="21"/>
      <c r="D6" s="21"/>
      <c r="E6" s="3"/>
      <c r="F6" s="3"/>
    </row>
    <row r="7" spans="1:6" x14ac:dyDescent="0.25">
      <c r="A7" s="3"/>
      <c r="B7" s="7"/>
      <c r="C7" s="21"/>
      <c r="D7" s="21"/>
      <c r="E7" s="3"/>
      <c r="F7" s="3"/>
    </row>
    <row r="8" spans="1:6" x14ac:dyDescent="0.25">
      <c r="A8" s="3"/>
      <c r="B8" s="7"/>
      <c r="C8" s="21"/>
      <c r="D8" s="21"/>
      <c r="E8" s="3"/>
      <c r="F8" s="3"/>
    </row>
    <row r="9" spans="1:6" x14ac:dyDescent="0.25">
      <c r="A9" s="3"/>
      <c r="B9" s="7"/>
      <c r="C9" s="21"/>
      <c r="D9" s="21"/>
      <c r="E9" s="3"/>
      <c r="F9" s="3"/>
    </row>
    <row r="10" spans="1:6" x14ac:dyDescent="0.25">
      <c r="A10" s="3"/>
      <c r="B10" s="7"/>
      <c r="C10" s="21"/>
      <c r="D10" s="21"/>
      <c r="E10" s="3"/>
      <c r="F10" s="3"/>
    </row>
    <row r="11" spans="1:6" x14ac:dyDescent="0.25">
      <c r="A11" s="3"/>
      <c r="B11" s="7"/>
      <c r="C11" s="21"/>
      <c r="D11" s="21"/>
      <c r="E11" s="3"/>
      <c r="F11" s="3"/>
    </row>
    <row r="12" spans="1:6" x14ac:dyDescent="0.25">
      <c r="A12" s="3"/>
      <c r="B12" s="7"/>
      <c r="C12" s="21"/>
      <c r="D12" s="21"/>
      <c r="E12" s="3"/>
      <c r="F12" s="3"/>
    </row>
    <row r="13" spans="1:6" x14ac:dyDescent="0.25">
      <c r="A13" s="3"/>
      <c r="B13" s="7"/>
      <c r="C13" s="21"/>
      <c r="D13" s="21"/>
      <c r="E13" s="3"/>
      <c r="F13" s="3"/>
    </row>
    <row r="14" spans="1:6" x14ac:dyDescent="0.25">
      <c r="A14" s="3"/>
      <c r="B14" s="7"/>
      <c r="C14" s="21"/>
      <c r="D14" s="3"/>
      <c r="E14" s="3"/>
      <c r="F14" s="3"/>
    </row>
    <row r="18" spans="1:8" x14ac:dyDescent="0.25">
      <c r="A18" s="4" t="s">
        <v>109</v>
      </c>
      <c r="B18" s="20" t="s">
        <v>121</v>
      </c>
    </row>
    <row r="19" spans="1:8" x14ac:dyDescent="0.25">
      <c r="A19" s="4" t="s">
        <v>110</v>
      </c>
      <c r="B19" s="20" t="s">
        <v>111</v>
      </c>
    </row>
    <row r="20" spans="1:8" ht="30.75" customHeight="1" x14ac:dyDescent="0.25">
      <c r="A20" s="2" t="s">
        <v>8</v>
      </c>
      <c r="B20" s="6" t="s">
        <v>28</v>
      </c>
      <c r="C20" s="2" t="s">
        <v>29</v>
      </c>
      <c r="D20" s="2" t="s">
        <v>30</v>
      </c>
      <c r="E20" s="2" t="s">
        <v>31</v>
      </c>
      <c r="F20" s="2" t="s">
        <v>32</v>
      </c>
      <c r="G20" s="2" t="s">
        <v>34</v>
      </c>
      <c r="H20" s="2" t="s">
        <v>0</v>
      </c>
    </row>
    <row r="21" spans="1:8" x14ac:dyDescent="0.25">
      <c r="A21" s="2" t="s">
        <v>6</v>
      </c>
      <c r="B21" s="22">
        <f>(((1625785479/60)/60)/24)+DATE(1970,1,1)</f>
        <v>44385.961562500001</v>
      </c>
      <c r="C21" s="32" t="s">
        <v>114</v>
      </c>
      <c r="D21" s="32" t="s">
        <v>114</v>
      </c>
      <c r="E21" s="24">
        <v>0</v>
      </c>
      <c r="F21" s="24">
        <v>0</v>
      </c>
      <c r="G21" s="25" t="b">
        <v>0</v>
      </c>
    </row>
    <row r="22" spans="1:8" x14ac:dyDescent="0.25">
      <c r="A22" s="2" t="s">
        <v>23</v>
      </c>
      <c r="B22" s="22">
        <f>(((1625785479/60)/60)/24)+DATE(1970,1,1)</f>
        <v>44385.961562500001</v>
      </c>
      <c r="C22" s="32" t="s">
        <v>104</v>
      </c>
      <c r="D22" s="32" t="s">
        <v>104</v>
      </c>
      <c r="E22" s="24">
        <v>0</v>
      </c>
      <c r="F22" s="24">
        <v>0</v>
      </c>
      <c r="G22" s="25" t="b">
        <v>0</v>
      </c>
      <c r="H22" s="28"/>
    </row>
    <row r="23" spans="1:8" x14ac:dyDescent="0.25">
      <c r="A23" s="2" t="s">
        <v>24</v>
      </c>
      <c r="B23" s="22">
        <f>(((1625785479/60)/60)/24)+DATE(1970,1,1)</f>
        <v>44385.961562500001</v>
      </c>
      <c r="C23" s="32" t="s">
        <v>104</v>
      </c>
      <c r="D23" s="32" t="s">
        <v>104</v>
      </c>
      <c r="E23" s="24">
        <v>0</v>
      </c>
      <c r="F23" s="24">
        <v>0</v>
      </c>
      <c r="G23" s="25" t="b">
        <v>0</v>
      </c>
      <c r="H23" s="28"/>
    </row>
    <row r="24" spans="1:8" x14ac:dyDescent="0.25">
      <c r="A24" s="2" t="s">
        <v>25</v>
      </c>
      <c r="B24" s="22">
        <f>(((1625785479/60)/60)/24)+DATE(1970,1,1)</f>
        <v>44385.961562500001</v>
      </c>
      <c r="C24" s="32" t="s">
        <v>104</v>
      </c>
      <c r="D24" s="32" t="s">
        <v>104</v>
      </c>
      <c r="E24" s="24">
        <v>0</v>
      </c>
      <c r="F24" s="24">
        <v>0</v>
      </c>
      <c r="G24" s="25" t="b">
        <v>0</v>
      </c>
      <c r="H24" s="28"/>
    </row>
    <row r="25" spans="1:8" x14ac:dyDescent="0.25">
      <c r="A25" s="2" t="s">
        <v>26</v>
      </c>
      <c r="B25" s="22">
        <f>(((1625785479/60)/60)/24)+DATE(1970,1,1)</f>
        <v>44385.961562500001</v>
      </c>
      <c r="C25" s="32" t="s">
        <v>104</v>
      </c>
      <c r="D25" s="32" t="s">
        <v>104</v>
      </c>
      <c r="E25" s="24">
        <v>0</v>
      </c>
      <c r="F25" s="24">
        <v>0</v>
      </c>
      <c r="G25" s="25" t="b">
        <v>0</v>
      </c>
      <c r="H25" s="16">
        <v>0</v>
      </c>
    </row>
    <row r="26" spans="1:8" x14ac:dyDescent="0.25">
      <c r="A26" s="2" t="s">
        <v>6</v>
      </c>
      <c r="B26" s="33">
        <f>(((1625785494/60)/60)/24)+DATE(1970,1,1)</f>
        <v>44385.961736111116</v>
      </c>
      <c r="C26" s="34" t="s">
        <v>112</v>
      </c>
      <c r="D26" s="34" t="s">
        <v>113</v>
      </c>
      <c r="E26" s="35">
        <v>0</v>
      </c>
      <c r="F26" s="35">
        <v>0</v>
      </c>
      <c r="G26" s="36" t="b">
        <v>1</v>
      </c>
      <c r="H26" s="28"/>
    </row>
    <row r="27" spans="1:8" x14ac:dyDescent="0.25">
      <c r="A27" s="31" t="s">
        <v>27</v>
      </c>
      <c r="B27" s="22">
        <f>(((1625785506/60)/60)/24)+DATE(1970,1,1)</f>
        <v>44385.961875000001</v>
      </c>
      <c r="C27" s="23" t="s">
        <v>108</v>
      </c>
      <c r="D27" s="23" t="s">
        <v>108</v>
      </c>
      <c r="E27" s="24">
        <v>0</v>
      </c>
      <c r="F27" s="24">
        <v>0</v>
      </c>
      <c r="G27" s="25" t="b">
        <v>0</v>
      </c>
      <c r="H27" s="28"/>
    </row>
    <row r="28" spans="1:8" x14ac:dyDescent="0.25">
      <c r="A28" s="2" t="s">
        <v>23</v>
      </c>
      <c r="B28" s="33">
        <f>(((1625785518/60)/60)/24)+DATE(1970,1,1)</f>
        <v>44385.962013888886</v>
      </c>
      <c r="C28" s="37" t="s">
        <v>131</v>
      </c>
      <c r="D28" s="37" t="s">
        <v>130</v>
      </c>
      <c r="E28" s="35">
        <v>0</v>
      </c>
      <c r="F28" s="35">
        <v>0</v>
      </c>
      <c r="G28" s="36" t="b">
        <v>1</v>
      </c>
      <c r="H28" s="28"/>
    </row>
    <row r="29" spans="1:8" x14ac:dyDescent="0.25">
      <c r="A29" s="2" t="s">
        <v>23</v>
      </c>
      <c r="B29" s="33">
        <f>(((1625785527/60)/60)/24)+DATE(1970,1,1)</f>
        <v>44385.962118055555</v>
      </c>
      <c r="C29" s="37" t="s">
        <v>133</v>
      </c>
      <c r="D29" s="37" t="s">
        <v>132</v>
      </c>
      <c r="E29" s="35">
        <v>0</v>
      </c>
      <c r="F29" s="35">
        <v>0</v>
      </c>
      <c r="G29" s="36" t="b">
        <v>1</v>
      </c>
      <c r="H29" s="28"/>
    </row>
    <row r="30" spans="1:8" ht="28.5" customHeight="1" x14ac:dyDescent="0.25">
      <c r="A30" s="2" t="s">
        <v>23</v>
      </c>
      <c r="B30" s="33">
        <f>(((1625785539/60)/60)/24)+DATE(1970,1,1)</f>
        <v>44385.962256944447</v>
      </c>
      <c r="C30" s="37" t="s">
        <v>134</v>
      </c>
      <c r="D30" s="37" t="s">
        <v>148</v>
      </c>
      <c r="E30" s="35">
        <v>0</v>
      </c>
      <c r="F30" s="35">
        <v>0</v>
      </c>
      <c r="G30" s="36" t="b">
        <v>1</v>
      </c>
      <c r="H30" s="28"/>
    </row>
    <row r="31" spans="1:8" x14ac:dyDescent="0.25">
      <c r="A31" s="2" t="s">
        <v>23</v>
      </c>
      <c r="B31" s="33">
        <f>(((1625785548/60)/60)/24)+DATE(1970,1,1)</f>
        <v>44385.962361111116</v>
      </c>
      <c r="C31" s="37" t="s">
        <v>135</v>
      </c>
      <c r="D31" s="37" t="s">
        <v>149</v>
      </c>
      <c r="E31" s="35">
        <v>0</v>
      </c>
      <c r="F31" s="35">
        <v>0</v>
      </c>
      <c r="G31" s="36" t="b">
        <v>1</v>
      </c>
      <c r="H31" s="28"/>
    </row>
    <row r="32" spans="1:8" x14ac:dyDescent="0.25">
      <c r="A32" s="31" t="s">
        <v>27</v>
      </c>
      <c r="B32" s="22">
        <f>(((1625863249/60)/60)/24)+DATE(1970,1,1)</f>
        <v>44386.861678240741</v>
      </c>
      <c r="C32" s="23" t="s">
        <v>145</v>
      </c>
      <c r="D32" s="23" t="s">
        <v>157</v>
      </c>
      <c r="E32" s="24">
        <v>0</v>
      </c>
      <c r="F32" s="24">
        <v>0</v>
      </c>
      <c r="G32" s="25" t="b">
        <v>0</v>
      </c>
      <c r="H32" s="28"/>
    </row>
    <row r="33" spans="1:8" x14ac:dyDescent="0.25">
      <c r="A33" s="2" t="s">
        <v>23</v>
      </c>
      <c r="B33" s="33">
        <f>(((1625863255/60)/60)/24)+DATE(1970,1,1)</f>
        <v>44386.861747685187</v>
      </c>
      <c r="C33" s="37" t="s">
        <v>136</v>
      </c>
      <c r="D33" s="37" t="s">
        <v>150</v>
      </c>
      <c r="E33" s="35">
        <v>0</v>
      </c>
      <c r="F33" s="35">
        <v>0</v>
      </c>
      <c r="G33" s="36" t="b">
        <v>1</v>
      </c>
      <c r="H33" s="28"/>
    </row>
    <row r="34" spans="1:8" x14ac:dyDescent="0.25">
      <c r="A34" s="2" t="s">
        <v>23</v>
      </c>
      <c r="B34" s="33">
        <f>(((1625863264/60)/60)/24)+DATE(1970,1,1)</f>
        <v>44386.861851851849</v>
      </c>
      <c r="C34" s="37" t="s">
        <v>137</v>
      </c>
      <c r="D34" s="37" t="s">
        <v>123</v>
      </c>
      <c r="E34" s="35">
        <v>0</v>
      </c>
      <c r="F34" s="35">
        <v>0</v>
      </c>
      <c r="G34" s="36" t="b">
        <v>1</v>
      </c>
      <c r="H34" s="28"/>
    </row>
    <row r="35" spans="1:8" x14ac:dyDescent="0.25">
      <c r="A35" s="2" t="s">
        <v>24</v>
      </c>
      <c r="B35" s="33">
        <f>(((1625868397/60)/60)/24)+DATE(1970,1,1)</f>
        <v>44386.921261574069</v>
      </c>
      <c r="C35" s="37" t="s">
        <v>138</v>
      </c>
      <c r="D35" s="37" t="s">
        <v>151</v>
      </c>
      <c r="E35" s="35">
        <v>0</v>
      </c>
      <c r="F35" s="35">
        <v>0</v>
      </c>
      <c r="G35" s="36" t="b">
        <v>1</v>
      </c>
      <c r="H35" s="28"/>
    </row>
    <row r="36" spans="1:8" x14ac:dyDescent="0.25">
      <c r="A36" s="2" t="s">
        <v>24</v>
      </c>
      <c r="B36" s="33">
        <f>(((1625868406/60)/60)/24)+DATE(1970,1,1)</f>
        <v>44386.921365740738</v>
      </c>
      <c r="C36" s="37" t="s">
        <v>139</v>
      </c>
      <c r="D36" s="37" t="s">
        <v>152</v>
      </c>
      <c r="E36" s="35">
        <v>0</v>
      </c>
      <c r="F36" s="35">
        <v>0</v>
      </c>
      <c r="G36" s="36" t="b">
        <v>1</v>
      </c>
      <c r="H36" s="28"/>
    </row>
    <row r="37" spans="1:8" x14ac:dyDescent="0.25">
      <c r="A37" s="2" t="s">
        <v>24</v>
      </c>
      <c r="B37" s="33">
        <f>(((1625868418/60)/60)/24)+DATE(1970,1,1)</f>
        <v>44386.92150462963</v>
      </c>
      <c r="C37" s="37" t="s">
        <v>140</v>
      </c>
      <c r="D37" s="37" t="s">
        <v>153</v>
      </c>
      <c r="E37" s="35">
        <v>0</v>
      </c>
      <c r="F37" s="35">
        <v>0</v>
      </c>
      <c r="G37" s="36" t="b">
        <v>1</v>
      </c>
      <c r="H37" s="28"/>
    </row>
    <row r="38" spans="1:8" x14ac:dyDescent="0.25">
      <c r="A38" s="2" t="s">
        <v>24</v>
      </c>
      <c r="B38" s="33">
        <f>(((1625868427/60)/60)/24)+DATE(1970,1,1)</f>
        <v>44386.9216087963</v>
      </c>
      <c r="C38" s="37" t="s">
        <v>141</v>
      </c>
      <c r="D38" s="37" t="s">
        <v>154</v>
      </c>
      <c r="E38" s="35">
        <v>0</v>
      </c>
      <c r="F38" s="35">
        <v>0</v>
      </c>
      <c r="G38" s="36" t="b">
        <v>1</v>
      </c>
      <c r="H38" s="28"/>
    </row>
    <row r="39" spans="1:8" x14ac:dyDescent="0.25">
      <c r="A39" s="2" t="s">
        <v>24</v>
      </c>
      <c r="B39" s="33">
        <f>(((1625961355/60)/60)/24)+DATE(1970,1,1)</f>
        <v>44387.997164351851</v>
      </c>
      <c r="C39" s="37" t="s">
        <v>142</v>
      </c>
      <c r="D39" s="37" t="s">
        <v>155</v>
      </c>
      <c r="E39" s="35">
        <v>0</v>
      </c>
      <c r="F39" s="35">
        <v>0</v>
      </c>
      <c r="G39" s="36" t="b">
        <v>1</v>
      </c>
      <c r="H39" s="16">
        <v>1</v>
      </c>
    </row>
    <row r="40" spans="1:8" x14ac:dyDescent="0.25">
      <c r="A40" s="2" t="s">
        <v>24</v>
      </c>
      <c r="B40" s="33">
        <f>(((1625961367/60)/60)/24)+DATE(1970,1,1)</f>
        <v>44387.997303240743</v>
      </c>
      <c r="C40" s="37" t="s">
        <v>143</v>
      </c>
      <c r="D40" s="37" t="s">
        <v>156</v>
      </c>
      <c r="E40" s="35">
        <v>0</v>
      </c>
      <c r="F40" s="35">
        <v>0</v>
      </c>
      <c r="G40" s="36" t="b">
        <v>1</v>
      </c>
      <c r="H40" s="28"/>
    </row>
    <row r="41" spans="1:8" x14ac:dyDescent="0.25">
      <c r="A41" s="2" t="s">
        <v>24</v>
      </c>
      <c r="B41" s="33">
        <f>(((1625961379/60)/60)/24)+DATE(1970,1,1)</f>
        <v>44387.997442129628</v>
      </c>
      <c r="C41" s="37" t="s">
        <v>144</v>
      </c>
      <c r="D41" s="37" t="s">
        <v>125</v>
      </c>
      <c r="E41" s="35">
        <v>0</v>
      </c>
      <c r="F41" s="35">
        <v>0</v>
      </c>
      <c r="G41" s="36" t="b">
        <v>1</v>
      </c>
      <c r="H41" s="28"/>
    </row>
    <row r="42" spans="1:8" x14ac:dyDescent="0.25">
      <c r="A42" s="31" t="s">
        <v>27</v>
      </c>
      <c r="B42" s="22">
        <f>(((1626084557/60)/60)/24)+DATE(1970,1,1)</f>
        <v>44389.423113425932</v>
      </c>
      <c r="C42" s="23" t="s">
        <v>146</v>
      </c>
      <c r="D42" s="23" t="s">
        <v>158</v>
      </c>
      <c r="E42" s="23" t="s">
        <v>159</v>
      </c>
      <c r="F42" s="24">
        <v>0</v>
      </c>
      <c r="G42" s="25" t="b">
        <v>0</v>
      </c>
      <c r="H42" s="16">
        <v>2</v>
      </c>
    </row>
    <row r="43" spans="1:8" x14ac:dyDescent="0.25">
      <c r="A43" s="31" t="s">
        <v>27</v>
      </c>
      <c r="B43" s="22">
        <f>(((1626202173/60)/60)/24)+DATE(1970,1,1)</f>
        <v>44390.784409722226</v>
      </c>
      <c r="C43" s="23" t="s">
        <v>147</v>
      </c>
      <c r="D43" s="23" t="s">
        <v>128</v>
      </c>
      <c r="E43" s="23" t="s">
        <v>129</v>
      </c>
      <c r="F43" s="24">
        <v>0</v>
      </c>
      <c r="G43" s="25" t="b">
        <v>0</v>
      </c>
      <c r="H43" s="16">
        <v>3</v>
      </c>
    </row>
    <row r="50" spans="1:9" ht="22.5" customHeight="1" x14ac:dyDescent="0.25">
      <c r="A50" s="2" t="s">
        <v>8</v>
      </c>
      <c r="B50" s="2" t="s">
        <v>22</v>
      </c>
      <c r="C50" s="6" t="s">
        <v>10</v>
      </c>
      <c r="D50" s="2" t="s">
        <v>11</v>
      </c>
      <c r="E50" s="2" t="s">
        <v>12</v>
      </c>
    </row>
    <row r="51" spans="1:9" x14ac:dyDescent="0.25">
      <c r="A51" s="2" t="s">
        <v>6</v>
      </c>
      <c r="B51" s="8" t="s">
        <v>7</v>
      </c>
      <c r="C51" s="9" t="s">
        <v>113</v>
      </c>
      <c r="D51" s="21" t="s">
        <v>122</v>
      </c>
      <c r="E51" s="3">
        <v>0</v>
      </c>
    </row>
    <row r="52" spans="1:9" x14ac:dyDescent="0.25">
      <c r="A52" s="2" t="s">
        <v>23</v>
      </c>
      <c r="B52" s="10" t="s">
        <v>13</v>
      </c>
      <c r="C52" s="9" t="s">
        <v>123</v>
      </c>
      <c r="D52" s="21" t="s">
        <v>124</v>
      </c>
      <c r="E52" s="21">
        <v>0</v>
      </c>
    </row>
    <row r="53" spans="1:9" x14ac:dyDescent="0.25">
      <c r="A53" s="2" t="s">
        <v>24</v>
      </c>
      <c r="B53" s="10" t="s">
        <v>15</v>
      </c>
      <c r="C53" s="9" t="s">
        <v>125</v>
      </c>
      <c r="D53" s="21" t="s">
        <v>126</v>
      </c>
      <c r="E53" s="21">
        <v>0</v>
      </c>
    </row>
    <row r="54" spans="1:9" x14ac:dyDescent="0.25">
      <c r="A54" s="2" t="s">
        <v>25</v>
      </c>
      <c r="B54" s="10" t="s">
        <v>18</v>
      </c>
      <c r="C54" s="9" t="s">
        <v>104</v>
      </c>
      <c r="D54" s="21" t="s">
        <v>127</v>
      </c>
      <c r="E54" s="21">
        <v>0</v>
      </c>
      <c r="F54" s="28"/>
      <c r="G54" s="29"/>
      <c r="H54" s="28"/>
    </row>
    <row r="55" spans="1:9" x14ac:dyDescent="0.25">
      <c r="A55" s="2" t="s">
        <v>26</v>
      </c>
      <c r="B55" s="10" t="s">
        <v>19</v>
      </c>
      <c r="C55" s="9" t="s">
        <v>104</v>
      </c>
      <c r="D55" s="21" t="s">
        <v>127</v>
      </c>
      <c r="E55" s="3">
        <v>0</v>
      </c>
      <c r="F55" s="28"/>
      <c r="G55" s="29"/>
      <c r="H55" s="28"/>
    </row>
    <row r="56" spans="1:9" x14ac:dyDescent="0.25">
      <c r="A56" s="2" t="s">
        <v>27</v>
      </c>
      <c r="B56" s="10" t="s">
        <v>20</v>
      </c>
      <c r="C56" s="9" t="s">
        <v>128</v>
      </c>
      <c r="D56" s="21" t="s">
        <v>129</v>
      </c>
      <c r="E56" s="3">
        <v>0</v>
      </c>
      <c r="F56" s="28"/>
      <c r="G56" s="29"/>
      <c r="H56" s="28"/>
    </row>
    <row r="57" spans="1:9" x14ac:dyDescent="0.25">
      <c r="A57" s="30"/>
      <c r="B57" s="26"/>
      <c r="C57" s="27"/>
      <c r="D57" s="27"/>
      <c r="E57" s="28"/>
      <c r="F57" s="28"/>
      <c r="G57" s="29"/>
      <c r="H57" s="28"/>
    </row>
    <row r="58" spans="1:9" x14ac:dyDescent="0.25">
      <c r="F58" s="28"/>
      <c r="G58" s="29"/>
      <c r="H58" s="28"/>
    </row>
    <row r="59" spans="1:9" x14ac:dyDescent="0.25">
      <c r="F59" s="28"/>
      <c r="G59" s="29"/>
      <c r="H59" s="28"/>
    </row>
    <row r="60" spans="1:9" ht="26.25" customHeight="1" x14ac:dyDescent="0.25">
      <c r="A60" s="44" t="s">
        <v>0</v>
      </c>
      <c r="B60" s="49">
        <v>0</v>
      </c>
      <c r="C60" s="50"/>
      <c r="D60" s="49">
        <v>1</v>
      </c>
      <c r="E60" s="50"/>
      <c r="F60" s="49">
        <v>2</v>
      </c>
      <c r="G60" s="50"/>
      <c r="H60" s="42">
        <v>3</v>
      </c>
      <c r="I60" s="43"/>
    </row>
    <row r="61" spans="1:9" x14ac:dyDescent="0.25">
      <c r="A61" s="44"/>
      <c r="B61" s="38" t="s">
        <v>1</v>
      </c>
      <c r="C61" s="39" t="s">
        <v>2</v>
      </c>
      <c r="D61" s="38" t="s">
        <v>1</v>
      </c>
      <c r="E61" s="39" t="s">
        <v>2</v>
      </c>
      <c r="F61" s="38" t="s">
        <v>1</v>
      </c>
      <c r="G61" s="39" t="s">
        <v>2</v>
      </c>
      <c r="H61" s="38" t="s">
        <v>1</v>
      </c>
      <c r="I61" s="39" t="s">
        <v>2</v>
      </c>
    </row>
    <row r="62" spans="1:9" x14ac:dyDescent="0.25">
      <c r="A62" s="44"/>
      <c r="B62" s="40" t="s">
        <v>115</v>
      </c>
      <c r="C62" s="41">
        <v>0</v>
      </c>
      <c r="D62" s="40" t="s">
        <v>116</v>
      </c>
      <c r="E62" s="41" t="s">
        <v>117</v>
      </c>
      <c r="F62" s="40" t="s">
        <v>118</v>
      </c>
      <c r="G62" s="41" t="s">
        <v>119</v>
      </c>
      <c r="H62" s="40" t="s">
        <v>120</v>
      </c>
      <c r="I62" s="41">
        <v>0</v>
      </c>
    </row>
    <row r="63" spans="1:9" x14ac:dyDescent="0.25">
      <c r="A63" s="44" t="s">
        <v>6</v>
      </c>
      <c r="B63" s="47" t="s">
        <v>161</v>
      </c>
      <c r="C63" s="48"/>
      <c r="D63" s="45" t="s">
        <v>160</v>
      </c>
      <c r="E63" s="46"/>
      <c r="F63" s="47" t="s">
        <v>161</v>
      </c>
      <c r="G63" s="48"/>
      <c r="H63" s="47" t="s">
        <v>161</v>
      </c>
      <c r="I63" s="48"/>
    </row>
    <row r="64" spans="1:9" x14ac:dyDescent="0.25">
      <c r="A64" s="44"/>
      <c r="B64" s="51" t="s">
        <v>114</v>
      </c>
      <c r="C64" s="52"/>
      <c r="D64" s="51" t="s">
        <v>113</v>
      </c>
      <c r="E64" s="52"/>
      <c r="F64" s="51" t="s">
        <v>113</v>
      </c>
      <c r="G64" s="52"/>
      <c r="H64" s="51" t="s">
        <v>113</v>
      </c>
      <c r="I64" s="52"/>
    </row>
    <row r="65" spans="1:10" x14ac:dyDescent="0.25">
      <c r="A65" s="44"/>
      <c r="B65" s="53">
        <v>0</v>
      </c>
      <c r="C65" s="54"/>
      <c r="D65" s="55">
        <v>3182868755.6354699</v>
      </c>
      <c r="E65" s="56"/>
      <c r="F65" s="57">
        <v>137479186.69186801</v>
      </c>
      <c r="G65" s="58"/>
      <c r="H65" s="53">
        <v>0</v>
      </c>
      <c r="I65" s="54"/>
      <c r="J65" s="19">
        <f>SUM(B65:I65)</f>
        <v>3320347942.3273377</v>
      </c>
    </row>
    <row r="66" spans="1:10" x14ac:dyDescent="0.25">
      <c r="A66" s="44" t="s">
        <v>23</v>
      </c>
      <c r="B66" s="47" t="s">
        <v>161</v>
      </c>
      <c r="C66" s="48"/>
      <c r="D66" s="45" t="s">
        <v>160</v>
      </c>
      <c r="E66" s="46"/>
      <c r="F66" s="47" t="s">
        <v>161</v>
      </c>
      <c r="G66" s="48"/>
      <c r="H66" s="47" t="s">
        <v>161</v>
      </c>
      <c r="I66" s="48"/>
    </row>
    <row r="67" spans="1:10" x14ac:dyDescent="0.25">
      <c r="A67" s="44"/>
      <c r="B67" s="51" t="s">
        <v>104</v>
      </c>
      <c r="C67" s="52"/>
      <c r="D67" s="51" t="s">
        <v>123</v>
      </c>
      <c r="E67" s="52"/>
      <c r="F67" s="51" t="s">
        <v>123</v>
      </c>
      <c r="G67" s="52"/>
      <c r="H67" s="51" t="s">
        <v>123</v>
      </c>
      <c r="I67" s="52"/>
    </row>
    <row r="68" spans="1:10" x14ac:dyDescent="0.25">
      <c r="A68" s="44"/>
      <c r="B68" s="53">
        <v>0</v>
      </c>
      <c r="C68" s="54"/>
      <c r="D68" s="55">
        <v>3349337.6785961799</v>
      </c>
      <c r="E68" s="56"/>
      <c r="F68" s="53">
        <v>144669.55924417</v>
      </c>
      <c r="G68" s="54"/>
      <c r="H68" s="53">
        <v>0</v>
      </c>
      <c r="I68" s="54"/>
      <c r="J68" s="19">
        <f>SUM(B68:I68)</f>
        <v>3494007.2378403498</v>
      </c>
    </row>
    <row r="69" spans="1:10" x14ac:dyDescent="0.25">
      <c r="A69" s="44" t="s">
        <v>24</v>
      </c>
      <c r="B69" s="47" t="s">
        <v>161</v>
      </c>
      <c r="C69" s="48"/>
      <c r="D69" s="45" t="s">
        <v>160</v>
      </c>
      <c r="E69" s="46"/>
      <c r="F69" s="45" t="s">
        <v>160</v>
      </c>
      <c r="G69" s="46"/>
      <c r="H69" s="47" t="s">
        <v>161</v>
      </c>
      <c r="I69" s="48"/>
    </row>
    <row r="70" spans="1:10" x14ac:dyDescent="0.25">
      <c r="A70" s="44"/>
      <c r="B70" s="51" t="s">
        <v>104</v>
      </c>
      <c r="C70" s="52"/>
      <c r="D70" s="51" t="s">
        <v>155</v>
      </c>
      <c r="E70" s="52"/>
      <c r="F70" s="51" t="s">
        <v>125</v>
      </c>
      <c r="G70" s="52"/>
      <c r="H70" s="51" t="s">
        <v>125</v>
      </c>
      <c r="I70" s="52"/>
    </row>
    <row r="71" spans="1:10" x14ac:dyDescent="0.25">
      <c r="A71" s="44"/>
      <c r="B71" s="53">
        <v>0</v>
      </c>
      <c r="C71" s="54"/>
      <c r="D71" s="53">
        <v>0</v>
      </c>
      <c r="E71" s="54"/>
      <c r="F71" s="55">
        <v>82754.458323379993</v>
      </c>
      <c r="G71" s="56"/>
      <c r="H71" s="53">
        <v>0</v>
      </c>
      <c r="I71" s="54"/>
      <c r="J71" s="19">
        <f>SUM(B71:I71)</f>
        <v>82754.458323379993</v>
      </c>
    </row>
    <row r="72" spans="1:10" x14ac:dyDescent="0.25">
      <c r="A72" s="44" t="s">
        <v>25</v>
      </c>
      <c r="B72" s="47" t="s">
        <v>161</v>
      </c>
      <c r="C72" s="48"/>
      <c r="D72" s="47" t="s">
        <v>161</v>
      </c>
      <c r="E72" s="48"/>
      <c r="F72" s="47" t="s">
        <v>161</v>
      </c>
      <c r="G72" s="48"/>
      <c r="H72" s="47" t="s">
        <v>161</v>
      </c>
      <c r="I72" s="48"/>
    </row>
    <row r="73" spans="1:10" x14ac:dyDescent="0.25">
      <c r="A73" s="44"/>
      <c r="B73" s="51" t="s">
        <v>104</v>
      </c>
      <c r="C73" s="52"/>
      <c r="D73" s="51" t="s">
        <v>104</v>
      </c>
      <c r="E73" s="52"/>
      <c r="F73" s="51" t="s">
        <v>104</v>
      </c>
      <c r="G73" s="52"/>
      <c r="H73" s="51" t="s">
        <v>104</v>
      </c>
      <c r="I73" s="52"/>
    </row>
    <row r="74" spans="1:10" x14ac:dyDescent="0.25">
      <c r="A74" s="44"/>
      <c r="B74" s="53">
        <v>0</v>
      </c>
      <c r="C74" s="54"/>
      <c r="D74" s="53">
        <v>77630945.259401903</v>
      </c>
      <c r="E74" s="54"/>
      <c r="F74" s="53">
        <v>3353150.8949236302</v>
      </c>
      <c r="G74" s="54"/>
      <c r="H74" s="53">
        <v>0</v>
      </c>
      <c r="I74" s="54"/>
      <c r="J74" s="19">
        <f>SUM(B74:I74)</f>
        <v>80984096.15432553</v>
      </c>
    </row>
    <row r="75" spans="1:10" x14ac:dyDescent="0.25">
      <c r="A75" s="44" t="s">
        <v>26</v>
      </c>
      <c r="B75" s="47" t="s">
        <v>161</v>
      </c>
      <c r="C75" s="48"/>
      <c r="D75" s="47" t="s">
        <v>161</v>
      </c>
      <c r="E75" s="48"/>
      <c r="F75" s="47" t="s">
        <v>161</v>
      </c>
      <c r="G75" s="48"/>
      <c r="H75" s="47" t="s">
        <v>161</v>
      </c>
      <c r="I75" s="48"/>
    </row>
    <row r="76" spans="1:10" x14ac:dyDescent="0.25">
      <c r="A76" s="44"/>
      <c r="B76" s="51" t="s">
        <v>104</v>
      </c>
      <c r="C76" s="52"/>
      <c r="D76" s="51" t="s">
        <v>104</v>
      </c>
      <c r="E76" s="52"/>
      <c r="F76" s="51" t="s">
        <v>104</v>
      </c>
      <c r="G76" s="52"/>
      <c r="H76" s="51" t="s">
        <v>104</v>
      </c>
      <c r="I76" s="52"/>
    </row>
    <row r="77" spans="1:10" x14ac:dyDescent="0.25">
      <c r="A77" s="44"/>
      <c r="B77" s="53">
        <v>0</v>
      </c>
      <c r="C77" s="54"/>
      <c r="D77" s="53">
        <v>77630945.259401903</v>
      </c>
      <c r="E77" s="54"/>
      <c r="F77" s="53">
        <v>3353150.8949236302</v>
      </c>
      <c r="G77" s="54"/>
      <c r="H77" s="53">
        <v>0</v>
      </c>
      <c r="I77" s="54"/>
      <c r="J77" s="19">
        <f>SUM(B77:I77)</f>
        <v>80984096.15432553</v>
      </c>
    </row>
    <row r="78" spans="1:10" x14ac:dyDescent="0.25">
      <c r="A78" s="44" t="s">
        <v>27</v>
      </c>
      <c r="B78" s="45" t="s">
        <v>160</v>
      </c>
      <c r="C78" s="46"/>
      <c r="D78" s="47" t="s">
        <v>161</v>
      </c>
      <c r="E78" s="48"/>
      <c r="F78" s="47" t="s">
        <v>161</v>
      </c>
      <c r="G78" s="48"/>
      <c r="H78" s="47" t="s">
        <v>161</v>
      </c>
      <c r="I78" s="48"/>
    </row>
    <row r="79" spans="1:10" x14ac:dyDescent="0.25">
      <c r="A79" s="44"/>
      <c r="B79" s="59">
        <v>0</v>
      </c>
      <c r="C79" s="52"/>
      <c r="D79" s="51" t="s">
        <v>157</v>
      </c>
      <c r="E79" s="52"/>
      <c r="F79" s="51" t="s">
        <v>158</v>
      </c>
      <c r="G79" s="52"/>
      <c r="H79" s="51" t="s">
        <v>128</v>
      </c>
      <c r="I79" s="52"/>
    </row>
    <row r="80" spans="1:10" x14ac:dyDescent="0.25">
      <c r="A80" s="44"/>
      <c r="B80" s="53">
        <v>0</v>
      </c>
      <c r="C80" s="54"/>
      <c r="D80" s="53">
        <v>77705952.103676707</v>
      </c>
      <c r="E80" s="54"/>
      <c r="F80" s="53">
        <v>5255735.8587863501</v>
      </c>
      <c r="G80" s="54"/>
      <c r="H80" s="53"/>
      <c r="I80" s="54"/>
      <c r="J80" s="19">
        <f>SUM(B80:I80)</f>
        <v>82961687.962463051</v>
      </c>
    </row>
  </sheetData>
  <sortState ref="A21:H43">
    <sortCondition ref="B31:B53"/>
  </sortState>
  <dataConsolidate/>
  <mergeCells count="83">
    <mergeCell ref="D80:E80"/>
    <mergeCell ref="F80:G80"/>
    <mergeCell ref="H80:I80"/>
    <mergeCell ref="A78:A80"/>
    <mergeCell ref="B78:C78"/>
    <mergeCell ref="D78:E78"/>
    <mergeCell ref="F78:G78"/>
    <mergeCell ref="H78:I78"/>
    <mergeCell ref="B79:C79"/>
    <mergeCell ref="D79:E79"/>
    <mergeCell ref="F79:G79"/>
    <mergeCell ref="H79:I79"/>
    <mergeCell ref="B80:C80"/>
    <mergeCell ref="A72:A74"/>
    <mergeCell ref="B72:C72"/>
    <mergeCell ref="D72:E72"/>
    <mergeCell ref="F72:G72"/>
    <mergeCell ref="H72:I72"/>
    <mergeCell ref="B73:C73"/>
    <mergeCell ref="D73:E73"/>
    <mergeCell ref="F73:G73"/>
    <mergeCell ref="H73:I73"/>
    <mergeCell ref="B74:C74"/>
    <mergeCell ref="D74:E74"/>
    <mergeCell ref="F74:G74"/>
    <mergeCell ref="H74:I74"/>
    <mergeCell ref="A75:A77"/>
    <mergeCell ref="B75:C75"/>
    <mergeCell ref="D75:E75"/>
    <mergeCell ref="F75:G75"/>
    <mergeCell ref="H75:I75"/>
    <mergeCell ref="B76:C76"/>
    <mergeCell ref="D76:E76"/>
    <mergeCell ref="F76:G76"/>
    <mergeCell ref="H76:I76"/>
    <mergeCell ref="B77:C77"/>
    <mergeCell ref="D77:E77"/>
    <mergeCell ref="F77:G77"/>
    <mergeCell ref="H77:I77"/>
    <mergeCell ref="A66:A68"/>
    <mergeCell ref="B66:C66"/>
    <mergeCell ref="D66:E66"/>
    <mergeCell ref="F66:G66"/>
    <mergeCell ref="H66:I66"/>
    <mergeCell ref="B67:C67"/>
    <mergeCell ref="D67:E67"/>
    <mergeCell ref="F67:G67"/>
    <mergeCell ref="A69:A71"/>
    <mergeCell ref="B69:C69"/>
    <mergeCell ref="D69:E69"/>
    <mergeCell ref="F69:G69"/>
    <mergeCell ref="H69:I69"/>
    <mergeCell ref="B70:C70"/>
    <mergeCell ref="D70:E70"/>
    <mergeCell ref="F70:G70"/>
    <mergeCell ref="H70:I70"/>
    <mergeCell ref="B71:C71"/>
    <mergeCell ref="D71:E71"/>
    <mergeCell ref="F71:G71"/>
    <mergeCell ref="H71:I71"/>
    <mergeCell ref="H67:I67"/>
    <mergeCell ref="B68:C68"/>
    <mergeCell ref="H63:I63"/>
    <mergeCell ref="D64:E64"/>
    <mergeCell ref="F64:G64"/>
    <mergeCell ref="H64:I64"/>
    <mergeCell ref="D65:E65"/>
    <mergeCell ref="F65:G65"/>
    <mergeCell ref="H65:I65"/>
    <mergeCell ref="B63:C63"/>
    <mergeCell ref="B65:C65"/>
    <mergeCell ref="B64:C64"/>
    <mergeCell ref="D68:E68"/>
    <mergeCell ref="F68:G68"/>
    <mergeCell ref="H68:I68"/>
    <mergeCell ref="H60:I60"/>
    <mergeCell ref="A63:A65"/>
    <mergeCell ref="D63:E63"/>
    <mergeCell ref="F63:G63"/>
    <mergeCell ref="D60:E60"/>
    <mergeCell ref="F60:G60"/>
    <mergeCell ref="A60:A62"/>
    <mergeCell ref="B60:C6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58" workbookViewId="0">
      <selection activeCell="F87" sqref="A1:XFD1048576"/>
    </sheetView>
  </sheetViews>
  <sheetFormatPr defaultRowHeight="15" x14ac:dyDescent="0.25"/>
  <cols>
    <col min="1" max="1" width="19.5703125" customWidth="1"/>
    <col min="2" max="2" width="25.42578125" customWidth="1"/>
    <col min="3" max="3" width="27.85546875" customWidth="1"/>
    <col min="4" max="6" width="25" customWidth="1"/>
    <col min="7" max="7" width="25.140625" customWidth="1"/>
    <col min="8" max="8" width="24.28515625" customWidth="1"/>
    <col min="9" max="9" width="20.5703125" customWidth="1"/>
    <col min="10" max="10" width="24.28515625" customWidth="1"/>
    <col min="11" max="11" width="20.5703125" customWidth="1"/>
    <col min="12" max="12" width="24.28515625" customWidth="1"/>
    <col min="13" max="13" width="20.5703125" customWidth="1"/>
    <col min="14" max="14" width="24.28515625" customWidth="1"/>
    <col min="15" max="15" width="20.5703125" customWidth="1"/>
    <col min="16" max="16" width="24.28515625" customWidth="1"/>
    <col min="17" max="17" width="20.5703125" customWidth="1"/>
    <col min="18" max="18" width="27.7109375" style="11" customWidth="1"/>
  </cols>
  <sheetData>
    <row r="1" spans="1:10" x14ac:dyDescent="0.25">
      <c r="A1" s="2" t="s">
        <v>0</v>
      </c>
      <c r="B1" s="6" t="s">
        <v>5</v>
      </c>
      <c r="C1" s="2" t="s">
        <v>1</v>
      </c>
      <c r="D1" s="2" t="s">
        <v>2</v>
      </c>
      <c r="E1" s="2" t="s">
        <v>3</v>
      </c>
      <c r="F1" s="2" t="s">
        <v>4</v>
      </c>
      <c r="H1" s="11"/>
      <c r="J1" s="11"/>
    </row>
    <row r="2" spans="1:10" x14ac:dyDescent="0.25">
      <c r="A2" s="3">
        <v>0</v>
      </c>
      <c r="B2" s="7">
        <f>(((1626645377/60)/60)/24)+DATE(1970,1,1)</f>
        <v>44395.914085648154</v>
      </c>
      <c r="C2" s="21" t="s">
        <v>115</v>
      </c>
      <c r="D2" s="21">
        <v>0</v>
      </c>
      <c r="E2" s="3">
        <v>0</v>
      </c>
      <c r="F2" s="3">
        <v>0</v>
      </c>
      <c r="H2" s="11"/>
      <c r="J2" s="11"/>
    </row>
    <row r="3" spans="1:10" x14ac:dyDescent="0.25">
      <c r="A3" s="3">
        <v>1</v>
      </c>
      <c r="B3" s="7">
        <f>(((1626736845/60)/60)/24)+DATE(1970,1,1)</f>
        <v>44396.97274305555</v>
      </c>
      <c r="C3" s="21" t="s">
        <v>115</v>
      </c>
      <c r="D3" s="21" t="s">
        <v>164</v>
      </c>
      <c r="E3" s="21">
        <v>0</v>
      </c>
      <c r="F3" s="3">
        <v>0</v>
      </c>
      <c r="H3" s="11"/>
      <c r="J3" s="11"/>
    </row>
    <row r="4" spans="1:10" x14ac:dyDescent="0.25">
      <c r="A4" s="3">
        <v>2</v>
      </c>
      <c r="B4" s="7">
        <f>(((1626824362/60)/60)/24)+DATE(1970,1,1)</f>
        <v>44397.985671296294</v>
      </c>
      <c r="C4" s="21" t="s">
        <v>165</v>
      </c>
      <c r="D4" s="21" t="s">
        <v>166</v>
      </c>
      <c r="E4" s="21">
        <v>0</v>
      </c>
      <c r="F4" s="3">
        <v>0</v>
      </c>
      <c r="H4" s="11"/>
      <c r="J4" s="11"/>
    </row>
    <row r="5" spans="1:10" x14ac:dyDescent="0.25">
      <c r="A5" s="3">
        <v>3</v>
      </c>
      <c r="B5" s="7">
        <f>(((1626950801/60)/60)/24)+DATE(1970,1,1)</f>
        <v>44399.449085648142</v>
      </c>
      <c r="C5" s="21" t="s">
        <v>167</v>
      </c>
      <c r="D5" s="21" t="s">
        <v>168</v>
      </c>
      <c r="E5" s="3">
        <v>0</v>
      </c>
      <c r="F5" s="3">
        <v>0</v>
      </c>
      <c r="H5" s="11"/>
      <c r="J5" s="11"/>
    </row>
    <row r="6" spans="1:10" x14ac:dyDescent="0.25">
      <c r="A6" s="3">
        <v>4</v>
      </c>
      <c r="B6" s="7">
        <f>(((1627042660/60)/60)/24)+DATE(1970,1,1)</f>
        <v>44400.51226851852</v>
      </c>
      <c r="C6" s="21" t="s">
        <v>169</v>
      </c>
      <c r="D6" s="21" t="s">
        <v>170</v>
      </c>
      <c r="E6" s="3">
        <v>0</v>
      </c>
      <c r="F6" s="3">
        <v>0</v>
      </c>
      <c r="H6" s="11"/>
      <c r="J6" s="11"/>
    </row>
    <row r="7" spans="1:10" x14ac:dyDescent="0.25">
      <c r="A7" s="3">
        <v>5</v>
      </c>
      <c r="B7" s="7">
        <f>(((1627219138/60)/60)/24)+DATE(1970,1,1)</f>
        <v>44402.554837962962</v>
      </c>
      <c r="C7" s="21" t="s">
        <v>171</v>
      </c>
      <c r="D7" s="21" t="s">
        <v>172</v>
      </c>
      <c r="E7" s="3">
        <v>0</v>
      </c>
      <c r="F7" s="3">
        <v>0</v>
      </c>
      <c r="H7" s="11"/>
      <c r="J7" s="11"/>
    </row>
    <row r="8" spans="1:10" x14ac:dyDescent="0.25">
      <c r="A8" s="3">
        <v>6</v>
      </c>
      <c r="B8" s="7">
        <f>(((1627312159/60)/60)/24)+DATE(1970,1,1)</f>
        <v>44403.631469907406</v>
      </c>
      <c r="C8" s="21" t="s">
        <v>173</v>
      </c>
      <c r="D8" s="21" t="s">
        <v>174</v>
      </c>
      <c r="E8" s="3">
        <v>0</v>
      </c>
      <c r="F8" s="3">
        <v>0</v>
      </c>
      <c r="H8" s="11"/>
      <c r="J8" s="11"/>
    </row>
    <row r="9" spans="1:10" x14ac:dyDescent="0.25">
      <c r="A9" s="3">
        <v>7</v>
      </c>
      <c r="B9" s="7">
        <f>(((1627407027/60)/60)/24)+DATE(1970,1,1)</f>
        <v>44404.729479166665</v>
      </c>
      <c r="C9" s="21" t="s">
        <v>175</v>
      </c>
      <c r="D9" s="21" t="s">
        <v>176</v>
      </c>
      <c r="E9" s="21" t="s">
        <v>177</v>
      </c>
      <c r="F9" s="3">
        <v>0</v>
      </c>
      <c r="H9" s="11"/>
      <c r="J9" s="11"/>
    </row>
    <row r="10" spans="1:10" x14ac:dyDescent="0.25">
      <c r="A10" s="3"/>
      <c r="B10" s="7"/>
      <c r="C10" s="21"/>
      <c r="D10" s="21"/>
      <c r="E10" s="3"/>
      <c r="F10" s="3"/>
      <c r="H10" s="11"/>
      <c r="J10" s="11"/>
    </row>
    <row r="11" spans="1:10" x14ac:dyDescent="0.25">
      <c r="A11" s="3"/>
      <c r="B11" s="7"/>
      <c r="C11" s="21"/>
      <c r="D11" s="21"/>
      <c r="E11" s="3"/>
      <c r="F11" s="3"/>
      <c r="H11" s="11"/>
      <c r="J11" s="11"/>
    </row>
    <row r="12" spans="1:10" x14ac:dyDescent="0.25">
      <c r="A12" s="3"/>
      <c r="B12" s="7"/>
      <c r="C12" s="21"/>
      <c r="D12" s="21"/>
      <c r="E12" s="3"/>
      <c r="F12" s="3"/>
      <c r="H12" s="11"/>
      <c r="J12" s="11"/>
    </row>
    <row r="13" spans="1:10" x14ac:dyDescent="0.25">
      <c r="A13" s="3"/>
      <c r="B13" s="7"/>
      <c r="C13" s="21"/>
      <c r="D13" s="21"/>
      <c r="E13" s="3"/>
      <c r="F13" s="3"/>
      <c r="H13" s="11"/>
      <c r="J13" s="11"/>
    </row>
    <row r="14" spans="1:10" x14ac:dyDescent="0.25">
      <c r="A14" s="3"/>
      <c r="B14" s="7"/>
      <c r="C14" s="21"/>
      <c r="D14" s="3"/>
      <c r="E14" s="3"/>
      <c r="F14" s="3"/>
      <c r="H14" s="11"/>
      <c r="J14" s="11"/>
    </row>
    <row r="15" spans="1:10" x14ac:dyDescent="0.25">
      <c r="A15" s="4"/>
      <c r="C15" s="11"/>
      <c r="D15" s="11"/>
      <c r="E15" s="11"/>
      <c r="F15" s="11"/>
      <c r="H15" s="11"/>
      <c r="J15" s="11"/>
    </row>
    <row r="16" spans="1:10" x14ac:dyDescent="0.25">
      <c r="A16" s="4"/>
      <c r="C16" s="11"/>
      <c r="D16" s="11"/>
      <c r="E16" s="11"/>
      <c r="F16" s="11"/>
      <c r="H16" s="11"/>
      <c r="J16" s="11"/>
    </row>
    <row r="17" spans="1:10" x14ac:dyDescent="0.25">
      <c r="A17" s="4"/>
      <c r="C17" s="11"/>
      <c r="D17" s="11"/>
      <c r="E17" s="11"/>
      <c r="F17" s="11"/>
      <c r="H17" s="11"/>
      <c r="J17" s="11"/>
    </row>
    <row r="18" spans="1:10" x14ac:dyDescent="0.25">
      <c r="A18" s="4" t="s">
        <v>109</v>
      </c>
      <c r="B18" s="20" t="s">
        <v>163</v>
      </c>
      <c r="C18" s="11"/>
      <c r="D18" s="20" t="s">
        <v>178</v>
      </c>
      <c r="E18" s="11"/>
      <c r="F18" s="11"/>
      <c r="H18" s="11"/>
      <c r="J18" s="11"/>
    </row>
    <row r="19" spans="1:10" x14ac:dyDescent="0.25">
      <c r="A19" s="4" t="s">
        <v>110</v>
      </c>
      <c r="B19" s="20" t="s">
        <v>162</v>
      </c>
      <c r="C19" s="11"/>
      <c r="D19" s="11"/>
      <c r="E19" s="21" t="s">
        <v>177</v>
      </c>
      <c r="F19" s="11"/>
      <c r="H19" s="11"/>
      <c r="J19" s="11"/>
    </row>
    <row r="20" spans="1:10" x14ac:dyDescent="0.25">
      <c r="A20" s="2" t="s">
        <v>8</v>
      </c>
      <c r="B20" s="6" t="s">
        <v>28</v>
      </c>
      <c r="C20" s="2" t="s">
        <v>29</v>
      </c>
      <c r="D20" s="2" t="s">
        <v>30</v>
      </c>
      <c r="E20" s="2" t="s">
        <v>31</v>
      </c>
      <c r="F20" s="2" t="s">
        <v>32</v>
      </c>
      <c r="G20" s="2" t="s">
        <v>34</v>
      </c>
      <c r="H20" s="2" t="s">
        <v>0</v>
      </c>
      <c r="J20" s="11"/>
    </row>
    <row r="21" spans="1:10" x14ac:dyDescent="0.25">
      <c r="A21" s="2" t="s">
        <v>6</v>
      </c>
      <c r="B21" s="22">
        <f>(((1626645377/60)/60)/24)+DATE(1970,1,1)</f>
        <v>44395.914085648154</v>
      </c>
      <c r="C21" s="32" t="s">
        <v>114</v>
      </c>
      <c r="D21" s="32" t="s">
        <v>114</v>
      </c>
      <c r="E21" s="24">
        <v>0</v>
      </c>
      <c r="F21" s="24">
        <v>0</v>
      </c>
      <c r="G21" s="25" t="b">
        <v>0</v>
      </c>
      <c r="H21" s="16">
        <v>0</v>
      </c>
      <c r="J21" s="11"/>
    </row>
    <row r="22" spans="1:10" x14ac:dyDescent="0.25">
      <c r="A22" s="2" t="s">
        <v>23</v>
      </c>
      <c r="B22" s="22">
        <f>(((1626645377/60)/60)/24)+DATE(1970,1,1)</f>
        <v>44395.914085648154</v>
      </c>
      <c r="C22" s="32" t="s">
        <v>104</v>
      </c>
      <c r="D22" s="32" t="s">
        <v>104</v>
      </c>
      <c r="E22" s="24">
        <v>0</v>
      </c>
      <c r="F22" s="24">
        <v>0</v>
      </c>
      <c r="G22" s="25" t="b">
        <v>0</v>
      </c>
      <c r="H22" s="11"/>
      <c r="J22" s="11"/>
    </row>
    <row r="23" spans="1:10" x14ac:dyDescent="0.25">
      <c r="A23" s="2" t="s">
        <v>24</v>
      </c>
      <c r="B23" s="22">
        <f>(((1626645377/60)/60)/24)+DATE(1970,1,1)</f>
        <v>44395.914085648154</v>
      </c>
      <c r="C23" s="32" t="s">
        <v>104</v>
      </c>
      <c r="D23" s="32" t="s">
        <v>104</v>
      </c>
      <c r="E23" s="24">
        <v>0</v>
      </c>
      <c r="F23" s="24">
        <v>0</v>
      </c>
      <c r="G23" s="25" t="b">
        <v>0</v>
      </c>
      <c r="H23" s="28"/>
      <c r="J23" s="11"/>
    </row>
    <row r="24" spans="1:10" x14ac:dyDescent="0.25">
      <c r="A24" s="2" t="s">
        <v>25</v>
      </c>
      <c r="B24" s="22">
        <f>(((1626645377/60)/60)/24)+DATE(1970,1,1)</f>
        <v>44395.914085648154</v>
      </c>
      <c r="C24" s="32" t="s">
        <v>104</v>
      </c>
      <c r="D24" s="32" t="s">
        <v>104</v>
      </c>
      <c r="E24" s="24">
        <v>0</v>
      </c>
      <c r="F24" s="24">
        <v>0</v>
      </c>
      <c r="G24" s="25" t="b">
        <v>0</v>
      </c>
      <c r="H24" s="28"/>
      <c r="J24" s="11"/>
    </row>
    <row r="25" spans="1:10" x14ac:dyDescent="0.25">
      <c r="A25" s="2" t="s">
        <v>26</v>
      </c>
      <c r="B25" s="22">
        <f>(((1626645377/60)/60)/24)+DATE(1970,1,1)</f>
        <v>44395.914085648154</v>
      </c>
      <c r="C25" s="32" t="s">
        <v>104</v>
      </c>
      <c r="D25" s="32" t="s">
        <v>104</v>
      </c>
      <c r="E25" s="24">
        <v>0</v>
      </c>
      <c r="F25" s="24">
        <v>0</v>
      </c>
      <c r="G25" s="25" t="b">
        <v>0</v>
      </c>
      <c r="H25" s="28"/>
      <c r="J25" s="11"/>
    </row>
    <row r="26" spans="1:10" x14ac:dyDescent="0.25">
      <c r="A26" s="2" t="s">
        <v>6</v>
      </c>
      <c r="B26" s="33">
        <f>(((1626645395/60)/60)/24)+DATE(1970,1,1)</f>
        <v>44395.914293981477</v>
      </c>
      <c r="C26" s="34" t="s">
        <v>112</v>
      </c>
      <c r="D26" s="34" t="s">
        <v>113</v>
      </c>
      <c r="E26" s="35">
        <v>0</v>
      </c>
      <c r="F26" s="35">
        <v>0</v>
      </c>
      <c r="G26" s="36" t="b">
        <v>1</v>
      </c>
      <c r="H26" s="28"/>
      <c r="J26" s="11"/>
    </row>
    <row r="27" spans="1:10" x14ac:dyDescent="0.25">
      <c r="A27" s="31" t="s">
        <v>27</v>
      </c>
      <c r="B27" s="22">
        <f>(((1626645407/60)/60)/24)+DATE(1970,1,1)</f>
        <v>44395.91443287037</v>
      </c>
      <c r="C27" s="23" t="s">
        <v>108</v>
      </c>
      <c r="D27" s="23" t="s">
        <v>108</v>
      </c>
      <c r="E27" s="24">
        <v>0</v>
      </c>
      <c r="F27" s="24">
        <v>0</v>
      </c>
      <c r="G27" s="25" t="b">
        <v>0</v>
      </c>
      <c r="H27" s="28"/>
      <c r="J27" s="11"/>
    </row>
    <row r="28" spans="1:10" x14ac:dyDescent="0.25">
      <c r="A28" s="2" t="s">
        <v>23</v>
      </c>
      <c r="B28" s="33">
        <f>(((1626645419/60)/60)/24)+DATE(1970,1,1)</f>
        <v>44395.914571759262</v>
      </c>
      <c r="C28" s="37" t="s">
        <v>179</v>
      </c>
      <c r="D28" s="37" t="s">
        <v>202</v>
      </c>
      <c r="E28" s="35"/>
      <c r="F28" s="35"/>
      <c r="G28" s="36" t="b">
        <v>1</v>
      </c>
      <c r="H28" s="28"/>
      <c r="J28" s="11"/>
    </row>
    <row r="29" spans="1:10" x14ac:dyDescent="0.25">
      <c r="A29" s="2" t="s">
        <v>23</v>
      </c>
      <c r="B29" s="33">
        <f>(((1626645428/60)/60)/24)+DATE(1970,1,1)</f>
        <v>44395.914675925931</v>
      </c>
      <c r="C29" s="37" t="s">
        <v>180</v>
      </c>
      <c r="D29" s="37" t="s">
        <v>203</v>
      </c>
      <c r="E29" s="35"/>
      <c r="F29" s="35"/>
      <c r="G29" s="36" t="b">
        <v>1</v>
      </c>
      <c r="H29" s="28"/>
      <c r="J29" s="11"/>
    </row>
    <row r="30" spans="1:10" x14ac:dyDescent="0.25">
      <c r="A30" s="31" t="s">
        <v>27</v>
      </c>
      <c r="B30" s="22">
        <f>(((1626736845/60)/60)/24)+DATE(1970,1,1)</f>
        <v>44396.97274305555</v>
      </c>
      <c r="C30" s="23" t="s">
        <v>200</v>
      </c>
      <c r="D30" s="23" t="s">
        <v>223</v>
      </c>
      <c r="E30" s="24">
        <v>0</v>
      </c>
      <c r="F30" s="24">
        <v>0</v>
      </c>
      <c r="G30" s="25" t="b">
        <v>0</v>
      </c>
      <c r="H30" s="16">
        <v>1</v>
      </c>
      <c r="J30" s="11"/>
    </row>
    <row r="31" spans="1:10" x14ac:dyDescent="0.25">
      <c r="A31" s="2" t="s">
        <v>23</v>
      </c>
      <c r="B31" s="33">
        <f>(((1626736857/60)/60)/24)+DATE(1970,1,1)</f>
        <v>44396.972881944443</v>
      </c>
      <c r="C31" s="37" t="s">
        <v>181</v>
      </c>
      <c r="D31" s="37" t="s">
        <v>204</v>
      </c>
      <c r="E31" s="35"/>
      <c r="F31" s="35"/>
      <c r="G31" s="36" t="b">
        <v>1</v>
      </c>
      <c r="H31" s="28"/>
      <c r="J31" s="11"/>
    </row>
    <row r="32" spans="1:10" x14ac:dyDescent="0.25">
      <c r="A32" s="2" t="s">
        <v>23</v>
      </c>
      <c r="B32" s="33">
        <f>(((1626736866/60)/60)/24)+DATE(1970,1,1)</f>
        <v>44396.972986111112</v>
      </c>
      <c r="C32" s="37" t="s">
        <v>182</v>
      </c>
      <c r="D32" s="37" t="s">
        <v>205</v>
      </c>
      <c r="E32" s="35"/>
      <c r="F32" s="35"/>
      <c r="G32" s="36" t="b">
        <v>1</v>
      </c>
      <c r="H32" s="28"/>
      <c r="J32" s="11"/>
    </row>
    <row r="33" spans="1:10" x14ac:dyDescent="0.25">
      <c r="A33" s="31" t="s">
        <v>27</v>
      </c>
      <c r="B33" s="22">
        <f>(((1626824362/60)/60)/24)+DATE(1970,1,1)</f>
        <v>44397.985671296294</v>
      </c>
      <c r="C33" s="23" t="s">
        <v>201</v>
      </c>
      <c r="D33" s="23" t="s">
        <v>224</v>
      </c>
      <c r="E33" s="23">
        <v>0</v>
      </c>
      <c r="F33" s="24">
        <v>0</v>
      </c>
      <c r="G33" s="25" t="b">
        <v>0</v>
      </c>
      <c r="H33" s="16">
        <v>2</v>
      </c>
      <c r="J33" s="11"/>
    </row>
    <row r="34" spans="1:10" x14ac:dyDescent="0.25">
      <c r="A34" s="2" t="s">
        <v>23</v>
      </c>
      <c r="B34" s="33">
        <f>(((1626824368/60)/60)/24)+DATE(1970,1,1)</f>
        <v>44397.98574074074</v>
      </c>
      <c r="C34" s="37" t="s">
        <v>183</v>
      </c>
      <c r="D34" s="37" t="s">
        <v>206</v>
      </c>
      <c r="E34" s="35"/>
      <c r="F34" s="35"/>
      <c r="G34" s="36" t="b">
        <v>1</v>
      </c>
      <c r="H34" s="28"/>
      <c r="J34" s="11"/>
    </row>
    <row r="35" spans="1:10" x14ac:dyDescent="0.25">
      <c r="A35" s="2" t="s">
        <v>23</v>
      </c>
      <c r="B35" s="33">
        <f>(((1626824377/60)/60)/24)+DATE(1970,1,1)</f>
        <v>44397.985844907409</v>
      </c>
      <c r="C35" s="37" t="s">
        <v>184</v>
      </c>
      <c r="D35" s="37" t="s">
        <v>207</v>
      </c>
      <c r="E35" s="35"/>
      <c r="F35" s="35"/>
      <c r="G35" s="36" t="b">
        <v>1</v>
      </c>
      <c r="H35" s="28"/>
      <c r="J35" s="11"/>
    </row>
    <row r="36" spans="1:10" x14ac:dyDescent="0.25">
      <c r="A36" s="2" t="s">
        <v>24</v>
      </c>
      <c r="B36" s="32">
        <f>(((1626950801/60)/60)/24)+DATE(1970,1,1)</f>
        <v>44399.449085648142</v>
      </c>
      <c r="C36" s="32" t="s">
        <v>195</v>
      </c>
      <c r="D36" s="32" t="s">
        <v>218</v>
      </c>
      <c r="E36" s="32" t="s">
        <v>225</v>
      </c>
      <c r="F36" s="32"/>
      <c r="G36" s="25" t="b">
        <v>0</v>
      </c>
      <c r="H36" s="16">
        <v>3</v>
      </c>
      <c r="J36" s="11"/>
    </row>
    <row r="37" spans="1:10" x14ac:dyDescent="0.25">
      <c r="A37" s="2" t="s">
        <v>23</v>
      </c>
      <c r="B37" s="33">
        <f>(((1626950810/60)/60)/24)+DATE(1970,1,1)</f>
        <v>44399.449189814812</v>
      </c>
      <c r="C37" s="37" t="s">
        <v>185</v>
      </c>
      <c r="D37" s="37" t="s">
        <v>208</v>
      </c>
      <c r="E37" s="35"/>
      <c r="F37" s="35"/>
      <c r="G37" s="36" t="b">
        <v>1</v>
      </c>
      <c r="H37" s="28"/>
      <c r="J37" s="11"/>
    </row>
    <row r="38" spans="1:10" x14ac:dyDescent="0.25">
      <c r="A38" s="2" t="s">
        <v>23</v>
      </c>
      <c r="B38" s="33">
        <f>(((1626950819/60)/60)/24)+DATE(1970,1,1)</f>
        <v>44399.449293981481</v>
      </c>
      <c r="C38" s="37" t="s">
        <v>186</v>
      </c>
      <c r="D38" s="37" t="s">
        <v>209</v>
      </c>
      <c r="E38" s="35"/>
      <c r="F38" s="35"/>
      <c r="G38" s="36" t="b">
        <v>1</v>
      </c>
      <c r="H38" s="28"/>
      <c r="J38" s="11"/>
    </row>
    <row r="39" spans="1:10" x14ac:dyDescent="0.25">
      <c r="A39" s="2" t="s">
        <v>24</v>
      </c>
      <c r="B39" s="32">
        <f>(((1627042660/60)/60)/24)+DATE(1970,1,1)</f>
        <v>44400.51226851852</v>
      </c>
      <c r="C39" s="32" t="s">
        <v>196</v>
      </c>
      <c r="D39" s="32" t="s">
        <v>219</v>
      </c>
      <c r="E39" s="32" t="s">
        <v>225</v>
      </c>
      <c r="F39" s="32"/>
      <c r="G39" s="25" t="b">
        <v>0</v>
      </c>
      <c r="H39" s="16">
        <v>4</v>
      </c>
      <c r="J39" s="11"/>
    </row>
    <row r="40" spans="1:10" x14ac:dyDescent="0.25">
      <c r="A40" s="2" t="s">
        <v>23</v>
      </c>
      <c r="B40" s="33">
        <f>(((1627042669/60)/60)/24)+DATE(1970,1,1)</f>
        <v>44400.512372685189</v>
      </c>
      <c r="C40" s="37" t="s">
        <v>187</v>
      </c>
      <c r="D40" s="37" t="s">
        <v>210</v>
      </c>
      <c r="E40" s="35"/>
      <c r="F40" s="35"/>
      <c r="G40" s="36" t="b">
        <v>1</v>
      </c>
      <c r="H40" s="28"/>
      <c r="J40" s="11"/>
    </row>
    <row r="41" spans="1:10" x14ac:dyDescent="0.25">
      <c r="A41" s="2" t="s">
        <v>23</v>
      </c>
      <c r="B41" s="33">
        <f>(((1627042681/60)/60)/24)+DATE(1970,1,1)</f>
        <v>44400.512511574074</v>
      </c>
      <c r="C41" s="37" t="s">
        <v>188</v>
      </c>
      <c r="D41" s="37" t="s">
        <v>211</v>
      </c>
      <c r="E41" s="35"/>
      <c r="F41" s="35"/>
      <c r="G41" s="36" t="b">
        <v>1</v>
      </c>
      <c r="H41" s="28"/>
      <c r="J41" s="11"/>
    </row>
    <row r="42" spans="1:10" x14ac:dyDescent="0.25">
      <c r="A42" s="2" t="s">
        <v>24</v>
      </c>
      <c r="B42" s="32">
        <f>(((1627219138/60)/60)/24)+DATE(1970,1,1)</f>
        <v>44402.554837962962</v>
      </c>
      <c r="C42" s="32" t="s">
        <v>197</v>
      </c>
      <c r="D42" s="32" t="s">
        <v>220</v>
      </c>
      <c r="E42" s="32" t="s">
        <v>225</v>
      </c>
      <c r="F42" s="32"/>
      <c r="G42" s="25" t="b">
        <v>0</v>
      </c>
      <c r="H42" s="16">
        <v>5</v>
      </c>
      <c r="J42" s="11"/>
    </row>
    <row r="43" spans="1:10" x14ac:dyDescent="0.25">
      <c r="A43" s="2" t="s">
        <v>23</v>
      </c>
      <c r="B43" s="33">
        <f>(((1627219147/60)/60)/24)+DATE(1970,1,1)</f>
        <v>44402.554942129631</v>
      </c>
      <c r="C43" s="37" t="s">
        <v>189</v>
      </c>
      <c r="D43" s="37" t="s">
        <v>212</v>
      </c>
      <c r="E43" s="35"/>
      <c r="F43" s="35"/>
      <c r="G43" s="36" t="b">
        <v>1</v>
      </c>
      <c r="H43" s="28"/>
      <c r="J43" s="11"/>
    </row>
    <row r="44" spans="1:10" x14ac:dyDescent="0.25">
      <c r="A44" s="2" t="s">
        <v>23</v>
      </c>
      <c r="B44" s="33">
        <f>(((1627219153/60)/60)/24)+DATE(1970,1,1)</f>
        <v>44402.555011574077</v>
      </c>
      <c r="C44" s="37" t="s">
        <v>190</v>
      </c>
      <c r="D44" s="37" t="s">
        <v>213</v>
      </c>
      <c r="E44" s="35"/>
      <c r="F44" s="35"/>
      <c r="G44" s="36" t="b">
        <v>1</v>
      </c>
      <c r="H44" s="28"/>
      <c r="J44" s="11"/>
    </row>
    <row r="45" spans="1:10" x14ac:dyDescent="0.25">
      <c r="A45" s="2" t="s">
        <v>24</v>
      </c>
      <c r="B45" s="32">
        <f>(((1627312159/60)/60)/24)+DATE(1970,1,1)</f>
        <v>44403.631469907406</v>
      </c>
      <c r="C45" s="32" t="s">
        <v>198</v>
      </c>
      <c r="D45" s="32" t="s">
        <v>221</v>
      </c>
      <c r="E45" s="32" t="s">
        <v>225</v>
      </c>
      <c r="F45" s="32"/>
      <c r="G45" s="25" t="b">
        <v>0</v>
      </c>
      <c r="H45" s="16">
        <v>6</v>
      </c>
      <c r="J45" s="11"/>
    </row>
    <row r="46" spans="1:10" x14ac:dyDescent="0.25">
      <c r="A46" s="2" t="s">
        <v>23</v>
      </c>
      <c r="B46" s="33">
        <f>(((1627312168/60)/60)/24)+DATE(1970,1,1)</f>
        <v>44403.631574074068</v>
      </c>
      <c r="C46" s="37" t="s">
        <v>191</v>
      </c>
      <c r="D46" s="37" t="s">
        <v>214</v>
      </c>
      <c r="E46" s="35"/>
      <c r="F46" s="35"/>
      <c r="G46" s="36" t="b">
        <v>1</v>
      </c>
      <c r="H46" s="28"/>
      <c r="J46" s="11"/>
    </row>
    <row r="47" spans="1:10" x14ac:dyDescent="0.25">
      <c r="A47" s="2" t="s">
        <v>23</v>
      </c>
      <c r="B47" s="33">
        <f>(((1627312180/60)/60)/24)+DATE(1970,1,1)</f>
        <v>44403.631712962961</v>
      </c>
      <c r="C47" s="37" t="s">
        <v>192</v>
      </c>
      <c r="D47" s="37" t="s">
        <v>215</v>
      </c>
      <c r="E47" s="35"/>
      <c r="F47" s="35"/>
      <c r="G47" s="36" t="b">
        <v>1</v>
      </c>
      <c r="H47" s="28"/>
      <c r="J47" s="11"/>
    </row>
    <row r="48" spans="1:10" x14ac:dyDescent="0.25">
      <c r="A48" s="2" t="s">
        <v>24</v>
      </c>
      <c r="B48" s="32">
        <f>(((1627407027/60)/60)/24)+DATE(1970,1,1)</f>
        <v>44404.729479166665</v>
      </c>
      <c r="C48" s="32" t="s">
        <v>199</v>
      </c>
      <c r="D48" s="32" t="s">
        <v>222</v>
      </c>
      <c r="E48" s="32" t="s">
        <v>225</v>
      </c>
      <c r="F48" s="32"/>
      <c r="G48" s="25" t="b">
        <v>0</v>
      </c>
      <c r="H48" s="16">
        <v>7</v>
      </c>
      <c r="J48" s="11"/>
    </row>
    <row r="49" spans="1:10" x14ac:dyDescent="0.25">
      <c r="A49" s="2" t="s">
        <v>23</v>
      </c>
      <c r="B49" s="33">
        <f>(((1627407033/60)/60)/24)+DATE(1970,1,1)</f>
        <v>44404.729548611111</v>
      </c>
      <c r="C49" s="37" t="s">
        <v>193</v>
      </c>
      <c r="D49" s="37" t="s">
        <v>216</v>
      </c>
      <c r="E49" s="35"/>
      <c r="F49" s="35"/>
      <c r="G49" s="36" t="b">
        <v>1</v>
      </c>
      <c r="H49" s="28"/>
      <c r="J49" s="11"/>
    </row>
    <row r="50" spans="1:10" x14ac:dyDescent="0.25">
      <c r="A50" s="2" t="s">
        <v>23</v>
      </c>
      <c r="B50" s="33">
        <f>(((1627407045/60)/60)/24)+DATE(1970,1,1)</f>
        <v>44404.729687500003</v>
      </c>
      <c r="C50" s="37" t="s">
        <v>194</v>
      </c>
      <c r="D50" s="37" t="s">
        <v>217</v>
      </c>
      <c r="E50" s="35"/>
      <c r="F50" s="35"/>
      <c r="G50" s="36" t="b">
        <v>1</v>
      </c>
      <c r="H50" s="28"/>
      <c r="J50" s="11"/>
    </row>
    <row r="51" spans="1:10" x14ac:dyDescent="0.25">
      <c r="A51" s="4"/>
      <c r="C51" s="11"/>
      <c r="D51" s="11"/>
      <c r="E51" s="11"/>
      <c r="F51" s="11"/>
      <c r="H51" s="11"/>
      <c r="J51" s="11"/>
    </row>
    <row r="52" spans="1:10" x14ac:dyDescent="0.25">
      <c r="A52" s="4"/>
      <c r="C52" s="11"/>
      <c r="D52" s="11"/>
      <c r="E52" s="11"/>
      <c r="F52" s="11"/>
      <c r="H52" s="11"/>
      <c r="J52" s="11"/>
    </row>
    <row r="53" spans="1:10" x14ac:dyDescent="0.25">
      <c r="A53" s="4"/>
      <c r="C53" s="11"/>
      <c r="D53" s="11"/>
      <c r="E53" s="11"/>
      <c r="F53" s="11"/>
      <c r="H53" s="11"/>
      <c r="J53" s="11"/>
    </row>
    <row r="54" spans="1:10" x14ac:dyDescent="0.25">
      <c r="A54" s="4"/>
      <c r="C54" s="11"/>
      <c r="D54" s="11"/>
      <c r="E54" s="11"/>
      <c r="F54" s="11"/>
      <c r="H54" s="11"/>
      <c r="J54" s="11"/>
    </row>
    <row r="55" spans="1:10" x14ac:dyDescent="0.25">
      <c r="A55" s="4"/>
      <c r="C55" s="11"/>
      <c r="D55" s="11"/>
      <c r="E55" s="11"/>
      <c r="F55" s="11"/>
      <c r="H55" s="11"/>
      <c r="J55" s="11"/>
    </row>
    <row r="56" spans="1:10" x14ac:dyDescent="0.25">
      <c r="A56" s="4"/>
      <c r="C56" s="11"/>
      <c r="D56" s="11"/>
      <c r="E56" s="11"/>
      <c r="F56" s="11"/>
      <c r="H56" s="11"/>
      <c r="J56" s="11"/>
    </row>
    <row r="57" spans="1:10" x14ac:dyDescent="0.25">
      <c r="A57" s="2" t="s">
        <v>8</v>
      </c>
      <c r="B57" s="2" t="s">
        <v>22</v>
      </c>
      <c r="C57" s="6" t="s">
        <v>10</v>
      </c>
      <c r="D57" s="2" t="s">
        <v>11</v>
      </c>
      <c r="E57" s="2" t="s">
        <v>12</v>
      </c>
      <c r="F57" s="11"/>
      <c r="H57" s="11"/>
      <c r="J57" s="11"/>
    </row>
    <row r="58" spans="1:10" x14ac:dyDescent="0.25">
      <c r="A58" s="2" t="s">
        <v>6</v>
      </c>
      <c r="B58" s="8" t="s">
        <v>7</v>
      </c>
      <c r="C58" s="9" t="s">
        <v>113</v>
      </c>
      <c r="D58" s="21" t="s">
        <v>231</v>
      </c>
      <c r="E58" s="21" t="s">
        <v>226</v>
      </c>
      <c r="F58" s="11"/>
      <c r="H58" s="11"/>
      <c r="J58" s="11"/>
    </row>
    <row r="59" spans="1:10" x14ac:dyDescent="0.25">
      <c r="A59" s="2" t="s">
        <v>23</v>
      </c>
      <c r="B59" s="10" t="s">
        <v>13</v>
      </c>
      <c r="C59" s="9" t="s">
        <v>217</v>
      </c>
      <c r="D59" s="21">
        <v>0</v>
      </c>
      <c r="E59" s="21">
        <v>0</v>
      </c>
      <c r="F59" s="11"/>
      <c r="H59" s="11"/>
      <c r="J59" s="11"/>
    </row>
    <row r="60" spans="1:10" x14ac:dyDescent="0.25">
      <c r="A60" s="2" t="s">
        <v>24</v>
      </c>
      <c r="B60" s="10" t="s">
        <v>15</v>
      </c>
      <c r="C60" s="9" t="s">
        <v>222</v>
      </c>
      <c r="D60" s="21" t="s">
        <v>225</v>
      </c>
      <c r="E60" s="21">
        <v>0</v>
      </c>
      <c r="F60" s="11"/>
      <c r="H60" s="11"/>
      <c r="J60" s="11"/>
    </row>
    <row r="61" spans="1:10" x14ac:dyDescent="0.25">
      <c r="A61" s="2" t="s">
        <v>25</v>
      </c>
      <c r="B61" s="10" t="s">
        <v>18</v>
      </c>
      <c r="C61" s="9" t="s">
        <v>104</v>
      </c>
      <c r="D61" s="21" t="s">
        <v>227</v>
      </c>
      <c r="E61" s="21" t="s">
        <v>228</v>
      </c>
      <c r="F61" s="28"/>
      <c r="G61" s="29"/>
      <c r="H61" s="28"/>
      <c r="J61" s="11"/>
    </row>
    <row r="62" spans="1:10" x14ac:dyDescent="0.25">
      <c r="A62" s="2" t="s">
        <v>26</v>
      </c>
      <c r="B62" s="10" t="s">
        <v>19</v>
      </c>
      <c r="C62" s="9" t="s">
        <v>104</v>
      </c>
      <c r="D62" s="21" t="s">
        <v>227</v>
      </c>
      <c r="E62" s="21" t="s">
        <v>228</v>
      </c>
      <c r="F62" s="28"/>
      <c r="G62" s="29"/>
      <c r="H62" s="28"/>
      <c r="J62" s="11"/>
    </row>
    <row r="63" spans="1:10" x14ac:dyDescent="0.25">
      <c r="A63" s="2" t="s">
        <v>27</v>
      </c>
      <c r="B63" s="10" t="s">
        <v>20</v>
      </c>
      <c r="C63" s="9" t="s">
        <v>224</v>
      </c>
      <c r="D63" s="21" t="s">
        <v>229</v>
      </c>
      <c r="E63" s="21" t="s">
        <v>230</v>
      </c>
      <c r="F63" s="28"/>
      <c r="G63" s="29"/>
      <c r="H63" s="28"/>
      <c r="J63" s="11"/>
    </row>
    <row r="64" spans="1:10" x14ac:dyDescent="0.25">
      <c r="A64" s="30"/>
      <c r="B64" s="26"/>
      <c r="C64" s="27"/>
      <c r="D64" s="27"/>
      <c r="E64" s="28"/>
      <c r="F64" s="28"/>
      <c r="G64" s="29"/>
      <c r="H64" s="28"/>
      <c r="J64" s="11"/>
    </row>
    <row r="65" spans="1:18" x14ac:dyDescent="0.25">
      <c r="A65" s="4"/>
      <c r="C65" s="11"/>
      <c r="D65" s="11"/>
      <c r="E65" s="11"/>
      <c r="F65" s="28"/>
      <c r="G65" s="29"/>
      <c r="H65" s="28"/>
      <c r="J65" s="11"/>
    </row>
    <row r="66" spans="1:18" x14ac:dyDescent="0.25">
      <c r="A66" s="4"/>
      <c r="C66" s="11"/>
      <c r="D66" s="11"/>
      <c r="E66" s="11"/>
      <c r="F66" s="28"/>
      <c r="G66" s="29"/>
      <c r="H66" s="28"/>
      <c r="J66" s="11"/>
    </row>
    <row r="67" spans="1:18" x14ac:dyDescent="0.25">
      <c r="A67" s="44" t="s">
        <v>0</v>
      </c>
      <c r="B67" s="49">
        <v>0</v>
      </c>
      <c r="C67" s="50"/>
      <c r="D67" s="49">
        <v>1</v>
      </c>
      <c r="E67" s="50"/>
      <c r="F67" s="49">
        <v>2</v>
      </c>
      <c r="G67" s="50"/>
      <c r="H67" s="42">
        <v>3</v>
      </c>
      <c r="I67" s="43"/>
      <c r="J67" s="42">
        <v>4</v>
      </c>
      <c r="K67" s="43"/>
      <c r="L67" s="42">
        <v>5</v>
      </c>
      <c r="M67" s="43"/>
      <c r="N67" s="42">
        <v>6</v>
      </c>
      <c r="O67" s="43"/>
      <c r="P67" s="42">
        <v>7</v>
      </c>
      <c r="Q67" s="43"/>
    </row>
    <row r="68" spans="1:18" x14ac:dyDescent="0.25">
      <c r="A68" s="44"/>
      <c r="B68" s="38" t="s">
        <v>1</v>
      </c>
      <c r="C68" s="39" t="s">
        <v>2</v>
      </c>
      <c r="D68" s="38" t="s">
        <v>1</v>
      </c>
      <c r="E68" s="39" t="s">
        <v>2</v>
      </c>
      <c r="F68" s="38" t="s">
        <v>1</v>
      </c>
      <c r="G68" s="39" t="s">
        <v>2</v>
      </c>
      <c r="H68" s="38" t="s">
        <v>1</v>
      </c>
      <c r="I68" s="39" t="s">
        <v>2</v>
      </c>
      <c r="J68" s="38" t="s">
        <v>1</v>
      </c>
      <c r="K68" s="39" t="s">
        <v>2</v>
      </c>
      <c r="L68" s="38" t="s">
        <v>1</v>
      </c>
      <c r="M68" s="39" t="s">
        <v>2</v>
      </c>
      <c r="N68" s="38" t="s">
        <v>1</v>
      </c>
      <c r="O68" s="39" t="s">
        <v>2</v>
      </c>
      <c r="P68" s="38" t="s">
        <v>1</v>
      </c>
      <c r="Q68" s="39" t="s">
        <v>2</v>
      </c>
    </row>
    <row r="69" spans="1:18" x14ac:dyDescent="0.25">
      <c r="A69" s="44"/>
      <c r="B69" s="40" t="s">
        <v>115</v>
      </c>
      <c r="C69" s="41">
        <v>0</v>
      </c>
      <c r="D69" s="40" t="s">
        <v>115</v>
      </c>
      <c r="E69" s="21" t="s">
        <v>164</v>
      </c>
      <c r="F69" s="21" t="s">
        <v>165</v>
      </c>
      <c r="G69" s="21" t="s">
        <v>166</v>
      </c>
      <c r="H69" s="21" t="s">
        <v>167</v>
      </c>
      <c r="I69" s="21" t="s">
        <v>168</v>
      </c>
      <c r="J69" s="21" t="s">
        <v>169</v>
      </c>
      <c r="K69" s="21" t="s">
        <v>170</v>
      </c>
      <c r="L69" s="21" t="s">
        <v>171</v>
      </c>
      <c r="M69" s="21" t="s">
        <v>172</v>
      </c>
      <c r="N69" s="21" t="s">
        <v>173</v>
      </c>
      <c r="O69" s="21" t="s">
        <v>174</v>
      </c>
      <c r="P69" s="21" t="s">
        <v>175</v>
      </c>
      <c r="Q69" s="21" t="s">
        <v>176</v>
      </c>
    </row>
    <row r="70" spans="1:18" x14ac:dyDescent="0.25">
      <c r="A70" s="62" t="s">
        <v>6</v>
      </c>
      <c r="B70" s="63"/>
      <c r="C70" s="61"/>
      <c r="D70" s="45" t="s">
        <v>160</v>
      </c>
      <c r="E70" s="46"/>
      <c r="F70" s="47" t="s">
        <v>161</v>
      </c>
      <c r="G70" s="48"/>
      <c r="H70" s="47" t="s">
        <v>161</v>
      </c>
      <c r="I70" s="48"/>
      <c r="J70" s="47" t="s">
        <v>161</v>
      </c>
      <c r="K70" s="48"/>
      <c r="L70" s="47" t="s">
        <v>161</v>
      </c>
      <c r="M70" s="48"/>
      <c r="N70" s="47" t="s">
        <v>161</v>
      </c>
      <c r="O70" s="48"/>
      <c r="P70" s="47" t="s">
        <v>161</v>
      </c>
      <c r="Q70" s="48"/>
    </row>
    <row r="71" spans="1:18" x14ac:dyDescent="0.25">
      <c r="A71" s="62"/>
      <c r="B71" s="51" t="s">
        <v>114</v>
      </c>
      <c r="C71" s="52"/>
      <c r="D71" s="51" t="s">
        <v>113</v>
      </c>
      <c r="E71" s="52"/>
      <c r="F71" s="51" t="s">
        <v>113</v>
      </c>
      <c r="G71" s="52"/>
      <c r="H71" s="51" t="s">
        <v>113</v>
      </c>
      <c r="I71" s="52"/>
      <c r="J71" s="51" t="s">
        <v>113</v>
      </c>
      <c r="K71" s="52"/>
      <c r="L71" s="51" t="s">
        <v>113</v>
      </c>
      <c r="M71" s="52"/>
      <c r="N71" s="51" t="s">
        <v>113</v>
      </c>
      <c r="O71" s="52"/>
      <c r="P71" s="51" t="s">
        <v>113</v>
      </c>
      <c r="Q71" s="52"/>
    </row>
    <row r="72" spans="1:18" x14ac:dyDescent="0.25">
      <c r="A72" s="62"/>
      <c r="B72" s="53">
        <v>0</v>
      </c>
      <c r="C72" s="54"/>
      <c r="D72" s="57">
        <v>0</v>
      </c>
      <c r="E72" s="58"/>
      <c r="F72" s="57">
        <v>82137208.1393051</v>
      </c>
      <c r="G72" s="58"/>
      <c r="H72" s="53">
        <v>74703196.161344707</v>
      </c>
      <c r="I72" s="54"/>
      <c r="J72" s="53">
        <v>67986878.460947797</v>
      </c>
      <c r="K72" s="54"/>
      <c r="L72" s="53">
        <v>61911336.336552203</v>
      </c>
      <c r="M72" s="54"/>
      <c r="N72" s="53">
        <v>56409184.5527483</v>
      </c>
      <c r="O72" s="54"/>
      <c r="P72" s="53">
        <v>51421175.852635399</v>
      </c>
      <c r="Q72" s="54"/>
      <c r="R72" s="19">
        <f>SUM(B72:Q72)</f>
        <v>394568979.50353354</v>
      </c>
    </row>
    <row r="73" spans="1:18" x14ac:dyDescent="0.25">
      <c r="A73" s="62" t="s">
        <v>23</v>
      </c>
      <c r="B73" s="63"/>
      <c r="C73" s="61"/>
      <c r="D73" s="45" t="s">
        <v>160</v>
      </c>
      <c r="E73" s="46"/>
      <c r="F73" s="45" t="s">
        <v>160</v>
      </c>
      <c r="G73" s="46"/>
      <c r="H73" s="45" t="s">
        <v>160</v>
      </c>
      <c r="I73" s="46"/>
      <c r="J73" s="45" t="s">
        <v>160</v>
      </c>
      <c r="K73" s="46"/>
      <c r="L73" s="45" t="s">
        <v>160</v>
      </c>
      <c r="M73" s="46"/>
      <c r="N73" s="45" t="s">
        <v>160</v>
      </c>
      <c r="O73" s="46"/>
      <c r="P73" s="45" t="s">
        <v>160</v>
      </c>
      <c r="Q73" s="46"/>
    </row>
    <row r="74" spans="1:18" x14ac:dyDescent="0.25">
      <c r="A74" s="62"/>
      <c r="B74" s="51" t="s">
        <v>104</v>
      </c>
      <c r="C74" s="52"/>
      <c r="D74" s="51"/>
      <c r="E74" s="52"/>
      <c r="F74" s="51"/>
      <c r="G74" s="52"/>
      <c r="H74" s="51"/>
      <c r="I74" s="52"/>
      <c r="J74" s="51"/>
      <c r="K74" s="52"/>
      <c r="L74" s="51"/>
      <c r="M74" s="52"/>
      <c r="N74" s="51"/>
      <c r="O74" s="52"/>
      <c r="P74" s="51"/>
      <c r="Q74" s="52"/>
    </row>
    <row r="75" spans="1:18" x14ac:dyDescent="0.25">
      <c r="A75" s="62"/>
      <c r="B75" s="53">
        <v>0</v>
      </c>
      <c r="C75" s="54"/>
      <c r="D75" s="57">
        <v>0</v>
      </c>
      <c r="E75" s="58"/>
      <c r="F75" s="53">
        <v>0</v>
      </c>
      <c r="G75" s="54"/>
      <c r="H75" s="53">
        <v>0</v>
      </c>
      <c r="I75" s="54"/>
      <c r="J75" s="53">
        <v>0</v>
      </c>
      <c r="K75" s="54"/>
      <c r="L75" s="53">
        <v>0</v>
      </c>
      <c r="M75" s="54"/>
      <c r="N75" s="53">
        <v>0</v>
      </c>
      <c r="O75" s="54"/>
      <c r="P75" s="53">
        <v>0</v>
      </c>
      <c r="Q75" s="54"/>
      <c r="R75" s="19">
        <f>SUM(B75:Q75)</f>
        <v>0</v>
      </c>
    </row>
    <row r="76" spans="1:18" x14ac:dyDescent="0.25">
      <c r="A76" s="64" t="s">
        <v>24</v>
      </c>
      <c r="B76" s="63"/>
      <c r="C76" s="61"/>
      <c r="D76" s="47" t="s">
        <v>161</v>
      </c>
      <c r="E76" s="48"/>
      <c r="F76" s="47" t="s">
        <v>161</v>
      </c>
      <c r="G76" s="48"/>
      <c r="H76" s="47" t="s">
        <v>161</v>
      </c>
      <c r="I76" s="48"/>
      <c r="J76" s="47" t="s">
        <v>161</v>
      </c>
      <c r="K76" s="48"/>
      <c r="L76" s="47" t="s">
        <v>161</v>
      </c>
      <c r="M76" s="48"/>
      <c r="N76" s="47" t="s">
        <v>161</v>
      </c>
      <c r="O76" s="48"/>
      <c r="P76" s="47" t="s">
        <v>161</v>
      </c>
      <c r="Q76" s="48"/>
    </row>
    <row r="77" spans="1:18" x14ac:dyDescent="0.25">
      <c r="A77" s="64"/>
      <c r="B77" s="51" t="s">
        <v>104</v>
      </c>
      <c r="C77" s="52"/>
      <c r="D77" s="51" t="s">
        <v>104</v>
      </c>
      <c r="E77" s="52"/>
      <c r="F77" s="51" t="s">
        <v>104</v>
      </c>
      <c r="G77" s="52"/>
      <c r="H77" s="51" t="s">
        <v>104</v>
      </c>
      <c r="I77" s="52"/>
      <c r="J77" s="51" t="s">
        <v>218</v>
      </c>
      <c r="K77" s="52"/>
      <c r="L77" s="51" t="s">
        <v>125</v>
      </c>
      <c r="M77" s="52"/>
      <c r="N77" s="51" t="s">
        <v>125</v>
      </c>
      <c r="O77" s="52"/>
      <c r="P77" s="51" t="s">
        <v>125</v>
      </c>
      <c r="Q77" s="52"/>
    </row>
    <row r="78" spans="1:18" x14ac:dyDescent="0.25">
      <c r="A78" s="64"/>
      <c r="B78" s="53">
        <v>0</v>
      </c>
      <c r="C78" s="54"/>
      <c r="D78" s="53">
        <v>2005929.8999999899</v>
      </c>
      <c r="E78" s="54"/>
      <c r="F78" s="57">
        <v>2003346.53998305</v>
      </c>
      <c r="G78" s="58"/>
      <c r="H78" s="53">
        <v>1822029.17466694</v>
      </c>
      <c r="I78" s="54"/>
      <c r="J78" s="53">
        <v>2295808.4877069802</v>
      </c>
      <c r="K78" s="54"/>
      <c r="L78" s="53">
        <v>0</v>
      </c>
      <c r="M78" s="54"/>
      <c r="N78" s="53">
        <v>0</v>
      </c>
      <c r="O78" s="54"/>
      <c r="P78" s="53">
        <v>0</v>
      </c>
      <c r="Q78" s="54"/>
      <c r="R78" s="19">
        <f>SUM(B78:Q78)</f>
        <v>8127114.102356961</v>
      </c>
    </row>
    <row r="79" spans="1:18" x14ac:dyDescent="0.25">
      <c r="A79" s="62" t="s">
        <v>25</v>
      </c>
      <c r="B79" s="63"/>
      <c r="C79" s="61"/>
      <c r="D79" s="47" t="s">
        <v>161</v>
      </c>
      <c r="E79" s="48"/>
      <c r="F79" s="47" t="s">
        <v>161</v>
      </c>
      <c r="G79" s="48"/>
      <c r="H79" s="47" t="s">
        <v>161</v>
      </c>
      <c r="I79" s="48"/>
      <c r="J79" s="47" t="s">
        <v>161</v>
      </c>
      <c r="K79" s="48"/>
      <c r="L79" s="47" t="s">
        <v>161</v>
      </c>
      <c r="M79" s="48"/>
      <c r="N79" s="47" t="s">
        <v>161</v>
      </c>
      <c r="O79" s="48"/>
      <c r="P79" s="47" t="s">
        <v>161</v>
      </c>
      <c r="Q79" s="48"/>
    </row>
    <row r="80" spans="1:18" x14ac:dyDescent="0.25">
      <c r="A80" s="62"/>
      <c r="B80" s="51" t="s">
        <v>104</v>
      </c>
      <c r="C80" s="52"/>
      <c r="D80" s="51" t="s">
        <v>104</v>
      </c>
      <c r="E80" s="52"/>
      <c r="F80" s="51" t="s">
        <v>104</v>
      </c>
      <c r="G80" s="52"/>
      <c r="H80" s="51" t="s">
        <v>104</v>
      </c>
      <c r="I80" s="52"/>
      <c r="J80" s="51" t="s">
        <v>104</v>
      </c>
      <c r="K80" s="52"/>
      <c r="L80" s="51" t="s">
        <v>104</v>
      </c>
      <c r="M80" s="52"/>
      <c r="N80" s="51" t="s">
        <v>104</v>
      </c>
      <c r="O80" s="52"/>
      <c r="P80" s="51" t="s">
        <v>104</v>
      </c>
      <c r="Q80" s="52"/>
    </row>
    <row r="81" spans="1:18" x14ac:dyDescent="0.25">
      <c r="A81" s="62"/>
      <c r="B81" s="53">
        <v>0</v>
      </c>
      <c r="C81" s="54"/>
      <c r="D81" s="53">
        <v>2005929.8999999899</v>
      </c>
      <c r="E81" s="54"/>
      <c r="F81" s="57">
        <v>2003346.53998305</v>
      </c>
      <c r="G81" s="58"/>
      <c r="H81" s="53">
        <v>1822029.17466694</v>
      </c>
      <c r="I81" s="54"/>
      <c r="J81" s="53">
        <v>1658216.54782799</v>
      </c>
      <c r="K81" s="54"/>
      <c r="L81" s="53">
        <v>1510032.5935744401</v>
      </c>
      <c r="M81" s="54"/>
      <c r="N81" s="53">
        <v>1375833.7695792201</v>
      </c>
      <c r="O81" s="54"/>
      <c r="P81" s="53">
        <v>1254175.02079598</v>
      </c>
      <c r="Q81" s="54"/>
      <c r="R81" s="19">
        <f>SUM(B81:Q81)</f>
        <v>11629563.546427611</v>
      </c>
    </row>
    <row r="82" spans="1:18" x14ac:dyDescent="0.25">
      <c r="A82" s="62" t="s">
        <v>26</v>
      </c>
      <c r="B82" s="63"/>
      <c r="C82" s="61"/>
      <c r="D82" s="47" t="s">
        <v>161</v>
      </c>
      <c r="E82" s="48"/>
      <c r="F82" s="47" t="s">
        <v>161</v>
      </c>
      <c r="G82" s="48"/>
      <c r="H82" s="47" t="s">
        <v>161</v>
      </c>
      <c r="I82" s="48"/>
      <c r="J82" s="47" t="s">
        <v>161</v>
      </c>
      <c r="K82" s="48"/>
      <c r="L82" s="47" t="s">
        <v>161</v>
      </c>
      <c r="M82" s="48"/>
      <c r="N82" s="47" t="s">
        <v>161</v>
      </c>
      <c r="O82" s="48"/>
      <c r="P82" s="47" t="s">
        <v>161</v>
      </c>
      <c r="Q82" s="48"/>
    </row>
    <row r="83" spans="1:18" x14ac:dyDescent="0.25">
      <c r="A83" s="62"/>
      <c r="B83" s="51" t="s">
        <v>104</v>
      </c>
      <c r="C83" s="52"/>
      <c r="D83" s="51" t="s">
        <v>104</v>
      </c>
      <c r="E83" s="52"/>
      <c r="F83" s="51" t="s">
        <v>104</v>
      </c>
      <c r="G83" s="52"/>
      <c r="H83" s="51" t="s">
        <v>104</v>
      </c>
      <c r="I83" s="52"/>
      <c r="J83" s="51" t="s">
        <v>104</v>
      </c>
      <c r="K83" s="52"/>
      <c r="L83" s="51" t="s">
        <v>104</v>
      </c>
      <c r="M83" s="52"/>
      <c r="N83" s="51" t="s">
        <v>104</v>
      </c>
      <c r="O83" s="52"/>
      <c r="P83" s="51" t="s">
        <v>104</v>
      </c>
      <c r="Q83" s="52"/>
    </row>
    <row r="84" spans="1:18" x14ac:dyDescent="0.25">
      <c r="A84" s="62"/>
      <c r="B84" s="53">
        <v>0</v>
      </c>
      <c r="C84" s="54"/>
      <c r="D84" s="53">
        <v>2005929.8999999899</v>
      </c>
      <c r="E84" s="54"/>
      <c r="F84" s="57">
        <v>2003346.53998305</v>
      </c>
      <c r="G84" s="58"/>
      <c r="H84" s="53">
        <v>1822029.17466694</v>
      </c>
      <c r="I84" s="54"/>
      <c r="J84" s="53">
        <v>1658216.54782799</v>
      </c>
      <c r="K84" s="54"/>
      <c r="L84" s="53">
        <v>1510032.5935744401</v>
      </c>
      <c r="M84" s="54"/>
      <c r="N84" s="53">
        <v>1375833.7695792201</v>
      </c>
      <c r="O84" s="54"/>
      <c r="P84" s="53">
        <v>1254175.02079598</v>
      </c>
      <c r="Q84" s="54"/>
      <c r="R84" s="19">
        <f>SUM(B84:Q84)</f>
        <v>11629563.546427611</v>
      </c>
    </row>
    <row r="85" spans="1:18" x14ac:dyDescent="0.25">
      <c r="A85" s="44" t="s">
        <v>27</v>
      </c>
      <c r="B85" s="60"/>
      <c r="C85" s="61"/>
      <c r="D85" s="47"/>
      <c r="E85" s="48"/>
      <c r="F85" s="47" t="s">
        <v>161</v>
      </c>
      <c r="G85" s="48"/>
      <c r="H85" s="47" t="s">
        <v>161</v>
      </c>
      <c r="I85" s="48"/>
      <c r="J85" s="47" t="s">
        <v>161</v>
      </c>
      <c r="K85" s="48"/>
      <c r="L85" s="47" t="s">
        <v>161</v>
      </c>
      <c r="M85" s="48"/>
      <c r="N85" s="47" t="s">
        <v>161</v>
      </c>
      <c r="O85" s="48"/>
      <c r="P85" s="47" t="s">
        <v>161</v>
      </c>
      <c r="Q85" s="48"/>
    </row>
    <row r="86" spans="1:18" x14ac:dyDescent="0.25">
      <c r="A86" s="44"/>
      <c r="B86" s="59">
        <v>0</v>
      </c>
      <c r="C86" s="52"/>
      <c r="D86" s="51" t="s">
        <v>108</v>
      </c>
      <c r="E86" s="52"/>
      <c r="F86" s="51" t="s">
        <v>223</v>
      </c>
      <c r="G86" s="52"/>
      <c r="H86" s="51" t="s">
        <v>224</v>
      </c>
      <c r="I86" s="52"/>
      <c r="J86" s="51" t="s">
        <v>224</v>
      </c>
      <c r="K86" s="52"/>
      <c r="L86" s="51" t="s">
        <v>224</v>
      </c>
      <c r="M86" s="52"/>
      <c r="N86" s="51" t="s">
        <v>224</v>
      </c>
      <c r="O86" s="52"/>
      <c r="P86" s="51" t="s">
        <v>224</v>
      </c>
      <c r="Q86" s="52"/>
    </row>
    <row r="87" spans="1:18" x14ac:dyDescent="0.25">
      <c r="A87" s="44"/>
      <c r="B87" s="53">
        <v>0</v>
      </c>
      <c r="C87" s="54"/>
      <c r="D87" s="53">
        <v>0</v>
      </c>
      <c r="E87" s="54"/>
      <c r="F87" s="55">
        <v>1919378.6428238</v>
      </c>
      <c r="G87" s="56"/>
      <c r="H87" s="53">
        <v>2510340.9431129298</v>
      </c>
      <c r="I87" s="54"/>
      <c r="J87" s="53">
        <v>2284644.4779463601</v>
      </c>
      <c r="K87" s="54"/>
      <c r="L87" s="53">
        <v>2080480.76166391</v>
      </c>
      <c r="M87" s="54"/>
      <c r="N87" s="53">
        <v>1895585.3675194201</v>
      </c>
      <c r="O87" s="54"/>
      <c r="P87" s="53">
        <v>1727967.33900223</v>
      </c>
      <c r="Q87" s="54"/>
      <c r="R87" s="19">
        <f>SUM(B87:Q87)</f>
        <v>12418397.532068649</v>
      </c>
    </row>
  </sheetData>
  <sortState ref="A21:H50">
    <sortCondition ref="B21:B50"/>
  </sortState>
  <mergeCells count="159">
    <mergeCell ref="B71:C71"/>
    <mergeCell ref="D71:E71"/>
    <mergeCell ref="F71:G71"/>
    <mergeCell ref="H71:I71"/>
    <mergeCell ref="B72:C72"/>
    <mergeCell ref="D72:E72"/>
    <mergeCell ref="F72:G72"/>
    <mergeCell ref="H72:I72"/>
    <mergeCell ref="A67:A69"/>
    <mergeCell ref="B67:C67"/>
    <mergeCell ref="D67:E67"/>
    <mergeCell ref="F67:G67"/>
    <mergeCell ref="H67:I67"/>
    <mergeCell ref="A70:A72"/>
    <mergeCell ref="B70:C70"/>
    <mergeCell ref="D70:E70"/>
    <mergeCell ref="F70:G70"/>
    <mergeCell ref="H70:I70"/>
    <mergeCell ref="A76:A78"/>
    <mergeCell ref="B76:C76"/>
    <mergeCell ref="D76:E76"/>
    <mergeCell ref="F76:G76"/>
    <mergeCell ref="H76:I76"/>
    <mergeCell ref="B77:C77"/>
    <mergeCell ref="D77:E77"/>
    <mergeCell ref="A73:A75"/>
    <mergeCell ref="B73:C73"/>
    <mergeCell ref="D73:E73"/>
    <mergeCell ref="F73:G73"/>
    <mergeCell ref="H73:I73"/>
    <mergeCell ref="B74:C74"/>
    <mergeCell ref="D74:E74"/>
    <mergeCell ref="F74:G74"/>
    <mergeCell ref="H74:I74"/>
    <mergeCell ref="B75:C75"/>
    <mergeCell ref="F77:G77"/>
    <mergeCell ref="H77:I77"/>
    <mergeCell ref="B78:C78"/>
    <mergeCell ref="D78:E78"/>
    <mergeCell ref="F78:G78"/>
    <mergeCell ref="H78:I78"/>
    <mergeCell ref="D75:E75"/>
    <mergeCell ref="F75:G75"/>
    <mergeCell ref="H75:I75"/>
    <mergeCell ref="A82:A84"/>
    <mergeCell ref="B82:C82"/>
    <mergeCell ref="D82:E82"/>
    <mergeCell ref="F82:G82"/>
    <mergeCell ref="H82:I82"/>
    <mergeCell ref="B83:C83"/>
    <mergeCell ref="D83:E83"/>
    <mergeCell ref="A79:A81"/>
    <mergeCell ref="B79:C79"/>
    <mergeCell ref="D79:E79"/>
    <mergeCell ref="F79:G79"/>
    <mergeCell ref="H79:I79"/>
    <mergeCell ref="B80:C80"/>
    <mergeCell ref="D80:E80"/>
    <mergeCell ref="F80:G80"/>
    <mergeCell ref="H80:I80"/>
    <mergeCell ref="B81:C81"/>
    <mergeCell ref="F83:G83"/>
    <mergeCell ref="H83:I83"/>
    <mergeCell ref="B84:C84"/>
    <mergeCell ref="D84:E84"/>
    <mergeCell ref="F84:G84"/>
    <mergeCell ref="H84:I84"/>
    <mergeCell ref="D81:E81"/>
    <mergeCell ref="F81:G81"/>
    <mergeCell ref="H81:I81"/>
    <mergeCell ref="D87:E87"/>
    <mergeCell ref="F87:G87"/>
    <mergeCell ref="H87:I87"/>
    <mergeCell ref="A85:A87"/>
    <mergeCell ref="B85:C85"/>
    <mergeCell ref="D85:E85"/>
    <mergeCell ref="F85:G85"/>
    <mergeCell ref="H85:I85"/>
    <mergeCell ref="B86:C86"/>
    <mergeCell ref="D86:E86"/>
    <mergeCell ref="F86:G86"/>
    <mergeCell ref="H86:I86"/>
    <mergeCell ref="B87:C87"/>
    <mergeCell ref="L67:M67"/>
    <mergeCell ref="L70:M70"/>
    <mergeCell ref="L71:M71"/>
    <mergeCell ref="L72:M72"/>
    <mergeCell ref="L73:M73"/>
    <mergeCell ref="J77:K77"/>
    <mergeCell ref="J78:K78"/>
    <mergeCell ref="J79:K79"/>
    <mergeCell ref="J80:K80"/>
    <mergeCell ref="J71:K71"/>
    <mergeCell ref="J72:K72"/>
    <mergeCell ref="J73:K73"/>
    <mergeCell ref="J74:K74"/>
    <mergeCell ref="J75:K75"/>
    <mergeCell ref="J76:K76"/>
    <mergeCell ref="J67:K67"/>
    <mergeCell ref="J70:K70"/>
    <mergeCell ref="L78:M78"/>
    <mergeCell ref="L79:M79"/>
    <mergeCell ref="N83:O83"/>
    <mergeCell ref="N84:O84"/>
    <mergeCell ref="J83:K83"/>
    <mergeCell ref="J84:K84"/>
    <mergeCell ref="J85:K85"/>
    <mergeCell ref="J86:K86"/>
    <mergeCell ref="J87:K87"/>
    <mergeCell ref="J81:K81"/>
    <mergeCell ref="J82:K82"/>
    <mergeCell ref="P84:Q84"/>
    <mergeCell ref="P85:Q85"/>
    <mergeCell ref="P74:Q74"/>
    <mergeCell ref="P75:Q75"/>
    <mergeCell ref="L86:M86"/>
    <mergeCell ref="L87:M87"/>
    <mergeCell ref="N67:O67"/>
    <mergeCell ref="N70:O70"/>
    <mergeCell ref="N71:O71"/>
    <mergeCell ref="N72:O72"/>
    <mergeCell ref="N73:O73"/>
    <mergeCell ref="N74:O74"/>
    <mergeCell ref="N75:O75"/>
    <mergeCell ref="N76:O76"/>
    <mergeCell ref="L80:M80"/>
    <mergeCell ref="L81:M81"/>
    <mergeCell ref="L82:M82"/>
    <mergeCell ref="L83:M83"/>
    <mergeCell ref="L84:M84"/>
    <mergeCell ref="L85:M85"/>
    <mergeCell ref="L74:M74"/>
    <mergeCell ref="L75:M75"/>
    <mergeCell ref="L76:M76"/>
    <mergeCell ref="L77:M77"/>
    <mergeCell ref="P76:Q76"/>
    <mergeCell ref="P77:Q77"/>
    <mergeCell ref="P78:Q78"/>
    <mergeCell ref="P79:Q79"/>
    <mergeCell ref="N85:O85"/>
    <mergeCell ref="N86:O86"/>
    <mergeCell ref="N87:O87"/>
    <mergeCell ref="P67:Q67"/>
    <mergeCell ref="P70:Q70"/>
    <mergeCell ref="P71:Q71"/>
    <mergeCell ref="P72:Q72"/>
    <mergeCell ref="P73:Q73"/>
    <mergeCell ref="N77:O77"/>
    <mergeCell ref="N78:O78"/>
    <mergeCell ref="N79:O79"/>
    <mergeCell ref="N80:O80"/>
    <mergeCell ref="N81:O81"/>
    <mergeCell ref="N82:O82"/>
    <mergeCell ref="P86:Q86"/>
    <mergeCell ref="P87:Q87"/>
    <mergeCell ref="P80:Q80"/>
    <mergeCell ref="P81:Q81"/>
    <mergeCell ref="P82:Q82"/>
    <mergeCell ref="P83:Q8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69" zoomScaleNormal="100" workbookViewId="0">
      <selection activeCell="D92" sqref="D92"/>
    </sheetView>
  </sheetViews>
  <sheetFormatPr defaultRowHeight="15" x14ac:dyDescent="0.25"/>
  <cols>
    <col min="1" max="1" width="19.5703125" customWidth="1"/>
    <col min="2" max="2" width="25.42578125" customWidth="1"/>
    <col min="3" max="3" width="27.85546875" customWidth="1"/>
    <col min="4" max="6" width="25" customWidth="1"/>
    <col min="7" max="7" width="25.140625" customWidth="1"/>
    <col min="8" max="8" width="24.28515625" customWidth="1"/>
    <col min="9" max="9" width="20.5703125" customWidth="1"/>
    <col min="10" max="10" width="24.28515625" customWidth="1"/>
    <col min="11" max="11" width="20.5703125" customWidth="1"/>
    <col min="12" max="12" width="24.28515625" customWidth="1"/>
    <col min="13" max="13" width="20.5703125" customWidth="1"/>
    <col min="14" max="14" width="24.28515625" customWidth="1"/>
    <col min="15" max="15" width="20.5703125" customWidth="1"/>
    <col min="16" max="16" width="27.7109375" style="11" customWidth="1"/>
  </cols>
  <sheetData>
    <row r="1" spans="1:10" ht="22.5" customHeight="1" x14ac:dyDescent="0.25">
      <c r="A1" s="2" t="s">
        <v>0</v>
      </c>
      <c r="B1" s="6" t="s">
        <v>5</v>
      </c>
      <c r="C1" s="2" t="s">
        <v>1</v>
      </c>
      <c r="D1" s="2" t="s">
        <v>2</v>
      </c>
      <c r="E1" s="2" t="s">
        <v>3</v>
      </c>
      <c r="F1" s="2" t="s">
        <v>4</v>
      </c>
      <c r="H1" s="11"/>
      <c r="J1" s="11"/>
    </row>
    <row r="2" spans="1:10" x14ac:dyDescent="0.25">
      <c r="A2" s="3">
        <v>0</v>
      </c>
      <c r="B2" s="7">
        <f>(((1627518718/60)/60)/24)+DATE(1970,1,1)</f>
        <v>44406.022199074068</v>
      </c>
      <c r="C2" s="21" t="s">
        <v>115</v>
      </c>
      <c r="D2" s="21">
        <v>0</v>
      </c>
      <c r="E2" s="3">
        <v>0</v>
      </c>
      <c r="F2" s="3">
        <v>0</v>
      </c>
      <c r="H2" s="11"/>
      <c r="J2" s="11"/>
    </row>
    <row r="3" spans="1:10" x14ac:dyDescent="0.25">
      <c r="A3" s="3">
        <v>1</v>
      </c>
      <c r="B3" s="7">
        <f>(((1627625941/60)/60)/24)+DATE(1970,1,1)</f>
        <v>44407.263206018513</v>
      </c>
      <c r="C3" s="21" t="s">
        <v>234</v>
      </c>
      <c r="D3" s="21" t="s">
        <v>235</v>
      </c>
      <c r="E3" s="21">
        <v>0</v>
      </c>
      <c r="F3" s="3">
        <v>0</v>
      </c>
      <c r="H3" s="11"/>
      <c r="J3" s="11"/>
    </row>
    <row r="4" spans="1:10" x14ac:dyDescent="0.25">
      <c r="A4" s="3">
        <v>2</v>
      </c>
      <c r="B4" s="7">
        <f>(((1627754988/60)/60)/24)+DATE(1970,1,1)</f>
        <v>44408.75680555556</v>
      </c>
      <c r="C4" s="21" t="s">
        <v>236</v>
      </c>
      <c r="D4" s="21" t="s">
        <v>237</v>
      </c>
      <c r="E4" s="21">
        <v>0</v>
      </c>
      <c r="F4" s="3">
        <v>0</v>
      </c>
      <c r="H4" s="11"/>
      <c r="J4" s="11"/>
    </row>
    <row r="5" spans="1:10" x14ac:dyDescent="0.25">
      <c r="A5" s="3">
        <v>3</v>
      </c>
      <c r="B5" s="7">
        <f>(((1627843845/60)/60)/24)+DATE(1970,1,1)</f>
        <v>44409.78524305555</v>
      </c>
      <c r="C5" s="21" t="s">
        <v>238</v>
      </c>
      <c r="D5" s="21" t="s">
        <v>239</v>
      </c>
      <c r="E5" s="3">
        <v>0</v>
      </c>
      <c r="F5" s="3">
        <v>0</v>
      </c>
      <c r="H5" s="11"/>
      <c r="J5" s="11"/>
    </row>
    <row r="6" spans="1:10" x14ac:dyDescent="0.25">
      <c r="A6" s="3">
        <v>4</v>
      </c>
      <c r="B6" s="7">
        <f>(((1627945075/60)/60)/24)+DATE(1970,1,1)</f>
        <v>44410.956886574073</v>
      </c>
      <c r="C6" s="21" t="s">
        <v>240</v>
      </c>
      <c r="D6" s="21" t="s">
        <v>241</v>
      </c>
      <c r="E6" s="3">
        <v>0</v>
      </c>
      <c r="F6" s="3">
        <v>0</v>
      </c>
      <c r="H6" s="11"/>
      <c r="J6" s="11"/>
    </row>
    <row r="7" spans="1:10" x14ac:dyDescent="0.25">
      <c r="A7" s="3">
        <v>5</v>
      </c>
      <c r="B7" s="7">
        <f>(((1628046205/60)/60)/24)+DATE(1970,1,1)</f>
        <v>44412.127372685187</v>
      </c>
      <c r="C7" s="21" t="s">
        <v>242</v>
      </c>
      <c r="D7" s="21" t="s">
        <v>243</v>
      </c>
      <c r="E7" s="3">
        <v>0</v>
      </c>
      <c r="F7" s="3">
        <v>0</v>
      </c>
      <c r="H7" s="11"/>
      <c r="J7" s="11"/>
    </row>
    <row r="8" spans="1:10" x14ac:dyDescent="0.25">
      <c r="A8" s="3">
        <v>6</v>
      </c>
      <c r="B8" s="7">
        <f>(((1628159603/60)/60)/24)+DATE(1970,1,1)</f>
        <v>44413.439849537041</v>
      </c>
      <c r="C8" s="21" t="s">
        <v>244</v>
      </c>
      <c r="D8" s="21" t="s">
        <v>245</v>
      </c>
      <c r="E8" s="3">
        <v>0</v>
      </c>
      <c r="F8" s="3">
        <v>0</v>
      </c>
      <c r="H8" s="11"/>
      <c r="J8" s="11"/>
    </row>
    <row r="9" spans="1:10" x14ac:dyDescent="0.25">
      <c r="A9" s="3"/>
      <c r="B9" s="7"/>
      <c r="C9" s="21"/>
      <c r="D9" s="21"/>
      <c r="E9" s="21"/>
      <c r="F9" s="3"/>
      <c r="H9" s="11"/>
      <c r="J9" s="11"/>
    </row>
    <row r="10" spans="1:10" x14ac:dyDescent="0.25">
      <c r="A10" s="3"/>
      <c r="B10" s="7"/>
      <c r="C10" s="21"/>
      <c r="D10" s="21"/>
      <c r="E10" s="3"/>
      <c r="F10" s="3"/>
      <c r="H10" s="11"/>
      <c r="J10" s="11"/>
    </row>
    <row r="11" spans="1:10" x14ac:dyDescent="0.25">
      <c r="A11" s="3"/>
      <c r="B11" s="7"/>
      <c r="C11" s="21"/>
      <c r="D11" s="21"/>
      <c r="E11" s="3"/>
      <c r="F11" s="3"/>
      <c r="H11" s="11"/>
      <c r="J11" s="11"/>
    </row>
    <row r="12" spans="1:10" x14ac:dyDescent="0.25">
      <c r="A12" s="3"/>
      <c r="B12" s="7"/>
      <c r="C12" s="21"/>
      <c r="D12" s="21"/>
      <c r="E12" s="3"/>
      <c r="F12" s="3"/>
      <c r="H12" s="11"/>
      <c r="J12" s="11"/>
    </row>
    <row r="13" spans="1:10" x14ac:dyDescent="0.25">
      <c r="A13" s="3"/>
      <c r="B13" s="7"/>
      <c r="C13" s="21"/>
      <c r="D13" s="21"/>
      <c r="E13" s="3"/>
      <c r="F13" s="3"/>
      <c r="H13" s="11"/>
      <c r="J13" s="11"/>
    </row>
    <row r="14" spans="1:10" x14ac:dyDescent="0.25">
      <c r="A14" s="3"/>
      <c r="B14" s="7"/>
      <c r="C14" s="21"/>
      <c r="D14" s="3"/>
      <c r="E14" s="3"/>
      <c r="F14" s="3"/>
      <c r="H14" s="11"/>
      <c r="J14" s="11"/>
    </row>
    <row r="15" spans="1:10" x14ac:dyDescent="0.25">
      <c r="A15" s="4"/>
      <c r="C15" s="11"/>
      <c r="D15" s="11"/>
      <c r="E15" s="11"/>
      <c r="F15" s="11"/>
      <c r="H15" s="11"/>
      <c r="J15" s="11"/>
    </row>
    <row r="16" spans="1:10" x14ac:dyDescent="0.25">
      <c r="A16" s="4"/>
      <c r="C16" s="11"/>
      <c r="D16" s="11"/>
      <c r="E16" s="11"/>
      <c r="F16" s="11"/>
      <c r="H16" s="11"/>
      <c r="J16" s="11"/>
    </row>
    <row r="17" spans="1:10" x14ac:dyDescent="0.25">
      <c r="A17" s="4"/>
      <c r="C17" s="11"/>
      <c r="D17" s="11" t="s">
        <v>247</v>
      </c>
      <c r="E17" s="11" t="s">
        <v>248</v>
      </c>
      <c r="F17" s="11"/>
      <c r="H17" s="11"/>
      <c r="J17" s="11"/>
    </row>
    <row r="18" spans="1:10" x14ac:dyDescent="0.25">
      <c r="A18" s="4" t="s">
        <v>109</v>
      </c>
      <c r="B18" s="20" t="s">
        <v>233</v>
      </c>
      <c r="C18" s="11"/>
      <c r="D18" s="20" t="s">
        <v>246</v>
      </c>
      <c r="E18" s="20" t="s">
        <v>249</v>
      </c>
      <c r="F18" s="11"/>
      <c r="H18" s="11"/>
      <c r="J18" s="11"/>
    </row>
    <row r="19" spans="1:10" x14ac:dyDescent="0.25">
      <c r="A19" s="4" t="s">
        <v>110</v>
      </c>
      <c r="B19" s="20" t="s">
        <v>232</v>
      </c>
      <c r="C19" s="11"/>
      <c r="D19" s="11"/>
      <c r="E19" s="21" t="s">
        <v>177</v>
      </c>
      <c r="F19" s="11"/>
      <c r="H19" s="11"/>
      <c r="J19" s="11"/>
    </row>
    <row r="20" spans="1:10" ht="24" customHeight="1" x14ac:dyDescent="0.25">
      <c r="A20" s="2" t="s">
        <v>8</v>
      </c>
      <c r="B20" s="6" t="s">
        <v>28</v>
      </c>
      <c r="C20" s="2" t="s">
        <v>29</v>
      </c>
      <c r="D20" s="2" t="s">
        <v>30</v>
      </c>
      <c r="E20" s="2" t="s">
        <v>31</v>
      </c>
      <c r="F20" s="2" t="s">
        <v>32</v>
      </c>
      <c r="G20" s="2" t="s">
        <v>34</v>
      </c>
      <c r="H20" s="2" t="s">
        <v>0</v>
      </c>
      <c r="J20" s="11"/>
    </row>
    <row r="21" spans="1:10" x14ac:dyDescent="0.25">
      <c r="A21" s="2" t="s">
        <v>23</v>
      </c>
      <c r="B21" s="22">
        <f>(((1627518718/60)/60)/24)+DATE(1970,1,1)</f>
        <v>44406.022199074068</v>
      </c>
      <c r="C21" s="32" t="s">
        <v>104</v>
      </c>
      <c r="D21" s="32" t="s">
        <v>104</v>
      </c>
      <c r="E21" s="24">
        <v>0</v>
      </c>
      <c r="F21" s="24">
        <v>0</v>
      </c>
      <c r="G21" s="25" t="b">
        <v>0</v>
      </c>
      <c r="H21" s="65">
        <v>1</v>
      </c>
      <c r="J21" s="11"/>
    </row>
    <row r="22" spans="1:10" x14ac:dyDescent="0.25">
      <c r="A22" s="2" t="s">
        <v>24</v>
      </c>
      <c r="B22" s="22">
        <f>(((1627518718/60)/60)/24)+DATE(1970,1,1)</f>
        <v>44406.022199074068</v>
      </c>
      <c r="C22" s="32" t="s">
        <v>104</v>
      </c>
      <c r="D22" s="32" t="s">
        <v>104</v>
      </c>
      <c r="E22" s="24">
        <v>0</v>
      </c>
      <c r="F22" s="24">
        <v>0</v>
      </c>
      <c r="G22" s="25" t="b">
        <v>0</v>
      </c>
      <c r="H22" s="65"/>
      <c r="J22" s="11"/>
    </row>
    <row r="23" spans="1:10" x14ac:dyDescent="0.25">
      <c r="A23" s="2" t="s">
        <v>25</v>
      </c>
      <c r="B23" s="22">
        <f>(((1627518718/60)/60)/24)+DATE(1970,1,1)</f>
        <v>44406.022199074068</v>
      </c>
      <c r="C23" s="32" t="s">
        <v>104</v>
      </c>
      <c r="D23" s="32" t="s">
        <v>104</v>
      </c>
      <c r="E23" s="24">
        <v>0</v>
      </c>
      <c r="F23" s="24">
        <v>0</v>
      </c>
      <c r="G23" s="25" t="b">
        <v>0</v>
      </c>
      <c r="H23" s="65"/>
      <c r="J23" s="11"/>
    </row>
    <row r="24" spans="1:10" x14ac:dyDescent="0.25">
      <c r="A24" s="2" t="s">
        <v>26</v>
      </c>
      <c r="B24" s="22">
        <f>(((1627518718/60)/60)/24)+DATE(1970,1,1)</f>
        <v>44406.022199074068</v>
      </c>
      <c r="C24" s="32" t="s">
        <v>104</v>
      </c>
      <c r="D24" s="32" t="s">
        <v>104</v>
      </c>
      <c r="E24" s="24">
        <v>0</v>
      </c>
      <c r="F24" s="24">
        <v>0</v>
      </c>
      <c r="G24" s="25" t="b">
        <v>0</v>
      </c>
      <c r="H24" s="65"/>
      <c r="J24" s="11"/>
    </row>
    <row r="25" spans="1:10" x14ac:dyDescent="0.25">
      <c r="A25" s="2" t="s">
        <v>6</v>
      </c>
      <c r="B25" s="22">
        <f>(((1627518718/60)/60)/24)+DATE(1970,1,1)</f>
        <v>44406.022199074068</v>
      </c>
      <c r="C25" s="32" t="s">
        <v>114</v>
      </c>
      <c r="D25" s="32" t="s">
        <v>114</v>
      </c>
      <c r="E25" s="24">
        <v>0</v>
      </c>
      <c r="F25" s="24">
        <v>0</v>
      </c>
      <c r="G25" s="25" t="b">
        <v>0</v>
      </c>
      <c r="H25" s="65"/>
      <c r="J25" s="11"/>
    </row>
    <row r="26" spans="1:10" x14ac:dyDescent="0.25">
      <c r="A26" s="2" t="s">
        <v>6</v>
      </c>
      <c r="B26" s="33">
        <f>(((1627518940/60)/60)/24)+DATE(1970,1,1)</f>
        <v>44406.024768518517</v>
      </c>
      <c r="C26" s="34" t="s">
        <v>112</v>
      </c>
      <c r="D26" s="34" t="s">
        <v>113</v>
      </c>
      <c r="E26" s="35">
        <v>0</v>
      </c>
      <c r="F26" s="35">
        <v>0</v>
      </c>
      <c r="G26" s="36" t="b">
        <v>1</v>
      </c>
      <c r="H26" s="65"/>
      <c r="J26" s="11"/>
    </row>
    <row r="27" spans="1:10" x14ac:dyDescent="0.25">
      <c r="A27" s="2" t="s">
        <v>6</v>
      </c>
      <c r="B27" s="33">
        <f>(((1627525225/60)/60)/24)+DATE(1970,1,1)</f>
        <v>44406.097511574073</v>
      </c>
      <c r="C27" s="34" t="s">
        <v>285</v>
      </c>
      <c r="D27" s="34" t="s">
        <v>286</v>
      </c>
      <c r="E27" s="35">
        <v>0</v>
      </c>
      <c r="F27" s="35">
        <v>0</v>
      </c>
      <c r="G27" s="36" t="b">
        <v>1</v>
      </c>
      <c r="H27" s="65"/>
      <c r="J27" s="11"/>
    </row>
    <row r="28" spans="1:10" x14ac:dyDescent="0.25">
      <c r="A28" s="31" t="s">
        <v>27</v>
      </c>
      <c r="B28" s="22">
        <f>(((1627525225/60)/60)/24)+DATE(1970,1,1)</f>
        <v>44406.097511574073</v>
      </c>
      <c r="C28" s="23" t="s">
        <v>287</v>
      </c>
      <c r="D28" s="23" t="s">
        <v>287</v>
      </c>
      <c r="E28" s="24">
        <v>0</v>
      </c>
      <c r="F28" s="24">
        <v>0</v>
      </c>
      <c r="G28" s="25" t="b">
        <v>0</v>
      </c>
      <c r="H28" s="65"/>
      <c r="J28" s="11"/>
    </row>
    <row r="29" spans="1:10" x14ac:dyDescent="0.25">
      <c r="A29" s="2" t="s">
        <v>24</v>
      </c>
      <c r="B29" s="32">
        <f>(((1627587730/60)/60)/24)+DATE(1970,1,1)</f>
        <v>44406.82094907407</v>
      </c>
      <c r="C29" s="32" t="s">
        <v>108</v>
      </c>
      <c r="D29" s="32" t="s">
        <v>278</v>
      </c>
      <c r="E29" s="32"/>
      <c r="F29" s="32"/>
      <c r="G29" s="25" t="b">
        <v>0</v>
      </c>
      <c r="H29" s="65"/>
      <c r="J29" s="11"/>
    </row>
    <row r="30" spans="1:10" x14ac:dyDescent="0.25">
      <c r="A30" s="2" t="s">
        <v>23</v>
      </c>
      <c r="B30" s="33">
        <f>(((1627587754/60)/60)/24)+DATE(1970,1,1)</f>
        <v>44406.821226851855</v>
      </c>
      <c r="C30" s="37" t="s">
        <v>250</v>
      </c>
      <c r="D30" s="37" t="s">
        <v>251</v>
      </c>
      <c r="E30" s="35"/>
      <c r="F30" s="35"/>
      <c r="G30" s="36" t="b">
        <v>1</v>
      </c>
      <c r="H30" s="65"/>
      <c r="J30" s="11"/>
    </row>
    <row r="31" spans="1:10" x14ac:dyDescent="0.25">
      <c r="A31" s="2" t="s">
        <v>23</v>
      </c>
      <c r="B31" s="33">
        <f>(((1627587766/60)/60)/24)+DATE(1970,1,1)</f>
        <v>44406.82136574074</v>
      </c>
      <c r="C31" s="37" t="s">
        <v>252</v>
      </c>
      <c r="D31" s="37" t="s">
        <v>253</v>
      </c>
      <c r="E31" s="35"/>
      <c r="F31" s="35"/>
      <c r="G31" s="36" t="b">
        <v>1</v>
      </c>
      <c r="H31" s="65"/>
      <c r="J31" s="11"/>
    </row>
    <row r="32" spans="1:10" x14ac:dyDescent="0.25">
      <c r="A32" s="2" t="s">
        <v>24</v>
      </c>
      <c r="B32" s="32">
        <f>(((1627625941/60)/60)/24)+DATE(1970,1,1)</f>
        <v>44407.263206018513</v>
      </c>
      <c r="C32" s="32" t="s">
        <v>279</v>
      </c>
      <c r="D32" s="32" t="s">
        <v>280</v>
      </c>
      <c r="E32" s="32" t="s">
        <v>281</v>
      </c>
      <c r="F32" s="32"/>
      <c r="G32" s="25" t="b">
        <v>0</v>
      </c>
      <c r="H32" s="67">
        <v>2</v>
      </c>
      <c r="J32" s="11"/>
    </row>
    <row r="33" spans="1:10" x14ac:dyDescent="0.25">
      <c r="A33" s="2" t="s">
        <v>23</v>
      </c>
      <c r="B33" s="33">
        <f>(((1627625950/60)/60)/24)+DATE(1970,1,1)</f>
        <v>44407.263310185182</v>
      </c>
      <c r="C33" s="37" t="s">
        <v>254</v>
      </c>
      <c r="D33" s="37" t="s">
        <v>255</v>
      </c>
      <c r="E33" s="35"/>
      <c r="F33" s="35"/>
      <c r="G33" s="36" t="b">
        <v>1</v>
      </c>
      <c r="H33" s="67"/>
      <c r="J33" s="11"/>
    </row>
    <row r="34" spans="1:10" x14ac:dyDescent="0.25">
      <c r="A34" s="2" t="s">
        <v>23</v>
      </c>
      <c r="B34" s="33">
        <f>(((1627625962/60)/60)/24)+DATE(1970,1,1)</f>
        <v>44407.263449074075</v>
      </c>
      <c r="C34" s="37" t="s">
        <v>256</v>
      </c>
      <c r="D34" s="37" t="s">
        <v>257</v>
      </c>
      <c r="E34" s="35"/>
      <c r="F34" s="35"/>
      <c r="G34" s="36" t="b">
        <v>1</v>
      </c>
      <c r="H34" s="67"/>
      <c r="J34" s="11"/>
    </row>
    <row r="35" spans="1:10" x14ac:dyDescent="0.25">
      <c r="A35" s="2" t="s">
        <v>24</v>
      </c>
      <c r="B35" s="32">
        <f>(((1627754988/60)/60)/24)+DATE(1970,1,1)</f>
        <v>44408.75680555556</v>
      </c>
      <c r="C35" s="32" t="s">
        <v>282</v>
      </c>
      <c r="D35" s="32" t="s">
        <v>283</v>
      </c>
      <c r="E35" s="32" t="s">
        <v>284</v>
      </c>
      <c r="F35" s="32"/>
      <c r="G35" s="25" t="b">
        <v>0</v>
      </c>
      <c r="H35" s="66">
        <v>3</v>
      </c>
      <c r="J35" s="11"/>
    </row>
    <row r="36" spans="1:10" x14ac:dyDescent="0.25">
      <c r="A36" s="2" t="s">
        <v>23</v>
      </c>
      <c r="B36" s="33">
        <f>(((1627754997/60)/60)/24)+DATE(1970,1,1)</f>
        <v>44408.756909722222</v>
      </c>
      <c r="C36" s="37" t="s">
        <v>258</v>
      </c>
      <c r="D36" s="37" t="s">
        <v>259</v>
      </c>
      <c r="E36" s="35"/>
      <c r="F36" s="35"/>
      <c r="G36" s="36" t="b">
        <v>1</v>
      </c>
      <c r="H36" s="66"/>
      <c r="J36" s="11"/>
    </row>
    <row r="37" spans="1:10" x14ac:dyDescent="0.25">
      <c r="A37" s="2" t="s">
        <v>23</v>
      </c>
      <c r="B37" s="33">
        <f>(((1627755009/60)/60)/24)+DATE(1970,1,1)</f>
        <v>44408.757048611107</v>
      </c>
      <c r="C37" s="37" t="s">
        <v>260</v>
      </c>
      <c r="D37" s="37" t="s">
        <v>261</v>
      </c>
      <c r="E37" s="35"/>
      <c r="F37" s="35"/>
      <c r="G37" s="36" t="b">
        <v>1</v>
      </c>
      <c r="H37" s="66"/>
      <c r="J37" s="11"/>
    </row>
    <row r="38" spans="1:10" x14ac:dyDescent="0.25">
      <c r="A38" s="31" t="s">
        <v>27</v>
      </c>
      <c r="B38" s="22">
        <f>(((1627843845/60)/60)/24)+DATE(1970,1,1)</f>
        <v>44409.78524305555</v>
      </c>
      <c r="C38" s="23" t="s">
        <v>288</v>
      </c>
      <c r="D38" s="23" t="s">
        <v>289</v>
      </c>
      <c r="E38" s="23" t="s">
        <v>290</v>
      </c>
      <c r="F38" s="24">
        <v>0</v>
      </c>
      <c r="G38" s="25" t="b">
        <v>0</v>
      </c>
      <c r="H38" s="67">
        <v>4</v>
      </c>
      <c r="J38" s="11"/>
    </row>
    <row r="39" spans="1:10" x14ac:dyDescent="0.25">
      <c r="A39" s="2" t="s">
        <v>23</v>
      </c>
      <c r="B39" s="33">
        <f>(((1627843851/60)/60)/24)+DATE(1970,1,1)</f>
        <v>44409.785312499997</v>
      </c>
      <c r="C39" s="37" t="s">
        <v>262</v>
      </c>
      <c r="D39" s="37" t="s">
        <v>263</v>
      </c>
      <c r="E39" s="35"/>
      <c r="F39" s="35"/>
      <c r="G39" s="36" t="b">
        <v>1</v>
      </c>
      <c r="H39" s="67"/>
      <c r="J39" s="11"/>
    </row>
    <row r="40" spans="1:10" x14ac:dyDescent="0.25">
      <c r="A40" s="2" t="s">
        <v>23</v>
      </c>
      <c r="B40" s="33">
        <f>(((1627843860/60)/60)/24)+DATE(1970,1,1)</f>
        <v>44409.785416666666</v>
      </c>
      <c r="C40" s="37" t="s">
        <v>264</v>
      </c>
      <c r="D40" s="37" t="s">
        <v>265</v>
      </c>
      <c r="E40" s="35"/>
      <c r="F40" s="35"/>
      <c r="G40" s="36" t="b">
        <v>1</v>
      </c>
      <c r="H40" s="67"/>
      <c r="J40" s="11"/>
    </row>
    <row r="41" spans="1:10" x14ac:dyDescent="0.25">
      <c r="A41" s="31" t="s">
        <v>27</v>
      </c>
      <c r="B41" s="22">
        <f>(((1627945075/60)/60)/24)+DATE(1970,1,1)</f>
        <v>44410.956886574073</v>
      </c>
      <c r="C41" s="23" t="s">
        <v>291</v>
      </c>
      <c r="D41" s="23" t="s">
        <v>292</v>
      </c>
      <c r="E41" s="23" t="s">
        <v>293</v>
      </c>
      <c r="F41" s="24">
        <v>0</v>
      </c>
      <c r="G41" s="25" t="b">
        <v>0</v>
      </c>
      <c r="H41" s="66">
        <v>5</v>
      </c>
      <c r="J41" s="11"/>
    </row>
    <row r="42" spans="1:10" x14ac:dyDescent="0.25">
      <c r="A42" s="2" t="s">
        <v>23</v>
      </c>
      <c r="B42" s="33">
        <f>(((1627945081/60)/60)/24)+DATE(1970,1,1)</f>
        <v>44410.956956018519</v>
      </c>
      <c r="C42" s="37" t="s">
        <v>266</v>
      </c>
      <c r="D42" s="37" t="s">
        <v>267</v>
      </c>
      <c r="E42" s="35"/>
      <c r="F42" s="35"/>
      <c r="G42" s="36" t="b">
        <v>1</v>
      </c>
      <c r="H42" s="66"/>
      <c r="J42" s="11"/>
    </row>
    <row r="43" spans="1:10" x14ac:dyDescent="0.25">
      <c r="A43" s="2" t="s">
        <v>23</v>
      </c>
      <c r="B43" s="33">
        <f>(((1627945090/60)/60)/24)+DATE(1970,1,1)</f>
        <v>44410.957060185188</v>
      </c>
      <c r="C43" s="37" t="s">
        <v>268</v>
      </c>
      <c r="D43" s="37" t="s">
        <v>269</v>
      </c>
      <c r="E43" s="35"/>
      <c r="F43" s="35"/>
      <c r="G43" s="36" t="b">
        <v>1</v>
      </c>
      <c r="H43" s="66"/>
      <c r="J43" s="11"/>
    </row>
    <row r="44" spans="1:10" x14ac:dyDescent="0.25">
      <c r="A44" s="31" t="s">
        <v>27</v>
      </c>
      <c r="B44" s="22">
        <f>(((1628046205/60)/60)/24)+DATE(1970,1,1)</f>
        <v>44412.127372685187</v>
      </c>
      <c r="C44" s="23" t="s">
        <v>294</v>
      </c>
      <c r="D44" s="23" t="s">
        <v>295</v>
      </c>
      <c r="E44" s="23" t="s">
        <v>296</v>
      </c>
      <c r="F44" s="24">
        <v>0</v>
      </c>
      <c r="G44" s="25" t="b">
        <v>0</v>
      </c>
      <c r="H44" s="67">
        <v>6</v>
      </c>
      <c r="J44" s="11"/>
    </row>
    <row r="45" spans="1:10" x14ac:dyDescent="0.25">
      <c r="A45" s="2" t="s">
        <v>23</v>
      </c>
      <c r="B45" s="33">
        <f>(((1628046214/60)/60)/24)+DATE(1970,1,1)</f>
        <v>44412.127476851849</v>
      </c>
      <c r="C45" s="37" t="s">
        <v>270</v>
      </c>
      <c r="D45" s="37" t="s">
        <v>271</v>
      </c>
      <c r="E45" s="35"/>
      <c r="F45" s="35"/>
      <c r="G45" s="36" t="b">
        <v>1</v>
      </c>
      <c r="H45" s="67"/>
      <c r="J45" s="11"/>
    </row>
    <row r="46" spans="1:10" x14ac:dyDescent="0.25">
      <c r="A46" s="2" t="s">
        <v>23</v>
      </c>
      <c r="B46" s="33">
        <f>(((1628046223/60)/60)/24)+DATE(1970,1,1)</f>
        <v>44412.127581018518</v>
      </c>
      <c r="C46" s="37" t="s">
        <v>272</v>
      </c>
      <c r="D46" s="37" t="s">
        <v>273</v>
      </c>
      <c r="E46" s="35"/>
      <c r="F46" s="35"/>
      <c r="G46" s="36" t="b">
        <v>1</v>
      </c>
      <c r="H46" s="67"/>
      <c r="J46" s="11"/>
    </row>
    <row r="47" spans="1:10" x14ac:dyDescent="0.25">
      <c r="A47" s="31" t="s">
        <v>27</v>
      </c>
      <c r="B47" s="22">
        <f>(((1628159603/60)/60)/24)+DATE(1970,1,1)</f>
        <v>44413.439849537041</v>
      </c>
      <c r="C47" s="23" t="s">
        <v>297</v>
      </c>
      <c r="D47" s="23" t="s">
        <v>298</v>
      </c>
      <c r="E47" s="23" t="s">
        <v>299</v>
      </c>
      <c r="F47" s="24">
        <v>0</v>
      </c>
      <c r="G47" s="25" t="b">
        <v>0</v>
      </c>
      <c r="H47" s="66">
        <v>7</v>
      </c>
      <c r="J47" s="11"/>
    </row>
    <row r="48" spans="1:10" x14ac:dyDescent="0.25">
      <c r="A48" s="31" t="s">
        <v>27</v>
      </c>
      <c r="B48" s="22">
        <f>(((1628162579/60)/60)/24)+DATE(1970,1,1)</f>
        <v>44413.474293981482</v>
      </c>
      <c r="C48" s="23" t="s">
        <v>300</v>
      </c>
      <c r="D48" s="23" t="s">
        <v>301</v>
      </c>
      <c r="E48" s="23" t="s">
        <v>299</v>
      </c>
      <c r="F48" s="24">
        <v>0</v>
      </c>
      <c r="G48" s="25" t="b">
        <v>0</v>
      </c>
      <c r="H48" s="66"/>
      <c r="J48" s="11"/>
    </row>
    <row r="49" spans="1:15" x14ac:dyDescent="0.25">
      <c r="A49" s="2" t="s">
        <v>23</v>
      </c>
      <c r="B49" s="33">
        <f>(((1628164520/60)/60)/24)+DATE(1970,1,1)</f>
        <v>44413.496759259258</v>
      </c>
      <c r="C49" s="37" t="s">
        <v>274</v>
      </c>
      <c r="D49" s="37" t="s">
        <v>275</v>
      </c>
      <c r="E49" s="35"/>
      <c r="F49" s="35"/>
      <c r="G49" s="36" t="b">
        <v>1</v>
      </c>
      <c r="H49" s="66"/>
      <c r="J49" s="11"/>
    </row>
    <row r="50" spans="1:15" x14ac:dyDescent="0.25">
      <c r="A50" s="2" t="s">
        <v>23</v>
      </c>
      <c r="B50" s="33">
        <f>(((1628166821/60)/60)/24)+DATE(1970,1,1)</f>
        <v>44413.523391203707</v>
      </c>
      <c r="C50" s="37" t="s">
        <v>276</v>
      </c>
      <c r="D50" s="37" t="s">
        <v>277</v>
      </c>
      <c r="E50" s="35"/>
      <c r="F50" s="35"/>
      <c r="G50" s="36" t="b">
        <v>1</v>
      </c>
      <c r="H50" s="66"/>
      <c r="J50" s="11"/>
    </row>
    <row r="51" spans="1:15" x14ac:dyDescent="0.25">
      <c r="A51" s="4"/>
      <c r="C51" s="11"/>
      <c r="D51" s="11"/>
      <c r="E51" s="11"/>
      <c r="F51" s="11"/>
      <c r="H51" s="11"/>
      <c r="J51" s="11"/>
    </row>
    <row r="52" spans="1:15" x14ac:dyDescent="0.25">
      <c r="A52" s="4"/>
      <c r="C52" s="11"/>
      <c r="D52" s="11"/>
      <c r="E52" s="11"/>
      <c r="F52" s="11"/>
      <c r="H52" s="11"/>
      <c r="J52" s="11"/>
    </row>
    <row r="53" spans="1:15" x14ac:dyDescent="0.25">
      <c r="A53" s="4"/>
      <c r="C53" s="11"/>
      <c r="D53" s="11"/>
      <c r="E53" s="11"/>
      <c r="F53" s="11"/>
      <c r="H53" s="11"/>
      <c r="J53" s="11"/>
    </row>
    <row r="54" spans="1:15" x14ac:dyDescent="0.25">
      <c r="A54" s="2" t="s">
        <v>8</v>
      </c>
      <c r="B54" s="2" t="s">
        <v>22</v>
      </c>
      <c r="C54" s="6" t="s">
        <v>10</v>
      </c>
      <c r="D54" s="2" t="s">
        <v>11</v>
      </c>
      <c r="E54" s="2" t="s">
        <v>12</v>
      </c>
      <c r="F54" s="11"/>
      <c r="H54" s="11"/>
      <c r="J54" s="11"/>
    </row>
    <row r="55" spans="1:15" x14ac:dyDescent="0.25">
      <c r="A55" s="2" t="s">
        <v>6</v>
      </c>
      <c r="B55" s="8" t="s">
        <v>7</v>
      </c>
      <c r="C55" s="9" t="s">
        <v>286</v>
      </c>
      <c r="D55" s="21" t="s">
        <v>302</v>
      </c>
      <c r="E55" s="21">
        <v>0</v>
      </c>
      <c r="F55" s="11"/>
      <c r="H55" s="11"/>
      <c r="J55" s="11"/>
    </row>
    <row r="56" spans="1:15" x14ac:dyDescent="0.25">
      <c r="A56" s="2" t="s">
        <v>23</v>
      </c>
      <c r="B56" s="10" t="s">
        <v>13</v>
      </c>
      <c r="C56" s="9" t="s">
        <v>277</v>
      </c>
      <c r="D56" s="21">
        <v>0</v>
      </c>
      <c r="E56" s="21">
        <v>0</v>
      </c>
      <c r="F56" s="11"/>
      <c r="H56" s="11"/>
      <c r="J56" s="11"/>
    </row>
    <row r="57" spans="1:15" x14ac:dyDescent="0.25">
      <c r="A57" s="2" t="s">
        <v>24</v>
      </c>
      <c r="B57" s="10" t="s">
        <v>15</v>
      </c>
      <c r="C57" s="9" t="s">
        <v>283</v>
      </c>
      <c r="D57" s="21" t="s">
        <v>303</v>
      </c>
      <c r="E57" s="21">
        <v>0</v>
      </c>
      <c r="F57" s="11"/>
      <c r="H57" s="11"/>
      <c r="J57" s="11"/>
    </row>
    <row r="58" spans="1:15" x14ac:dyDescent="0.25">
      <c r="A58" s="2" t="s">
        <v>25</v>
      </c>
      <c r="B58" s="10" t="s">
        <v>18</v>
      </c>
      <c r="C58" s="9" t="s">
        <v>104</v>
      </c>
      <c r="D58" s="21" t="s">
        <v>304</v>
      </c>
      <c r="E58" s="21">
        <v>0</v>
      </c>
      <c r="F58" s="28"/>
      <c r="G58" s="29"/>
      <c r="H58" s="28"/>
      <c r="J58" s="11"/>
    </row>
    <row r="59" spans="1:15" x14ac:dyDescent="0.25">
      <c r="A59" s="2" t="s">
        <v>26</v>
      </c>
      <c r="B59" s="10" t="s">
        <v>19</v>
      </c>
      <c r="C59" s="9" t="s">
        <v>104</v>
      </c>
      <c r="D59" s="21" t="s">
        <v>304</v>
      </c>
      <c r="E59" s="21">
        <v>0</v>
      </c>
      <c r="F59" s="28"/>
      <c r="G59" s="29"/>
      <c r="H59" s="28"/>
      <c r="J59" s="11"/>
    </row>
    <row r="60" spans="1:15" x14ac:dyDescent="0.25">
      <c r="A60" s="2" t="s">
        <v>27</v>
      </c>
      <c r="B60" s="10" t="s">
        <v>20</v>
      </c>
      <c r="C60" s="9" t="s">
        <v>301</v>
      </c>
      <c r="D60" s="21" t="s">
        <v>299</v>
      </c>
      <c r="E60" s="21">
        <v>0</v>
      </c>
      <c r="F60" s="28"/>
      <c r="G60" s="29"/>
      <c r="H60" s="28"/>
      <c r="J60" s="11"/>
    </row>
    <row r="61" spans="1:15" x14ac:dyDescent="0.25">
      <c r="A61" s="30"/>
      <c r="B61" s="26"/>
      <c r="C61" s="27"/>
      <c r="D61" s="27" t="s">
        <v>305</v>
      </c>
      <c r="E61" s="28"/>
      <c r="F61" s="28"/>
      <c r="G61" s="29"/>
      <c r="H61" s="28"/>
      <c r="J61" s="11"/>
    </row>
    <row r="62" spans="1:15" x14ac:dyDescent="0.25">
      <c r="A62" s="4"/>
      <c r="C62" s="11"/>
      <c r="D62" s="11"/>
      <c r="E62" s="11"/>
      <c r="F62" s="28"/>
      <c r="G62" s="29"/>
      <c r="H62" s="28"/>
      <c r="J62" s="11"/>
    </row>
    <row r="63" spans="1:15" x14ac:dyDescent="0.25">
      <c r="A63" s="4"/>
      <c r="C63" s="11"/>
      <c r="D63" s="11"/>
      <c r="E63" s="11"/>
      <c r="F63" s="28"/>
      <c r="G63" s="29"/>
      <c r="H63" s="28"/>
      <c r="J63" s="11"/>
    </row>
    <row r="64" spans="1:15" x14ac:dyDescent="0.25">
      <c r="A64" s="44" t="s">
        <v>0</v>
      </c>
      <c r="B64" s="49">
        <v>0</v>
      </c>
      <c r="C64" s="50"/>
      <c r="D64" s="49">
        <v>1</v>
      </c>
      <c r="E64" s="50"/>
      <c r="F64" s="49">
        <v>2</v>
      </c>
      <c r="G64" s="50"/>
      <c r="H64" s="42">
        <v>3</v>
      </c>
      <c r="I64" s="43"/>
      <c r="J64" s="42">
        <v>4</v>
      </c>
      <c r="K64" s="43"/>
      <c r="L64" s="42">
        <v>5</v>
      </c>
      <c r="M64" s="43"/>
      <c r="N64" s="42">
        <v>6</v>
      </c>
      <c r="O64" s="43"/>
    </row>
    <row r="65" spans="1:16" x14ac:dyDescent="0.25">
      <c r="A65" s="44"/>
      <c r="B65" s="38" t="s">
        <v>1</v>
      </c>
      <c r="C65" s="39" t="s">
        <v>2</v>
      </c>
      <c r="D65" s="38" t="s">
        <v>1</v>
      </c>
      <c r="E65" s="39" t="s">
        <v>2</v>
      </c>
      <c r="F65" s="38" t="s">
        <v>1</v>
      </c>
      <c r="G65" s="39" t="s">
        <v>2</v>
      </c>
      <c r="H65" s="38" t="s">
        <v>1</v>
      </c>
      <c r="I65" s="39" t="s">
        <v>2</v>
      </c>
      <c r="J65" s="38" t="s">
        <v>1</v>
      </c>
      <c r="K65" s="39" t="s">
        <v>2</v>
      </c>
      <c r="L65" s="38" t="s">
        <v>1</v>
      </c>
      <c r="M65" s="39" t="s">
        <v>2</v>
      </c>
      <c r="N65" s="38" t="s">
        <v>1</v>
      </c>
      <c r="O65" s="39" t="s">
        <v>2</v>
      </c>
    </row>
    <row r="66" spans="1:16" x14ac:dyDescent="0.25">
      <c r="A66" s="44"/>
      <c r="B66" s="40" t="s">
        <v>115</v>
      </c>
      <c r="C66" s="41">
        <v>0</v>
      </c>
      <c r="D66" s="40" t="s">
        <v>234</v>
      </c>
      <c r="E66" s="21" t="s">
        <v>235</v>
      </c>
      <c r="F66" s="21" t="s">
        <v>236</v>
      </c>
      <c r="G66" s="21" t="s">
        <v>237</v>
      </c>
      <c r="H66" s="21" t="s">
        <v>238</v>
      </c>
      <c r="I66" s="21" t="s">
        <v>239</v>
      </c>
      <c r="J66" s="21" t="s">
        <v>240</v>
      </c>
      <c r="K66" s="21" t="s">
        <v>241</v>
      </c>
      <c r="L66" s="21" t="s">
        <v>242</v>
      </c>
      <c r="M66" s="21" t="s">
        <v>243</v>
      </c>
      <c r="N66" s="21" t="s">
        <v>244</v>
      </c>
      <c r="O66" s="21" t="s">
        <v>245</v>
      </c>
    </row>
    <row r="67" spans="1:16" x14ac:dyDescent="0.25">
      <c r="A67" s="62" t="s">
        <v>6</v>
      </c>
      <c r="B67" s="63"/>
      <c r="C67" s="61"/>
      <c r="D67" s="45" t="s">
        <v>160</v>
      </c>
      <c r="E67" s="46"/>
      <c r="F67" s="47" t="s">
        <v>161</v>
      </c>
      <c r="G67" s="48"/>
      <c r="H67" s="47" t="s">
        <v>161</v>
      </c>
      <c r="I67" s="48"/>
      <c r="J67" s="47" t="s">
        <v>161</v>
      </c>
      <c r="K67" s="48"/>
      <c r="L67" s="47" t="s">
        <v>161</v>
      </c>
      <c r="M67" s="48"/>
      <c r="N67" s="47" t="s">
        <v>161</v>
      </c>
      <c r="O67" s="48"/>
    </row>
    <row r="68" spans="1:16" x14ac:dyDescent="0.25">
      <c r="A68" s="62"/>
      <c r="B68" s="51" t="s">
        <v>114</v>
      </c>
      <c r="C68" s="52"/>
      <c r="D68" s="51"/>
      <c r="E68" s="52"/>
      <c r="F68" s="51" t="s">
        <v>286</v>
      </c>
      <c r="G68" s="52"/>
      <c r="H68" s="51" t="s">
        <v>286</v>
      </c>
      <c r="I68" s="52"/>
      <c r="J68" s="51" t="s">
        <v>286</v>
      </c>
      <c r="K68" s="52"/>
      <c r="L68" s="51" t="s">
        <v>286</v>
      </c>
      <c r="M68" s="52"/>
      <c r="N68" s="51" t="s">
        <v>286</v>
      </c>
      <c r="O68" s="52"/>
    </row>
    <row r="69" spans="1:16" x14ac:dyDescent="0.25">
      <c r="A69" s="62"/>
      <c r="B69" s="53">
        <v>0</v>
      </c>
      <c r="C69" s="54"/>
      <c r="D69" s="57">
        <v>0</v>
      </c>
      <c r="E69" s="58"/>
      <c r="F69" s="57">
        <v>12594071.5394386</v>
      </c>
      <c r="G69" s="58"/>
      <c r="H69" s="53">
        <v>13816474.4939801</v>
      </c>
      <c r="I69" s="54"/>
      <c r="J69" s="68">
        <v>15163963.637397099</v>
      </c>
      <c r="K69" s="54"/>
      <c r="L69" s="53">
        <v>16645488.236148</v>
      </c>
      <c r="M69" s="54"/>
      <c r="N69" s="53">
        <v>18269535.3258924</v>
      </c>
      <c r="O69" s="54"/>
      <c r="P69" s="19">
        <f>SUM(B69:O69)</f>
        <v>76489533.232856199</v>
      </c>
    </row>
    <row r="70" spans="1:16" x14ac:dyDescent="0.25">
      <c r="A70" s="62" t="s">
        <v>23</v>
      </c>
      <c r="B70" s="63"/>
      <c r="C70" s="61"/>
      <c r="D70" s="45" t="s">
        <v>160</v>
      </c>
      <c r="E70" s="46"/>
      <c r="F70" s="45" t="s">
        <v>160</v>
      </c>
      <c r="G70" s="46"/>
      <c r="H70" s="45" t="s">
        <v>160</v>
      </c>
      <c r="I70" s="46"/>
      <c r="J70" s="45" t="s">
        <v>160</v>
      </c>
      <c r="K70" s="46"/>
      <c r="L70" s="45" t="s">
        <v>160</v>
      </c>
      <c r="M70" s="46"/>
      <c r="N70" s="45" t="s">
        <v>160</v>
      </c>
      <c r="O70" s="46"/>
    </row>
    <row r="71" spans="1:16" x14ac:dyDescent="0.25">
      <c r="A71" s="62"/>
      <c r="B71" s="51" t="s">
        <v>104</v>
      </c>
      <c r="C71" s="52"/>
      <c r="D71" s="51"/>
      <c r="E71" s="52"/>
      <c r="F71" s="51"/>
      <c r="G71" s="52"/>
      <c r="H71" s="51"/>
      <c r="I71" s="52"/>
      <c r="J71" s="51"/>
      <c r="K71" s="52"/>
      <c r="L71" s="51"/>
      <c r="M71" s="52"/>
      <c r="N71" s="51"/>
      <c r="O71" s="52"/>
    </row>
    <row r="72" spans="1:16" x14ac:dyDescent="0.25">
      <c r="A72" s="62"/>
      <c r="B72" s="53">
        <v>0</v>
      </c>
      <c r="C72" s="54"/>
      <c r="D72" s="57">
        <v>0</v>
      </c>
      <c r="E72" s="58"/>
      <c r="F72" s="53">
        <v>0</v>
      </c>
      <c r="G72" s="54"/>
      <c r="H72" s="53">
        <v>0</v>
      </c>
      <c r="I72" s="54"/>
      <c r="J72" s="53">
        <v>0</v>
      </c>
      <c r="K72" s="54"/>
      <c r="L72" s="53">
        <v>0</v>
      </c>
      <c r="M72" s="54"/>
      <c r="N72" s="53">
        <v>0</v>
      </c>
      <c r="O72" s="54"/>
      <c r="P72" s="19">
        <f>SUM(B72:O72)</f>
        <v>0</v>
      </c>
    </row>
    <row r="73" spans="1:16" x14ac:dyDescent="0.25">
      <c r="A73" s="62" t="s">
        <v>24</v>
      </c>
      <c r="B73" s="63"/>
      <c r="C73" s="61"/>
      <c r="D73" s="47" t="s">
        <v>161</v>
      </c>
      <c r="E73" s="48"/>
      <c r="F73" s="47" t="s">
        <v>161</v>
      </c>
      <c r="G73" s="48"/>
      <c r="H73" s="47" t="s">
        <v>161</v>
      </c>
      <c r="I73" s="48"/>
      <c r="J73" s="47" t="s">
        <v>161</v>
      </c>
      <c r="K73" s="48"/>
      <c r="L73" s="47" t="s">
        <v>161</v>
      </c>
      <c r="M73" s="48"/>
      <c r="N73" s="47" t="s">
        <v>161</v>
      </c>
      <c r="O73" s="48"/>
    </row>
    <row r="74" spans="1:16" x14ac:dyDescent="0.25">
      <c r="A74" s="62"/>
      <c r="B74" s="51" t="s">
        <v>104</v>
      </c>
      <c r="C74" s="52"/>
      <c r="D74" s="51" t="s">
        <v>104</v>
      </c>
      <c r="E74" s="52"/>
      <c r="F74" s="51" t="s">
        <v>280</v>
      </c>
      <c r="G74" s="52"/>
      <c r="H74" s="51" t="s">
        <v>283</v>
      </c>
      <c r="I74" s="52"/>
      <c r="J74" s="51" t="s">
        <v>283</v>
      </c>
      <c r="K74" s="52"/>
      <c r="L74" s="51" t="s">
        <v>283</v>
      </c>
      <c r="M74" s="52"/>
      <c r="N74" s="51" t="s">
        <v>283</v>
      </c>
      <c r="O74" s="52"/>
    </row>
    <row r="75" spans="1:16" x14ac:dyDescent="0.25">
      <c r="A75" s="62"/>
      <c r="B75" s="53">
        <v>0</v>
      </c>
      <c r="C75" s="54"/>
      <c r="D75" s="53">
        <v>6109926.22424326</v>
      </c>
      <c r="E75" s="54"/>
      <c r="F75" s="57">
        <v>599364.61245365103</v>
      </c>
      <c r="G75" s="58"/>
      <c r="H75" s="53">
        <v>794709.09787721501</v>
      </c>
      <c r="I75" s="54"/>
      <c r="J75" s="53">
        <v>872215.25779021299</v>
      </c>
      <c r="K75" s="54"/>
      <c r="L75" s="53">
        <v>957430.99628191395</v>
      </c>
      <c r="M75" s="54"/>
      <c r="N75" s="53">
        <v>1050844.47872732</v>
      </c>
      <c r="O75" s="54"/>
      <c r="P75" s="19">
        <f>SUM(B75:O75)</f>
        <v>10384490.667373573</v>
      </c>
    </row>
    <row r="76" spans="1:16" x14ac:dyDescent="0.25">
      <c r="A76" s="62" t="s">
        <v>25</v>
      </c>
      <c r="B76" s="63"/>
      <c r="C76" s="61"/>
      <c r="D76" s="47" t="s">
        <v>161</v>
      </c>
      <c r="E76" s="48"/>
      <c r="F76" s="47" t="s">
        <v>161</v>
      </c>
      <c r="G76" s="48"/>
      <c r="H76" s="47" t="s">
        <v>161</v>
      </c>
      <c r="I76" s="48"/>
      <c r="J76" s="47" t="s">
        <v>161</v>
      </c>
      <c r="K76" s="48"/>
      <c r="L76" s="47" t="s">
        <v>161</v>
      </c>
      <c r="M76" s="48"/>
      <c r="N76" s="47" t="s">
        <v>161</v>
      </c>
      <c r="O76" s="48"/>
    </row>
    <row r="77" spans="1:16" x14ac:dyDescent="0.25">
      <c r="A77" s="62"/>
      <c r="B77" s="51" t="s">
        <v>104</v>
      </c>
      <c r="C77" s="52"/>
      <c r="D77" s="51" t="s">
        <v>104</v>
      </c>
      <c r="E77" s="52"/>
      <c r="F77" s="51" t="s">
        <v>104</v>
      </c>
      <c r="G77" s="52"/>
      <c r="H77" s="51" t="s">
        <v>104</v>
      </c>
      <c r="I77" s="52"/>
      <c r="J77" s="51" t="s">
        <v>104</v>
      </c>
      <c r="K77" s="52"/>
      <c r="L77" s="51" t="s">
        <v>104</v>
      </c>
      <c r="M77" s="52"/>
      <c r="N77" s="51" t="s">
        <v>104</v>
      </c>
      <c r="O77" s="52"/>
    </row>
    <row r="78" spans="1:16" x14ac:dyDescent="0.25">
      <c r="A78" s="62"/>
      <c r="B78" s="53">
        <v>0</v>
      </c>
      <c r="C78" s="54"/>
      <c r="D78" s="53">
        <v>6109926.22424326</v>
      </c>
      <c r="E78" s="54"/>
      <c r="F78" s="57">
        <v>307209.94119864999</v>
      </c>
      <c r="G78" s="58"/>
      <c r="H78" s="53">
        <v>337028.28379021998</v>
      </c>
      <c r="I78" s="54"/>
      <c r="J78" s="53">
        <v>369897.88114153198</v>
      </c>
      <c r="K78" s="54"/>
      <c r="L78" s="53">
        <v>406037.03466637502</v>
      </c>
      <c r="M78" s="54"/>
      <c r="N78" s="53">
        <v>445652.77048158</v>
      </c>
      <c r="O78" s="54"/>
      <c r="P78" s="19">
        <f>SUM(B78:O78)</f>
        <v>7975752.1355216168</v>
      </c>
    </row>
    <row r="79" spans="1:16" x14ac:dyDescent="0.25">
      <c r="A79" s="62" t="s">
        <v>26</v>
      </c>
      <c r="B79" s="63"/>
      <c r="C79" s="61"/>
      <c r="D79" s="47" t="s">
        <v>161</v>
      </c>
      <c r="E79" s="48"/>
      <c r="F79" s="47" t="s">
        <v>161</v>
      </c>
      <c r="G79" s="48"/>
      <c r="H79" s="47" t="s">
        <v>161</v>
      </c>
      <c r="I79" s="48"/>
      <c r="J79" s="47" t="s">
        <v>161</v>
      </c>
      <c r="K79" s="48"/>
      <c r="L79" s="47" t="s">
        <v>161</v>
      </c>
      <c r="M79" s="48"/>
      <c r="N79" s="47" t="s">
        <v>161</v>
      </c>
      <c r="O79" s="48"/>
    </row>
    <row r="80" spans="1:16" x14ac:dyDescent="0.25">
      <c r="A80" s="62"/>
      <c r="B80" s="51" t="s">
        <v>104</v>
      </c>
      <c r="C80" s="52"/>
      <c r="D80" s="51" t="s">
        <v>104</v>
      </c>
      <c r="E80" s="52"/>
      <c r="F80" s="51" t="s">
        <v>104</v>
      </c>
      <c r="G80" s="52"/>
      <c r="H80" s="51" t="s">
        <v>104</v>
      </c>
      <c r="I80" s="52"/>
      <c r="J80" s="51" t="s">
        <v>104</v>
      </c>
      <c r="K80" s="52"/>
      <c r="L80" s="51" t="s">
        <v>104</v>
      </c>
      <c r="M80" s="52"/>
      <c r="N80" s="51" t="s">
        <v>104</v>
      </c>
      <c r="O80" s="52"/>
    </row>
    <row r="81" spans="1:16" x14ac:dyDescent="0.25">
      <c r="A81" s="62"/>
      <c r="B81" s="53">
        <v>0</v>
      </c>
      <c r="C81" s="54"/>
      <c r="D81" s="53">
        <v>6109926.22424326</v>
      </c>
      <c r="E81" s="54"/>
      <c r="F81" s="57">
        <v>307209.94119864999</v>
      </c>
      <c r="G81" s="58"/>
      <c r="H81" s="53">
        <v>337028.28379021998</v>
      </c>
      <c r="I81" s="54"/>
      <c r="J81" s="53">
        <v>369897.88114153198</v>
      </c>
      <c r="K81" s="54"/>
      <c r="L81" s="53">
        <v>406037.03466637502</v>
      </c>
      <c r="M81" s="54"/>
      <c r="N81" s="53">
        <v>445652.77048158</v>
      </c>
      <c r="O81" s="54"/>
      <c r="P81" s="19">
        <f>SUM(B81:O81)</f>
        <v>7975752.1355216168</v>
      </c>
    </row>
    <row r="82" spans="1:16" x14ac:dyDescent="0.25">
      <c r="A82" s="44" t="s">
        <v>27</v>
      </c>
      <c r="B82" s="60"/>
      <c r="C82" s="61"/>
      <c r="D82" s="47"/>
      <c r="E82" s="48"/>
      <c r="F82" s="47" t="s">
        <v>161</v>
      </c>
      <c r="G82" s="48"/>
      <c r="H82" s="47" t="s">
        <v>161</v>
      </c>
      <c r="I82" s="48"/>
      <c r="J82" s="47" t="s">
        <v>161</v>
      </c>
      <c r="K82" s="48"/>
      <c r="L82" s="47" t="s">
        <v>161</v>
      </c>
      <c r="M82" s="48"/>
      <c r="N82" s="47" t="s">
        <v>161</v>
      </c>
      <c r="O82" s="48"/>
    </row>
    <row r="83" spans="1:16" x14ac:dyDescent="0.25">
      <c r="A83" s="44"/>
      <c r="B83" s="59">
        <v>0</v>
      </c>
      <c r="C83" s="52"/>
      <c r="D83" s="51" t="s">
        <v>287</v>
      </c>
      <c r="E83" s="52"/>
      <c r="F83" s="51" t="s">
        <v>287</v>
      </c>
      <c r="G83" s="52"/>
      <c r="H83" s="51" t="s">
        <v>287</v>
      </c>
      <c r="I83" s="52"/>
      <c r="J83" s="51" t="s">
        <v>289</v>
      </c>
      <c r="K83" s="52"/>
      <c r="L83" s="51" t="s">
        <v>292</v>
      </c>
      <c r="M83" s="52"/>
      <c r="N83" s="51" t="s">
        <v>295</v>
      </c>
      <c r="O83" s="52"/>
    </row>
    <row r="84" spans="1:16" x14ac:dyDescent="0.25">
      <c r="A84" s="44"/>
      <c r="B84" s="53">
        <v>0</v>
      </c>
      <c r="C84" s="54"/>
      <c r="D84" s="53">
        <v>0</v>
      </c>
      <c r="E84" s="54"/>
      <c r="F84" s="69">
        <v>1367.08423833399</v>
      </c>
      <c r="G84" s="70"/>
      <c r="H84" s="53">
        <v>1499.7758628664801</v>
      </c>
      <c r="I84" s="54"/>
      <c r="J84" s="53">
        <v>137589.78841499501</v>
      </c>
      <c r="K84" s="54"/>
      <c r="L84" s="53">
        <v>285884.22901484801</v>
      </c>
      <c r="M84" s="54"/>
      <c r="N84" s="53">
        <v>447651.76861692697</v>
      </c>
      <c r="O84" s="54"/>
      <c r="P84" s="19">
        <f>SUM(B84:O84)</f>
        <v>873992.64614797046</v>
      </c>
    </row>
    <row r="88" spans="1:16" ht="27.75" customHeight="1" x14ac:dyDescent="0.25">
      <c r="A88" s="1" t="s">
        <v>306</v>
      </c>
    </row>
    <row r="89" spans="1:16" x14ac:dyDescent="0.25">
      <c r="A89" t="s">
        <v>307</v>
      </c>
      <c r="B89" s="20" t="s">
        <v>233</v>
      </c>
    </row>
    <row r="90" spans="1:16" x14ac:dyDescent="0.25">
      <c r="A90" t="s">
        <v>308</v>
      </c>
      <c r="B90" s="20" t="s">
        <v>309</v>
      </c>
    </row>
    <row r="91" spans="1:16" x14ac:dyDescent="0.25">
      <c r="A91" t="s">
        <v>6</v>
      </c>
      <c r="B91" s="9" t="s">
        <v>286</v>
      </c>
    </row>
    <row r="92" spans="1:16" x14ac:dyDescent="0.25">
      <c r="A92" t="s">
        <v>23</v>
      </c>
      <c r="B92" s="9" t="s">
        <v>277</v>
      </c>
    </row>
    <row r="93" spans="1:16" x14ac:dyDescent="0.25">
      <c r="A93" t="s">
        <v>24</v>
      </c>
      <c r="B93" s="9" t="s">
        <v>283</v>
      </c>
    </row>
    <row r="94" spans="1:16" x14ac:dyDescent="0.25">
      <c r="A94" t="s">
        <v>25</v>
      </c>
      <c r="B94" s="9" t="s">
        <v>104</v>
      </c>
    </row>
    <row r="95" spans="1:16" x14ac:dyDescent="0.25">
      <c r="A95" t="s">
        <v>26</v>
      </c>
      <c r="B95" s="9" t="s">
        <v>104</v>
      </c>
    </row>
    <row r="96" spans="1:16" x14ac:dyDescent="0.25">
      <c r="A96" s="72" t="s">
        <v>27</v>
      </c>
      <c r="B96" s="73" t="s">
        <v>301</v>
      </c>
    </row>
    <row r="97" spans="1:2" ht="18" customHeight="1" x14ac:dyDescent="0.25">
      <c r="A97" s="71" t="s">
        <v>310</v>
      </c>
      <c r="B97" s="9" t="s">
        <v>311</v>
      </c>
    </row>
  </sheetData>
  <sortState ref="A21:H50">
    <sortCondition ref="B21:B50"/>
  </sortState>
  <mergeCells count="147">
    <mergeCell ref="H21:H31"/>
    <mergeCell ref="H32:H34"/>
    <mergeCell ref="H35:H37"/>
    <mergeCell ref="H38:H40"/>
    <mergeCell ref="H41:H43"/>
    <mergeCell ref="H44:H46"/>
    <mergeCell ref="H47:H50"/>
    <mergeCell ref="L64:M64"/>
    <mergeCell ref="N64:O64"/>
    <mergeCell ref="A67:A69"/>
    <mergeCell ref="B67:C67"/>
    <mergeCell ref="D67:E67"/>
    <mergeCell ref="F67:G67"/>
    <mergeCell ref="H67:I67"/>
    <mergeCell ref="J67:K67"/>
    <mergeCell ref="L67:M67"/>
    <mergeCell ref="A64:A66"/>
    <mergeCell ref="B64:C64"/>
    <mergeCell ref="D64:E64"/>
    <mergeCell ref="F64:G64"/>
    <mergeCell ref="H64:I64"/>
    <mergeCell ref="J64:K64"/>
    <mergeCell ref="N67:O67"/>
    <mergeCell ref="B68:C68"/>
    <mergeCell ref="D68:E68"/>
    <mergeCell ref="F68:G68"/>
    <mergeCell ref="H68:I68"/>
    <mergeCell ref="J68:K68"/>
    <mergeCell ref="L68:M68"/>
    <mergeCell ref="N68:O68"/>
    <mergeCell ref="N69:O69"/>
    <mergeCell ref="A70:A72"/>
    <mergeCell ref="B70:C70"/>
    <mergeCell ref="D70:E70"/>
    <mergeCell ref="F70:G70"/>
    <mergeCell ref="H70:I70"/>
    <mergeCell ref="J70:K70"/>
    <mergeCell ref="L70:M70"/>
    <mergeCell ref="N70:O70"/>
    <mergeCell ref="B69:C69"/>
    <mergeCell ref="D69:E69"/>
    <mergeCell ref="F69:G69"/>
    <mergeCell ref="H69:I69"/>
    <mergeCell ref="J69:K69"/>
    <mergeCell ref="L69:M69"/>
    <mergeCell ref="B71:C71"/>
    <mergeCell ref="D71:E71"/>
    <mergeCell ref="F71:G71"/>
    <mergeCell ref="H71:I71"/>
    <mergeCell ref="J71:K71"/>
    <mergeCell ref="L71:M71"/>
    <mergeCell ref="N71:O71"/>
    <mergeCell ref="N72:O72"/>
    <mergeCell ref="A73:A75"/>
    <mergeCell ref="B73:C73"/>
    <mergeCell ref="D73:E73"/>
    <mergeCell ref="F73:G73"/>
    <mergeCell ref="H73:I73"/>
    <mergeCell ref="J73:K73"/>
    <mergeCell ref="L73:M73"/>
    <mergeCell ref="N73:O73"/>
    <mergeCell ref="B72:C72"/>
    <mergeCell ref="D72:E72"/>
    <mergeCell ref="F72:G72"/>
    <mergeCell ref="H72:I72"/>
    <mergeCell ref="J72:K72"/>
    <mergeCell ref="L72:M72"/>
    <mergeCell ref="B74:C74"/>
    <mergeCell ref="D74:E74"/>
    <mergeCell ref="F74:G74"/>
    <mergeCell ref="H74:I74"/>
    <mergeCell ref="J74:K74"/>
    <mergeCell ref="L74:M74"/>
    <mergeCell ref="N74:O74"/>
    <mergeCell ref="N75:O75"/>
    <mergeCell ref="A76:A78"/>
    <mergeCell ref="B76:C76"/>
    <mergeCell ref="D76:E76"/>
    <mergeCell ref="F76:G76"/>
    <mergeCell ref="H76:I76"/>
    <mergeCell ref="J76:K76"/>
    <mergeCell ref="L76:M76"/>
    <mergeCell ref="N76:O76"/>
    <mergeCell ref="B75:C75"/>
    <mergeCell ref="D75:E75"/>
    <mergeCell ref="F75:G75"/>
    <mergeCell ref="H75:I75"/>
    <mergeCell ref="J75:K75"/>
    <mergeCell ref="L75:M75"/>
    <mergeCell ref="B77:C77"/>
    <mergeCell ref="D77:E77"/>
    <mergeCell ref="F77:G77"/>
    <mergeCell ref="H77:I77"/>
    <mergeCell ref="J77:K77"/>
    <mergeCell ref="L77:M77"/>
    <mergeCell ref="N77:O77"/>
    <mergeCell ref="N78:O78"/>
    <mergeCell ref="A79:A81"/>
    <mergeCell ref="B79:C79"/>
    <mergeCell ref="D79:E79"/>
    <mergeCell ref="F79:G79"/>
    <mergeCell ref="H79:I79"/>
    <mergeCell ref="J79:K79"/>
    <mergeCell ref="L79:M79"/>
    <mergeCell ref="N79:O79"/>
    <mergeCell ref="B78:C78"/>
    <mergeCell ref="D78:E78"/>
    <mergeCell ref="F78:G78"/>
    <mergeCell ref="H78:I78"/>
    <mergeCell ref="J78:K78"/>
    <mergeCell ref="L78:M78"/>
    <mergeCell ref="B80:C80"/>
    <mergeCell ref="D80:E80"/>
    <mergeCell ref="F80:G80"/>
    <mergeCell ref="H80:I80"/>
    <mergeCell ref="J80:K80"/>
    <mergeCell ref="L80:M80"/>
    <mergeCell ref="N80:O80"/>
    <mergeCell ref="N81:O81"/>
    <mergeCell ref="A82:A84"/>
    <mergeCell ref="B82:C82"/>
    <mergeCell ref="D82:E82"/>
    <mergeCell ref="F82:G82"/>
    <mergeCell ref="H82:I82"/>
    <mergeCell ref="J82:K82"/>
    <mergeCell ref="L82:M82"/>
    <mergeCell ref="N82:O82"/>
    <mergeCell ref="B81:C81"/>
    <mergeCell ref="D81:E81"/>
    <mergeCell ref="F81:G81"/>
    <mergeCell ref="H81:I81"/>
    <mergeCell ref="J81:K81"/>
    <mergeCell ref="L81:M81"/>
    <mergeCell ref="N84:O84"/>
    <mergeCell ref="B84:C84"/>
    <mergeCell ref="D84:E84"/>
    <mergeCell ref="F84:G84"/>
    <mergeCell ref="H84:I84"/>
    <mergeCell ref="J84:K84"/>
    <mergeCell ref="L84:M84"/>
    <mergeCell ref="B83:C83"/>
    <mergeCell ref="D83:E83"/>
    <mergeCell ref="F83:G83"/>
    <mergeCell ref="H83:I83"/>
    <mergeCell ref="J83:K83"/>
    <mergeCell ref="L83:M83"/>
    <mergeCell ref="N83:O8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FirstRun</vt:lpstr>
      <vt:lpstr>Second</vt:lpstr>
      <vt:lpstr>Third</vt:lpstr>
      <vt:lpstr>+Fourth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2021-06-28T15:11:56Z</dcterms:created>
  <dcterms:modified xsi:type="dcterms:W3CDTF">2021-08-05T21:40:16Z</dcterms:modified>
</cp:coreProperties>
</file>